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7\Risk Score 67\11 ส.ค.67\"/>
    </mc:Choice>
  </mc:AlternateContent>
  <xr:revisionPtr revIDLastSave="0" documentId="13_ncr:1_{3A8B4D1D-F2B4-4C78-B364-20BD6C013440}" xr6:coauthVersionLast="47" xr6:coauthVersionMax="47" xr10:uidLastSave="{00000000-0000-0000-0000-000000000000}"/>
  <bookViews>
    <workbookView xWindow="-108" yWindow="-108" windowWidth="23256" windowHeight="13896" tabRatio="873" firstSheet="6" activeTab="13" xr2:uid="{00000000-000D-0000-FFFF-FFFF00000000}"/>
  </bookViews>
  <sheets>
    <sheet name="2.1 Mapping MOPH " sheetId="125" r:id="rId1"/>
    <sheet name="2.2 Mapping R8" sheetId="126" r:id="rId2"/>
    <sheet name="3.สรุป Risk Score " sheetId="124" r:id="rId3"/>
    <sheet name="3.1 Risk Score MOPH NI " sheetId="121" r:id="rId4"/>
    <sheet name="3.2 Risk Score R8 NI" sheetId="122" r:id="rId5"/>
    <sheet name="3.3 Risk Score R8 EBITDA" sheetId="123" r:id="rId6"/>
    <sheet name="4. สรุป 7 Plus Efficiency " sheetId="128" r:id="rId7"/>
    <sheet name="4. ผล 7 Plus Efficiency " sheetId="127" r:id="rId8"/>
    <sheet name="5.สรุป Unit Cost" sheetId="134" r:id="rId9"/>
    <sheet name="5.Unit Cost " sheetId="131" r:id="rId10"/>
    <sheet name="6.สรุป Planfin" sheetId="133" r:id="rId11"/>
    <sheet name="6.Planfin" sheetId="132" r:id="rId12"/>
    <sheet name="7.สรุป FEED" sheetId="136" r:id="rId13"/>
    <sheet name="7. FEED" sheetId="129" r:id="rId14"/>
    <sheet name="8.ข้อมูลผลงานบริการ" sheetId="138" r:id="rId15"/>
    <sheet name="9.รายงานข้อมูลการติด C" sheetId="139" r:id="rId16"/>
    <sheet name="10.สรุปยอดเงิน งปม.รายกองทุนเขต" sheetId="145" r:id="rId17"/>
    <sheet name="10.1สรุปยอดเงินงปม.รายกองทุน " sheetId="143" r:id="rId18"/>
    <sheet name="Sheet1" sheetId="120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0" hidden="1">'2.1 Mapping MOPH '!$A$6:$WVZ$94</definedName>
    <definedName name="_xlnm._FilterDatabase" localSheetId="14" hidden="1">'8.ข้อมูลผลงานบริการ'!$A$3:$S$3</definedName>
    <definedName name="_xlnm._FilterDatabase" localSheetId="15" hidden="1">'9.รายงานข้อมูลการติด C'!$A$4:$J$4</definedName>
    <definedName name="data">'[1]งบทดลอง รพ.'!$A$2:$CL$438</definedName>
    <definedName name="data1">#REF!</definedName>
    <definedName name="NEW">#REF!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143" l="1"/>
  <c r="G103" i="143"/>
  <c r="H103" i="143"/>
  <c r="I103" i="143"/>
  <c r="J103" i="143"/>
  <c r="K103" i="143"/>
  <c r="L103" i="143"/>
  <c r="M103" i="143"/>
  <c r="N103" i="143"/>
  <c r="O103" i="143"/>
  <c r="P103" i="143"/>
  <c r="Q103" i="143"/>
  <c r="R103" i="143"/>
  <c r="S103" i="143"/>
  <c r="T103" i="143"/>
  <c r="U103" i="143"/>
  <c r="V103" i="143"/>
  <c r="W103" i="143"/>
  <c r="X103" i="143"/>
  <c r="Y103" i="143"/>
  <c r="Z103" i="143"/>
  <c r="AA103" i="143"/>
  <c r="E103" i="143"/>
  <c r="F81" i="143"/>
  <c r="G81" i="143"/>
  <c r="H81" i="143"/>
  <c r="I81" i="143"/>
  <c r="J81" i="143"/>
  <c r="K81" i="143"/>
  <c r="L81" i="143"/>
  <c r="M81" i="143"/>
  <c r="N81" i="143"/>
  <c r="O81" i="143"/>
  <c r="P81" i="143"/>
  <c r="Q81" i="143"/>
  <c r="R81" i="143"/>
  <c r="S81" i="143"/>
  <c r="T81" i="143"/>
  <c r="U81" i="143"/>
  <c r="V81" i="143"/>
  <c r="W81" i="143"/>
  <c r="X81" i="143"/>
  <c r="Y81" i="143"/>
  <c r="Z81" i="143"/>
  <c r="AA81" i="143"/>
  <c r="E81" i="143"/>
  <c r="F74" i="143"/>
  <c r="G74" i="143"/>
  <c r="H74" i="143"/>
  <c r="I74" i="143"/>
  <c r="J74" i="143"/>
  <c r="K74" i="143"/>
  <c r="L74" i="143"/>
  <c r="M74" i="143"/>
  <c r="N74" i="143"/>
  <c r="O74" i="143"/>
  <c r="P74" i="143"/>
  <c r="Q74" i="143"/>
  <c r="R74" i="143"/>
  <c r="S74" i="143"/>
  <c r="T74" i="143"/>
  <c r="U74" i="143"/>
  <c r="V74" i="143"/>
  <c r="W74" i="143"/>
  <c r="X74" i="143"/>
  <c r="Y74" i="143"/>
  <c r="Z74" i="143"/>
  <c r="AA74" i="143"/>
  <c r="E74" i="143"/>
  <c r="F64" i="143"/>
  <c r="G64" i="143"/>
  <c r="H64" i="143"/>
  <c r="I64" i="143"/>
  <c r="J64" i="143"/>
  <c r="K64" i="143"/>
  <c r="L64" i="143"/>
  <c r="M64" i="143"/>
  <c r="N64" i="143"/>
  <c r="O64" i="143"/>
  <c r="P64" i="143"/>
  <c r="Q64" i="143"/>
  <c r="R64" i="143"/>
  <c r="S64" i="143"/>
  <c r="T64" i="143"/>
  <c r="U64" i="143"/>
  <c r="V64" i="143"/>
  <c r="W64" i="143"/>
  <c r="X64" i="143"/>
  <c r="Y64" i="143"/>
  <c r="Z64" i="143"/>
  <c r="AA64" i="143"/>
  <c r="E64" i="143"/>
  <c r="F45" i="143"/>
  <c r="G45" i="143"/>
  <c r="H45" i="143"/>
  <c r="I45" i="143"/>
  <c r="J45" i="143"/>
  <c r="K45" i="143"/>
  <c r="L45" i="143"/>
  <c r="M45" i="143"/>
  <c r="N45" i="143"/>
  <c r="O45" i="143"/>
  <c r="P45" i="143"/>
  <c r="Q45" i="143"/>
  <c r="R45" i="143"/>
  <c r="S45" i="143"/>
  <c r="T45" i="143"/>
  <c r="U45" i="143"/>
  <c r="V45" i="143"/>
  <c r="W45" i="143"/>
  <c r="X45" i="143"/>
  <c r="Y45" i="143"/>
  <c r="Z45" i="143"/>
  <c r="AA45" i="143"/>
  <c r="E45" i="143"/>
  <c r="F30" i="143"/>
  <c r="G30" i="143"/>
  <c r="H30" i="143"/>
  <c r="I30" i="143"/>
  <c r="J30" i="143"/>
  <c r="K30" i="143"/>
  <c r="L30" i="143"/>
  <c r="M30" i="143"/>
  <c r="N30" i="143"/>
  <c r="O30" i="143"/>
  <c r="P30" i="143"/>
  <c r="Q30" i="143"/>
  <c r="R30" i="143"/>
  <c r="S30" i="143"/>
  <c r="T30" i="143"/>
  <c r="U30" i="143"/>
  <c r="V30" i="143"/>
  <c r="W30" i="143"/>
  <c r="X30" i="143"/>
  <c r="Y30" i="143"/>
  <c r="Z30" i="143"/>
  <c r="AA30" i="143"/>
  <c r="E30" i="143"/>
  <c r="F21" i="143"/>
  <c r="G21" i="143"/>
  <c r="H21" i="143"/>
  <c r="I21" i="143"/>
  <c r="J21" i="143"/>
  <c r="K21" i="143"/>
  <c r="L21" i="143"/>
  <c r="M21" i="143"/>
  <c r="N21" i="143"/>
  <c r="O21" i="143"/>
  <c r="P21" i="143"/>
  <c r="Q21" i="143"/>
  <c r="R21" i="143"/>
  <c r="S21" i="143"/>
  <c r="T21" i="143"/>
  <c r="U21" i="143"/>
  <c r="V21" i="143"/>
  <c r="W21" i="143"/>
  <c r="X21" i="143"/>
  <c r="Y21" i="143"/>
  <c r="Z21" i="143"/>
  <c r="AA21" i="143"/>
  <c r="E21" i="143"/>
  <c r="R5" i="138"/>
  <c r="S5" i="138" s="1"/>
  <c r="R6" i="138"/>
  <c r="S6" i="138" s="1"/>
  <c r="R7" i="138"/>
  <c r="S7" i="138" s="1"/>
  <c r="R8" i="138"/>
  <c r="S8" i="138" s="1"/>
  <c r="R9" i="138"/>
  <c r="S9" i="138" s="1"/>
  <c r="R10" i="138"/>
  <c r="S10" i="138" s="1"/>
  <c r="R11" i="138"/>
  <c r="S11" i="138" s="1"/>
  <c r="R12" i="138"/>
  <c r="S12" i="138" s="1"/>
  <c r="R13" i="138"/>
  <c r="S13" i="138" s="1"/>
  <c r="R14" i="138"/>
  <c r="S14" i="138" s="1"/>
  <c r="R15" i="138"/>
  <c r="S15" i="138" s="1"/>
  <c r="R16" i="138"/>
  <c r="S16" i="138" s="1"/>
  <c r="R17" i="138"/>
  <c r="S17" i="138" s="1"/>
  <c r="R18" i="138"/>
  <c r="S18" i="138" s="1"/>
  <c r="R19" i="138"/>
  <c r="S19" i="138" s="1"/>
  <c r="R20" i="138"/>
  <c r="S20" i="138" s="1"/>
  <c r="R21" i="138"/>
  <c r="S21" i="138" s="1"/>
  <c r="R22" i="138"/>
  <c r="S22" i="138" s="1"/>
  <c r="R23" i="138"/>
  <c r="S23" i="138" s="1"/>
  <c r="R24" i="138"/>
  <c r="S24" i="138" s="1"/>
  <c r="R25" i="138"/>
  <c r="S25" i="138" s="1"/>
  <c r="R26" i="138"/>
  <c r="S26" i="138" s="1"/>
  <c r="R27" i="138"/>
  <c r="S27" i="138" s="1"/>
  <c r="R28" i="138"/>
  <c r="S28" i="138" s="1"/>
  <c r="R29" i="138"/>
  <c r="S29" i="138" s="1"/>
  <c r="R30" i="138"/>
  <c r="S30" i="138" s="1"/>
  <c r="R31" i="138"/>
  <c r="S31" i="138" s="1"/>
  <c r="R32" i="138"/>
  <c r="S32" i="138" s="1"/>
  <c r="R33" i="138"/>
  <c r="S33" i="138" s="1"/>
  <c r="R34" i="138"/>
  <c r="S34" i="138" s="1"/>
  <c r="R35" i="138"/>
  <c r="S35" i="138" s="1"/>
  <c r="R36" i="138"/>
  <c r="S36" i="138" s="1"/>
  <c r="R37" i="138"/>
  <c r="S37" i="138" s="1"/>
  <c r="R38" i="138"/>
  <c r="S38" i="138" s="1"/>
  <c r="R39" i="138"/>
  <c r="S39" i="138" s="1"/>
  <c r="R40" i="138"/>
  <c r="S40" i="138" s="1"/>
  <c r="R41" i="138"/>
  <c r="S41" i="138" s="1"/>
  <c r="R42" i="138"/>
  <c r="S42" i="138" s="1"/>
  <c r="R43" i="138"/>
  <c r="S43" i="138" s="1"/>
  <c r="R44" i="138"/>
  <c r="S44" i="138" s="1"/>
  <c r="R45" i="138"/>
  <c r="S45" i="138" s="1"/>
  <c r="R46" i="138"/>
  <c r="S46" i="138" s="1"/>
  <c r="R47" i="138"/>
  <c r="S47" i="138" s="1"/>
  <c r="R48" i="138"/>
  <c r="S48" i="138" s="1"/>
  <c r="R49" i="138"/>
  <c r="S49" i="138" s="1"/>
  <c r="R50" i="138"/>
  <c r="S50" i="138" s="1"/>
  <c r="R51" i="138"/>
  <c r="S51" i="138" s="1"/>
  <c r="R52" i="138"/>
  <c r="S52" i="138" s="1"/>
  <c r="R53" i="138"/>
  <c r="S53" i="138" s="1"/>
  <c r="R54" i="138"/>
  <c r="S54" i="138" s="1"/>
  <c r="R55" i="138"/>
  <c r="S55" i="138" s="1"/>
  <c r="R56" i="138"/>
  <c r="S56" i="138" s="1"/>
  <c r="R57" i="138"/>
  <c r="S57" i="138" s="1"/>
  <c r="R58" i="138"/>
  <c r="S58" i="138" s="1"/>
  <c r="R59" i="138"/>
  <c r="S59" i="138" s="1"/>
  <c r="R60" i="138"/>
  <c r="S60" i="138" s="1"/>
  <c r="R61" i="138"/>
  <c r="S61" i="138" s="1"/>
  <c r="R62" i="138"/>
  <c r="S62" i="138" s="1"/>
  <c r="R63" i="138"/>
  <c r="S63" i="138" s="1"/>
  <c r="R64" i="138"/>
  <c r="S64" i="138" s="1"/>
  <c r="R65" i="138"/>
  <c r="S65" i="138" s="1"/>
  <c r="R66" i="138"/>
  <c r="S66" i="138" s="1"/>
  <c r="R67" i="138"/>
  <c r="S67" i="138" s="1"/>
  <c r="R68" i="138"/>
  <c r="S68" i="138" s="1"/>
  <c r="R69" i="138"/>
  <c r="S69" i="138" s="1"/>
  <c r="R70" i="138"/>
  <c r="S70" i="138" s="1"/>
  <c r="R71" i="138"/>
  <c r="S71" i="138" s="1"/>
  <c r="R72" i="138"/>
  <c r="S72" i="138" s="1"/>
  <c r="R73" i="138"/>
  <c r="S73" i="138" s="1"/>
  <c r="R74" i="138"/>
  <c r="S74" i="138" s="1"/>
  <c r="R75" i="138"/>
  <c r="S75" i="138" s="1"/>
  <c r="R76" i="138"/>
  <c r="S76" i="138" s="1"/>
  <c r="R77" i="138"/>
  <c r="S77" i="138" s="1"/>
  <c r="R78" i="138"/>
  <c r="S78" i="138" s="1"/>
  <c r="R79" i="138"/>
  <c r="S79" i="138" s="1"/>
  <c r="R80" i="138"/>
  <c r="S80" i="138" s="1"/>
  <c r="R81" i="138"/>
  <c r="S81" i="138" s="1"/>
  <c r="R82" i="138"/>
  <c r="S82" i="138" s="1"/>
  <c r="R83" i="138"/>
  <c r="S83" i="138" s="1"/>
  <c r="R84" i="138"/>
  <c r="S84" i="138" s="1"/>
  <c r="R85" i="138"/>
  <c r="S85" i="138" s="1"/>
  <c r="R86" i="138"/>
  <c r="S86" i="138" s="1"/>
  <c r="R87" i="138"/>
  <c r="S87" i="138" s="1"/>
  <c r="R88" i="138"/>
  <c r="S88" i="138" s="1"/>
  <c r="R89" i="138"/>
  <c r="S89" i="138" s="1"/>
  <c r="R90" i="138"/>
  <c r="S90" i="138" s="1"/>
  <c r="R91" i="138"/>
  <c r="S91" i="138" s="1"/>
  <c r="R4" i="138"/>
  <c r="S4" i="138" s="1"/>
  <c r="R104" i="143" l="1"/>
  <c r="P104" i="143"/>
  <c r="O104" i="143"/>
  <c r="F104" i="143"/>
  <c r="Q104" i="143"/>
  <c r="AA104" i="143"/>
  <c r="N104" i="143"/>
  <c r="Y104" i="143"/>
  <c r="M104" i="143"/>
  <c r="X104" i="143"/>
  <c r="L104" i="143"/>
  <c r="K104" i="143"/>
  <c r="J104" i="143"/>
  <c r="I104" i="143"/>
  <c r="H104" i="143"/>
  <c r="S104" i="143"/>
  <c r="G104" i="143"/>
  <c r="Z104" i="143"/>
  <c r="W104" i="143"/>
  <c r="V104" i="143"/>
  <c r="U104" i="143"/>
  <c r="T104" i="143"/>
  <c r="E104" i="143"/>
  <c r="O95" i="126"/>
  <c r="I15" i="134" l="1"/>
  <c r="D15" i="134"/>
  <c r="C15" i="134"/>
  <c r="D14" i="134"/>
  <c r="D13" i="134"/>
  <c r="D12" i="134"/>
  <c r="F12" i="134" s="1"/>
  <c r="D11" i="134"/>
  <c r="F11" i="134" s="1"/>
  <c r="D10" i="134"/>
  <c r="D9" i="134"/>
  <c r="F9" i="134" s="1"/>
  <c r="H9" i="134" s="1"/>
  <c r="E9" i="134" s="1"/>
  <c r="D8" i="134"/>
  <c r="F8" i="134" s="1"/>
  <c r="H11" i="134" l="1"/>
  <c r="G11" i="134" s="1"/>
  <c r="H12" i="134"/>
  <c r="E12" i="134" s="1"/>
  <c r="F13" i="134"/>
  <c r="H13" i="134" s="1"/>
  <c r="E13" i="134" s="1"/>
  <c r="H8" i="134"/>
  <c r="G8" i="134" s="1"/>
  <c r="G9" i="134"/>
  <c r="F14" i="134"/>
  <c r="F10" i="134"/>
  <c r="E8" i="134" l="1"/>
  <c r="E11" i="134"/>
  <c r="G12" i="134"/>
  <c r="F15" i="134"/>
  <c r="H10" i="134"/>
  <c r="E10" i="134" s="1"/>
  <c r="H14" i="134"/>
  <c r="E14" i="134" s="1"/>
  <c r="G13" i="134"/>
  <c r="G10" i="134" l="1"/>
  <c r="G14" i="134"/>
  <c r="H15" i="134"/>
  <c r="E15" i="134" s="1"/>
  <c r="G15" i="134" l="1"/>
  <c r="D15" i="133"/>
  <c r="C15" i="133"/>
  <c r="F13" i="133"/>
  <c r="H13" i="133" s="1"/>
  <c r="E13" i="133"/>
  <c r="I13" i="133" s="1"/>
  <c r="F11" i="133"/>
  <c r="H11" i="133" s="1"/>
  <c r="E11" i="133"/>
  <c r="I11" i="133" s="1"/>
  <c r="F9" i="133"/>
  <c r="H9" i="133" s="1"/>
  <c r="E9" i="133"/>
  <c r="I9" i="133" s="1"/>
  <c r="E15" i="133" l="1"/>
  <c r="I15" i="133" s="1"/>
  <c r="G9" i="133"/>
  <c r="G11" i="133"/>
  <c r="G13" i="133"/>
  <c r="F15" i="133"/>
  <c r="G15" i="133" s="1"/>
  <c r="E8" i="133"/>
  <c r="I8" i="133" s="1"/>
  <c r="E10" i="133"/>
  <c r="I10" i="133" s="1"/>
  <c r="E12" i="133"/>
  <c r="I12" i="133" s="1"/>
  <c r="E14" i="133"/>
  <c r="I14" i="133" s="1"/>
  <c r="F8" i="133"/>
  <c r="G8" i="133" s="1"/>
  <c r="F10" i="133"/>
  <c r="G10" i="133" s="1"/>
  <c r="F12" i="133"/>
  <c r="G12" i="133" s="1"/>
  <c r="F14" i="133"/>
  <c r="G14" i="133" s="1"/>
  <c r="H12" i="133" l="1"/>
  <c r="H15" i="133"/>
  <c r="H8" i="133"/>
  <c r="H14" i="133"/>
  <c r="H10" i="133"/>
  <c r="I195" i="132" l="1"/>
  <c r="B195" i="132"/>
  <c r="C195" i="132"/>
  <c r="H195" i="132"/>
  <c r="G195" i="132"/>
  <c r="I161" i="132"/>
  <c r="B161" i="132"/>
  <c r="H161" i="132"/>
  <c r="G161" i="132"/>
  <c r="C161" i="132"/>
  <c r="I141" i="132"/>
  <c r="B141" i="132"/>
  <c r="D141" i="132"/>
  <c r="H141" i="132"/>
  <c r="G141" i="132"/>
  <c r="C141" i="132"/>
  <c r="G88" i="132"/>
  <c r="M89" i="132"/>
  <c r="M90" i="132" s="1"/>
  <c r="H88" i="132"/>
  <c r="C88" i="132"/>
  <c r="B88" i="132"/>
  <c r="H61" i="132"/>
  <c r="U92" i="131"/>
  <c r="T92" i="131"/>
  <c r="S92" i="131"/>
  <c r="U91" i="131"/>
  <c r="T91" i="131"/>
  <c r="S91" i="131"/>
  <c r="U90" i="131"/>
  <c r="T90" i="131"/>
  <c r="S90" i="131"/>
  <c r="U89" i="131"/>
  <c r="T89" i="131"/>
  <c r="S89" i="131"/>
  <c r="U88" i="131"/>
  <c r="T88" i="131"/>
  <c r="S88" i="131"/>
  <c r="U87" i="131"/>
  <c r="T87" i="131"/>
  <c r="S87" i="131"/>
  <c r="U86" i="131"/>
  <c r="T86" i="131"/>
  <c r="S86" i="131"/>
  <c r="U85" i="131"/>
  <c r="T85" i="131"/>
  <c r="S85" i="131"/>
  <c r="U84" i="131"/>
  <c r="T84" i="131"/>
  <c r="S84" i="131"/>
  <c r="U83" i="131"/>
  <c r="T83" i="131"/>
  <c r="S83" i="131"/>
  <c r="U82" i="131"/>
  <c r="T82" i="131"/>
  <c r="S82" i="131"/>
  <c r="U81" i="131"/>
  <c r="T81" i="131"/>
  <c r="S81" i="131"/>
  <c r="U80" i="131"/>
  <c r="T80" i="131"/>
  <c r="S80" i="131"/>
  <c r="U79" i="131"/>
  <c r="T79" i="131"/>
  <c r="S79" i="131"/>
  <c r="U78" i="131"/>
  <c r="T78" i="131"/>
  <c r="S78" i="131"/>
  <c r="U77" i="131"/>
  <c r="T77" i="131"/>
  <c r="S77" i="131"/>
  <c r="U76" i="131"/>
  <c r="T76" i="131"/>
  <c r="S76" i="131"/>
  <c r="U75" i="131"/>
  <c r="T75" i="131"/>
  <c r="S75" i="131"/>
  <c r="U74" i="131"/>
  <c r="T74" i="131"/>
  <c r="S74" i="131"/>
  <c r="U73" i="131"/>
  <c r="T73" i="131"/>
  <c r="S73" i="131"/>
  <c r="U72" i="131"/>
  <c r="T72" i="131"/>
  <c r="S72" i="131"/>
  <c r="U71" i="131"/>
  <c r="T71" i="131"/>
  <c r="S71" i="131"/>
  <c r="U70" i="131"/>
  <c r="T70" i="131"/>
  <c r="S70" i="131"/>
  <c r="U69" i="131"/>
  <c r="T69" i="131"/>
  <c r="S69" i="131"/>
  <c r="U68" i="131"/>
  <c r="T68" i="131"/>
  <c r="S68" i="131"/>
  <c r="U67" i="131"/>
  <c r="T67" i="131"/>
  <c r="S67" i="131"/>
  <c r="U66" i="131"/>
  <c r="T66" i="131"/>
  <c r="S66" i="131"/>
  <c r="U65" i="131"/>
  <c r="T65" i="131"/>
  <c r="S65" i="131"/>
  <c r="U64" i="131"/>
  <c r="T64" i="131"/>
  <c r="S64" i="131"/>
  <c r="U63" i="131"/>
  <c r="T63" i="131"/>
  <c r="S63" i="131"/>
  <c r="U62" i="131"/>
  <c r="T62" i="131"/>
  <c r="S62" i="131"/>
  <c r="U61" i="131"/>
  <c r="T61" i="131"/>
  <c r="S61" i="131"/>
  <c r="U60" i="131"/>
  <c r="T60" i="131"/>
  <c r="S60" i="131"/>
  <c r="U59" i="131"/>
  <c r="T59" i="131"/>
  <c r="S59" i="131"/>
  <c r="U58" i="131"/>
  <c r="T58" i="131"/>
  <c r="S58" i="131"/>
  <c r="U57" i="131"/>
  <c r="T57" i="131"/>
  <c r="S57" i="131"/>
  <c r="U56" i="131"/>
  <c r="T56" i="131"/>
  <c r="S56" i="131"/>
  <c r="U55" i="131"/>
  <c r="T55" i="131"/>
  <c r="S55" i="131"/>
  <c r="U54" i="131"/>
  <c r="T54" i="131"/>
  <c r="S54" i="131"/>
  <c r="U53" i="131"/>
  <c r="T53" i="131"/>
  <c r="S53" i="131"/>
  <c r="U52" i="131"/>
  <c r="T52" i="131"/>
  <c r="S52" i="131"/>
  <c r="U51" i="131"/>
  <c r="T51" i="131"/>
  <c r="S51" i="131"/>
  <c r="U50" i="131"/>
  <c r="T50" i="131"/>
  <c r="S50" i="131"/>
  <c r="U49" i="131"/>
  <c r="T49" i="131"/>
  <c r="S49" i="131"/>
  <c r="U48" i="131"/>
  <c r="T48" i="131"/>
  <c r="S48" i="131"/>
  <c r="U47" i="131"/>
  <c r="T47" i="131"/>
  <c r="S47" i="131"/>
  <c r="U46" i="131"/>
  <c r="T46" i="131"/>
  <c r="S46" i="131"/>
  <c r="U45" i="131"/>
  <c r="T45" i="131"/>
  <c r="S45" i="131"/>
  <c r="U44" i="131"/>
  <c r="T44" i="131"/>
  <c r="S44" i="131"/>
  <c r="U43" i="131"/>
  <c r="T43" i="131"/>
  <c r="S43" i="131"/>
  <c r="U42" i="131"/>
  <c r="T42" i="131"/>
  <c r="S42" i="131"/>
  <c r="U41" i="131"/>
  <c r="T41" i="131"/>
  <c r="S41" i="131"/>
  <c r="U40" i="131"/>
  <c r="T40" i="131"/>
  <c r="S40" i="131"/>
  <c r="U39" i="131"/>
  <c r="T39" i="131"/>
  <c r="S39" i="131"/>
  <c r="U38" i="131"/>
  <c r="T38" i="131"/>
  <c r="S38" i="131"/>
  <c r="U37" i="131"/>
  <c r="T37" i="131"/>
  <c r="S37" i="131"/>
  <c r="U36" i="131"/>
  <c r="T36" i="131"/>
  <c r="S36" i="131"/>
  <c r="U35" i="131"/>
  <c r="T35" i="131"/>
  <c r="S35" i="131"/>
  <c r="U34" i="131"/>
  <c r="T34" i="131"/>
  <c r="S34" i="131"/>
  <c r="U33" i="131"/>
  <c r="T33" i="131"/>
  <c r="S33" i="131"/>
  <c r="U32" i="131"/>
  <c r="T32" i="131"/>
  <c r="S32" i="131"/>
  <c r="U31" i="131"/>
  <c r="T31" i="131"/>
  <c r="S31" i="131"/>
  <c r="U30" i="131"/>
  <c r="T30" i="131"/>
  <c r="S30" i="131"/>
  <c r="U29" i="131"/>
  <c r="T29" i="131"/>
  <c r="S29" i="131"/>
  <c r="U28" i="131"/>
  <c r="T28" i="131"/>
  <c r="S28" i="131"/>
  <c r="U27" i="131"/>
  <c r="T27" i="131"/>
  <c r="S27" i="131"/>
  <c r="U26" i="131"/>
  <c r="T26" i="131"/>
  <c r="S26" i="131"/>
  <c r="U25" i="131"/>
  <c r="T25" i="131"/>
  <c r="S25" i="131"/>
  <c r="U24" i="131"/>
  <c r="T24" i="131"/>
  <c r="S24" i="131"/>
  <c r="U23" i="131"/>
  <c r="T23" i="131"/>
  <c r="S23" i="131"/>
  <c r="U22" i="131"/>
  <c r="T22" i="131"/>
  <c r="S22" i="131"/>
  <c r="U21" i="131"/>
  <c r="T21" i="131"/>
  <c r="S21" i="131"/>
  <c r="U20" i="131"/>
  <c r="T20" i="131"/>
  <c r="S20" i="131"/>
  <c r="U19" i="131"/>
  <c r="T19" i="131"/>
  <c r="S19" i="131"/>
  <c r="U18" i="131"/>
  <c r="T18" i="131"/>
  <c r="S18" i="131"/>
  <c r="U17" i="131"/>
  <c r="T17" i="131"/>
  <c r="S17" i="131"/>
  <c r="U16" i="131"/>
  <c r="T16" i="131"/>
  <c r="S16" i="131"/>
  <c r="U15" i="131"/>
  <c r="T15" i="131"/>
  <c r="S15" i="131"/>
  <c r="U14" i="131"/>
  <c r="T14" i="131"/>
  <c r="S14" i="131"/>
  <c r="U13" i="131"/>
  <c r="T13" i="131"/>
  <c r="S13" i="131"/>
  <c r="U12" i="131"/>
  <c r="T12" i="131"/>
  <c r="S12" i="131"/>
  <c r="U11" i="131"/>
  <c r="T11" i="131"/>
  <c r="S11" i="131"/>
  <c r="U10" i="131"/>
  <c r="T10" i="131"/>
  <c r="S10" i="131"/>
  <c r="U9" i="131"/>
  <c r="T9" i="131"/>
  <c r="S9" i="131"/>
  <c r="U8" i="131"/>
  <c r="T8" i="131"/>
  <c r="S8" i="131"/>
  <c r="U7" i="131"/>
  <c r="T7" i="131"/>
  <c r="S7" i="131"/>
  <c r="U6" i="131"/>
  <c r="T6" i="131"/>
  <c r="S6" i="131"/>
  <c r="U5" i="131"/>
  <c r="T5" i="131"/>
  <c r="S5" i="131"/>
  <c r="S97" i="131" l="1"/>
  <c r="S96" i="131"/>
  <c r="S95" i="131"/>
  <c r="U100" i="131"/>
  <c r="S98" i="131"/>
  <c r="S99" i="131"/>
  <c r="T96" i="131"/>
  <c r="T99" i="131"/>
  <c r="T101" i="131"/>
  <c r="T94" i="131"/>
  <c r="T97" i="131"/>
  <c r="T98" i="131"/>
  <c r="U97" i="131"/>
  <c r="U101" i="131"/>
  <c r="U96" i="131"/>
  <c r="U95" i="131"/>
  <c r="U98" i="131"/>
  <c r="U99" i="131"/>
  <c r="S100" i="131"/>
  <c r="T100" i="131"/>
  <c r="S101" i="131"/>
  <c r="U93" i="131"/>
  <c r="E195" i="132"/>
  <c r="F195" i="132" s="1"/>
  <c r="L195" i="132" s="1"/>
  <c r="J195" i="132"/>
  <c r="K195" i="132" s="1"/>
  <c r="M195" i="132" s="1"/>
  <c r="M196" i="132"/>
  <c r="M197" i="132" s="1"/>
  <c r="D195" i="132"/>
  <c r="M162" i="132"/>
  <c r="M163" i="132" s="1"/>
  <c r="N162" i="132"/>
  <c r="N163" i="132" s="1"/>
  <c r="L162" i="132"/>
  <c r="L163" i="132" s="1"/>
  <c r="J161" i="132"/>
  <c r="K161" i="132" s="1"/>
  <c r="M161" i="132" s="1"/>
  <c r="D161" i="132"/>
  <c r="E161" i="132" s="1"/>
  <c r="F161" i="132" s="1"/>
  <c r="L161" i="132" s="1"/>
  <c r="E141" i="132"/>
  <c r="F141" i="132" s="1"/>
  <c r="L141" i="132" s="1"/>
  <c r="M142" i="132"/>
  <c r="M143" i="132" s="1"/>
  <c r="J141" i="132"/>
  <c r="K141" i="132" s="1"/>
  <c r="M141" i="132" s="1"/>
  <c r="M120" i="132"/>
  <c r="M121" i="132" s="1"/>
  <c r="I119" i="132"/>
  <c r="C119" i="132"/>
  <c r="D119" i="132"/>
  <c r="G119" i="132"/>
  <c r="H119" i="132"/>
  <c r="B119" i="132"/>
  <c r="N89" i="132"/>
  <c r="N90" i="132" s="1"/>
  <c r="L89" i="132"/>
  <c r="L90" i="132" s="1"/>
  <c r="D88" i="132"/>
  <c r="E88" i="132" s="1"/>
  <c r="F88" i="132" s="1"/>
  <c r="L88" i="132" s="1"/>
  <c r="I88" i="132"/>
  <c r="J88" i="132" s="1"/>
  <c r="K88" i="132" s="1"/>
  <c r="M88" i="132" s="1"/>
  <c r="B61" i="132"/>
  <c r="H17" i="132"/>
  <c r="G17" i="132"/>
  <c r="I17" i="132"/>
  <c r="M62" i="132"/>
  <c r="M63" i="132" s="1"/>
  <c r="C61" i="132"/>
  <c r="G61" i="132"/>
  <c r="I61" i="132"/>
  <c r="J61" i="132" s="1"/>
  <c r="K61" i="132" s="1"/>
  <c r="M61" i="132" s="1"/>
  <c r="D61" i="132"/>
  <c r="B40" i="132"/>
  <c r="C40" i="132"/>
  <c r="G40" i="132"/>
  <c r="H40" i="132"/>
  <c r="I40" i="132"/>
  <c r="D40" i="132"/>
  <c r="B17" i="132"/>
  <c r="C17" i="132"/>
  <c r="D17" i="132"/>
  <c r="S94" i="131"/>
  <c r="T95" i="131"/>
  <c r="U94" i="131"/>
  <c r="N161" i="132" l="1"/>
  <c r="E119" i="132"/>
  <c r="F119" i="132" s="1"/>
  <c r="L119" i="132" s="1"/>
  <c r="J40" i="132"/>
  <c r="K40" i="132" s="1"/>
  <c r="M40" i="132" s="1"/>
  <c r="N196" i="132"/>
  <c r="N197" i="132" s="1"/>
  <c r="L196" i="132"/>
  <c r="L197" i="132" s="1"/>
  <c r="N195" i="132"/>
  <c r="N141" i="132"/>
  <c r="L142" i="132"/>
  <c r="L143" i="132" s="1"/>
  <c r="N142" i="132"/>
  <c r="N143" i="132" s="1"/>
  <c r="J119" i="132"/>
  <c r="K119" i="132" s="1"/>
  <c r="M119" i="132" s="1"/>
  <c r="N120" i="132"/>
  <c r="N121" i="132" s="1"/>
  <c r="L120" i="132"/>
  <c r="L121" i="132" s="1"/>
  <c r="J17" i="132"/>
  <c r="K17" i="132" s="1"/>
  <c r="M17" i="132" s="1"/>
  <c r="N88" i="132"/>
  <c r="L62" i="132"/>
  <c r="L63" i="132" s="1"/>
  <c r="E61" i="132"/>
  <c r="F61" i="132" s="1"/>
  <c r="L61" i="132" s="1"/>
  <c r="N61" i="132" s="1"/>
  <c r="N62" i="132"/>
  <c r="N63" i="132" s="1"/>
  <c r="E40" i="132"/>
  <c r="F40" i="132" s="1"/>
  <c r="L40" i="132" s="1"/>
  <c r="M41" i="132"/>
  <c r="M42" i="132" s="1"/>
  <c r="L41" i="132"/>
  <c r="L42" i="132" s="1"/>
  <c r="E17" i="132"/>
  <c r="F17" i="132" s="1"/>
  <c r="L17" i="132" s="1"/>
  <c r="N40" i="132" l="1"/>
  <c r="N119" i="132"/>
  <c r="N17" i="132"/>
  <c r="N41" i="132"/>
  <c r="N42" i="132" s="1"/>
  <c r="AI97" i="127" l="1"/>
  <c r="AI101" i="127"/>
  <c r="AE100" i="127"/>
  <c r="AE101" i="127" l="1"/>
  <c r="AG100" i="127"/>
  <c r="AC98" i="127"/>
  <c r="AE97" i="127"/>
  <c r="AH97" i="127"/>
  <c r="AG99" i="127"/>
  <c r="AE95" i="127"/>
  <c r="AC96" i="127"/>
  <c r="AH99" i="127"/>
  <c r="AD99" i="127"/>
  <c r="AE102" i="127"/>
  <c r="AI100" i="127"/>
  <c r="AG97" i="127"/>
  <c r="AF98" i="127"/>
  <c r="AF102" i="127"/>
  <c r="AC101" i="127"/>
  <c r="AF101" i="127"/>
  <c r="AF99" i="127"/>
  <c r="AH98" i="127"/>
  <c r="AF100" i="127"/>
  <c r="AH102" i="127"/>
  <c r="AD97" i="127"/>
  <c r="AE99" i="127"/>
  <c r="AH101" i="127"/>
  <c r="AF95" i="127"/>
  <c r="AF96" i="127"/>
  <c r="AG95" i="127"/>
  <c r="AG96" i="127"/>
  <c r="AH100" i="127"/>
  <c r="AG102" i="127"/>
  <c r="AH95" i="127"/>
  <c r="AH96" i="127"/>
  <c r="AE98" i="127"/>
  <c r="AI99" i="127"/>
  <c r="AI102" i="127"/>
  <c r="AI95" i="127"/>
  <c r="AI96" i="127"/>
  <c r="AF97" i="127"/>
  <c r="AG98" i="127"/>
  <c r="AG101" i="127"/>
  <c r="AI98" i="127"/>
  <c r="B17" i="124"/>
  <c r="D17" i="124"/>
  <c r="F17" i="124"/>
  <c r="E17" i="124" l="1"/>
  <c r="G17" i="124"/>
  <c r="AC100" i="127"/>
  <c r="AC102" i="127"/>
  <c r="AC99" i="127"/>
  <c r="AC95" i="127"/>
  <c r="AD102" i="127"/>
  <c r="AD98" i="127"/>
  <c r="AD101" i="127"/>
  <c r="AE96" i="127"/>
  <c r="AJ95" i="127"/>
  <c r="AC97" i="127"/>
  <c r="AD95" i="127"/>
  <c r="AD96" i="127"/>
  <c r="AD100" i="127"/>
  <c r="C17" i="124"/>
  <c r="AL95" i="127" l="1"/>
  <c r="AM95" i="127"/>
  <c r="O17" i="132" l="1"/>
  <c r="AK95" i="127"/>
  <c r="H9" i="128" l="1"/>
  <c r="AA2" i="121"/>
  <c r="H8" i="128" l="1"/>
  <c r="H7" i="128"/>
  <c r="H10" i="128"/>
  <c r="H12" i="128" l="1"/>
  <c r="H11" i="128"/>
  <c r="H6" i="128"/>
  <c r="H13" i="128" l="1"/>
  <c r="A3" i="124" l="1"/>
</calcChain>
</file>

<file path=xl/sharedStrings.xml><?xml version="1.0" encoding="utf-8"?>
<sst xmlns="http://schemas.openxmlformats.org/spreadsheetml/2006/main" count="7019" uniqueCount="1058">
  <si>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</si>
  <si>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</si>
  <si>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</si>
  <si>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</si>
  <si>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</si>
  <si>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</si>
  <si>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</si>
  <si>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</si>
  <si>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</si>
  <si>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</si>
  <si>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</si>
  <si>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</si>
  <si>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</si>
  <si>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</si>
  <si>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</si>
  <si>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</si>
  <si>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</si>
  <si>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</si>
  <si>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</si>
  <si>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</si>
  <si>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</si>
  <si>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</si>
  <si>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</si>
  <si>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</si>
  <si>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</si>
  <si>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</si>
  <si>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</si>
  <si>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</si>
  <si>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</si>
  <si>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</si>
  <si>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</si>
  <si>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</si>
  <si>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</si>
  <si>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</si>
  <si>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</si>
  <si>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</si>
  <si>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</si>
  <si>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</si>
  <si>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</si>
  <si>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</si>
  <si>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</si>
  <si>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</si>
  <si>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</si>
  <si>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</si>
  <si>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</si>
  <si>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</si>
  <si>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</si>
  <si>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</si>
  <si>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</si>
  <si>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</si>
  <si>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</si>
  <si>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</si>
  <si>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</si>
  <si>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</si>
  <si>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</si>
  <si>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</si>
  <si>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</si>
  <si>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</si>
  <si>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</si>
  <si>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</si>
  <si>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</si>
  <si>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</si>
  <si>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</si>
  <si>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</si>
  <si>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</si>
  <si>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</si>
  <si>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</si>
  <si>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</si>
  <si>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</si>
  <si>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</si>
  <si>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</si>
  <si>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</si>
  <si>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</si>
  <si>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</si>
  <si>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</si>
  <si>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</si>
  <si>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</si>
  <si>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</si>
  <si>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</si>
  <si>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</si>
  <si>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</si>
  <si>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</si>
  <si>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</si>
  <si>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</si>
  <si>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</si>
  <si>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</si>
  <si>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</si>
  <si>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</si>
  <si>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</si>
  <si>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</si>
  <si>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หนองบัวลำภู</t>
  </si>
  <si>
    <t>อุดรธานี</t>
  </si>
  <si>
    <t>เลย</t>
  </si>
  <si>
    <t>หนองคาย</t>
  </si>
  <si>
    <t>สกลนคร</t>
  </si>
  <si>
    <t>นครพนม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</si>
  <si>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</si>
  <si>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</si>
  <si>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</si>
  <si>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</si>
  <si>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</si>
  <si>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</si>
  <si>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</si>
  <si>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</si>
  <si>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</si>
  <si>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</si>
  <si>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</si>
  <si>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</si>
  <si>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S</t>
  </si>
  <si>
    <t>F2</t>
  </si>
  <si>
    <t>F1</t>
  </si>
  <si>
    <t>M2</t>
  </si>
  <si>
    <t>F3</t>
  </si>
  <si>
    <t>A</t>
  </si>
  <si>
    <t>M1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</si>
  <si>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</si>
  <si>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</si>
  <si>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</si>
  <si>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</si>
  <si>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</si>
  <si>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ผลรวม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</si>
  <si>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</si>
  <si>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</si>
  <si>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</si>
  <si>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</si>
  <si>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</si>
  <si>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</si>
  <si>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</si>
  <si>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</si>
  <si>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</si>
  <si>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</si>
  <si>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</si>
  <si>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</si>
  <si>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>หนองบัว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</si>
  <si>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</si>
  <si>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</si>
  <si>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</si>
  <si>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</si>
  <si>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</si>
  <si>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</si>
  <si>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</si>
  <si>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</si>
  <si>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</si>
  <si>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</si>
  <si>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</si>
  <si>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</si>
  <si>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</si>
  <si>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</si>
  <si>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</si>
  <si>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</si>
  <si>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</si>
  <si>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</si>
  <si>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</si>
  <si>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</si>
  <si>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</si>
  <si>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</si>
  <si>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</si>
  <si>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</si>
  <si>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</si>
  <si>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</si>
  <si>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</si>
  <si>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</si>
  <si>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</si>
  <si>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</si>
  <si>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</si>
  <si>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</si>
  <si>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</si>
  <si>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</si>
  <si>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</si>
  <si>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</si>
  <si>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</si>
  <si>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</si>
  <si>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</si>
  <si>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</si>
  <si>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</si>
  <si>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</si>
  <si>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</si>
  <si>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</si>
  <si>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</si>
  <si>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</si>
  <si>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</si>
  <si>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</si>
  <si>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</si>
  <si>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</si>
  <si>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</si>
  <si>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</si>
  <si>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</si>
  <si>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</si>
  <si>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</si>
  <si>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-</t>
  </si>
  <si>
    <t>วานรนิวาส</t>
  </si>
  <si>
    <t>เอกสารแนบ 2.1</t>
  </si>
  <si>
    <t>ผลการวิเคราะห์วิกฤติทางการเงินระดับ 7 ระดับ  เขตสุขภาพที่ 8 เกณฑ์กระทรวงสาธารณสุข (NI)</t>
  </si>
  <si>
    <t>ID</t>
  </si>
  <si>
    <t>Ket</t>
  </si>
  <si>
    <t>Province</t>
  </si>
  <si>
    <t>OrgID</t>
  </si>
  <si>
    <t>Org</t>
  </si>
  <si>
    <t>ServBed</t>
  </si>
  <si>
    <t>CapacityGroup</t>
  </si>
  <si>
    <t>CR</t>
  </si>
  <si>
    <t>QR</t>
  </si>
  <si>
    <t>Cash</t>
  </si>
  <si>
    <t>NWC</t>
  </si>
  <si>
    <t>NI+Depleciation</t>
  </si>
  <si>
    <t>Liquid Index</t>
  </si>
  <si>
    <t>Status Index</t>
  </si>
  <si>
    <t>Survival Index</t>
  </si>
  <si>
    <t>Months</t>
  </si>
  <si>
    <t>Risk Scoring</t>
  </si>
  <si>
    <t>NI/เดือน</t>
  </si>
  <si>
    <t>NWC/NI เฉลี่ยต่อเดือน</t>
  </si>
  <si>
    <t>NWC/ค่าใช้จ่าย เฉลี่ยต่อเดือน</t>
  </si>
  <si>
    <t>NWC (บาท)/POP</t>
  </si>
  <si>
    <t>Service Plan</t>
  </si>
  <si>
    <t>Group ID MOPH</t>
  </si>
  <si>
    <t>ร่าง Group ID R8way</t>
  </si>
  <si>
    <t xml:space="preserve">เงินสดและรายการเทียบเท่าเงินสด </t>
  </si>
  <si>
    <t>เงินสดและรายการเทียบเท่าเงินสด (เงินบำรุง)</t>
  </si>
  <si>
    <t>หนี้สินหมุนเวียน</t>
  </si>
  <si>
    <t>เงินบำรุงคงเหลือ  (หักหนี้แล้ว)</t>
  </si>
  <si>
    <t>ลูกหนี้ค่ารักษาพยาบาล</t>
  </si>
  <si>
    <t>เจ้าหนี้การค้า บุคคลภายนอก</t>
  </si>
  <si>
    <t>เจ้าหนี้ หน่วยงานภาครัฐ</t>
  </si>
  <si>
    <t>เจ้าหนี้ ยา</t>
  </si>
  <si>
    <t>เจ้าหนี้ วัสดุการแพทย์ทั่วไป</t>
  </si>
  <si>
    <t>เจ้าหนี้ วัสดุวิทยาศาสตร์และการแพทย์</t>
  </si>
  <si>
    <t>เจ้าหนี้ วัสดุ/ครุภัณฑ์ ทุกประเภท</t>
  </si>
  <si>
    <t>เจ้าหนี้ งบลงทุน UC</t>
  </si>
  <si>
    <t>รวมเจ้าหนี้การค้า</t>
  </si>
  <si>
    <t>รวมเจ้าหนี้ค่าจ้างเหมา LAB, X-Ray</t>
  </si>
  <si>
    <t>เจ้าหนี้ค่ารักษาตามจ่าย</t>
  </si>
  <si>
    <t>(รวมเงินงบประมาณ)</t>
  </si>
  <si>
    <t>(ไม่รวมเงินงบประมาณ)</t>
  </si>
  <si>
    <t>&gt;1.5</t>
  </si>
  <si>
    <t>&gt;1.0</t>
  </si>
  <si>
    <t>&gt;0.8</t>
  </si>
  <si>
    <t>&gt;0</t>
  </si>
  <si>
    <t>[1]</t>
  </si>
  <si>
    <t>[2]</t>
  </si>
  <si>
    <t>[3]</t>
  </si>
  <si>
    <t>[4] = [2]-[3]</t>
  </si>
  <si>
    <t>[5]</t>
  </si>
  <si>
    <t>[6]</t>
  </si>
  <si>
    <t>[7]</t>
  </si>
  <si>
    <t>[8]</t>
  </si>
  <si>
    <t>[9]</t>
  </si>
  <si>
    <t>[10]</t>
  </si>
  <si>
    <t>[11]</t>
  </si>
  <si>
    <t>[12]</t>
  </si>
  <si>
    <t>[13]=[6]+[7]+[8]+[9]+[10]+[11]+[12]</t>
  </si>
  <si>
    <t>[14]</t>
  </si>
  <si>
    <t>[15]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</si>
  <si>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</si>
  <si>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</si>
  <si>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</si>
  <si>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</si>
  <si>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</si>
  <si>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</si>
  <si>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</si>
  <si>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</si>
  <si>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</si>
  <si>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</si>
  <si>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</si>
  <si>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</si>
  <si>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</si>
  <si>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</si>
  <si>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</si>
  <si>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</si>
  <si>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</si>
  <si>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</si>
  <si>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</si>
  <si>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</si>
  <si>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</si>
  <si>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</si>
  <si>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</si>
  <si>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</si>
  <si>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</si>
  <si>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</si>
  <si>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</si>
  <si>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</si>
  <si>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</si>
  <si>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</si>
  <si>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</si>
  <si>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</si>
  <si>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</si>
  <si>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</si>
  <si>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</si>
  <si>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</si>
  <si>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</si>
  <si>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</si>
  <si>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</si>
  <si>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</si>
  <si>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</si>
  <si>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</si>
  <si>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</si>
  <si>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</si>
  <si>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</si>
  <si>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</si>
  <si>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</si>
  <si>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</si>
  <si>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</si>
  <si>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</si>
  <si>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</si>
  <si>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</si>
  <si>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</si>
  <si>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</si>
  <si>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</si>
  <si>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</si>
  <si>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</si>
  <si>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</si>
  <si>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</si>
  <si>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</si>
  <si>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</si>
  <si>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</si>
  <si>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</si>
  <si>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</si>
  <si>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</si>
  <si>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</si>
  <si>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</si>
  <si>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</si>
  <si>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</si>
  <si>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</si>
  <si>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</si>
  <si>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</si>
  <si>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</si>
  <si>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</si>
  <si>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</si>
  <si>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</si>
  <si>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</si>
  <si>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</si>
  <si>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</si>
  <si>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</si>
  <si>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</si>
  <si>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</si>
  <si>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</si>
  <si>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</si>
  <si>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</si>
  <si>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</si>
  <si>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</si>
  <si>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</si>
  <si>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/>
  </si>
  <si>
    <t>ผลการวิเคราะห์วิกฤติทางการเงินระดับ 7 ระดับ เขตสุขภาพที่ 8 เกณฑ์เขตสุขภาพที่ 8 (NI)</t>
  </si>
  <si>
    <t>StatusIndex</t>
  </si>
  <si>
    <t>Group ID R8way</t>
  </si>
  <si>
    <t>เอกสารแนบ 2.3</t>
  </si>
  <si>
    <t>ผลการวิเคราะห์วิกฤติทางการเงินระดับ 7  ระดับ เขตสุขภาพที่ 8 (EBITDA)</t>
  </si>
  <si>
    <t>EBITDA R8WAY</t>
  </si>
  <si>
    <t>EBITDA R8WAY/เดือน</t>
  </si>
  <si>
    <t>NWC/EBITDA R8WAY เฉลี่ยต่อเดือน</t>
  </si>
  <si>
    <t>สรุปผลการวิเคราะห์ความเสี่ยงด้านการเงินการคลัง Risk Score 7  (3 เกณฑ์การประเมิน) ดังนี้</t>
  </si>
  <si>
    <t>Risk Score ระดับ 0 - 7</t>
  </si>
  <si>
    <t>เกณฑ์กระทรวง  (NI)</t>
  </si>
  <si>
    <t>เกณฑ์เขต 8  (NI)</t>
  </si>
  <si>
    <t>เกณฑ์เขต 8  (EBITDA)</t>
  </si>
  <si>
    <t>จำนวน (แห่ง)</t>
  </si>
  <si>
    <t>ศรีเชียงใหม่</t>
  </si>
  <si>
    <t>เอกสารแนบ 2.2</t>
  </si>
  <si>
    <t xml:space="preserve">ตารางผลการวิเคราะห์วิกฤติทางการเงินระดับ7 (RiskScoring Plus) </t>
  </si>
  <si>
    <t xml:space="preserve">ข้อมูลวิเคราะห์วิกฤติทางการเงินระดับ7 (RiskScoring Plus) </t>
  </si>
  <si>
    <t>ผลการดำเนินงาน</t>
  </si>
  <si>
    <t>สรุปผลการประเมิน 7 PLUS</t>
  </si>
  <si>
    <t>ขนาดเตียง</t>
  </si>
  <si>
    <t>NI MOPH</t>
  </si>
  <si>
    <t>EBITDA MOPH</t>
  </si>
  <si>
    <t>เงินบำรุงคงเหลือ(หักหนี้แล้ว)</t>
  </si>
  <si>
    <t>A Payment Period</t>
  </si>
  <si>
    <t>A Collection Period-UC</t>
  </si>
  <si>
    <t>A Collection Period -CSMBS</t>
  </si>
  <si>
    <t>A Collection Period-SSS</t>
  </si>
  <si>
    <t>Inventory Management</t>
  </si>
  <si>
    <t>Operating Margin</t>
  </si>
  <si>
    <t>Return on Asset</t>
  </si>
  <si>
    <t>รวมคะแนน</t>
  </si>
  <si>
    <t>GradePlus</t>
  </si>
  <si>
    <t>RG +</t>
  </si>
  <si>
    <t>ผลการประเมิน</t>
  </si>
  <si>
    <t>ค่าเฉลี่ย ของ Operating Margin %</t>
  </si>
  <si>
    <t>ค่าเฉลี่ย ของ Return on Asset %</t>
  </si>
  <si>
    <t>ผลงาน</t>
  </si>
  <si>
    <t>ค่ากลาง</t>
  </si>
  <si>
    <t xml:space="preserve"> (IF Cash &gt;0.8 =90 วัน, IF Cash &lt;=0.8 = 180 วัน)</t>
  </si>
  <si>
    <t>60 วัน</t>
  </si>
  <si>
    <t>120 วัน</t>
  </si>
  <si>
    <t>รวม</t>
  </si>
  <si>
    <t>1</t>
  </si>
  <si>
    <t>0</t>
  </si>
  <si>
    <t>B-</t>
  </si>
  <si>
    <t>0 B-</t>
  </si>
  <si>
    <t>C</t>
  </si>
  <si>
    <t>1 C</t>
  </si>
  <si>
    <t>C-</t>
  </si>
  <si>
    <t>1 C-</t>
  </si>
  <si>
    <t>1 B-</t>
  </si>
  <si>
    <t>0 C</t>
  </si>
  <si>
    <t>2 C-</t>
  </si>
  <si>
    <t>B</t>
  </si>
  <si>
    <t>2 B</t>
  </si>
  <si>
    <t>A-</t>
  </si>
  <si>
    <t>1 A-</t>
  </si>
  <si>
    <t>0 B</t>
  </si>
  <si>
    <t>1 B</t>
  </si>
  <si>
    <t>2 C</t>
  </si>
  <si>
    <t>0 A</t>
  </si>
  <si>
    <t>0 A-</t>
  </si>
  <si>
    <t>2 B-</t>
  </si>
  <si>
    <t>D</t>
  </si>
  <si>
    <t>1 D</t>
  </si>
  <si>
    <t>2 A-</t>
  </si>
  <si>
    <t xml:space="preserve">สรุปผลการวิเคราะห์วิกฤตทางการเงินระดับ 7  (7 Plus Efficiency Score) </t>
  </si>
  <si>
    <t>ข้อมูล ณ กันยายน 2566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</si>
  <si>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</si>
  <si>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</si>
  <si>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</si>
  <si>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</si>
  <si>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</si>
  <si>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</si>
  <si>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Intervention</t>
  </si>
  <si>
    <t xml:space="preserve">% Efficiency </t>
  </si>
  <si>
    <t>Cash Ratio R8 (&lt;0.5)</t>
  </si>
  <si>
    <t>EBITDA R8</t>
  </si>
  <si>
    <t>กลุ่ม FEED เปรียบเทียบแนวโน้ม เดือน กันยายน 2566</t>
  </si>
  <si>
    <t>% Efficiency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</si>
  <si>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</si>
  <si>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</si>
  <si>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</si>
  <si>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</si>
  <si>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</si>
  <si>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</si>
  <si>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</si>
  <si>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</si>
  <si>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</si>
  <si>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</si>
  <si>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</si>
  <si>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>FIT + LOI</t>
  </si>
  <si>
    <t xml:space="preserve"> วังยาง </t>
  </si>
  <si>
    <t>FIT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</si>
  <si>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</si>
  <si>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</si>
  <si>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</si>
  <si>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</si>
  <si>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</si>
  <si>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</si>
  <si>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</si>
  <si>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</si>
  <si>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</si>
  <si>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</si>
  <si>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</si>
  <si>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</si>
  <si>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</si>
  <si>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</si>
  <si>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</si>
  <si>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</si>
  <si>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</si>
  <si>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เฝ้าระวัง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</si>
  <si>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</si>
  <si>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</si>
  <si>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</si>
  <si>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</si>
  <si>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</si>
  <si>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</si>
  <si>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</si>
  <si>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</si>
  <si>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</si>
  <si>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</si>
  <si>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</si>
  <si>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</si>
  <si>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</si>
  <si>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</si>
  <si>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</si>
  <si>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</si>
  <si>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</si>
  <si>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</si>
  <si>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</si>
  <si>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</si>
  <si>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</si>
  <si>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</si>
  <si>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</si>
  <si>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</si>
  <si>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</si>
  <si>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</si>
  <si>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</si>
  <si>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</si>
  <si>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</si>
  <si>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</si>
  <si>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</si>
  <si>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</si>
  <si>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</si>
  <si>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</si>
  <si>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</si>
  <si>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</si>
  <si>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</si>
  <si>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</si>
  <si>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</si>
  <si>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</si>
  <si>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</si>
  <si>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</si>
  <si>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</si>
  <si>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</si>
  <si>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</si>
  <si>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</si>
  <si>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</si>
  <si>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</si>
  <si>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</si>
  <si>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</si>
  <si>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ผ่านเกณฑ์</t>
  </si>
  <si>
    <t>-แนวโน้มปสภ.ดีขึ้น</t>
  </si>
  <si>
    <t>-แนวโน้มปสภ.ลดลง</t>
  </si>
  <si>
    <t>ไม่ผ่านเกณฑ์</t>
  </si>
  <si>
    <t>Group MOPH</t>
  </si>
  <si>
    <t>เอกสารแนบ 1.1</t>
  </si>
  <si>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</si>
  <si>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</si>
  <si>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ชื่อหน่วยบริการ</t>
  </si>
  <si>
    <t>สมเด็จพระยุพราชธาตุพนม,รพร.</t>
  </si>
  <si>
    <t>สมเด็จพระยุพราชด่านซ้าย,รพร.</t>
  </si>
  <si>
    <t>สมเด็จพระยุพราชท่าบ่อ,รพร.</t>
  </si>
  <si>
    <t>หนองหาน,รพท.</t>
  </si>
  <si>
    <t>สมเด็จพระยุพราชบ้านดุง,รพร.</t>
  </si>
  <si>
    <t>เรื่องที่ 1</t>
  </si>
  <si>
    <t>เรื่องที่ 2</t>
  </si>
  <si>
    <t>เรื่องที่ 3</t>
  </si>
  <si>
    <t>เรื่องที่ 4</t>
  </si>
  <si>
    <t>เรื่องที่ 5</t>
  </si>
  <si>
    <t>เรื่องที่ 6</t>
  </si>
  <si>
    <t>เรื่องที่ 7</t>
  </si>
  <si>
    <t>เรื่องที่ 8</t>
  </si>
  <si>
    <t>เรื่องที่ 9</t>
  </si>
  <si>
    <t>เรื่องที่ 10</t>
  </si>
  <si>
    <t>คะแนนรวม</t>
  </si>
  <si>
    <t>เกรด</t>
  </si>
  <si>
    <t>ตรวจสอบเรื่องกระทบยอดบัญชี</t>
  </si>
  <si>
    <t>การตั้งค่าเผื่อหนี้สงสัยจะสูญ และค่าเผื่อหนี้สงสัยจะสูญกับหนี้สงสัยจะสูญ</t>
  </si>
  <si>
    <t>ความสัมพันธ์ของสินทรัพย์ถาวรกับค่าเสื่อมราคา</t>
  </si>
  <si>
    <t>จับคู่บัญชีค่าเสื่อมราคาสะสม และค่าเสื่อมราคา ระหว่างเดือน</t>
  </si>
  <si>
    <t>บัญชีพัก ต้องไม่มียอดคงค้าง (ตามเกณฑ์ประเมินด้านบัญชีของกรมบัญชีกลาง)</t>
  </si>
  <si>
    <t>จับคู่วัสดุ-เจ้าหนี้ระหว่างเดือน</t>
  </si>
  <si>
    <t>คะแนนเต็ม</t>
  </si>
  <si>
    <t>คะแนน</t>
  </si>
  <si>
    <t>วานรนิวาส,รพช.</t>
  </si>
  <si>
    <t>สมเด็จพระยุพราชท่าบ่อ,รพช.</t>
  </si>
  <si>
    <t>3 C</t>
  </si>
  <si>
    <t>EBITDA R8 ต่อเดือน (12 เดือน)</t>
  </si>
  <si>
    <t>จับคู่ความสัมพันธ์ลูกหนี้-รายได้ระหว่างเดือน</t>
  </si>
  <si>
    <t>ความครอบคลุมการตรวจอิเล็กทรอนิกส์กระทรวง (เพิ่ม ปี 64)</t>
  </si>
  <si>
    <t>ตรวจสอบดุลบัญชี (ค่าสุทธิต้องมีดุลบัญชีไม่ผิดด้าน)</t>
  </si>
  <si>
    <t>รวมทั้งเขต</t>
  </si>
  <si>
    <t>โรงพยาบาล</t>
  </si>
  <si>
    <t>Sum AdjRW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</si>
  <si>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</si>
  <si>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</si>
  <si>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</si>
  <si>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</si>
  <si>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</si>
  <si>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</si>
  <si>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</si>
  <si>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</si>
  <si>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</si>
  <si>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</si>
  <si>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รพ.สมเด็จพระยุพราชธาตุพนม</t>
  </si>
  <si>
    <t>รพ.วังยาง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</si>
  <si>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</si>
  <si>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</si>
  <si>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</si>
  <si>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</si>
  <si>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</si>
  <si>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</si>
  <si>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</si>
  <si>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</si>
  <si>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</si>
  <si>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</si>
  <si>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</si>
  <si>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</si>
  <si>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</si>
  <si>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</si>
  <si>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</si>
  <si>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</si>
  <si>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</si>
  <si>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</si>
  <si>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</si>
  <si>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รพ.สมเด็จพระยุพราชด่านซ้าย</t>
  </si>
  <si>
    <t>รพ.เอราวัณ</t>
  </si>
  <si>
    <t>รพ.หนองหิน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</si>
  <si>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</si>
  <si>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</si>
  <si>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</si>
  <si>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</si>
  <si>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</si>
  <si>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</si>
  <si>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</si>
  <si>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</si>
  <si>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</si>
  <si>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รพ.พระอาจารย์มั่น ภูริทัตโต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</si>
  <si>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</si>
  <si>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</si>
  <si>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</si>
  <si>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</si>
  <si>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</si>
  <si>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</si>
  <si>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รพ.สมเด็จพระยุพราชสว่างแดนดิน</t>
  </si>
  <si>
    <t>รพ.พระอาจารย์แบน  ธนากโร</t>
  </si>
  <si>
    <t>รพ.หนองคาย</t>
  </si>
  <si>
    <t>รพ.โพนพิสัย</t>
  </si>
  <si>
    <t>รพ.ศรีเชียงใหม่</t>
  </si>
  <si>
    <t>รพ.สังคม</t>
  </si>
  <si>
    <t>รพ.สมเด็จพระยุพราชท่าบ่อ</t>
  </si>
  <si>
    <t>รพ.สระใคร</t>
  </si>
  <si>
    <t>รพ.โพธิ์ตาก</t>
  </si>
  <si>
    <t>รพ.เฝ้าไร่</t>
  </si>
  <si>
    <t>รพ.รัตนวาปี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</si>
  <si>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</si>
  <si>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</si>
  <si>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</si>
  <si>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</si>
  <si>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</si>
  <si>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รพ.นาวังเฉลิมพระเกียรติ ๘๐ พรรษา</t>
  </si>
  <si>
    <t>F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</si>
  <si>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</si>
  <si>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</si>
  <si>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</si>
  <si>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</si>
  <si>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</si>
  <si>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</si>
  <si>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</si>
  <si>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</si>
  <si>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</si>
  <si>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</si>
  <si>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</si>
  <si>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</si>
  <si>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</si>
  <si>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</si>
  <si>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</si>
  <si>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</si>
  <si>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</si>
  <si>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</si>
  <si>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รพ.สมเด็จพระยุพราชบ้านดุง</t>
  </si>
  <si>
    <t>รพ.กู่แก้ว</t>
  </si>
  <si>
    <t>รพ.ประจักษ์ศิลปาคม</t>
  </si>
  <si>
    <t>ผ่านเกณฑ์-แนวโน้มปสภ.ดีขึ้น</t>
  </si>
  <si>
    <t>ไม่ผ่านเกณฑ์-แนวโน้มปสภ.ดีขึ้น</t>
  </si>
  <si>
    <t>ผ่านเกณฑ์-แนวโน้มปสภ.ลดลง</t>
  </si>
  <si>
    <t>ไม่ผ่านเกณฑ์-แนวโน้มปสภ.ลดลง</t>
  </si>
  <si>
    <t>ชื่อจังหวัด</t>
  </si>
  <si>
    <t>หมายเหตุ ค่ากลาง 1. Operating Margin และ 2. Return on Asset  เทียบค่ากลางจาก ไตรมาสที่ 3/2567</t>
  </si>
  <si>
    <t>ค่ากลางกลุ่ม 7 Plus Efficiency Score ไตรมาสที่ 3/2567  ข้อมูลจาก กองเศรษฐกิจสุขภาพ</t>
  </si>
  <si>
    <t>ค่าเฉลี่ยของ Operating Margin % (Q3Y67)</t>
  </si>
  <si>
    <t>ค่าเฉลี่ยของ Return on Asset % (Q3Y67)</t>
  </si>
  <si>
    <t>6 B-</t>
  </si>
  <si>
    <t>6 B</t>
  </si>
  <si>
    <t>3 B</t>
  </si>
  <si>
    <t>4 C</t>
  </si>
  <si>
    <t>ระดับขีดความสามารถ</t>
  </si>
  <si>
    <t>จำนวนเตียงตามจริง</t>
  </si>
  <si>
    <t>pop</t>
  </si>
  <si>
    <t>ID MOPH</t>
  </si>
  <si>
    <t xml:space="preserve"> ต้นทุนบริการผู้ป่วยนอก</t>
  </si>
  <si>
    <t xml:space="preserve"> ต้นทุนบริการผู้ป่วยใน</t>
  </si>
  <si>
    <t>ผลการประเมินต้นทุนบริการ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</si>
  <si>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</si>
  <si>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</si>
  <si>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</si>
  <si>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>Mean+1SD</t>
  </si>
  <si>
    <t xml:space="preserve"> ต้นทุนบริการผู้ป่วยใน (บาท) </t>
  </si>
  <si>
    <t xml:space="preserve"> ต้นทุนบริการผู้ป่วยในต่อ AdjRW </t>
  </si>
  <si>
    <t>OP</t>
  </si>
  <si>
    <t>IP</t>
  </si>
  <si>
    <t>OP&amp;IP</t>
  </si>
  <si>
    <t>08</t>
  </si>
  <si>
    <t xml:space="preserve"> ผลการดำเนินงานตามแผนการเงินการคลัง ( Planfin )  </t>
  </si>
  <si>
    <t>จังหวัดนครพนม</t>
  </si>
  <si>
    <t xml:space="preserve">   แผนประมาณ        การรายได้      ทั้งปี 2567</t>
  </si>
  <si>
    <t xml:space="preserve">ค่าที่ควรเป็นตามแผนรายได้ </t>
  </si>
  <si>
    <t xml:space="preserve"> ผลการดำเนินงาน          </t>
  </si>
  <si>
    <t xml:space="preserve">ส่วนต่าง (บาท) </t>
  </si>
  <si>
    <t>ร้อยละ เพิ่ม/ลด
จากแผน</t>
  </si>
  <si>
    <t>แผนประมาณ
การค่าใช้จ่าย
ทั้งปี 2567</t>
  </si>
  <si>
    <t xml:space="preserve">  ค่าที่ควรเป็นตาม
   แผนค่าใช้จ่าย          </t>
  </si>
  <si>
    <t xml:space="preserve">ผลการดำเนินงาน     </t>
  </si>
  <si>
    <t>ส่วนต่าง (บาท)</t>
  </si>
  <si>
    <t>[2]=[1]/12*4</t>
  </si>
  <si>
    <t>[4]=[3]-[2]</t>
  </si>
  <si>
    <t>[5]=[4]/[2]*100</t>
  </si>
  <si>
    <t>[7]=[1]/12*4</t>
  </si>
  <si>
    <t>[9]=[8]-[7]</t>
  </si>
  <si>
    <t>[10]=[9]/[7]*100</t>
  </si>
  <si>
    <t>รายได้</t>
  </si>
  <si>
    <t>คชจ.</t>
  </si>
  <si>
    <t>รายได้ หรือ คชจ.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</si>
  <si>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</si>
  <si>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</si>
  <si>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</si>
  <si>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</si>
  <si>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</si>
  <si>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</si>
  <si>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</si>
  <si>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</si>
  <si>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</si>
  <si>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</si>
  <si>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รพร.ธาตุพนม</t>
  </si>
  <si>
    <t>รพช.วังยาง</t>
  </si>
  <si>
    <t>รวมจังหวัดนครพนม</t>
  </si>
  <si>
    <t xml:space="preserve">    สรุปหน่วยบริการในจังหวัดนครพนมที่ผ่านเกณฑ์  ( แห่ง )</t>
  </si>
  <si>
    <t>รพท.บึงกาฬ</t>
  </si>
  <si>
    <t>ไม่ผ่าน</t>
  </si>
  <si>
    <t>ผ่าน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</si>
  <si>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</si>
  <si>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</si>
  <si>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</si>
  <si>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</si>
  <si>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</si>
  <si>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</si>
  <si>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</si>
  <si>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รวมจังหวัดบึงกาฬ</t>
  </si>
  <si>
    <t xml:space="preserve">    สรุปหน่วยบริการในจังหวัดบึงกาฬที่ผ่านเกณฑ์  ( แห่ง )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</si>
  <si>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</si>
  <si>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</si>
  <si>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</si>
  <si>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</si>
  <si>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</si>
  <si>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 xml:space="preserve">รพช.ภูเรือ 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</si>
  <si>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</si>
  <si>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</si>
  <si>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</si>
  <si>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</si>
  <si>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</si>
  <si>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รพช.ด่านซ้าย</t>
  </si>
  <si>
    <t>รพช.เอราวัณ</t>
  </si>
  <si>
    <t>รพช.หนองหิน</t>
  </si>
  <si>
    <t>รวมจังหวัดเลย</t>
  </si>
  <si>
    <t xml:space="preserve">    สรุปหน่วยบริการในจังหวัดเลยที่ผ่านเกณฑ์  ( แห่ง )</t>
  </si>
  <si>
    <t>รพศ.สกลนคร</t>
  </si>
  <si>
    <t>รพช.กุสุมาลย์</t>
  </si>
  <si>
    <t xml:space="preserve"> รพช.กุดบาก</t>
  </si>
  <si>
    <t>รพช.พระอาจารย์ฝั้นอาจาโร</t>
  </si>
  <si>
    <t>รพช.พังโคน</t>
  </si>
  <si>
    <t xml:space="preserve"> รพช.วาริชภูมิ</t>
  </si>
  <si>
    <t xml:space="preserve"> 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</si>
  <si>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</si>
  <si>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</si>
  <si>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</si>
  <si>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</si>
  <si>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 ส่องดาว</t>
  </si>
  <si>
    <t>รพช.เต่างอย</t>
  </si>
  <si>
    <t xml:space="preserve"> รพช.โคกศรีสุพรรณ</t>
  </si>
  <si>
    <t xml:space="preserve"> รพช.เจริญศิลป์</t>
  </si>
  <si>
    <t>รพช. โพนนาแก้ว</t>
  </si>
  <si>
    <t>รพร.สว่างแดนดิน</t>
  </si>
  <si>
    <t xml:space="preserve"> รพช.พระอาจารย์แบน  ธนากโร</t>
  </si>
  <si>
    <t>รวมจังหวัดสกลนคร</t>
  </si>
  <si>
    <t xml:space="preserve">    สรุปหน่วยบริการในจังหวัดสกลนครที่ผ่านเกณฑ์  ( แห่ง )</t>
  </si>
  <si>
    <t>รพท. หนองคาย</t>
  </si>
  <si>
    <t>รพช. โพนพิสัย</t>
  </si>
  <si>
    <t>รพช. ศรีเชียงใหม่</t>
  </si>
  <si>
    <t>รพช. สังคม</t>
  </si>
  <si>
    <t>รพร.ท่าบ่อ</t>
  </si>
  <si>
    <t>รพช.สระใคร</t>
  </si>
  <si>
    <t>รพช. โพธิ์ตาก</t>
  </si>
  <si>
    <t>รพช. เฝ้าไร่</t>
  </si>
  <si>
    <t>รพช. รัตนวาปี</t>
  </si>
  <si>
    <t>รวมจังหวัดหนองคาย</t>
  </si>
  <si>
    <t xml:space="preserve">    สรุปหน่วยบริการในจังหวัดหนองคายที่ผ่านเกณฑ์  ( แห่ง )</t>
  </si>
  <si>
    <t xml:space="preserve">                                                                                                                                    สรุปร้อยละของหน่วยบริการในจังหวัดหนองคายที่ผ่านเกณฑ์  </t>
  </si>
  <si>
    <t>รพท. หนองบัวลำภู</t>
  </si>
  <si>
    <t>รพช.นากลาง</t>
  </si>
  <si>
    <t>รพช. โนนสัง</t>
  </si>
  <si>
    <t>รพช.ศรีบุญเรือง</t>
  </si>
  <si>
    <t>รพช.สุวรรณคูหา</t>
  </si>
  <si>
    <t xml:space="preserve">รพช.นาวัง เฉลิมพระเกียรติ </t>
  </si>
  <si>
    <t>รวมจังหวัดหนองบัวลำภู</t>
  </si>
  <si>
    <t xml:space="preserve">    สรุปหน่วยบริการในจังหวัดหนองบัวลำภูที่ผ่านเกณฑ์  ( แห่ง )</t>
  </si>
  <si>
    <t xml:space="preserve">                                                                                                                                       สรุปร้อยละของหน่วยบริการในจังหวัดหนองบัวลำภูที่ผ่านเกณฑ์  </t>
  </si>
  <si>
    <t>รพศ.อุดรธานี</t>
  </si>
  <si>
    <t>รพช.กุดจับ</t>
  </si>
  <si>
    <t>รพช.หนองวัวซอ</t>
  </si>
  <si>
    <t>รพช.กุมภวาปี</t>
  </si>
  <si>
    <t>รพช.ห้วยเกิ้ง</t>
  </si>
  <si>
    <t>รพช.โนนสะอาด</t>
  </si>
  <si>
    <t>รพช.หนองหาน</t>
  </si>
  <si>
    <t>รพช. 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</si>
  <si>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</si>
  <si>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</si>
  <si>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</si>
  <si>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</si>
  <si>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</si>
  <si>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</si>
  <si>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</si>
  <si>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</si>
  <si>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</si>
  <si>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</si>
  <si>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รพร.บ้านดุง</t>
  </si>
  <si>
    <t>รพช.กู่แก้ว</t>
  </si>
  <si>
    <t>รพช.ประจักษ์ศิลปาคม</t>
  </si>
  <si>
    <t>รวมจังหวัดอุดร</t>
  </si>
  <si>
    <t xml:space="preserve">    สรุปหน่วยบริการในจังหวัดอุดรธานีที่ผ่านเกณฑ์  ( แห่ง )</t>
  </si>
  <si>
    <t xml:space="preserve">                                                                                                                                           สรุปร้อยละของหน่วยบริการในจังหวัดอุดรธานีที่ผ่านเกณฑ์  </t>
  </si>
  <si>
    <t>เดือน สิงหาคม 2567</t>
  </si>
  <si>
    <t>ธาตุพนม, ภูกระดึง, สร้างคอม</t>
  </si>
  <si>
    <t>หนองหิน, นาวัง, ทุ่งฝน, กู่แก้ว</t>
  </si>
  <si>
    <t>เรณูนคร, วังยาง, ศรีบุญเรือง, สุวรรณคูหา, กุดจับ, บ้านผือ, บ้านดุง</t>
  </si>
  <si>
    <t>ธาตุพนม, ภูกระดึง, โพนพิสัย, ไชยวาน</t>
  </si>
  <si>
    <t>ศรีบุญเรือง, กุดจับ, หนองวัวซอ, ไชยวาน, บ้านดุง</t>
  </si>
  <si>
    <t>บุ่งคล้า, วังสะพุง</t>
  </si>
  <si>
    <t>เรณูนคร, วังยาง, บุ่งคล้า, วังสะพุง, ศรีเชียงใหม่, ศรีบุญเรือง, สุวรรณคูหา, กุดจับ, หนองวัวซอ, โนนสะอาด, บ้านผือ, สร้างคอม, บ้านดุง</t>
  </si>
  <si>
    <t>เรณูนคร, ธาตุพนม, บุ่งคล้า, วังสะพุง, ศรีเชียงใหม่, สุวรรณคูหา, บ้านผือ, สร้างคอม</t>
  </si>
  <si>
    <t>ข้อมูล ณ วันที่ 11 กันยายน 2567</t>
  </si>
  <si>
    <t>รายงานสรุปผลการตรวจสอบงบทดลองจากระบบอิเล็กทรอนิกส์ สป.สธ. เดือน สิงหาคม 2567</t>
  </si>
  <si>
    <t>รายงานผลคะแนนการตรวจสอบงบทดลอง Electronic หน่วยบริการ เขตสุขภาพที่ 8 เดือน สิงหาคม 2567</t>
  </si>
  <si>
    <t>5 B-</t>
  </si>
  <si>
    <t>7 B-</t>
  </si>
  <si>
    <t>3 A</t>
  </si>
  <si>
    <t>1 F</t>
  </si>
  <si>
    <t>7 C-</t>
  </si>
  <si>
    <t>5 C-</t>
  </si>
  <si>
    <t>3 C-</t>
  </si>
  <si>
    <t>4 C-</t>
  </si>
  <si>
    <t>3 A-</t>
  </si>
  <si>
    <t>4 F</t>
  </si>
  <si>
    <t>6 C</t>
  </si>
  <si>
    <t>4 B</t>
  </si>
  <si>
    <t>3 D</t>
  </si>
  <si>
    <t>3 B-</t>
  </si>
  <si>
    <t>5 B</t>
  </si>
  <si>
    <t>เดือนสิงหาคม  ปีงบประมาณ 2567</t>
  </si>
  <si>
    <t xml:space="preserve">แผนรายได้ (ไม่รวมรายได้ UC &amp; รายได้งบลงทุน &amp; รายได้อื่น(ระบบบัญชีบันทึกอัตโนมัติ) </t>
  </si>
  <si>
    <t xml:space="preserve"> และแผนค่าใช้จ่าย (ไม่รวมค่าเสื่อมราคาค่าตัดจำหน่าย &amp; ค่าใช้จ่ายอื่น(ระบบบัญชีบันทึกอัตโนมัติ )</t>
  </si>
  <si>
    <t xml:space="preserve">ข้อมูลวันที่ 31 สิงหาคม 2567 โหลดข้อมูล ณ วันที่ 11 กันยายน 2567 </t>
  </si>
  <si>
    <t xml:space="preserve">  แผนที่ 1 แผนประมาณการรายได้ และค่าใช้จ่าย</t>
  </si>
  <si>
    <t xml:space="preserve">จังหวัด </t>
  </si>
  <si>
    <t>แผนรายได้ (ไม่รวมรายได้ UC &amp; รายได้งบลงทุน &amp; รายได้อื่น(ระบบบัญชีบันทึกอัตโนมัติ)</t>
  </si>
  <si>
    <t>แผนค่าใช้จ่าย (ไม่รวมค่าเสื่อมราคา &amp; ค่าตัดจำหน่าย &amp; ค่าใช้จ่ายอื่น(ระบบบัญชีบันทึกอัตโนมัติ)</t>
  </si>
  <si>
    <t xml:space="preserve">  ผลการประเมินผลต่างของแผนและผลการดำเนินงาน</t>
  </si>
  <si>
    <t xml:space="preserve">สรุปร้อยละของหน่วยบริการที่ผ่านเกณฑ์ </t>
  </si>
  <si>
    <t xml:space="preserve">   แผนประมาณการรายได้ทั้งปี 2567</t>
  </si>
  <si>
    <t>ร้อยละ เพิ่ม/ลด จากแผน</t>
  </si>
  <si>
    <t>แผนประมาณการ      ค่าใช้จ่าย      ทั้งปี 2567</t>
  </si>
  <si>
    <t xml:space="preserve">  ค่าที่ควรเป็นตาม   แผนค่าใช้จ่าย          </t>
  </si>
  <si>
    <t>ร้อยละ เพิ่ม/ลด   จากแผน</t>
  </si>
  <si>
    <t>[7]=[6]/12*4</t>
  </si>
  <si>
    <t>1. จังหวัดนครพนม</t>
  </si>
  <si>
    <t>2. จังหวัดบึงกาฬ</t>
  </si>
  <si>
    <t>3. จังหวัดเลย</t>
  </si>
  <si>
    <t>4. จังหวัดสกลนคร</t>
  </si>
  <si>
    <t>5. จังหวัดหนองคาย</t>
  </si>
  <si>
    <t>6. จังหวัดหนองบัวลำภู</t>
  </si>
  <si>
    <t>7. จังหวัดอุดรธานี</t>
  </si>
  <si>
    <t>รวมทั้งสิ้น</t>
  </si>
  <si>
    <t xml:space="preserve">                                                                                                                                     สรุปร้อยละของหน่วยบริการในจังหวัดนครพนมที่ผ่านเกณฑ์  </t>
  </si>
  <si>
    <t xml:space="preserve">แผนรายได้ (ไม่รวมรายได้ UC &amp; รายได้งบลงทุน &amp; รายได้อื่น (ระบบบัญชีบันทึกอัตโนมัติ) </t>
  </si>
  <si>
    <t xml:space="preserve">แผนที่ 1 แผนประมาณการรายได้ และค่าใช้จ่าย </t>
  </si>
  <si>
    <t xml:space="preserve">     ผลการประเมินผลต่างของแผนและผลการดำเนินงาน</t>
  </si>
  <si>
    <t xml:space="preserve">                                                                                                                               สรุปร้อยละของหน่วยบริการในจังหวัดบึงกาฬที่ผ่านเกณฑ์  </t>
  </si>
  <si>
    <t>จังหวัดบึงกาฬ</t>
  </si>
  <si>
    <t xml:space="preserve">                                                                                                                                                      สรุปร้อยละของหน่วยบริการในจังหวัดเลยที่ผ่านเกณฑ์  </t>
  </si>
  <si>
    <t>จังหวัดเลย</t>
  </si>
  <si>
    <t>จังหวัดสกลนคร</t>
  </si>
  <si>
    <t xml:space="preserve">                                                                                                                              สรุปร้อยละของหน่วยบริการในจังหวัดสกลนครที่ผ่านเกณฑ์  </t>
  </si>
  <si>
    <t>จังหวัดหนองคาย</t>
  </si>
  <si>
    <t>จังหวัดหนองบัวลำภู</t>
  </si>
  <si>
    <t>จังหวัดอุดรธานี</t>
  </si>
  <si>
    <t>ตาราง FEED เปรียบเทียบข้อมูลเดือน กันยายน 2566 และ สิงหาคม 2567</t>
  </si>
  <si>
    <t>ข้อมูล ณ สิงหาคม 2567</t>
  </si>
  <si>
    <t>EBITDA R8 ต่อเดือน (11 เดือน)</t>
  </si>
  <si>
    <r>
      <t xml:space="preserve">ผลการคำนวนต้นทุนผุ้ป่วยนอกต่อครั้ง และ ต้นทุนผุ้ป่วยใน ต่อ AdjRW ยอดสะสม </t>
    </r>
    <r>
      <rPr>
        <b/>
        <sz val="14"/>
        <color rgb="FFFF0000"/>
        <rFont val="TH SarabunPSK"/>
        <family val="2"/>
      </rPr>
      <t>ตั้งแต่เดือนตุลาคม2566 - สิงหาคม 2567  ข้อมูล ณ 15 กันยายน 67</t>
    </r>
  </si>
  <si>
    <t>สรุปผลการประเมินร้อยละของหน่วยบริการที่มีผลต่างแผนประมาณการ และผลการดำเนินงาน</t>
  </si>
  <si>
    <t xml:space="preserve">ของแผนรายได้ (ไม่รวมรายได้ UC &amp; รายได้งบลงทุน &amp; รายได้อื่น(ระบบบัญชีบันทึกอัตโนมัติ)  หรือ </t>
  </si>
  <si>
    <t xml:space="preserve"> แผนค่าใช้จ่าย (ไม่รวมค่าเสื่อมราคาและค่าตัดจำหน่าย &amp; ค่าใช้จ่ายอื่น(ระบบบัญชีบันทึกอัตโนมัติ) </t>
  </si>
  <si>
    <t xml:space="preserve"> ไม่เกินร้อยละ +/-5  ข้อมูลวันที่ 31 สิงหาคม 2567</t>
  </si>
  <si>
    <t xml:space="preserve">โหลดข้อมูล ณ วันที่ 11 กันยายน 2567 </t>
  </si>
  <si>
    <t xml:space="preserve">ลำดับที่ </t>
  </si>
  <si>
    <t xml:space="preserve">ผลการประเมิน </t>
  </si>
  <si>
    <t xml:space="preserve">หมายเหตุ รพ.ไม่ผ่านเกณฑ์ </t>
  </si>
  <si>
    <t>(แห่ง)</t>
  </si>
  <si>
    <t xml:space="preserve">ผ่าน </t>
  </si>
  <si>
    <t xml:space="preserve">ร้อยละ </t>
  </si>
  <si>
    <t xml:space="preserve">ไม่ผ่าน </t>
  </si>
  <si>
    <t>ท่าอุเทน, เรณูนคร, นาแก, นาหว้า, โพนสวรรค์</t>
  </si>
  <si>
    <t>นาด้วง, นาแห้ว, ท่าลี่, ภูกระดึง, เอราวัณ</t>
  </si>
  <si>
    <t>นาวัง</t>
  </si>
  <si>
    <t xml:space="preserve">อุดรธานี </t>
  </si>
  <si>
    <t>บ้านผือ, น้ำโสม</t>
  </si>
  <si>
    <t xml:space="preserve">ผลรวม </t>
  </si>
  <si>
    <t xml:space="preserve">ผลการประเมินต้นทุนหน่วยบริการแบบ Quick Method 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</si>
  <si>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</si>
  <si>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</si>
  <si>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หน่วยบริการที่ไม่ผ่าน</t>
  </si>
  <si>
    <t>ผ่าน (แห่ง)</t>
  </si>
  <si>
    <t>ไม่สมบูรณ์(แห่ง)</t>
  </si>
  <si>
    <t>ปลาปาก, ท่าอุเทน</t>
  </si>
  <si>
    <t>บึงกาฬ, บุ่งคล้า</t>
  </si>
  <si>
    <t xml:space="preserve">นาแห้ว </t>
  </si>
  <si>
    <t>โนนสัง, สุวรรณคูหา, นาวัง</t>
  </si>
  <si>
    <t xml:space="preserve">หมายเหตุ ค่ากลางกลุ่ม เทียบค่ากลางจาก ไตรมาสที่ 3/2567 </t>
  </si>
  <si>
    <t>0.25</t>
  </si>
  <si>
    <t>บึงกาฬ,รพท_</t>
  </si>
  <si>
    <t>พรเจริญ,รพช_</t>
  </si>
  <si>
    <t>โซ่พิสัย,รพช_</t>
  </si>
  <si>
    <t>เซกา,รพช_</t>
  </si>
  <si>
    <t>ปากคาด,รพช_</t>
  </si>
  <si>
    <t>บึงโขงหลง,รพช_</t>
  </si>
  <si>
    <t>ศรีวิไล,รพช_</t>
  </si>
  <si>
    <t>บุ่งคล้า,รพช_</t>
  </si>
  <si>
    <t>รหัส ร.พ.</t>
  </si>
  <si>
    <t>เตียง</t>
  </si>
  <si>
    <t>จำนวนเดือนที่ส่ง</t>
  </si>
  <si>
    <t>จำนวนส่ง</t>
  </si>
  <si>
    <t>จำนวนคำนวณ</t>
  </si>
  <si>
    <t>วันนอนรวม</t>
  </si>
  <si>
    <t>อัตราครองเตียง</t>
  </si>
  <si>
    <t>SumAdjRW</t>
  </si>
  <si>
    <t>CMI</t>
  </si>
  <si>
    <t>MinAdjRW</t>
  </si>
  <si>
    <t>MaxAdjRW</t>
  </si>
  <si>
    <t>เกณฑ์</t>
  </si>
  <si>
    <t xml:space="preserve">การส่งข้อมูลผลงานบริการ เข้าระบบ CMI@MOPH ข้อมูล ณ วันที่ 23 กันยายน 2567 </t>
  </si>
  <si>
    <t>รพ.บ้านม่วง</t>
  </si>
  <si>
    <t>รพ.พระอาจารย์แบน ธนากโร</t>
  </si>
  <si>
    <t>ค่ากลางกลุ่ม SumAdjRw Q3Y67</t>
  </si>
  <si>
    <t>ประมาณการ ค่ากลางกลุ่ม SumAdjRw ณ ส.ค.67</t>
  </si>
  <si>
    <t>เปรียบเทียบผลการดำเนินงาน SumAdjRw กับ ประมาณการค่ากลางกลุ่ม ณ ส.ค.67</t>
  </si>
  <si>
    <t>รหัสหน่วยบริการ</t>
  </si>
  <si>
    <t>ชื่อผน่วยบริการ</t>
  </si>
  <si>
    <t>ส่งทั้งหมด</t>
  </si>
  <si>
    <t>ผ่านร้อยละ</t>
  </si>
  <si>
    <t>ไม่ผ่านร้อยละ</t>
  </si>
  <si>
    <t>C ยังไม่แก้ไข</t>
  </si>
  <si>
    <t xml:space="preserve">ลำดับ </t>
  </si>
  <si>
    <t>ประมวลผลจากหน้าเวป https://mishos.nhso.go.th/mis_hos/#/eclaimdata/uc</t>
  </si>
  <si>
    <t>ข้อมูล ณ วันที่ 24 กันยายน 2567</t>
  </si>
  <si>
    <t>รายงานการส่งข้อมูล Eclaim สิทธิ UC จากหน้าเวป สปสช.</t>
  </si>
  <si>
    <t>รพร.ด่านซ้าย</t>
  </si>
  <si>
    <t>รพ.พระอาจารย์วัน อุตฺตโม</t>
  </si>
  <si>
    <t>รพ.นาวัง เฉลิมพระเกียรติ 80 พรรษา</t>
  </si>
  <si>
    <t>รายงานสรุปยอดเงินงบประมาณสุทธิรายกองทุน จำแนกตามหน่วยบริการ</t>
  </si>
  <si>
    <t xml:space="preserve">เขตพื้นที่  เขต 8 อุดรธานี </t>
  </si>
  <si>
    <t>รหัสหน่วยบริการ  ทั้งหมด หน่วยบริการ  ทั้งหมด   สังกัด  ทั้งหมด</t>
  </si>
  <si>
    <t>วันที่ทำรายการตั้งแต่  01 ตุลาคม 2566 ถึง 24 กันยายน 2567</t>
  </si>
  <si>
    <t>ข้อมูล ณ วันที่ 23 กันยายน 2567</t>
  </si>
  <si>
    <t>สังกัด</t>
  </si>
  <si>
    <t>กองทุนค่าบริการทางการแพทย์</t>
  </si>
  <si>
    <t>กองทุนสร้างเสริม&lt;br&gt;สุขภาพและป้องกัน&lt;br&gt;โรค</t>
  </si>
  <si>
    <t>กองทุนเอดส์</t>
  </si>
  <si>
    <t>กองทุนไตวายเรื้อรัง</t>
  </si>
  <si>
    <t>บริการควบคุม &lt;br&gt;ป้องกัน และรักษา&lt;br&gt;โรคเรื้อรัง</t>
  </si>
  <si>
    <t>งบค่าใช้จ่ายสำหรับ&lt;br&gt;หน่วยบริการในพื้นที่&lt;br&gt;กันดาร เสี่ยงภัย &lt;br&gt;และจังหวัดชายแดน&lt;br&gt;ภาคใต้</t>
  </si>
  <si>
    <t>ค่าบริการสาธารณสุข&lt;br&gt;เพิ่มเติมสำหรับ&lt;br&gt;บริการระดับปฐมภูมิ</t>
  </si>
  <si>
    <t>เงินช่วยเหลือ&lt;br&gt;เบื้องต้นผู้รับบริการ&lt;br&gt;และผู้ให้บริการ</t>
  </si>
  <si>
    <t>ค่าบริกาสาธารณสุขร่วมกับองค์กรปกครองส่วนท้องถิ่น</t>
  </si>
  <si>
    <t>สวัสดิการรักษา&lt;br&gt;พยาบาลของพนักงาน&lt;br&gt;ส่วนท้องถิ่น</t>
  </si>
  <si>
    <t>ค่ารักษาพยาบาลผู้&lt;br&gt;ประกันตนที่เป็นคน&lt;br&gt;พิการ สิทธิประกัน&lt;br&gt;สังคม</t>
  </si>
  <si>
    <t>พระราชกำหนดกู้เงิน&lt;br&gt;ฯ</t>
  </si>
  <si>
    <t>งบอื่นๆ</t>
  </si>
  <si>
    <t>ไม่สามารถระบุรหัส&lt;br&gt;กองทุน</t>
  </si>
  <si>
    <t>กองทุนผู้ป่วยนอก</t>
  </si>
  <si>
    <t>กองทุนผู้ป่วยใน</t>
  </si>
  <si>
    <t>กองทุน Central &lt;br&gt;Reimburse</t>
  </si>
  <si>
    <t>งบค่าบริการทางการ&lt;br&gt;แพทย์ที่เบิกจ่ายใน&lt;br&gt;ลักษณะงบลงทุน</t>
  </si>
  <si>
    <t>บริการฟื้นฟู&lt;br&gt;สมรรถภาพด้านการ&lt;br&gt;แพทย์</t>
  </si>
  <si>
    <t>งบแพทย์แผนไทย</t>
  </si>
  <si>
    <t>ค่าบริการสาธารณสุข&lt;br&gt;สำหรับผู้มีภาวะพึ่งพิง&lt;br&gt;ในชุมชน</t>
  </si>
  <si>
    <t>ค่าบริกาสาธารณสุข&lt;br&gt;ร่วมกับองค์กร&lt;br&gt;ปกครองส่วนท้องถิ่น</t>
  </si>
  <si>
    <t>เงินจ่ายจากรายการ&lt;br&gt;รายได้สูง(ต่ำ)กว่า&lt;br&gt;ค่าใช้จ่ายสะสม(ตาม&lt;br&gt;ระเบียบ)</t>
  </si>
  <si>
    <t>รายการรายได้สูง(&lt;br&gt;ต่ำ)กว่าค่าใช้จ่าย&lt;br&gt;สะสมตามมติบอร์ด</t>
  </si>
  <si>
    <t>งบประมาณสุทธิ</t>
  </si>
  <si>
    <t>โรงพยาบาลทั่วไปหนองบัวลำภู</t>
  </si>
  <si>
    <t>รัฐในสธ.(สังกัด สป.)</t>
  </si>
  <si>
    <t>โรงพยาบาลชุมชนนากลาง</t>
  </si>
  <si>
    <t>โรงพยาบาลชุมชนโนนสัง</t>
  </si>
  <si>
    <t>โรงพยาบาลชุมชนศรีบุญเรือง</t>
  </si>
  <si>
    <t>โรงพยาบาลชุมชนสุวรรณคูหา</t>
  </si>
  <si>
    <t>โรงพยาบาลนาวัง เฉลิมพระเกียรติ 80 พรรษา</t>
  </si>
  <si>
    <t>โรงพยาบาลบึงกาฬ</t>
  </si>
  <si>
    <t>โรงพยาบาลชุมชนพรเจริญ</t>
  </si>
  <si>
    <t>โรงพยาบาลชุมชนโซ่พิสัย</t>
  </si>
  <si>
    <t>โรงพยาบาลชุมชนเซกา</t>
  </si>
  <si>
    <t>โรงพยาบาลชุมชนปากคาด</t>
  </si>
  <si>
    <t>โรงพยาบาลชุมชนบึงโขงหลง</t>
  </si>
  <si>
    <t>โรงพยาบาลชุมชนศรีวิไล</t>
  </si>
  <si>
    <t>โรงพยาบาลชุมชนบุ่งคล้า</t>
  </si>
  <si>
    <t>โรงพยาบาลทั่วไปนครพนม</t>
  </si>
  <si>
    <t>โรงพยาบาลชุมชนปลาปาก</t>
  </si>
  <si>
    <t>โรงพยาบาลชุมชนท่าอุเทน</t>
  </si>
  <si>
    <t>โรงพยาบาลชุมชนบ้านแพง</t>
  </si>
  <si>
    <t>โรงพยาบาลชุมชนนาทม</t>
  </si>
  <si>
    <t>โรงพยาบาลชุมชนเรณูนคร</t>
  </si>
  <si>
    <t>โรงพยาบาลชุมชนนาแก</t>
  </si>
  <si>
    <t>โรงพยาบาลชุมชนศรีสงคราม</t>
  </si>
  <si>
    <t>โรงพยาบาลชุมชนนาหว้า</t>
  </si>
  <si>
    <t>โรงพยาบาลชุมชนโพนสวรรค์</t>
  </si>
  <si>
    <t>โรงพยาบาลชุมชนวังยาง</t>
  </si>
  <si>
    <t>โรงพยาบาลทั่วไปเลย</t>
  </si>
  <si>
    <t>โรงพยาบาลชุมชนนาด้วง</t>
  </si>
  <si>
    <t>โรงพยาบาลชุมชนเชียงคาน</t>
  </si>
  <si>
    <t>โรงพยาบาลชุมชนปากชม</t>
  </si>
  <si>
    <t>โรงพยาบาลชุมชนนาแห้ว</t>
  </si>
  <si>
    <t>โรงพยาบาลชุมชนภูเรือ</t>
  </si>
  <si>
    <t>โรงพยาบาลชุมชนท่าลี่</t>
  </si>
  <si>
    <t>โรงพยาบาลชุมชนวังสะพุง</t>
  </si>
  <si>
    <t>โรงพยาบาลภูกระดึง</t>
  </si>
  <si>
    <t>โรงพยาบาลชุมชนภูหลวง</t>
  </si>
  <si>
    <t>โรงพยาบาลชุมชนผาขาว</t>
  </si>
  <si>
    <t>โรงพยาบาลสมเด็จพระยุพราชด่านซ้าย</t>
  </si>
  <si>
    <t>โรงพยาบาลชุมชนเอราวัณ</t>
  </si>
  <si>
    <t>โรงพยาบาลหนองหิน</t>
  </si>
  <si>
    <t>โรงพยาบาลสกลนคร</t>
  </si>
  <si>
    <t>โรงพยาบาลชุมชนกุสุมาลย์</t>
  </si>
  <si>
    <t>โรงพยาบาลชุมชนกุดบาก</t>
  </si>
  <si>
    <t>โรงพยาบาลชุมชนพระอาจารย์ฝั้นอาจาโร</t>
  </si>
  <si>
    <t>โรงพยาบาลชุมชนพังโคน</t>
  </si>
  <si>
    <t>โรงพยาบาลชุมชนวาริชภูมิ</t>
  </si>
  <si>
    <t>โรงพยาบาลชุมชนนิคมน้ำอูน</t>
  </si>
  <si>
    <t>โรงพยาบาลทั่วไปวานรนิวาส</t>
  </si>
  <si>
    <t>โรงพยาบาลชุมชนคำตากล้า</t>
  </si>
  <si>
    <t>โรงพยาบาลชุมชนพระอาจารย์มั่น ภูริทัตโต</t>
  </si>
  <si>
    <t>โรงพยาบาลชุมชนอากาศอำนวย</t>
  </si>
  <si>
    <t>โรงพยาบาลชุมชนพระอาจารย์วัน อุตฺตโม</t>
  </si>
  <si>
    <t>โรงพยาบาลชุมชนเต่างอย</t>
  </si>
  <si>
    <t>โรงพยาบาลชุมชนโคกศรีสุพรรณ</t>
  </si>
  <si>
    <t>โรงพยาบาลชุมชนเจริญศิลป์</t>
  </si>
  <si>
    <t>โรงพยาบาลชุมชนโพนนาแก้ว</t>
  </si>
  <si>
    <t>โรงพยาบาลสมเด็จพระยุพราชสว่างแดนดิน</t>
  </si>
  <si>
    <t>โรงพยาบาลชุมชนพระอาจารย์แบน ธนากโร</t>
  </si>
  <si>
    <t>โรงพยาบาลทั่วไปหนองคาย</t>
  </si>
  <si>
    <t>โรงพยาบาลชุมชนโพนพิสัย</t>
  </si>
  <si>
    <t>โรงพยาบาลชุมชนศรีเชียงใหม่</t>
  </si>
  <si>
    <t>โรงพยาบาลชุมชนสังคม</t>
  </si>
  <si>
    <t>โรงพยาบาลสมเด็จพระยุพราชท่าบ่อ</t>
  </si>
  <si>
    <t>โรงพยาบาลชุมชนสระใคร</t>
  </si>
  <si>
    <t>โรงพยาบาลโพธิ์ตาก</t>
  </si>
  <si>
    <t>โรงพยาบาลเฝ้าไร่</t>
  </si>
  <si>
    <t>โรงพยาบาลรัตนวาปี</t>
  </si>
  <si>
    <t>โรงพยาบาลสมเด็จพระยุพราชธาตุพนม</t>
  </si>
  <si>
    <t>โรงพยาบาลศูนย์อุดรธานี</t>
  </si>
  <si>
    <t>โรงพยาบาลชุมชนกุดจับ</t>
  </si>
  <si>
    <t>โรงพยาบาลชุมชนหนองวัวซอ</t>
  </si>
  <si>
    <t>โรงพยาบาลทั่วไปกุมภวาปี</t>
  </si>
  <si>
    <t>โรงพยาบาลชุมชนห้วยเกิ้ง</t>
  </si>
  <si>
    <t>โรงพยาบาลชุมชนโนนสะอาด</t>
  </si>
  <si>
    <t>โรงพยาบาลชุมชนหนองหาน</t>
  </si>
  <si>
    <t>โรงพยาบาลชุมชนทุ่งฝน</t>
  </si>
  <si>
    <t>โรงพยาบาลชุมชนไชยวาน</t>
  </si>
  <si>
    <t>โรงพยาบาลชุมชนศรีธาตุ</t>
  </si>
  <si>
    <t>โรงพยาบาลชุมชนวังสามหมอ</t>
  </si>
  <si>
    <t>โรงพยาบาลชุมชนบ้านผือ</t>
  </si>
  <si>
    <t>โรงพยาบาลชุมชนน้ำโสม</t>
  </si>
  <si>
    <t>โรงพยาบาลชุมชนเพ็ญ</t>
  </si>
  <si>
    <t>โรงพยาบาลชุมชนสร้างคอม</t>
  </si>
  <si>
    <t>โรงพยาบาลชุมชนหนองแสง</t>
  </si>
  <si>
    <t>โรงพยาบาลชุมชนนายูง</t>
  </si>
  <si>
    <t>โรงพยาบาลชุมชนพิบูลย์รักษ์</t>
  </si>
  <si>
    <t>โรงพยาบาลสมเด็จพระยุพราชบ้านดุง</t>
  </si>
  <si>
    <t>โรงพยาบาลกู่แก้ว</t>
  </si>
  <si>
    <t>โรงพยาบาลประจักษ์ศิลปาคม</t>
  </si>
  <si>
    <t>เงินจ่ายจากรายการ&lt;br&gt;รายได้สูง(ต่ำ)กว่า&lt;br&gt;ค่าใช้จ่ายสะสม_อปท</t>
  </si>
  <si>
    <t>รวมจังหวัดอุดรธานี</t>
  </si>
  <si>
    <t>รวมจังเขตสุขภาพที่ 8</t>
  </si>
  <si>
    <t>รายงานสรุปยอดเงินงบประมาณสุทธิรายกองทุน จำแนกตามจังหวัด</t>
  </si>
  <si>
    <t>เขตพื้นที่  เขต 8 อุดรธานี จังหวัด ทั้งหมด</t>
  </si>
  <si>
    <t>เดือนสิงหาคม ข้อมูล ณ 15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</si>
</sst>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  <numFmt numFmtId="192" formatCode="0.00_ ;[Red]\-0.00\ "/>
    <numFmt numFmtId="193" formatCode="0_ ;[Red]\-0\ "/>
    <numFmt numFmtId="194" formatCode="#,##0_ ;[Red]\-#,##0\ "/>
    <numFmt numFmtId="195" formatCode="0_ ;[Red]\-0&quot; &quot;"/>
  </numFmts>
  <fonts count="7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6"/>
      <name val="TH SarabunPSK"/>
      <family val="2"/>
    </font>
    <font>
      <sz val="16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0"/>
      <name val="TH SarabunPSK"/>
      <family val="2"/>
    </font>
    <font>
      <b/>
      <sz val="16"/>
      <name val="TH Niramit AS"/>
    </font>
    <font>
      <b/>
      <sz val="16"/>
      <color indexed="8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 New"/>
      <family val="2"/>
    </font>
    <font>
      <b/>
      <sz val="18"/>
      <name val="TH Sarabun New"/>
      <family val="2"/>
    </font>
    <font>
      <sz val="10"/>
      <color indexed="8"/>
      <name val="Tahoma"/>
      <family val="2"/>
    </font>
    <font>
      <b/>
      <sz val="18"/>
      <color indexed="8"/>
      <name val="TH Sarabun New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8"/>
      <color theme="1"/>
      <name val="TH Niramit AS"/>
    </font>
    <font>
      <b/>
      <sz val="15"/>
      <color theme="1"/>
      <name val="TH SarabunPSK"/>
      <family val="2"/>
    </font>
    <font>
      <sz val="16"/>
      <color indexed="8"/>
      <name val="TH SarabunPSK"/>
      <family val="2"/>
    </font>
    <font>
      <b/>
      <sz val="24"/>
      <color theme="1"/>
      <name val="TH SarabunPSK"/>
      <family val="2"/>
    </font>
    <font>
      <b/>
      <sz val="20"/>
      <name val="TH SarabunPSK"/>
      <family val="2"/>
    </font>
    <font>
      <b/>
      <sz val="20"/>
      <color theme="0"/>
      <name val="TH SarabunPSK"/>
      <family val="2"/>
    </font>
    <font>
      <sz val="20"/>
      <color theme="1"/>
      <name val="TH SarabunPSK"/>
      <family val="2"/>
    </font>
    <font>
      <b/>
      <sz val="20"/>
      <color indexed="8"/>
      <name val="TH SarabunPSK"/>
      <family val="2"/>
    </font>
    <font>
      <sz val="16"/>
      <color indexed="8"/>
      <name val="Angsana New"/>
      <family val="1"/>
    </font>
    <font>
      <b/>
      <sz val="20"/>
      <color theme="1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theme="1"/>
      <name val="TH Sarabun New"/>
      <family val="2"/>
    </font>
    <font>
      <sz val="18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040C28"/>
      <name val="Arial"/>
      <family val="2"/>
    </font>
    <font>
      <b/>
      <sz val="15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6EC92"/>
        <bgColor indexed="64"/>
      </patternFill>
    </fill>
    <fill>
      <patternFill patternType="solid">
        <fgColor rgb="FFFAD5F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DF3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4FBC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3B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6"/>
      </patternFill>
    </fill>
    <fill>
      <patternFill patternType="solid">
        <fgColor rgb="FF001D7A"/>
        <bgColor indexed="64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14" applyNumberFormat="0" applyAlignment="0" applyProtection="0"/>
    <xf numFmtId="0" fontId="19" fillId="13" borderId="15" applyNumberFormat="0" applyAlignment="0" applyProtection="0"/>
    <xf numFmtId="0" fontId="20" fillId="13" borderId="14" applyNumberFormat="0" applyAlignment="0" applyProtection="0"/>
    <xf numFmtId="0" fontId="21" fillId="0" borderId="16" applyNumberFormat="0" applyFill="0" applyAlignment="0" applyProtection="0"/>
    <xf numFmtId="0" fontId="22" fillId="14" borderId="17" applyNumberFormat="0" applyAlignment="0" applyProtection="0"/>
    <xf numFmtId="0" fontId="23" fillId="0" borderId="0" applyNumberFormat="0" applyFill="0" applyBorder="0" applyAlignment="0" applyProtection="0"/>
    <xf numFmtId="0" fontId="2" fillId="15" borderId="1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50" fillId="0" borderId="0"/>
    <xf numFmtId="0" fontId="73" fillId="0" borderId="0"/>
  </cellStyleXfs>
  <cellXfs count="76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189" fontId="31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0" fillId="41" borderId="23" xfId="0" applyFill="1" applyBorder="1" applyAlignment="1">
      <alignment horizontal="left" vertical="top" wrapText="1"/>
    </xf>
    <xf numFmtId="0" fontId="30" fillId="44" borderId="20" xfId="0" applyFont="1" applyFill="1" applyBorder="1" applyAlignment="1">
      <alignment horizontal="center" vertical="top" wrapText="1"/>
    </xf>
    <xf numFmtId="189" fontId="34" fillId="43" borderId="20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0" fontId="5" fillId="0" borderId="0" xfId="0" applyFont="1" applyAlignment="1">
      <alignment horizontal="center"/>
    </xf>
    <xf numFmtId="192" fontId="35" fillId="0" borderId="0" xfId="0" applyNumberFormat="1" applyFont="1"/>
    <xf numFmtId="192" fontId="35" fillId="0" borderId="0" xfId="0" applyNumberFormat="1" applyFont="1" applyAlignment="1">
      <alignment horizontal="center"/>
    </xf>
    <xf numFmtId="187" fontId="35" fillId="0" borderId="0" xfId="0" applyNumberFormat="1" applyFont="1"/>
    <xf numFmtId="193" fontId="35" fillId="0" borderId="0" xfId="0" applyNumberFormat="1" applyFont="1"/>
    <xf numFmtId="0" fontId="35" fillId="0" borderId="0" xfId="0" applyFont="1"/>
    <xf numFmtId="0" fontId="35" fillId="0" borderId="0" xfId="7" applyNumberFormat="1" applyFont="1" applyAlignment="1">
      <alignment horizontal="center"/>
    </xf>
    <xf numFmtId="43" fontId="35" fillId="0" borderId="0" xfId="7" applyFont="1"/>
    <xf numFmtId="192" fontId="35" fillId="5" borderId="0" xfId="0" applyNumberFormat="1" applyFont="1" applyFill="1"/>
    <xf numFmtId="193" fontId="35" fillId="5" borderId="0" xfId="0" applyNumberFormat="1" applyFont="1" applyFill="1"/>
    <xf numFmtId="0" fontId="35" fillId="48" borderId="7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192" fontId="35" fillId="0" borderId="0" xfId="0" applyNumberFormat="1" applyFont="1" applyAlignment="1">
      <alignment horizontal="center" vertical="center" wrapText="1"/>
    </xf>
    <xf numFmtId="187" fontId="35" fillId="0" borderId="0" xfId="0" applyNumberFormat="1" applyFont="1" applyAlignment="1">
      <alignment horizontal="center" vertical="center" wrapText="1"/>
    </xf>
    <xf numFmtId="0" fontId="35" fillId="48" borderId="27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192" fontId="35" fillId="4" borderId="1" xfId="0" applyNumberFormat="1" applyFont="1" applyFill="1" applyBorder="1" applyAlignment="1">
      <alignment horizontal="center" vertical="center" wrapText="1"/>
    </xf>
    <xf numFmtId="187" fontId="35" fillId="4" borderId="1" xfId="0" applyNumberFormat="1" applyFont="1" applyFill="1" applyBorder="1" applyAlignment="1">
      <alignment horizontal="center" vertical="center" wrapText="1"/>
    </xf>
    <xf numFmtId="0" fontId="35" fillId="48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49" borderId="1" xfId="0" applyFont="1" applyFill="1" applyBorder="1" applyAlignment="1">
      <alignment horizontal="center" vertical="center" wrapText="1"/>
    </xf>
    <xf numFmtId="0" fontId="35" fillId="50" borderId="1" xfId="0" applyFont="1" applyFill="1" applyBorder="1" applyAlignment="1">
      <alignment horizontal="center" vertical="center" wrapText="1"/>
    </xf>
    <xf numFmtId="192" fontId="37" fillId="51" borderId="1" xfId="0" applyNumberFormat="1" applyFont="1" applyFill="1" applyBorder="1" applyProtection="1">
      <protection locked="0"/>
    </xf>
    <xf numFmtId="0" fontId="35" fillId="5" borderId="1" xfId="0" applyFont="1" applyFill="1" applyBorder="1" applyAlignment="1" applyProtection="1">
      <alignment horizontal="center"/>
      <protection hidden="1"/>
    </xf>
    <xf numFmtId="0" fontId="35" fillId="0" borderId="1" xfId="0" applyFont="1" applyBorder="1" applyAlignment="1" applyProtection="1">
      <alignment horizontal="center"/>
      <protection hidden="1"/>
    </xf>
    <xf numFmtId="187" fontId="36" fillId="0" borderId="1" xfId="7" applyNumberFormat="1" applyFont="1" applyFill="1" applyBorder="1" applyAlignment="1">
      <alignment horizontal="right" vertical="center"/>
    </xf>
    <xf numFmtId="43" fontId="35" fillId="0" borderId="0" xfId="7" applyFont="1" applyAlignment="1"/>
    <xf numFmtId="43" fontId="35" fillId="0" borderId="0" xfId="7" applyFont="1" applyAlignment="1">
      <alignment horizontal="center"/>
    </xf>
    <xf numFmtId="192" fontId="5" fillId="0" borderId="0" xfId="0" applyNumberFormat="1" applyFont="1"/>
    <xf numFmtId="19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8" fillId="0" borderId="0" xfId="0" applyFont="1"/>
    <xf numFmtId="0" fontId="1" fillId="0" borderId="0" xfId="0" applyFont="1"/>
    <xf numFmtId="0" fontId="1" fillId="0" borderId="0" xfId="7" applyNumberFormat="1" applyFont="1" applyAlignment="1">
      <alignment horizontal="center"/>
    </xf>
    <xf numFmtId="192" fontId="5" fillId="5" borderId="0" xfId="0" applyNumberFormat="1" applyFont="1" applyFill="1"/>
    <xf numFmtId="0" fontId="5" fillId="52" borderId="1" xfId="0" applyFont="1" applyFill="1" applyBorder="1" applyAlignment="1">
      <alignment horizontal="center" vertical="center" wrapText="1"/>
    </xf>
    <xf numFmtId="0" fontId="5" fillId="52" borderId="1" xfId="0" applyFont="1" applyFill="1" applyBorder="1" applyAlignment="1">
      <alignment horizontal="center" vertical="center" textRotation="90" wrapText="1"/>
    </xf>
    <xf numFmtId="0" fontId="5" fillId="45" borderId="1" xfId="0" applyFont="1" applyFill="1" applyBorder="1" applyAlignment="1">
      <alignment horizontal="center" vertical="center" textRotation="90" wrapText="1"/>
    </xf>
    <xf numFmtId="187" fontId="5" fillId="52" borderId="1" xfId="7" applyNumberFormat="1" applyFont="1" applyFill="1" applyBorder="1" applyAlignment="1">
      <alignment horizontal="center" vertical="center" wrapText="1"/>
    </xf>
    <xf numFmtId="187" fontId="5" fillId="5" borderId="1" xfId="7" applyNumberFormat="1" applyFont="1" applyFill="1" applyBorder="1" applyAlignment="1">
      <alignment horizontal="center" vertical="center" wrapText="1"/>
    </xf>
    <xf numFmtId="192" fontId="5" fillId="46" borderId="1" xfId="0" applyNumberFormat="1" applyFont="1" applyFill="1" applyBorder="1" applyAlignment="1">
      <alignment horizontal="center" vertical="center" wrapText="1"/>
    </xf>
    <xf numFmtId="192" fontId="1" fillId="47" borderId="1" xfId="0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3" borderId="1" xfId="0" applyFont="1" applyFill="1" applyBorder="1" applyProtection="1">
      <protection hidden="1"/>
    </xf>
    <xf numFmtId="43" fontId="7" fillId="51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187" fontId="7" fillId="0" borderId="1" xfId="7" applyNumberFormat="1" applyFont="1" applyBorder="1"/>
    <xf numFmtId="43" fontId="5" fillId="0" borderId="1" xfId="7" applyFont="1" applyBorder="1"/>
    <xf numFmtId="187" fontId="7" fillId="3" borderId="1" xfId="7" applyNumberFormat="1" applyFont="1" applyFill="1" applyBorder="1"/>
    <xf numFmtId="43" fontId="7" fillId="0" borderId="1" xfId="7" applyFont="1" applyBorder="1"/>
    <xf numFmtId="192" fontId="1" fillId="0" borderId="0" xfId="0" applyNumberFormat="1" applyFont="1"/>
    <xf numFmtId="0" fontId="5" fillId="0" borderId="0" xfId="0" applyFont="1" applyAlignment="1">
      <alignment horizontal="left"/>
    </xf>
    <xf numFmtId="192" fontId="5" fillId="0" borderId="0" xfId="0" applyNumberFormat="1" applyFont="1" applyAlignment="1">
      <alignment horizontal="center"/>
    </xf>
    <xf numFmtId="0" fontId="5" fillId="0" borderId="0" xfId="7" applyNumberFormat="1" applyFont="1" applyAlignment="1">
      <alignment horizontal="center"/>
    </xf>
    <xf numFmtId="192" fontId="38" fillId="0" borderId="0" xfId="0" applyNumberFormat="1" applyFont="1"/>
    <xf numFmtId="0" fontId="6" fillId="52" borderId="1" xfId="0" applyFont="1" applyFill="1" applyBorder="1" applyAlignment="1">
      <alignment horizontal="center" vertical="center" wrapText="1"/>
    </xf>
    <xf numFmtId="0" fontId="6" fillId="52" borderId="1" xfId="0" applyFont="1" applyFill="1" applyBorder="1" applyAlignment="1">
      <alignment horizontal="center" vertical="center" textRotation="90" wrapText="1"/>
    </xf>
    <xf numFmtId="0" fontId="6" fillId="45" borderId="1" xfId="0" applyFont="1" applyFill="1" applyBorder="1" applyAlignment="1">
      <alignment horizontal="center" vertical="center" textRotation="90" wrapText="1"/>
    </xf>
    <xf numFmtId="192" fontId="5" fillId="47" borderId="1" xfId="0" applyNumberFormat="1" applyFont="1" applyFill="1" applyBorder="1" applyAlignment="1">
      <alignment horizontal="center" vertical="center" wrapText="1"/>
    </xf>
    <xf numFmtId="0" fontId="5" fillId="4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/>
      <protection hidden="1"/>
    </xf>
    <xf numFmtId="18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5" fillId="0" borderId="0" xfId="0" applyNumberFormat="1" applyFont="1"/>
    <xf numFmtId="0" fontId="39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left"/>
    </xf>
    <xf numFmtId="194" fontId="39" fillId="0" borderId="0" xfId="0" applyNumberFormat="1" applyFont="1" applyAlignment="1">
      <alignment horizontal="center"/>
    </xf>
    <xf numFmtId="0" fontId="40" fillId="0" borderId="0" xfId="0" applyFont="1"/>
    <xf numFmtId="0" fontId="1" fillId="0" borderId="3" xfId="0" applyFont="1" applyBorder="1"/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94" fontId="41" fillId="5" borderId="1" xfId="0" applyNumberFormat="1" applyFont="1" applyFill="1" applyBorder="1" applyAlignment="1">
      <alignment horizontal="center" textRotation="90" wrapText="1"/>
    </xf>
    <xf numFmtId="194" fontId="41" fillId="4" borderId="1" xfId="0" applyNumberFormat="1" applyFont="1" applyFill="1" applyBorder="1" applyAlignment="1">
      <alignment horizontal="center" textRotation="90" wrapText="1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1" xfId="0" applyFont="1" applyBorder="1" applyAlignment="1">
      <alignment horizontal="left"/>
    </xf>
    <xf numFmtId="187" fontId="39" fillId="0" borderId="1" xfId="0" applyNumberFormat="1" applyFont="1" applyBorder="1" applyAlignment="1">
      <alignment horizontal="center"/>
    </xf>
    <xf numFmtId="187" fontId="39" fillId="5" borderId="1" xfId="0" applyNumberFormat="1" applyFont="1" applyFill="1" applyBorder="1" applyAlignment="1">
      <alignment horizontal="center"/>
    </xf>
    <xf numFmtId="187" fontId="39" fillId="0" borderId="1" xfId="7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187" fontId="39" fillId="5" borderId="1" xfId="7" applyNumberFormat="1" applyFont="1" applyFill="1" applyBorder="1" applyAlignment="1">
      <alignment horizontal="center"/>
    </xf>
    <xf numFmtId="187" fontId="1" fillId="4" borderId="1" xfId="7" applyNumberFormat="1" applyFont="1" applyFill="1" applyBorder="1" applyAlignment="1">
      <alignment horizontal="center"/>
    </xf>
    <xf numFmtId="194" fontId="1" fillId="5" borderId="1" xfId="7" applyNumberFormat="1" applyFont="1" applyFill="1" applyBorder="1" applyAlignment="1">
      <alignment horizontal="center"/>
    </xf>
    <xf numFmtId="194" fontId="1" fillId="4" borderId="1" xfId="7" applyNumberFormat="1" applyFont="1" applyFill="1" applyBorder="1" applyAlignment="1">
      <alignment horizontal="center"/>
    </xf>
    <xf numFmtId="43" fontId="41" fillId="0" borderId="1" xfId="7" applyFont="1" applyBorder="1" applyAlignment="1">
      <alignment horizontal="center"/>
    </xf>
    <xf numFmtId="188" fontId="41" fillId="0" borderId="1" xfId="7" applyNumberFormat="1" applyFont="1" applyBorder="1" applyAlignment="1">
      <alignment horizontal="center"/>
    </xf>
    <xf numFmtId="0" fontId="41" fillId="0" borderId="1" xfId="7" applyNumberFormat="1" applyFont="1" applyFill="1" applyBorder="1" applyAlignment="1">
      <alignment horizontal="center"/>
    </xf>
    <xf numFmtId="188" fontId="41" fillId="0" borderId="1" xfId="7" applyNumberFormat="1" applyFont="1" applyFill="1" applyBorder="1" applyAlignment="1">
      <alignment horizontal="center"/>
    </xf>
    <xf numFmtId="0" fontId="39" fillId="0" borderId="1" xfId="8" applyFont="1" applyBorder="1" applyAlignment="1">
      <alignment horizontal="center"/>
    </xf>
    <xf numFmtId="0" fontId="39" fillId="0" borderId="1" xfId="8" applyFont="1" applyBorder="1"/>
    <xf numFmtId="40" fontId="39" fillId="0" borderId="1" xfId="8" applyNumberFormat="1" applyFont="1" applyBorder="1"/>
    <xf numFmtId="187" fontId="39" fillId="0" borderId="0" xfId="0" applyNumberFormat="1" applyFont="1"/>
    <xf numFmtId="0" fontId="39" fillId="5" borderId="1" xfId="8" applyFont="1" applyFill="1" applyBorder="1" applyAlignment="1">
      <alignment horizontal="center"/>
    </xf>
    <xf numFmtId="0" fontId="39" fillId="5" borderId="1" xfId="8" applyFont="1" applyFill="1" applyBorder="1"/>
    <xf numFmtId="40" fontId="39" fillId="5" borderId="1" xfId="8" applyNumberFormat="1" applyFont="1" applyFill="1" applyBorder="1"/>
    <xf numFmtId="0" fontId="1" fillId="0" borderId="1" xfId="8" applyFont="1" applyBorder="1" applyAlignment="1">
      <alignment horizontal="center"/>
    </xf>
    <xf numFmtId="0" fontId="1" fillId="0" borderId="1" xfId="8" applyFont="1" applyBorder="1"/>
    <xf numFmtId="40" fontId="1" fillId="0" borderId="1" xfId="8" applyNumberFormat="1" applyFont="1" applyBorder="1"/>
    <xf numFmtId="187" fontId="42" fillId="4" borderId="1" xfId="7" applyNumberFormat="1" applyFont="1" applyFill="1" applyBorder="1" applyAlignment="1">
      <alignment horizontal="center"/>
    </xf>
    <xf numFmtId="0" fontId="43" fillId="0" borderId="0" xfId="0" applyFont="1"/>
    <xf numFmtId="2" fontId="43" fillId="0" borderId="0" xfId="0" applyNumberFormat="1" applyFont="1"/>
    <xf numFmtId="193" fontId="5" fillId="0" borderId="0" xfId="0" applyNumberFormat="1" applyFont="1" applyAlignment="1">
      <alignment horizontal="center"/>
    </xf>
    <xf numFmtId="188" fontId="1" fillId="0" borderId="0" xfId="7" applyNumberFormat="1" applyFont="1"/>
    <xf numFmtId="188" fontId="1" fillId="0" borderId="31" xfId="7" applyNumberFormat="1" applyFont="1" applyBorder="1" applyAlignment="1">
      <alignment horizontal="center"/>
    </xf>
    <xf numFmtId="188" fontId="1" fillId="0" borderId="0" xfId="7" applyNumberFormat="1" applyFont="1" applyAlignment="1">
      <alignment horizontal="center"/>
    </xf>
    <xf numFmtId="193" fontId="5" fillId="49" borderId="1" xfId="0" applyNumberFormat="1" applyFont="1" applyFill="1" applyBorder="1" applyAlignment="1">
      <alignment horizontal="center" vertical="center" wrapText="1"/>
    </xf>
    <xf numFmtId="192" fontId="5" fillId="49" borderId="1" xfId="0" applyNumberFormat="1" applyFont="1" applyFill="1" applyBorder="1" applyAlignment="1">
      <alignment horizontal="center" vertical="center" wrapText="1"/>
    </xf>
    <xf numFmtId="192" fontId="5" fillId="49" borderId="1" xfId="0" applyNumberFormat="1" applyFont="1" applyFill="1" applyBorder="1" applyAlignment="1">
      <alignment horizontal="center" vertical="center"/>
    </xf>
    <xf numFmtId="192" fontId="5" fillId="64" borderId="1" xfId="0" applyNumberFormat="1" applyFont="1" applyFill="1" applyBorder="1" applyAlignment="1">
      <alignment horizontal="center" vertical="center" wrapText="1"/>
    </xf>
    <xf numFmtId="192" fontId="5" fillId="65" borderId="1" xfId="0" applyNumberFormat="1" applyFont="1" applyFill="1" applyBorder="1" applyAlignment="1">
      <alignment horizontal="center" vertical="center" wrapText="1"/>
    </xf>
    <xf numFmtId="188" fontId="1" fillId="0" borderId="0" xfId="7" applyNumberFormat="1" applyFont="1" applyAlignment="1">
      <alignment horizontal="center" vertical="center" wrapText="1"/>
    </xf>
    <xf numFmtId="192" fontId="5" fillId="0" borderId="0" xfId="0" applyNumberFormat="1" applyFont="1" applyAlignment="1">
      <alignment horizontal="center" vertical="center" wrapText="1"/>
    </xf>
    <xf numFmtId="192" fontId="5" fillId="0" borderId="1" xfId="0" applyNumberFormat="1" applyFont="1" applyBorder="1" applyProtection="1">
      <protection hidden="1"/>
    </xf>
    <xf numFmtId="192" fontId="5" fillId="51" borderId="1" xfId="0" applyNumberFormat="1" applyFont="1" applyFill="1" applyBorder="1" applyProtection="1">
      <protection locked="0"/>
    </xf>
    <xf numFmtId="192" fontId="1" fillId="54" borderId="1" xfId="7" applyNumberFormat="1" applyFont="1" applyFill="1" applyBorder="1" applyAlignment="1" applyProtection="1">
      <alignment horizontal="center"/>
      <protection locked="0"/>
    </xf>
    <xf numFmtId="187" fontId="5" fillId="2" borderId="1" xfId="7" applyNumberFormat="1" applyFont="1" applyFill="1" applyBorder="1" applyAlignment="1" applyProtection="1">
      <protection locked="0"/>
    </xf>
    <xf numFmtId="187" fontId="5" fillId="0" borderId="1" xfId="7" applyNumberFormat="1" applyFont="1" applyFill="1" applyBorder="1" applyAlignment="1" applyProtection="1">
      <alignment horizontal="center"/>
      <protection locked="0"/>
    </xf>
    <xf numFmtId="193" fontId="5" fillId="54" borderId="1" xfId="0" applyNumberFormat="1" applyFont="1" applyFill="1" applyBorder="1" applyAlignment="1" applyProtection="1">
      <alignment horizontal="center"/>
      <protection hidden="1"/>
    </xf>
    <xf numFmtId="187" fontId="1" fillId="0" borderId="1" xfId="7" applyNumberFormat="1" applyFont="1" applyFill="1" applyBorder="1" applyAlignment="1" applyProtection="1">
      <alignment horizontal="center"/>
      <protection locked="0"/>
    </xf>
    <xf numFmtId="192" fontId="5" fillId="54" borderId="1" xfId="0" applyNumberFormat="1" applyFont="1" applyFill="1" applyBorder="1"/>
    <xf numFmtId="193" fontId="42" fillId="58" borderId="1" xfId="0" applyNumberFormat="1" applyFont="1" applyFill="1" applyBorder="1" applyAlignment="1" applyProtection="1">
      <alignment horizontal="center"/>
      <protection hidden="1"/>
    </xf>
    <xf numFmtId="192" fontId="42" fillId="58" borderId="1" xfId="7" applyNumberFormat="1" applyFont="1" applyFill="1" applyBorder="1" applyAlignment="1" applyProtection="1">
      <alignment horizontal="center"/>
      <protection locked="0"/>
    </xf>
    <xf numFmtId="187" fontId="42" fillId="58" borderId="1" xfId="7" applyNumberFormat="1" applyFont="1" applyFill="1" applyBorder="1" applyAlignment="1" applyProtection="1">
      <alignment horizontal="center"/>
      <protection locked="0"/>
    </xf>
    <xf numFmtId="187" fontId="5" fillId="66" borderId="1" xfId="7" applyNumberFormat="1" applyFont="1" applyFill="1" applyBorder="1" applyAlignment="1" applyProtection="1">
      <alignment horizontal="center"/>
      <protection locked="0"/>
    </xf>
    <xf numFmtId="187" fontId="5" fillId="67" borderId="1" xfId="7" applyNumberFormat="1" applyFont="1" applyFill="1" applyBorder="1" applyAlignment="1" applyProtection="1">
      <alignment horizontal="center"/>
      <protection locked="0"/>
    </xf>
    <xf numFmtId="192" fontId="5" fillId="3" borderId="1" xfId="0" applyNumberFormat="1" applyFont="1" applyFill="1" applyBorder="1" applyProtection="1">
      <protection hidden="1"/>
    </xf>
    <xf numFmtId="194" fontId="1" fillId="2" borderId="1" xfId="7" applyNumberFormat="1" applyFont="1" applyFill="1" applyBorder="1" applyAlignment="1" applyProtection="1">
      <protection locked="0"/>
    </xf>
    <xf numFmtId="193" fontId="5" fillId="0" borderId="1" xfId="0" applyNumberFormat="1" applyFont="1" applyBorder="1" applyAlignment="1" applyProtection="1">
      <alignment horizontal="center"/>
      <protection hidden="1"/>
    </xf>
    <xf numFmtId="193" fontId="5" fillId="3" borderId="1" xfId="0" applyNumberFormat="1" applyFont="1" applyFill="1" applyBorder="1" applyAlignment="1" applyProtection="1">
      <alignment horizontal="center"/>
      <protection hidden="1"/>
    </xf>
    <xf numFmtId="17" fontId="5" fillId="0" borderId="1" xfId="0" applyNumberFormat="1" applyFont="1" applyBorder="1" applyAlignment="1">
      <alignment horizontal="center"/>
    </xf>
    <xf numFmtId="0" fontId="1" fillId="0" borderId="1" xfId="0" applyFont="1" applyBorder="1" applyProtection="1">
      <protection hidden="1"/>
    </xf>
    <xf numFmtId="0" fontId="44" fillId="0" borderId="1" xfId="0" applyFont="1" applyBorder="1" applyAlignment="1">
      <alignment horizontal="right"/>
    </xf>
    <xf numFmtId="0" fontId="1" fillId="5" borderId="1" xfId="0" applyFont="1" applyFill="1" applyBorder="1" applyProtection="1">
      <protection hidden="1"/>
    </xf>
    <xf numFmtId="0" fontId="5" fillId="5" borderId="1" xfId="0" applyFont="1" applyFill="1" applyBorder="1"/>
    <xf numFmtId="43" fontId="5" fillId="0" borderId="0" xfId="7" applyFont="1" applyFill="1"/>
    <xf numFmtId="0" fontId="47" fillId="3" borderId="0" xfId="0" applyFont="1" applyFill="1"/>
    <xf numFmtId="0" fontId="47" fillId="3" borderId="0" xfId="0" applyFont="1" applyFill="1" applyAlignment="1">
      <alignment horizontal="center"/>
    </xf>
    <xf numFmtId="194" fontId="36" fillId="0" borderId="1" xfId="7" applyNumberFormat="1" applyFont="1" applyFill="1" applyBorder="1" applyAlignment="1">
      <alignment horizontal="right" vertical="center"/>
    </xf>
    <xf numFmtId="188" fontId="37" fillId="0" borderId="1" xfId="7" applyNumberFormat="1" applyFont="1" applyFill="1" applyBorder="1" applyAlignment="1" applyProtection="1">
      <alignment horizontal="center"/>
      <protection hidden="1"/>
    </xf>
    <xf numFmtId="193" fontId="1" fillId="54" borderId="1" xfId="7" applyNumberFormat="1" applyFont="1" applyFill="1" applyBorder="1" applyAlignment="1" applyProtection="1">
      <alignment horizontal="center"/>
      <protection locked="0"/>
    </xf>
    <xf numFmtId="194" fontId="1" fillId="2" borderId="1" xfId="7" applyNumberFormat="1" applyFont="1" applyFill="1" applyBorder="1" applyAlignment="1" applyProtection="1">
      <alignment horizontal="right"/>
      <protection locked="0"/>
    </xf>
    <xf numFmtId="193" fontId="42" fillId="58" borderId="1" xfId="7" applyNumberFormat="1" applyFont="1" applyFill="1" applyBorder="1" applyAlignment="1" applyProtection="1">
      <alignment horizontal="center"/>
      <protection locked="0"/>
    </xf>
    <xf numFmtId="192" fontId="1" fillId="54" borderId="1" xfId="0" applyNumberFormat="1" applyFont="1" applyFill="1" applyBorder="1"/>
    <xf numFmtId="192" fontId="42" fillId="58" borderId="1" xfId="0" applyNumberFormat="1" applyFont="1" applyFill="1" applyBorder="1"/>
    <xf numFmtId="192" fontId="1" fillId="0" borderId="1" xfId="7" applyNumberFormat="1" applyFont="1" applyFill="1" applyBorder="1" applyAlignment="1" applyProtection="1">
      <alignment horizontal="center"/>
      <protection locked="0"/>
    </xf>
    <xf numFmtId="187" fontId="1" fillId="2" borderId="1" xfId="7" applyNumberFormat="1" applyFont="1" applyFill="1" applyBorder="1" applyAlignment="1" applyProtection="1">
      <alignment horizontal="right"/>
      <protection locked="0"/>
    </xf>
    <xf numFmtId="0" fontId="49" fillId="49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64" borderId="1" xfId="0" applyFont="1" applyFill="1" applyBorder="1" applyAlignment="1">
      <alignment horizontal="center" vertical="center"/>
    </xf>
    <xf numFmtId="0" fontId="49" fillId="49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49" fillId="64" borderId="1" xfId="0" applyFont="1" applyFill="1" applyBorder="1" applyAlignment="1">
      <alignment horizontal="center" vertical="center" wrapText="1"/>
    </xf>
    <xf numFmtId="0" fontId="49" fillId="49" borderId="9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49" fillId="49" borderId="1" xfId="7" applyNumberFormat="1" applyFont="1" applyFill="1" applyBorder="1" applyAlignment="1">
      <alignment horizontal="center" vertical="center"/>
    </xf>
    <xf numFmtId="0" fontId="49" fillId="2" borderId="1" xfId="7" applyNumberFormat="1" applyFont="1" applyFill="1" applyBorder="1" applyAlignment="1">
      <alignment horizontal="center" vertical="center"/>
    </xf>
    <xf numFmtId="2" fontId="49" fillId="4" borderId="1" xfId="7" applyNumberFormat="1" applyFont="1" applyFill="1" applyBorder="1" applyAlignment="1">
      <alignment horizontal="center" vertical="center"/>
    </xf>
    <xf numFmtId="0" fontId="49" fillId="64" borderId="1" xfId="7" applyNumberFormat="1" applyFont="1" applyFill="1" applyBorder="1" applyAlignment="1">
      <alignment horizontal="center" vertical="center"/>
    </xf>
    <xf numFmtId="0" fontId="49" fillId="4" borderId="1" xfId="7" applyNumberFormat="1" applyFont="1" applyFill="1" applyBorder="1" applyAlignment="1">
      <alignment horizontal="center" vertical="center"/>
    </xf>
    <xf numFmtId="0" fontId="49" fillId="5" borderId="1" xfId="7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/>
    </xf>
    <xf numFmtId="192" fontId="48" fillId="3" borderId="1" xfId="0" applyNumberFormat="1" applyFont="1" applyFill="1" applyBorder="1" applyProtection="1">
      <protection hidden="1"/>
    </xf>
    <xf numFmtId="192" fontId="48" fillId="3" borderId="1" xfId="0" applyNumberFormat="1" applyFont="1" applyFill="1" applyBorder="1" applyProtection="1">
      <protection locked="0"/>
    </xf>
    <xf numFmtId="43" fontId="49" fillId="3" borderId="1" xfId="7" applyFont="1" applyFill="1" applyBorder="1" applyAlignment="1">
      <alignment horizontal="right"/>
    </xf>
    <xf numFmtId="0" fontId="49" fillId="3" borderId="1" xfId="7" applyNumberFormat="1" applyFont="1" applyFill="1" applyBorder="1" applyAlignment="1">
      <alignment horizontal="right"/>
    </xf>
    <xf numFmtId="43" fontId="49" fillId="3" borderId="1" xfId="7" applyFont="1" applyFill="1" applyBorder="1"/>
    <xf numFmtId="0" fontId="49" fillId="3" borderId="1" xfId="0" applyFont="1" applyFill="1" applyBorder="1" applyAlignment="1">
      <alignment horizontal="center"/>
    </xf>
    <xf numFmtId="192" fontId="49" fillId="3" borderId="1" xfId="0" applyNumberFormat="1" applyFont="1" applyFill="1" applyBorder="1" applyProtection="1">
      <protection hidden="1"/>
    </xf>
    <xf numFmtId="195" fontId="48" fillId="3" borderId="1" xfId="0" applyNumberFormat="1" applyFont="1" applyFill="1" applyBorder="1" applyAlignment="1" applyProtection="1">
      <alignment horizontal="left"/>
      <protection locked="0"/>
    </xf>
    <xf numFmtId="0" fontId="51" fillId="3" borderId="32" xfId="65" applyFont="1" applyFill="1" applyBorder="1" applyAlignment="1">
      <alignment horizontal="left"/>
    </xf>
    <xf numFmtId="17" fontId="48" fillId="3" borderId="1" xfId="0" applyNumberFormat="1" applyFont="1" applyFill="1" applyBorder="1"/>
    <xf numFmtId="192" fontId="49" fillId="3" borderId="1" xfId="0" applyNumberFormat="1" applyFont="1" applyFill="1" applyBorder="1" applyProtection="1">
      <protection locked="0"/>
    </xf>
    <xf numFmtId="43" fontId="49" fillId="0" borderId="1" xfId="0" applyNumberFormat="1" applyFont="1" applyBorder="1"/>
    <xf numFmtId="17" fontId="5" fillId="2" borderId="1" xfId="0" applyNumberFormat="1" applyFont="1" applyFill="1" applyBorder="1" applyAlignment="1">
      <alignment horizontal="center"/>
    </xf>
    <xf numFmtId="188" fontId="52" fillId="0" borderId="0" xfId="7" applyNumberFormat="1" applyFont="1"/>
    <xf numFmtId="192" fontId="8" fillId="0" borderId="0" xfId="0" applyNumberFormat="1" applyFont="1"/>
    <xf numFmtId="0" fontId="5" fillId="67" borderId="1" xfId="0" applyFont="1" applyFill="1" applyBorder="1" applyAlignment="1">
      <alignment horizontal="center"/>
    </xf>
    <xf numFmtId="0" fontId="5" fillId="67" borderId="2" xfId="0" applyFont="1" applyFill="1" applyBorder="1" applyAlignment="1">
      <alignment horizontal="center"/>
    </xf>
    <xf numFmtId="0" fontId="37" fillId="0" borderId="1" xfId="0" applyFont="1" applyBorder="1" applyAlignment="1" applyProtection="1">
      <alignment horizontal="center"/>
      <protection hidden="1"/>
    </xf>
    <xf numFmtId="0" fontId="37" fillId="0" borderId="1" xfId="0" applyFont="1" applyBorder="1" applyProtection="1">
      <protection hidden="1"/>
    </xf>
    <xf numFmtId="192" fontId="37" fillId="0" borderId="1" xfId="0" applyNumberFormat="1" applyFont="1" applyBorder="1" applyProtection="1">
      <protection hidden="1"/>
    </xf>
    <xf numFmtId="192" fontId="37" fillId="0" borderId="1" xfId="0" applyNumberFormat="1" applyFont="1" applyBorder="1" applyAlignment="1" applyProtection="1">
      <alignment horizontal="center"/>
      <protection hidden="1"/>
    </xf>
    <xf numFmtId="0" fontId="37" fillId="0" borderId="1" xfId="0" applyFont="1" applyBorder="1" applyAlignment="1" applyProtection="1">
      <alignment horizontal="left"/>
      <protection hidden="1"/>
    </xf>
    <xf numFmtId="187" fontId="37" fillId="0" borderId="1" xfId="7" applyNumberFormat="1" applyFont="1" applyFill="1" applyBorder="1" applyAlignment="1"/>
    <xf numFmtId="43" fontId="35" fillId="0" borderId="1" xfId="7" applyFont="1" applyFill="1" applyBorder="1" applyAlignment="1"/>
    <xf numFmtId="0" fontId="35" fillId="0" borderId="1" xfId="0" applyFont="1" applyBorder="1" applyAlignment="1">
      <alignment horizontal="center"/>
    </xf>
    <xf numFmtId="0" fontId="35" fillId="0" borderId="1" xfId="7" applyNumberFormat="1" applyFont="1" applyFill="1" applyBorder="1" applyAlignment="1">
      <alignment horizontal="center"/>
    </xf>
    <xf numFmtId="187" fontId="35" fillId="0" borderId="0" xfId="7" applyNumberFormat="1" applyFont="1" applyFill="1"/>
    <xf numFmtId="43" fontId="37" fillId="0" borderId="1" xfId="7" applyFont="1" applyFill="1" applyBorder="1" applyAlignment="1"/>
    <xf numFmtId="188" fontId="35" fillId="0" borderId="1" xfId="7" applyNumberFormat="1" applyFont="1" applyFill="1" applyBorder="1" applyAlignment="1">
      <alignment horizontal="center"/>
    </xf>
    <xf numFmtId="192" fontId="35" fillId="68" borderId="1" xfId="0" applyNumberFormat="1" applyFont="1" applyFill="1" applyBorder="1" applyProtection="1">
      <protection locked="0"/>
    </xf>
    <xf numFmtId="187" fontId="35" fillId="68" borderId="1" xfId="0" applyNumberFormat="1" applyFont="1" applyFill="1" applyBorder="1" applyProtection="1">
      <protection locked="0"/>
    </xf>
    <xf numFmtId="0" fontId="53" fillId="0" borderId="0" xfId="0" applyFont="1"/>
    <xf numFmtId="0" fontId="53" fillId="0" borderId="0" xfId="0" applyFont="1" applyAlignment="1">
      <alignment horizontal="right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2" fontId="54" fillId="0" borderId="1" xfId="0" applyNumberFormat="1" applyFont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2" fontId="27" fillId="8" borderId="28" xfId="0" applyNumberFormat="1" applyFont="1" applyFill="1" applyBorder="1" applyAlignment="1">
      <alignment horizontal="center" vertical="center"/>
    </xf>
    <xf numFmtId="0" fontId="54" fillId="4" borderId="28" xfId="0" applyFont="1" applyFill="1" applyBorder="1" applyAlignment="1">
      <alignment horizontal="center" vertical="center"/>
    </xf>
    <xf numFmtId="2" fontId="54" fillId="4" borderId="28" xfId="0" applyNumberFormat="1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41" fillId="2" borderId="1" xfId="0" applyFont="1" applyFill="1" applyBorder="1" applyAlignment="1">
      <alignment horizontal="center" wrapText="1"/>
    </xf>
    <xf numFmtId="194" fontId="41" fillId="5" borderId="1" xfId="0" applyNumberFormat="1" applyFont="1" applyFill="1" applyBorder="1" applyAlignment="1">
      <alignment horizontal="center" wrapText="1"/>
    </xf>
    <xf numFmtId="194" fontId="41" fillId="4" borderId="1" xfId="0" applyNumberFormat="1" applyFont="1" applyFill="1" applyBorder="1" applyAlignment="1">
      <alignment horizontal="center" wrapText="1"/>
    </xf>
    <xf numFmtId="0" fontId="41" fillId="61" borderId="1" xfId="7" applyNumberFormat="1" applyFont="1" applyFill="1" applyBorder="1" applyAlignment="1">
      <alignment horizontal="center"/>
    </xf>
    <xf numFmtId="38" fontId="1" fillId="61" borderId="1" xfId="0" applyNumberFormat="1" applyFont="1" applyFill="1" applyBorder="1" applyAlignment="1">
      <alignment horizontal="center"/>
    </xf>
    <xf numFmtId="0" fontId="1" fillId="61" borderId="1" xfId="7" applyNumberFormat="1" applyFont="1" applyFill="1" applyBorder="1" applyAlignment="1">
      <alignment horizontal="center"/>
    </xf>
    <xf numFmtId="187" fontId="1" fillId="4" borderId="1" xfId="7" applyNumberFormat="1" applyFont="1" applyFill="1" applyBorder="1" applyAlignment="1" applyProtection="1">
      <alignment horizontal="center" wrapText="1" readingOrder="1"/>
    </xf>
    <xf numFmtId="187" fontId="1" fillId="2" borderId="1" xfId="7" applyNumberFormat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6" fillId="0" borderId="3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8" fontId="6" fillId="0" borderId="1" xfId="7" applyNumberFormat="1" applyFont="1" applyBorder="1" applyAlignment="1"/>
    <xf numFmtId="2" fontId="6" fillId="0" borderId="1" xfId="0" applyNumberFormat="1" applyFont="1" applyBorder="1"/>
    <xf numFmtId="187" fontId="6" fillId="0" borderId="1" xfId="7" applyNumberFormat="1" applyFont="1" applyBorder="1" applyAlignment="1"/>
    <xf numFmtId="187" fontId="55" fillId="4" borderId="1" xfId="2" applyNumberFormat="1" applyFont="1" applyFill="1" applyBorder="1"/>
    <xf numFmtId="187" fontId="6" fillId="4" borderId="1" xfId="7" applyNumberFormat="1" applyFont="1" applyFill="1" applyBorder="1" applyAlignment="1">
      <alignment horizontal="center"/>
    </xf>
    <xf numFmtId="187" fontId="55" fillId="2" borderId="1" xfId="2" applyNumberFormat="1" applyFont="1" applyFill="1" applyBorder="1"/>
    <xf numFmtId="187" fontId="6" fillId="2" borderId="1" xfId="7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88" fontId="6" fillId="3" borderId="1" xfId="7" applyNumberFormat="1" applyFont="1" applyFill="1" applyBorder="1" applyAlignment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56" fillId="0" borderId="0" xfId="0" applyFont="1"/>
    <xf numFmtId="2" fontId="56" fillId="0" borderId="0" xfId="0" applyNumberFormat="1" applyFont="1"/>
    <xf numFmtId="187" fontId="7" fillId="0" borderId="0" xfId="0" applyNumberFormat="1" applyFont="1"/>
    <xf numFmtId="187" fontId="5" fillId="62" borderId="1" xfId="0" applyNumberFormat="1" applyFont="1" applyFill="1" applyBorder="1" applyAlignment="1">
      <alignment horizontal="center" vertical="center" wrapText="1"/>
    </xf>
    <xf numFmtId="194" fontId="8" fillId="62" borderId="4" xfId="0" applyNumberFormat="1" applyFont="1" applyFill="1" applyBorder="1" applyAlignment="1">
      <alignment horizontal="center" vertical="top" wrapText="1"/>
    </xf>
    <xf numFmtId="194" fontId="8" fillId="62" borderId="4" xfId="7" applyNumberFormat="1" applyFont="1" applyFill="1" applyBorder="1" applyAlignment="1">
      <alignment horizontal="center" vertical="top" wrapText="1"/>
    </xf>
    <xf numFmtId="194" fontId="8" fillId="62" borderId="9" xfId="7" applyNumberFormat="1" applyFont="1" applyFill="1" applyBorder="1" applyAlignment="1">
      <alignment horizontal="center" vertical="top" wrapText="1"/>
    </xf>
    <xf numFmtId="187" fontId="8" fillId="62" borderId="1" xfId="0" applyNumberFormat="1" applyFont="1" applyFill="1" applyBorder="1" applyAlignment="1">
      <alignment horizontal="center" vertical="top" wrapText="1"/>
    </xf>
    <xf numFmtId="194" fontId="8" fillId="62" borderId="9" xfId="0" applyNumberFormat="1" applyFont="1" applyFill="1" applyBorder="1" applyAlignment="1">
      <alignment horizontal="center" vertical="top" wrapText="1"/>
    </xf>
    <xf numFmtId="187" fontId="5" fillId="62" borderId="1" xfId="0" applyNumberFormat="1" applyFont="1" applyFill="1" applyBorder="1" applyAlignment="1">
      <alignment horizontal="center" vertical="center"/>
    </xf>
    <xf numFmtId="187" fontId="7" fillId="0" borderId="1" xfId="0" applyNumberFormat="1" applyFont="1" applyBorder="1" applyAlignment="1">
      <alignment horizontal="left"/>
    </xf>
    <xf numFmtId="194" fontId="7" fillId="0" borderId="1" xfId="0" applyNumberFormat="1" applyFont="1" applyBorder="1"/>
    <xf numFmtId="187" fontId="7" fillId="0" borderId="1" xfId="0" applyNumberFormat="1" applyFont="1" applyBorder="1" applyAlignment="1">
      <alignment horizontal="center"/>
    </xf>
    <xf numFmtId="194" fontId="7" fillId="0" borderId="1" xfId="0" applyNumberFormat="1" applyFont="1" applyBorder="1" applyAlignment="1">
      <alignment horizontal="right"/>
    </xf>
    <xf numFmtId="187" fontId="53" fillId="0" borderId="1" xfId="0" applyNumberFormat="1" applyFont="1" applyBorder="1" applyAlignment="1">
      <alignment horizontal="center"/>
    </xf>
    <xf numFmtId="194" fontId="7" fillId="0" borderId="1" xfId="7" applyNumberFormat="1" applyFont="1" applyFill="1" applyBorder="1" applyAlignment="1"/>
    <xf numFmtId="187" fontId="5" fillId="62" borderId="1" xfId="0" applyNumberFormat="1" applyFont="1" applyFill="1" applyBorder="1" applyAlignment="1">
      <alignment horizontal="center"/>
    </xf>
    <xf numFmtId="194" fontId="5" fillId="62" borderId="1" xfId="0" applyNumberFormat="1" applyFont="1" applyFill="1" applyBorder="1" applyAlignment="1">
      <alignment horizontal="right"/>
    </xf>
    <xf numFmtId="187" fontId="7" fillId="62" borderId="1" xfId="0" applyNumberFormat="1" applyFont="1" applyFill="1" applyBorder="1" applyAlignment="1">
      <alignment horizontal="center"/>
    </xf>
    <xf numFmtId="187" fontId="53" fillId="62" borderId="1" xfId="0" applyNumberFormat="1" applyFont="1" applyFill="1" applyBorder="1" applyAlignment="1">
      <alignment horizontal="center"/>
    </xf>
    <xf numFmtId="187" fontId="6" fillId="62" borderId="1" xfId="0" applyNumberFormat="1" applyFont="1" applyFill="1" applyBorder="1" applyAlignment="1">
      <alignment horizontal="center"/>
    </xf>
    <xf numFmtId="194" fontId="57" fillId="62" borderId="1" xfId="0" applyNumberFormat="1" applyFont="1" applyFill="1" applyBorder="1" applyAlignment="1">
      <alignment horizontal="center" vertical="center"/>
    </xf>
    <xf numFmtId="187" fontId="7" fillId="0" borderId="1" xfId="0" applyNumberFormat="1" applyFont="1" applyBorder="1" applyAlignment="1">
      <alignment horizontal="left" vertical="center"/>
    </xf>
    <xf numFmtId="194" fontId="7" fillId="0" borderId="1" xfId="7" applyNumberFormat="1" applyFont="1" applyFill="1" applyBorder="1" applyAlignment="1">
      <alignment horizontal="right" vertical="center"/>
    </xf>
    <xf numFmtId="187" fontId="7" fillId="0" borderId="1" xfId="7" applyNumberFormat="1" applyFont="1" applyFill="1" applyBorder="1" applyAlignment="1">
      <alignment horizontal="right" vertical="center"/>
    </xf>
    <xf numFmtId="187" fontId="7" fillId="0" borderId="1" xfId="0" applyNumberFormat="1" applyFont="1" applyBorder="1" applyAlignment="1">
      <alignment horizontal="center" vertical="center"/>
    </xf>
    <xf numFmtId="194" fontId="7" fillId="0" borderId="1" xfId="0" applyNumberFormat="1" applyFont="1" applyBorder="1" applyAlignment="1">
      <alignment horizontal="right" vertical="center"/>
    </xf>
    <xf numFmtId="194" fontId="5" fillId="62" borderId="1" xfId="7" applyNumberFormat="1" applyFont="1" applyFill="1" applyBorder="1" applyAlignment="1">
      <alignment horizontal="right" vertical="center"/>
    </xf>
    <xf numFmtId="187" fontId="5" fillId="62" borderId="1" xfId="7" applyNumberFormat="1" applyFont="1" applyFill="1" applyBorder="1" applyAlignment="1">
      <alignment horizontal="right" vertical="center"/>
    </xf>
    <xf numFmtId="194" fontId="5" fillId="62" borderId="1" xfId="0" applyNumberFormat="1" applyFont="1" applyFill="1" applyBorder="1" applyAlignment="1">
      <alignment horizontal="right" vertical="center"/>
    </xf>
    <xf numFmtId="187" fontId="7" fillId="0" borderId="1" xfId="0" applyNumberFormat="1" applyFont="1" applyBorder="1" applyAlignment="1">
      <alignment horizontal="left" vertical="center" wrapText="1"/>
    </xf>
    <xf numFmtId="194" fontId="7" fillId="0" borderId="1" xfId="0" applyNumberFormat="1" applyFont="1" applyBorder="1" applyAlignment="1">
      <alignment horizontal="right" vertical="center" wrapText="1"/>
    </xf>
    <xf numFmtId="187" fontId="45" fillId="0" borderId="1" xfId="7" applyNumberFormat="1" applyFont="1" applyFill="1" applyBorder="1" applyAlignment="1">
      <alignment horizontal="right"/>
    </xf>
    <xf numFmtId="194" fontId="7" fillId="0" borderId="1" xfId="7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194" fontId="5" fillId="62" borderId="1" xfId="7" applyNumberFormat="1" applyFont="1" applyFill="1" applyBorder="1" applyAlignment="1">
      <alignment horizontal="right"/>
    </xf>
    <xf numFmtId="194" fontId="8" fillId="62" borderId="1" xfId="7" applyNumberFormat="1" applyFont="1" applyFill="1" applyBorder="1" applyAlignment="1">
      <alignment horizontal="right"/>
    </xf>
    <xf numFmtId="194" fontId="5" fillId="62" borderId="1" xfId="0" applyNumberFormat="1" applyFont="1" applyFill="1" applyBorder="1" applyAlignment="1">
      <alignment horizontal="center" vertical="center"/>
    </xf>
    <xf numFmtId="43" fontId="58" fillId="0" borderId="1" xfId="7" applyFont="1" applyFill="1" applyBorder="1" applyAlignment="1">
      <alignment horizontal="left"/>
    </xf>
    <xf numFmtId="194" fontId="7" fillId="0" borderId="4" xfId="0" applyNumberFormat="1" applyFont="1" applyBorder="1" applyAlignment="1">
      <alignment horizontal="right" vertical="center" wrapText="1"/>
    </xf>
    <xf numFmtId="194" fontId="7" fillId="0" borderId="1" xfId="0" applyNumberFormat="1" applyFont="1" applyBorder="1" applyAlignment="1">
      <alignment vertical="center" wrapText="1"/>
    </xf>
    <xf numFmtId="194" fontId="7" fillId="0" borderId="1" xfId="0" applyNumberFormat="1" applyFont="1" applyBorder="1" applyAlignment="1">
      <alignment horizontal="right" vertical="top" wrapText="1" indent="1"/>
    </xf>
    <xf numFmtId="194" fontId="7" fillId="0" borderId="1" xfId="0" applyNumberFormat="1" applyFont="1" applyBorder="1" applyAlignment="1">
      <alignment horizontal="right" wrapText="1"/>
    </xf>
    <xf numFmtId="194" fontId="7" fillId="62" borderId="1" xfId="7" applyNumberFormat="1" applyFont="1" applyFill="1" applyBorder="1" applyAlignment="1">
      <alignment horizontal="right"/>
    </xf>
    <xf numFmtId="194" fontId="7" fillId="62" borderId="1" xfId="0" applyNumberFormat="1" applyFont="1" applyFill="1" applyBorder="1" applyAlignment="1">
      <alignment horizontal="right"/>
    </xf>
    <xf numFmtId="187" fontId="58" fillId="0" borderId="1" xfId="7" applyNumberFormat="1" applyFont="1" applyFill="1" applyBorder="1" applyAlignment="1">
      <alignment horizontal="left"/>
    </xf>
    <xf numFmtId="187" fontId="58" fillId="0" borderId="1" xfId="7" applyNumberFormat="1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center" vertical="center" wrapText="1"/>
    </xf>
    <xf numFmtId="0" fontId="46" fillId="53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6" fillId="54" borderId="1" xfId="0" applyFont="1" applyFill="1" applyBorder="1" applyAlignment="1">
      <alignment horizontal="center" vertical="center"/>
    </xf>
    <xf numFmtId="2" fontId="46" fillId="54" borderId="1" xfId="7" applyNumberFormat="1" applyFont="1" applyFill="1" applyBorder="1" applyAlignment="1">
      <alignment horizontal="center" vertical="center"/>
    </xf>
    <xf numFmtId="0" fontId="46" fillId="55" borderId="1" xfId="0" applyFont="1" applyFill="1" applyBorder="1" applyAlignment="1">
      <alignment horizontal="center" vertical="center"/>
    </xf>
    <xf numFmtId="2" fontId="46" fillId="55" borderId="1" xfId="7" applyNumberFormat="1" applyFont="1" applyFill="1" applyBorder="1" applyAlignment="1">
      <alignment horizontal="center" vertical="center"/>
    </xf>
    <xf numFmtId="0" fontId="46" fillId="56" borderId="1" xfId="0" applyFont="1" applyFill="1" applyBorder="1" applyAlignment="1">
      <alignment horizontal="center" vertical="center"/>
    </xf>
    <xf numFmtId="2" fontId="46" fillId="56" borderId="1" xfId="7" applyNumberFormat="1" applyFont="1" applyFill="1" applyBorder="1" applyAlignment="1">
      <alignment horizontal="center" vertical="center"/>
    </xf>
    <xf numFmtId="0" fontId="46" fillId="57" borderId="9" xfId="0" applyFont="1" applyFill="1" applyBorder="1" applyAlignment="1">
      <alignment horizontal="center" vertical="center"/>
    </xf>
    <xf numFmtId="0" fontId="46" fillId="57" borderId="1" xfId="0" applyFont="1" applyFill="1" applyBorder="1" applyAlignment="1">
      <alignment horizontal="center" vertical="center"/>
    </xf>
    <xf numFmtId="2" fontId="46" fillId="57" borderId="1" xfId="7" applyNumberFormat="1" applyFont="1" applyFill="1" applyBorder="1" applyAlignment="1">
      <alignment horizontal="center" vertical="center"/>
    </xf>
    <xf numFmtId="2" fontId="46" fillId="57" borderId="9" xfId="7" applyNumberFormat="1" applyFont="1" applyFill="1" applyBorder="1" applyAlignment="1">
      <alignment horizontal="center" vertical="center"/>
    </xf>
    <xf numFmtId="0" fontId="46" fillId="5" borderId="9" xfId="0" applyFont="1" applyFill="1" applyBorder="1" applyAlignment="1">
      <alignment horizontal="center" vertical="center"/>
    </xf>
    <xf numFmtId="2" fontId="46" fillId="5" borderId="9" xfId="7" applyNumberFormat="1" applyFont="1" applyFill="1" applyBorder="1" applyAlignment="1">
      <alignment horizontal="center" vertical="center"/>
    </xf>
    <xf numFmtId="0" fontId="46" fillId="40" borderId="9" xfId="0" applyFont="1" applyFill="1" applyBorder="1" applyAlignment="1">
      <alignment horizontal="center" vertical="center"/>
    </xf>
    <xf numFmtId="2" fontId="46" fillId="40" borderId="9" xfId="7" applyNumberFormat="1" applyFont="1" applyFill="1" applyBorder="1" applyAlignment="1">
      <alignment horizontal="center" vertical="center"/>
    </xf>
    <xf numFmtId="0" fontId="46" fillId="40" borderId="1" xfId="0" applyFont="1" applyFill="1" applyBorder="1" applyAlignment="1">
      <alignment horizontal="center" vertical="center"/>
    </xf>
    <xf numFmtId="2" fontId="46" fillId="40" borderId="8" xfId="7" applyNumberFormat="1" applyFont="1" applyFill="1" applyBorder="1" applyAlignment="1">
      <alignment horizontal="center" vertical="center"/>
    </xf>
    <xf numFmtId="0" fontId="60" fillId="46" borderId="9" xfId="0" applyFont="1" applyFill="1" applyBorder="1" applyAlignment="1">
      <alignment horizontal="center" vertical="center"/>
    </xf>
    <xf numFmtId="2" fontId="60" fillId="46" borderId="9" xfId="7" applyNumberFormat="1" applyFont="1" applyFill="1" applyBorder="1" applyAlignment="1">
      <alignment horizontal="center" vertical="center"/>
    </xf>
    <xf numFmtId="0" fontId="60" fillId="46" borderId="1" xfId="0" applyFont="1" applyFill="1" applyBorder="1" applyAlignment="1">
      <alignment horizontal="center" vertical="center"/>
    </xf>
    <xf numFmtId="2" fontId="60" fillId="46" borderId="1" xfId="7" applyNumberFormat="1" applyFont="1" applyFill="1" applyBorder="1" applyAlignment="1">
      <alignment horizontal="center" vertical="center"/>
    </xf>
    <xf numFmtId="0" fontId="61" fillId="58" borderId="9" xfId="0" applyFont="1" applyFill="1" applyBorder="1" applyAlignment="1">
      <alignment horizontal="center" vertical="center"/>
    </xf>
    <xf numFmtId="2" fontId="61" fillId="58" borderId="9" xfId="7" applyNumberFormat="1" applyFont="1" applyFill="1" applyBorder="1" applyAlignment="1">
      <alignment horizontal="center" vertical="center"/>
    </xf>
    <xf numFmtId="0" fontId="61" fillId="58" borderId="1" xfId="0" applyFont="1" applyFill="1" applyBorder="1" applyAlignment="1">
      <alignment horizontal="center" vertical="center"/>
    </xf>
    <xf numFmtId="2" fontId="61" fillId="58" borderId="1" xfId="7" applyNumberFormat="1" applyFont="1" applyFill="1" applyBorder="1" applyAlignment="1">
      <alignment horizontal="center" vertical="center"/>
    </xf>
    <xf numFmtId="0" fontId="46" fillId="3" borderId="28" xfId="0" applyFont="1" applyFill="1" applyBorder="1" applyAlignment="1">
      <alignment horizontal="center"/>
    </xf>
    <xf numFmtId="0" fontId="46" fillId="4" borderId="28" xfId="0" applyFont="1" applyFill="1" applyBorder="1" applyAlignment="1">
      <alignment horizontal="center"/>
    </xf>
    <xf numFmtId="2" fontId="46" fillId="4" borderId="28" xfId="7" applyNumberFormat="1" applyFont="1" applyFill="1" applyBorder="1" applyAlignment="1">
      <alignment horizontal="center"/>
    </xf>
    <xf numFmtId="0" fontId="46" fillId="2" borderId="28" xfId="0" applyFont="1" applyFill="1" applyBorder="1" applyAlignment="1">
      <alignment horizontal="center"/>
    </xf>
    <xf numFmtId="2" fontId="46" fillId="2" borderId="28" xfId="7" applyNumberFormat="1" applyFont="1" applyFill="1" applyBorder="1" applyAlignment="1">
      <alignment horizontal="center"/>
    </xf>
    <xf numFmtId="0" fontId="46" fillId="59" borderId="28" xfId="0" applyFont="1" applyFill="1" applyBorder="1" applyAlignment="1">
      <alignment horizontal="center"/>
    </xf>
    <xf numFmtId="2" fontId="46" fillId="59" borderId="28" xfId="7" applyNumberFormat="1" applyFont="1" applyFill="1" applyBorder="1" applyAlignment="1">
      <alignment horizontal="center"/>
    </xf>
    <xf numFmtId="3" fontId="5" fillId="0" borderId="1" xfId="0" applyNumberFormat="1" applyFont="1" applyBorder="1"/>
    <xf numFmtId="3" fontId="1" fillId="0" borderId="1" xfId="0" applyNumberFormat="1" applyFont="1" applyBorder="1"/>
    <xf numFmtId="0" fontId="5" fillId="2" borderId="1" xfId="0" applyFont="1" applyFill="1" applyBorder="1"/>
    <xf numFmtId="187" fontId="5" fillId="70" borderId="1" xfId="0" applyNumberFormat="1" applyFont="1" applyFill="1" applyBorder="1" applyProtection="1">
      <protection locked="0"/>
    </xf>
    <xf numFmtId="187" fontId="1" fillId="70" borderId="1" xfId="0" applyNumberFormat="1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left"/>
      <protection hidden="1"/>
    </xf>
    <xf numFmtId="187" fontId="9" fillId="70" borderId="1" xfId="0" applyNumberFormat="1" applyFont="1" applyFill="1" applyBorder="1" applyProtection="1">
      <protection locked="0"/>
    </xf>
    <xf numFmtId="187" fontId="62" fillId="0" borderId="0" xfId="0" applyNumberFormat="1" applyFont="1"/>
    <xf numFmtId="194" fontId="62" fillId="0" borderId="0" xfId="7" applyNumberFormat="1" applyFont="1" applyFill="1"/>
    <xf numFmtId="187" fontId="62" fillId="0" borderId="0" xfId="0" applyNumberFormat="1" applyFont="1" applyAlignment="1">
      <alignment horizontal="center"/>
    </xf>
    <xf numFmtId="194" fontId="62" fillId="0" borderId="0" xfId="0" applyNumberFormat="1" applyFont="1"/>
    <xf numFmtId="187" fontId="46" fillId="7" borderId="1" xfId="0" applyNumberFormat="1" applyFont="1" applyFill="1" applyBorder="1" applyAlignment="1">
      <alignment horizontal="center" vertical="center"/>
    </xf>
    <xf numFmtId="187" fontId="46" fillId="7" borderId="1" xfId="0" applyNumberFormat="1" applyFont="1" applyFill="1" applyBorder="1" applyAlignment="1">
      <alignment horizontal="center" vertical="center" wrapText="1"/>
    </xf>
    <xf numFmtId="194" fontId="46" fillId="7" borderId="1" xfId="0" applyNumberFormat="1" applyFont="1" applyFill="1" applyBorder="1" applyAlignment="1">
      <alignment horizontal="center" vertical="center" wrapText="1"/>
    </xf>
    <xf numFmtId="194" fontId="46" fillId="7" borderId="1" xfId="7" applyNumberFormat="1" applyFont="1" applyFill="1" applyBorder="1" applyAlignment="1">
      <alignment horizontal="center" vertical="center" wrapText="1"/>
    </xf>
    <xf numFmtId="38" fontId="46" fillId="7" borderId="1" xfId="0" applyNumberFormat="1" applyFont="1" applyFill="1" applyBorder="1" applyAlignment="1">
      <alignment horizontal="center" vertical="center" wrapText="1"/>
    </xf>
    <xf numFmtId="40" fontId="46" fillId="7" borderId="1" xfId="0" applyNumberFormat="1" applyFont="1" applyFill="1" applyBorder="1" applyAlignment="1">
      <alignment horizontal="center" vertical="center" wrapText="1"/>
    </xf>
    <xf numFmtId="43" fontId="63" fillId="0" borderId="1" xfId="7" applyFont="1" applyFill="1" applyBorder="1" applyAlignment="1">
      <alignment horizontal="left"/>
    </xf>
    <xf numFmtId="194" fontId="46" fillId="0" borderId="1" xfId="7" applyNumberFormat="1" applyFont="1" applyFill="1" applyBorder="1" applyAlignment="1">
      <alignment horizontal="right"/>
    </xf>
    <xf numFmtId="194" fontId="46" fillId="3" borderId="1" xfId="0" applyNumberFormat="1" applyFont="1" applyFill="1" applyBorder="1" applyAlignment="1">
      <alignment horizontal="right"/>
    </xf>
    <xf numFmtId="187" fontId="46" fillId="3" borderId="1" xfId="0" applyNumberFormat="1" applyFont="1" applyFill="1" applyBorder="1" applyAlignment="1">
      <alignment horizontal="center"/>
    </xf>
    <xf numFmtId="187" fontId="46" fillId="0" borderId="1" xfId="0" applyNumberFormat="1" applyFont="1" applyBorder="1" applyAlignment="1">
      <alignment horizontal="center" wrapText="1"/>
    </xf>
    <xf numFmtId="187" fontId="46" fillId="0" borderId="1" xfId="0" applyNumberFormat="1" applyFont="1" applyBorder="1" applyAlignment="1">
      <alignment wrapText="1"/>
    </xf>
    <xf numFmtId="187" fontId="7" fillId="0" borderId="0" xfId="0" applyNumberFormat="1" applyFont="1" applyAlignment="1">
      <alignment wrapText="1"/>
    </xf>
    <xf numFmtId="187" fontId="46" fillId="7" borderId="1" xfId="0" applyNumberFormat="1" applyFont="1" applyFill="1" applyBorder="1" applyAlignment="1">
      <alignment horizontal="center" wrapText="1"/>
    </xf>
    <xf numFmtId="194" fontId="46" fillId="7" borderId="1" xfId="7" applyNumberFormat="1" applyFont="1" applyFill="1" applyBorder="1" applyAlignment="1">
      <alignment horizontal="right" wrapText="1"/>
    </xf>
    <xf numFmtId="194" fontId="46" fillId="7" borderId="1" xfId="0" applyNumberFormat="1" applyFont="1" applyFill="1" applyBorder="1" applyAlignment="1">
      <alignment horizontal="right" wrapText="1"/>
    </xf>
    <xf numFmtId="187" fontId="46" fillId="7" borderId="1" xfId="0" applyNumberFormat="1" applyFont="1" applyFill="1" applyBorder="1" applyAlignment="1">
      <alignment wrapText="1"/>
    </xf>
    <xf numFmtId="187" fontId="60" fillId="7" borderId="1" xfId="0" applyNumberFormat="1" applyFont="1" applyFill="1" applyBorder="1" applyAlignment="1">
      <alignment horizontal="right" wrapText="1"/>
    </xf>
    <xf numFmtId="187" fontId="60" fillId="3" borderId="1" xfId="0" applyNumberFormat="1" applyFont="1" applyFill="1" applyBorder="1" applyAlignment="1">
      <alignment horizontal="right"/>
    </xf>
    <xf numFmtId="194" fontId="46" fillId="0" borderId="1" xfId="0" applyNumberFormat="1" applyFont="1" applyBorder="1" applyAlignment="1">
      <alignment horizontal="right"/>
    </xf>
    <xf numFmtId="187" fontId="5" fillId="7" borderId="1" xfId="0" applyNumberFormat="1" applyFont="1" applyFill="1" applyBorder="1" applyAlignment="1">
      <alignment horizontal="left"/>
    </xf>
    <xf numFmtId="194" fontId="5" fillId="7" borderId="1" xfId="0" applyNumberFormat="1" applyFont="1" applyFill="1" applyBorder="1"/>
    <xf numFmtId="187" fontId="5" fillId="7" borderId="1" xfId="0" applyNumberFormat="1" applyFont="1" applyFill="1" applyBorder="1" applyAlignment="1">
      <alignment horizontal="center"/>
    </xf>
    <xf numFmtId="194" fontId="5" fillId="7" borderId="1" xfId="0" applyNumberFormat="1" applyFont="1" applyFill="1" applyBorder="1" applyAlignment="1">
      <alignment horizontal="right"/>
    </xf>
    <xf numFmtId="187" fontId="5" fillId="7" borderId="1" xfId="0" applyNumberFormat="1" applyFont="1" applyFill="1" applyBorder="1" applyAlignment="1">
      <alignment horizontal="right"/>
    </xf>
    <xf numFmtId="187" fontId="7" fillId="7" borderId="1" xfId="0" applyNumberFormat="1" applyFont="1" applyFill="1" applyBorder="1" applyAlignment="1">
      <alignment horizontal="center"/>
    </xf>
    <xf numFmtId="187" fontId="53" fillId="7" borderId="1" xfId="0" applyNumberFormat="1" applyFont="1" applyFill="1" applyBorder="1" applyAlignment="1">
      <alignment horizontal="center"/>
    </xf>
    <xf numFmtId="187" fontId="6" fillId="7" borderId="1" xfId="0" applyNumberFormat="1" applyFont="1" applyFill="1" applyBorder="1" applyAlignment="1">
      <alignment horizontal="center"/>
    </xf>
    <xf numFmtId="194" fontId="57" fillId="7" borderId="1" xfId="0" applyNumberFormat="1" applyFont="1" applyFill="1" applyBorder="1" applyAlignment="1">
      <alignment horizontal="center" vertical="center"/>
    </xf>
    <xf numFmtId="187" fontId="57" fillId="7" borderId="4" xfId="0" applyNumberFormat="1" applyFont="1" applyFill="1" applyBorder="1"/>
    <xf numFmtId="187" fontId="57" fillId="7" borderId="10" xfId="0" applyNumberFormat="1" applyFont="1" applyFill="1" applyBorder="1"/>
    <xf numFmtId="187" fontId="5" fillId="7" borderId="1" xfId="0" applyNumberFormat="1" applyFont="1" applyFill="1" applyBorder="1" applyAlignment="1">
      <alignment horizontal="center" vertical="center"/>
    </xf>
    <xf numFmtId="43" fontId="64" fillId="0" borderId="1" xfId="7" applyFont="1" applyFill="1" applyBorder="1" applyAlignment="1">
      <alignment horizontal="left"/>
    </xf>
    <xf numFmtId="192" fontId="5" fillId="54" borderId="1" xfId="7" applyNumberFormat="1" applyFont="1" applyFill="1" applyBorder="1" applyAlignment="1" applyProtection="1">
      <alignment horizontal="center"/>
      <protection locked="0"/>
    </xf>
    <xf numFmtId="0" fontId="5" fillId="58" borderId="1" xfId="0" applyFont="1" applyFill="1" applyBorder="1" applyAlignment="1">
      <alignment horizontal="center"/>
    </xf>
    <xf numFmtId="192" fontId="1" fillId="64" borderId="1" xfId="0" applyNumberFormat="1" applyFont="1" applyFill="1" applyBorder="1"/>
    <xf numFmtId="192" fontId="1" fillId="57" borderId="1" xfId="0" applyNumberFormat="1" applyFont="1" applyFill="1" applyBorder="1"/>
    <xf numFmtId="192" fontId="5" fillId="57" borderId="1" xfId="0" applyNumberFormat="1" applyFont="1" applyFill="1" applyBorder="1"/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65" fillId="0" borderId="0" xfId="0" applyFont="1" applyAlignment="1">
      <alignment vertical="center"/>
    </xf>
    <xf numFmtId="0" fontId="25" fillId="0" borderId="0" xfId="0" applyFont="1"/>
    <xf numFmtId="0" fontId="65" fillId="7" borderId="1" xfId="0" applyFont="1" applyFill="1" applyBorder="1" applyAlignment="1">
      <alignment horizontal="center" vertical="center"/>
    </xf>
    <xf numFmtId="0" fontId="65" fillId="7" borderId="9" xfId="0" applyFont="1" applyFill="1" applyBorder="1" applyAlignment="1">
      <alignment horizontal="center" vertical="center"/>
    </xf>
    <xf numFmtId="0" fontId="65" fillId="7" borderId="2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top"/>
    </xf>
    <xf numFmtId="0" fontId="47" fillId="0" borderId="1" xfId="0" applyFont="1" applyBorder="1" applyAlignment="1">
      <alignment vertical="top"/>
    </xf>
    <xf numFmtId="43" fontId="47" fillId="0" borderId="1" xfId="7" applyFont="1" applyBorder="1" applyAlignment="1">
      <alignment vertical="top"/>
    </xf>
    <xf numFmtId="0" fontId="66" fillId="0" borderId="1" xfId="0" applyFont="1" applyBorder="1" applyAlignment="1">
      <alignment horizontal="center" vertical="top"/>
    </xf>
    <xf numFmtId="43" fontId="66" fillId="0" borderId="1" xfId="7" applyFont="1" applyBorder="1" applyAlignment="1">
      <alignment horizontal="center" vertical="top"/>
    </xf>
    <xf numFmtId="0" fontId="47" fillId="3" borderId="1" xfId="0" applyFont="1" applyFill="1" applyBorder="1" applyAlignment="1">
      <alignment horizontal="center" vertical="top"/>
    </xf>
    <xf numFmtId="0" fontId="47" fillId="3" borderId="1" xfId="0" applyFont="1" applyFill="1" applyBorder="1" applyAlignment="1">
      <alignment horizontal="left" vertical="top"/>
    </xf>
    <xf numFmtId="0" fontId="47" fillId="3" borderId="1" xfId="0" applyFont="1" applyFill="1" applyBorder="1" applyAlignment="1">
      <alignment horizontal="left" vertical="top" wrapText="1"/>
    </xf>
    <xf numFmtId="0" fontId="47" fillId="7" borderId="1" xfId="0" applyFont="1" applyFill="1" applyBorder="1" applyAlignment="1">
      <alignment horizontal="center" vertical="top"/>
    </xf>
    <xf numFmtId="43" fontId="47" fillId="7" borderId="1" xfId="7" applyFont="1" applyFill="1" applyBorder="1" applyAlignment="1">
      <alignment vertical="top"/>
    </xf>
    <xf numFmtId="0" fontId="66" fillId="7" borderId="1" xfId="0" applyFont="1" applyFill="1" applyBorder="1" applyAlignment="1">
      <alignment horizontal="center" vertical="top"/>
    </xf>
    <xf numFmtId="43" fontId="66" fillId="7" borderId="1" xfId="7" applyFont="1" applyFill="1" applyBorder="1" applyAlignment="1">
      <alignment horizontal="center" vertical="top"/>
    </xf>
    <xf numFmtId="0" fontId="67" fillId="0" borderId="0" xfId="0" applyFont="1"/>
    <xf numFmtId="0" fontId="68" fillId="0" borderId="0" xfId="0" applyFont="1"/>
    <xf numFmtId="0" fontId="67" fillId="0" borderId="0" xfId="0" applyFont="1" applyAlignment="1">
      <alignment horizontal="center"/>
    </xf>
    <xf numFmtId="0" fontId="67" fillId="3" borderId="0" xfId="0" applyFont="1" applyFill="1"/>
    <xf numFmtId="0" fontId="49" fillId="0" borderId="1" xfId="0" applyFont="1" applyBorder="1" applyAlignment="1">
      <alignment horizontal="center"/>
    </xf>
    <xf numFmtId="0" fontId="68" fillId="3" borderId="0" xfId="0" applyFont="1" applyFill="1"/>
    <xf numFmtId="0" fontId="9" fillId="5" borderId="1" xfId="0" applyFont="1" applyFill="1" applyBorder="1"/>
    <xf numFmtId="0" fontId="1" fillId="54" borderId="1" xfId="0" applyFont="1" applyFill="1" applyBorder="1"/>
    <xf numFmtId="2" fontId="1" fillId="54" borderId="1" xfId="0" applyNumberFormat="1" applyFont="1" applyFill="1" applyBorder="1" applyAlignment="1">
      <alignment horizontal="center"/>
    </xf>
    <xf numFmtId="187" fontId="5" fillId="0" borderId="1" xfId="0" applyNumberFormat="1" applyFont="1" applyBorder="1"/>
    <xf numFmtId="194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5" fillId="54" borderId="1" xfId="7" applyFont="1" applyFill="1" applyBorder="1"/>
    <xf numFmtId="43" fontId="5" fillId="54" borderId="1" xfId="7" applyFont="1" applyFill="1" applyBorder="1" applyAlignment="1">
      <alignment horizontal="center"/>
    </xf>
    <xf numFmtId="43" fontId="42" fillId="58" borderId="1" xfId="7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94" fontId="5" fillId="5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53" borderId="1" xfId="7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1" fillId="0" borderId="0" xfId="0" applyFont="1"/>
    <xf numFmtId="0" fontId="71" fillId="0" borderId="0" xfId="0" applyFont="1" applyAlignment="1">
      <alignment horizontal="center"/>
    </xf>
    <xf numFmtId="0" fontId="73" fillId="0" borderId="0" xfId="66"/>
    <xf numFmtId="0" fontId="71" fillId="0" borderId="1" xfId="0" applyFont="1" applyBorder="1"/>
    <xf numFmtId="0" fontId="71" fillId="0" borderId="1" xfId="0" applyFont="1" applyBorder="1" applyAlignment="1">
      <alignment horizontal="center"/>
    </xf>
    <xf numFmtId="0" fontId="73" fillId="0" borderId="1" xfId="66" applyBorder="1"/>
    <xf numFmtId="188" fontId="71" fillId="0" borderId="1" xfId="7" applyNumberFormat="1" applyFont="1" applyBorder="1"/>
    <xf numFmtId="188" fontId="73" fillId="0" borderId="1" xfId="7" applyNumberFormat="1" applyFont="1" applyBorder="1"/>
    <xf numFmtId="1" fontId="71" fillId="0" borderId="0" xfId="7" applyNumberFormat="1" applyFont="1"/>
    <xf numFmtId="43" fontId="74" fillId="0" borderId="1" xfId="7" applyFont="1" applyBorder="1"/>
    <xf numFmtId="0" fontId="73" fillId="0" borderId="1" xfId="66" applyBorder="1" applyAlignment="1">
      <alignment horizontal="center"/>
    </xf>
    <xf numFmtId="0" fontId="73" fillId="0" borderId="0" xfId="66" applyAlignment="1">
      <alignment horizontal="center"/>
    </xf>
    <xf numFmtId="0" fontId="71" fillId="5" borderId="1" xfId="0" applyFont="1" applyFill="1" applyBorder="1" applyAlignment="1">
      <alignment horizontal="center"/>
    </xf>
    <xf numFmtId="188" fontId="73" fillId="5" borderId="1" xfId="7" applyNumberFormat="1" applyFont="1" applyFill="1" applyBorder="1"/>
    <xf numFmtId="0" fontId="73" fillId="5" borderId="1" xfId="66" applyFill="1" applyBorder="1"/>
    <xf numFmtId="0" fontId="71" fillId="55" borderId="1" xfId="0" applyFont="1" applyFill="1" applyBorder="1" applyAlignment="1">
      <alignment horizontal="center"/>
    </xf>
    <xf numFmtId="0" fontId="71" fillId="6" borderId="1" xfId="0" applyFont="1" applyFill="1" applyBorder="1" applyAlignment="1">
      <alignment horizontal="center"/>
    </xf>
    <xf numFmtId="0" fontId="77" fillId="71" borderId="1" xfId="0" applyFont="1" applyFill="1" applyBorder="1" applyAlignment="1">
      <alignment horizontal="center" vertical="center" wrapText="1"/>
    </xf>
    <xf numFmtId="0" fontId="77" fillId="72" borderId="1" xfId="0" applyFont="1" applyFill="1" applyBorder="1" applyAlignment="1">
      <alignment horizontal="center" vertical="center" wrapText="1"/>
    </xf>
    <xf numFmtId="0" fontId="77" fillId="72" borderId="9" xfId="0" applyFont="1" applyFill="1" applyBorder="1" applyAlignment="1">
      <alignment horizontal="center" vertical="center" wrapText="1"/>
    </xf>
    <xf numFmtId="0" fontId="0" fillId="0" borderId="1" xfId="0" applyBorder="1"/>
    <xf numFmtId="187" fontId="0" fillId="0" borderId="1" xfId="0" applyNumberFormat="1" applyBorder="1"/>
    <xf numFmtId="0" fontId="0" fillId="0" borderId="2" xfId="0" applyBorder="1"/>
    <xf numFmtId="187" fontId="0" fillId="0" borderId="2" xfId="0" applyNumberFormat="1" applyBorder="1"/>
    <xf numFmtId="187" fontId="0" fillId="8" borderId="28" xfId="0" applyNumberFormat="1" applyFill="1" applyBorder="1"/>
    <xf numFmtId="187" fontId="0" fillId="8" borderId="9" xfId="0" applyNumberFormat="1" applyFill="1" applyBorder="1"/>
    <xf numFmtId="187" fontId="0" fillId="8" borderId="29" xfId="0" applyNumberFormat="1" applyFill="1" applyBorder="1"/>
    <xf numFmtId="187" fontId="0" fillId="8" borderId="7" xfId="0" applyNumberFormat="1" applyFill="1" applyBorder="1"/>
    <xf numFmtId="187" fontId="0" fillId="5" borderId="29" xfId="0" applyNumberFormat="1" applyFill="1" applyBorder="1"/>
    <xf numFmtId="0" fontId="0" fillId="0" borderId="1" xfId="0" applyBorder="1" applyAlignment="1">
      <alignment horizontal="left" vertical="center" wrapText="1"/>
    </xf>
    <xf numFmtId="0" fontId="76" fillId="73" borderId="1" xfId="0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top" wrapText="1"/>
    </xf>
    <xf numFmtId="3" fontId="76" fillId="73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69" fillId="0" borderId="0" xfId="0" applyFont="1" applyAlignment="1">
      <alignment horizontal="right"/>
    </xf>
    <xf numFmtId="0" fontId="70" fillId="3" borderId="0" xfId="0" applyFont="1" applyFill="1" applyAlignment="1">
      <alignment horizontal="center"/>
    </xf>
    <xf numFmtId="0" fontId="48" fillId="3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53" borderId="1" xfId="0" applyFont="1" applyFill="1" applyBorder="1" applyAlignment="1">
      <alignment horizontal="center" vertical="center" wrapText="1"/>
    </xf>
    <xf numFmtId="0" fontId="61" fillId="58" borderId="9" xfId="0" applyFont="1" applyFill="1" applyBorder="1" applyAlignment="1">
      <alignment horizontal="center" vertical="center"/>
    </xf>
    <xf numFmtId="0" fontId="61" fillId="58" borderId="2" xfId="0" applyFont="1" applyFill="1" applyBorder="1" applyAlignment="1">
      <alignment horizontal="center" vertical="center"/>
    </xf>
    <xf numFmtId="0" fontId="61" fillId="58" borderId="4" xfId="0" applyFont="1" applyFill="1" applyBorder="1" applyAlignment="1">
      <alignment horizontal="center" vertical="center"/>
    </xf>
    <xf numFmtId="0" fontId="61" fillId="58" borderId="6" xfId="0" applyFont="1" applyFill="1" applyBorder="1" applyAlignment="1">
      <alignment horizontal="center" vertical="center"/>
    </xf>
    <xf numFmtId="0" fontId="61" fillId="58" borderId="4" xfId="0" applyFont="1" applyFill="1" applyBorder="1" applyAlignment="1">
      <alignment horizontal="center" vertical="center" wrapText="1"/>
    </xf>
    <xf numFmtId="0" fontId="61" fillId="58" borderId="6" xfId="0" applyFont="1" applyFill="1" applyBorder="1" applyAlignment="1">
      <alignment horizontal="center" vertical="center" wrapText="1"/>
    </xf>
    <xf numFmtId="0" fontId="60" fillId="46" borderId="9" xfId="0" applyFont="1" applyFill="1" applyBorder="1" applyAlignment="1">
      <alignment horizontal="center" vertical="center"/>
    </xf>
    <xf numFmtId="0" fontId="60" fillId="46" borderId="2" xfId="0" applyFont="1" applyFill="1" applyBorder="1" applyAlignment="1">
      <alignment horizontal="center" vertical="center"/>
    </xf>
    <xf numFmtId="0" fontId="60" fillId="46" borderId="4" xfId="0" applyFont="1" applyFill="1" applyBorder="1" applyAlignment="1">
      <alignment horizontal="center" vertical="center" wrapText="1"/>
    </xf>
    <xf numFmtId="0" fontId="60" fillId="46" borderId="6" xfId="0" applyFont="1" applyFill="1" applyBorder="1" applyAlignment="1">
      <alignment horizontal="center" vertical="center" wrapText="1"/>
    </xf>
    <xf numFmtId="0" fontId="46" fillId="40" borderId="9" xfId="0" applyFont="1" applyFill="1" applyBorder="1" applyAlignment="1">
      <alignment horizontal="center" vertical="center"/>
    </xf>
    <xf numFmtId="0" fontId="46" fillId="40" borderId="2" xfId="0" applyFont="1" applyFill="1" applyBorder="1" applyAlignment="1">
      <alignment horizontal="center" vertical="center"/>
    </xf>
    <xf numFmtId="0" fontId="46" fillId="40" borderId="4" xfId="0" applyFont="1" applyFill="1" applyBorder="1" applyAlignment="1">
      <alignment horizontal="center" vertical="center"/>
    </xf>
    <xf numFmtId="0" fontId="46" fillId="40" borderId="6" xfId="0" applyFont="1" applyFill="1" applyBorder="1" applyAlignment="1">
      <alignment horizontal="center" vertical="center"/>
    </xf>
    <xf numFmtId="0" fontId="46" fillId="40" borderId="4" xfId="0" applyFont="1" applyFill="1" applyBorder="1" applyAlignment="1">
      <alignment horizontal="center" vertical="center" wrapText="1"/>
    </xf>
    <xf numFmtId="0" fontId="46" fillId="40" borderId="6" xfId="0" applyFont="1" applyFill="1" applyBorder="1" applyAlignment="1">
      <alignment horizontal="center" vertical="center" wrapText="1"/>
    </xf>
    <xf numFmtId="0" fontId="36" fillId="49" borderId="9" xfId="0" applyFont="1" applyFill="1" applyBorder="1" applyAlignment="1">
      <alignment horizontal="center" vertical="center" wrapText="1"/>
    </xf>
    <xf numFmtId="0" fontId="36" fillId="49" borderId="2" xfId="0" applyFont="1" applyFill="1" applyBorder="1" applyAlignment="1">
      <alignment horizontal="center" vertical="center" wrapText="1"/>
    </xf>
    <xf numFmtId="0" fontId="35" fillId="50" borderId="9" xfId="0" applyFont="1" applyFill="1" applyBorder="1" applyAlignment="1">
      <alignment horizontal="center" vertical="center" wrapText="1"/>
    </xf>
    <xf numFmtId="0" fontId="35" fillId="50" borderId="2" xfId="0" applyFont="1" applyFill="1" applyBorder="1" applyAlignment="1">
      <alignment horizontal="center" vertical="center" wrapText="1"/>
    </xf>
    <xf numFmtId="0" fontId="35" fillId="49" borderId="9" xfId="0" applyFont="1" applyFill="1" applyBorder="1" applyAlignment="1">
      <alignment horizontal="center" vertical="center" wrapText="1"/>
    </xf>
    <xf numFmtId="0" fontId="35" fillId="49" borderId="2" xfId="0" applyFont="1" applyFill="1" applyBorder="1" applyAlignment="1">
      <alignment horizontal="center" vertical="center" wrapText="1"/>
    </xf>
    <xf numFmtId="193" fontId="35" fillId="7" borderId="1" xfId="0" applyNumberFormat="1" applyFont="1" applyFill="1" applyBorder="1" applyAlignment="1">
      <alignment horizontal="center" vertical="center" textRotation="90" wrapText="1"/>
    </xf>
    <xf numFmtId="192" fontId="35" fillId="7" borderId="9" xfId="0" applyNumberFormat="1" applyFont="1" applyFill="1" applyBorder="1" applyAlignment="1">
      <alignment horizontal="center" vertical="center" textRotation="90" wrapText="1"/>
    </xf>
    <xf numFmtId="192" fontId="35" fillId="7" borderId="5" xfId="0" applyNumberFormat="1" applyFont="1" applyFill="1" applyBorder="1" applyAlignment="1">
      <alignment horizontal="center" vertical="center" textRotation="90" wrapText="1"/>
    </xf>
    <xf numFmtId="192" fontId="35" fillId="7" borderId="2" xfId="0" applyNumberFormat="1" applyFont="1" applyFill="1" applyBorder="1" applyAlignment="1">
      <alignment horizontal="center" vertical="center" textRotation="90" wrapText="1"/>
    </xf>
    <xf numFmtId="193" fontId="35" fillId="4" borderId="1" xfId="0" applyNumberFormat="1" applyFont="1" applyFill="1" applyBorder="1" applyAlignment="1">
      <alignment horizontal="center" vertical="center" textRotation="90" wrapText="1"/>
    </xf>
    <xf numFmtId="187" fontId="35" fillId="7" borderId="9" xfId="7" applyNumberFormat="1" applyFont="1" applyFill="1" applyBorder="1" applyAlignment="1">
      <alignment horizontal="center" vertical="center" wrapText="1"/>
    </xf>
    <xf numFmtId="187" fontId="35" fillId="7" borderId="5" xfId="7" applyNumberFormat="1" applyFont="1" applyFill="1" applyBorder="1" applyAlignment="1">
      <alignment horizontal="center" vertical="center" wrapText="1"/>
    </xf>
    <xf numFmtId="187" fontId="35" fillId="7" borderId="2" xfId="7" applyNumberFormat="1" applyFont="1" applyFill="1" applyBorder="1" applyAlignment="1">
      <alignment horizontal="center" vertical="center" wrapText="1"/>
    </xf>
    <xf numFmtId="187" fontId="35" fillId="5" borderId="9" xfId="7" applyNumberFormat="1" applyFont="1" applyFill="1" applyBorder="1" applyAlignment="1">
      <alignment horizontal="center" vertical="center" wrapText="1"/>
    </xf>
    <xf numFmtId="187" fontId="35" fillId="5" borderId="5" xfId="7" applyNumberFormat="1" applyFont="1" applyFill="1" applyBorder="1" applyAlignment="1">
      <alignment horizontal="center" vertical="center" wrapText="1"/>
    </xf>
    <xf numFmtId="187" fontId="35" fillId="5" borderId="2" xfId="7" applyNumberFormat="1" applyFont="1" applyFill="1" applyBorder="1" applyAlignment="1">
      <alignment horizontal="center" vertical="center" wrapText="1"/>
    </xf>
    <xf numFmtId="192" fontId="35" fillId="46" borderId="9" xfId="0" applyNumberFormat="1" applyFont="1" applyFill="1" applyBorder="1" applyAlignment="1">
      <alignment horizontal="center" vertical="center" wrapText="1"/>
    </xf>
    <xf numFmtId="192" fontId="35" fillId="46" borderId="5" xfId="0" applyNumberFormat="1" applyFont="1" applyFill="1" applyBorder="1" applyAlignment="1">
      <alignment horizontal="center" vertical="center" wrapText="1"/>
    </xf>
    <xf numFmtId="192" fontId="35" fillId="46" borderId="2" xfId="0" applyNumberFormat="1" applyFont="1" applyFill="1" applyBorder="1" applyAlignment="1">
      <alignment horizontal="center" vertical="center" wrapText="1"/>
    </xf>
    <xf numFmtId="192" fontId="35" fillId="47" borderId="9" xfId="0" applyNumberFormat="1" applyFont="1" applyFill="1" applyBorder="1" applyAlignment="1">
      <alignment horizontal="center" vertical="center" wrapText="1"/>
    </xf>
    <xf numFmtId="192" fontId="35" fillId="47" borderId="5" xfId="0" applyNumberFormat="1" applyFont="1" applyFill="1" applyBorder="1" applyAlignment="1">
      <alignment horizontal="center" vertical="center" wrapText="1"/>
    </xf>
    <xf numFmtId="192" fontId="35" fillId="47" borderId="2" xfId="0" applyNumberFormat="1" applyFont="1" applyFill="1" applyBorder="1" applyAlignment="1">
      <alignment horizontal="center" vertical="center" wrapText="1"/>
    </xf>
    <xf numFmtId="0" fontId="35" fillId="47" borderId="9" xfId="0" applyFont="1" applyFill="1" applyBorder="1" applyAlignment="1">
      <alignment horizontal="center" vertical="center" wrapText="1"/>
    </xf>
    <xf numFmtId="0" fontId="35" fillId="47" borderId="5" xfId="0" applyFont="1" applyFill="1" applyBorder="1" applyAlignment="1">
      <alignment horizontal="center" vertical="center" wrapText="1"/>
    </xf>
    <xf numFmtId="0" fontId="35" fillId="47" borderId="2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93" fontId="35" fillId="7" borderId="9" xfId="0" applyNumberFormat="1" applyFont="1" applyFill="1" applyBorder="1" applyAlignment="1">
      <alignment horizontal="center" vertical="center" textRotation="90" wrapText="1"/>
    </xf>
    <xf numFmtId="193" fontId="35" fillId="7" borderId="5" xfId="0" applyNumberFormat="1" applyFont="1" applyFill="1" applyBorder="1" applyAlignment="1">
      <alignment horizontal="center" vertical="center" textRotation="90" wrapText="1"/>
    </xf>
    <xf numFmtId="193" fontId="35" fillId="7" borderId="2" xfId="0" applyNumberFormat="1" applyFont="1" applyFill="1" applyBorder="1" applyAlignment="1">
      <alignment horizontal="center" vertical="center" textRotation="90" wrapText="1"/>
    </xf>
    <xf numFmtId="192" fontId="35" fillId="0" borderId="0" xfId="0" applyNumberFormat="1" applyFont="1" applyAlignment="1">
      <alignment horizontal="center"/>
    </xf>
    <xf numFmtId="192" fontId="35" fillId="7" borderId="1" xfId="0" applyNumberFormat="1" applyFont="1" applyFill="1" applyBorder="1" applyAlignment="1">
      <alignment horizontal="center" vertical="center" wrapText="1"/>
    </xf>
    <xf numFmtId="192" fontId="35" fillId="4" borderId="9" xfId="0" applyNumberFormat="1" applyFont="1" applyFill="1" applyBorder="1" applyAlignment="1">
      <alignment horizontal="center" vertical="center" wrapText="1"/>
    </xf>
    <xf numFmtId="192" fontId="35" fillId="4" borderId="2" xfId="0" applyNumberFormat="1" applyFont="1" applyFill="1" applyBorder="1" applyAlignment="1">
      <alignment horizontal="center" vertical="center" wrapText="1"/>
    </xf>
    <xf numFmtId="187" fontId="35" fillId="4" borderId="9" xfId="0" applyNumberFormat="1" applyFont="1" applyFill="1" applyBorder="1" applyAlignment="1">
      <alignment horizontal="center" vertical="center" wrapText="1"/>
    </xf>
    <xf numFmtId="187" fontId="35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8" fillId="0" borderId="3" xfId="0" applyFont="1" applyBorder="1" applyAlignment="1">
      <alignment horizontal="left"/>
    </xf>
    <xf numFmtId="0" fontId="27" fillId="8" borderId="29" xfId="0" applyFont="1" applyFill="1" applyBorder="1" applyAlignment="1">
      <alignment horizontal="center"/>
    </xf>
    <xf numFmtId="0" fontId="27" fillId="8" borderId="30" xfId="0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1" fillId="7" borderId="9" xfId="8" applyFont="1" applyFill="1" applyBorder="1" applyAlignment="1">
      <alignment horizontal="center" vertical="center" wrapText="1"/>
    </xf>
    <xf numFmtId="0" fontId="1" fillId="7" borderId="2" xfId="8" applyFont="1" applyFill="1" applyBorder="1" applyAlignment="1">
      <alignment horizontal="center" vertical="center" wrapText="1"/>
    </xf>
    <xf numFmtId="43" fontId="41" fillId="61" borderId="9" xfId="7" applyFont="1" applyFill="1" applyBorder="1" applyAlignment="1">
      <alignment horizontal="center" textRotation="90" wrapText="1"/>
    </xf>
    <xf numFmtId="43" fontId="41" fillId="61" borderId="2" xfId="7" applyFont="1" applyFill="1" applyBorder="1" applyAlignment="1">
      <alignment horizontal="center" textRotation="90" wrapText="1"/>
    </xf>
    <xf numFmtId="0" fontId="41" fillId="61" borderId="9" xfId="7" applyNumberFormat="1" applyFont="1" applyFill="1" applyBorder="1" applyAlignment="1">
      <alignment horizontal="center" vertical="center" textRotation="90" wrapText="1"/>
    </xf>
    <xf numFmtId="0" fontId="41" fillId="61" borderId="2" xfId="7" applyNumberFormat="1" applyFont="1" applyFill="1" applyBorder="1" applyAlignment="1">
      <alignment horizontal="center" vertical="center" textRotation="90" wrapText="1"/>
    </xf>
    <xf numFmtId="0" fontId="1" fillId="61" borderId="9" xfId="0" applyFont="1" applyFill="1" applyBorder="1" applyAlignment="1">
      <alignment horizontal="center" vertical="center" wrapText="1"/>
    </xf>
    <xf numFmtId="0" fontId="1" fillId="61" borderId="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62" borderId="9" xfId="0" applyFont="1" applyFill="1" applyBorder="1" applyAlignment="1">
      <alignment horizontal="center" vertical="center" wrapText="1"/>
    </xf>
    <xf numFmtId="0" fontId="1" fillId="62" borderId="2" xfId="0" applyFont="1" applyFill="1" applyBorder="1" applyAlignment="1">
      <alignment horizontal="center" vertical="center" wrapText="1"/>
    </xf>
    <xf numFmtId="0" fontId="1" fillId="61" borderId="4" xfId="0" applyFont="1" applyFill="1" applyBorder="1" applyAlignment="1">
      <alignment horizontal="center" vertical="center"/>
    </xf>
    <xf numFmtId="0" fontId="1" fillId="61" borderId="10" xfId="0" applyFont="1" applyFill="1" applyBorder="1" applyAlignment="1">
      <alignment horizontal="center" vertical="center"/>
    </xf>
    <xf numFmtId="0" fontId="1" fillId="61" borderId="6" xfId="0" applyFont="1" applyFill="1" applyBorder="1" applyAlignment="1">
      <alignment horizontal="center" vertical="center"/>
    </xf>
    <xf numFmtId="43" fontId="1" fillId="4" borderId="9" xfId="7" applyFont="1" applyFill="1" applyBorder="1" applyAlignment="1">
      <alignment horizontal="center" vertical="center"/>
    </xf>
    <xf numFmtId="43" fontId="1" fillId="4" borderId="2" xfId="7" applyFont="1" applyFill="1" applyBorder="1" applyAlignment="1">
      <alignment horizontal="center" vertical="center"/>
    </xf>
    <xf numFmtId="43" fontId="1" fillId="5" borderId="9" xfId="7" applyFont="1" applyFill="1" applyBorder="1" applyAlignment="1">
      <alignment horizontal="center" vertical="center"/>
    </xf>
    <xf numFmtId="43" fontId="1" fillId="5" borderId="2" xfId="7" applyFont="1" applyFill="1" applyBorder="1" applyAlignment="1">
      <alignment horizontal="center" vertical="center"/>
    </xf>
    <xf numFmtId="40" fontId="1" fillId="4" borderId="9" xfId="0" applyNumberFormat="1" applyFont="1" applyFill="1" applyBorder="1" applyAlignment="1">
      <alignment horizontal="center" vertical="center"/>
    </xf>
    <xf numFmtId="40" fontId="1" fillId="4" borderId="2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94" fontId="39" fillId="0" borderId="0" xfId="0" applyNumberFormat="1" applyFont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40" fontId="1" fillId="5" borderId="9" xfId="0" applyNumberFormat="1" applyFont="1" applyFill="1" applyBorder="1" applyAlignment="1">
      <alignment horizontal="center" vertical="center" wrapText="1"/>
    </xf>
    <xf numFmtId="40" fontId="1" fillId="5" borderId="2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textRotation="90" wrapText="1"/>
    </xf>
    <xf numFmtId="0" fontId="41" fillId="2" borderId="10" xfId="0" applyFont="1" applyFill="1" applyBorder="1" applyAlignment="1">
      <alignment horizontal="center" textRotation="90" wrapText="1"/>
    </xf>
    <xf numFmtId="0" fontId="41" fillId="2" borderId="6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right"/>
    </xf>
    <xf numFmtId="0" fontId="1" fillId="60" borderId="4" xfId="0" applyFont="1" applyFill="1" applyBorder="1" applyAlignment="1">
      <alignment horizontal="center" vertical="center"/>
    </xf>
    <xf numFmtId="0" fontId="1" fillId="60" borderId="10" xfId="0" applyFont="1" applyFill="1" applyBorder="1" applyAlignment="1">
      <alignment horizontal="center" vertical="center"/>
    </xf>
    <xf numFmtId="187" fontId="1" fillId="6" borderId="10" xfId="0" applyNumberFormat="1" applyFont="1" applyFill="1" applyBorder="1" applyAlignment="1">
      <alignment horizontal="center" vertical="center"/>
    </xf>
    <xf numFmtId="187" fontId="1" fillId="6" borderId="6" xfId="0" applyNumberFormat="1" applyFont="1" applyFill="1" applyBorder="1" applyAlignment="1">
      <alignment horizontal="center" vertical="center"/>
    </xf>
    <xf numFmtId="0" fontId="9" fillId="4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7" fillId="69" borderId="9" xfId="2" applyFont="1" applyFill="1" applyBorder="1" applyAlignment="1">
      <alignment horizontal="center" vertical="center" wrapText="1"/>
    </xf>
    <xf numFmtId="0" fontId="27" fillId="69" borderId="2" xfId="2" applyFont="1" applyFill="1" applyBorder="1" applyAlignment="1">
      <alignment horizontal="center" vertical="center" wrapText="1"/>
    </xf>
    <xf numFmtId="0" fontId="55" fillId="7" borderId="9" xfId="2" applyFont="1" applyFill="1" applyBorder="1" applyAlignment="1">
      <alignment horizontal="center" vertical="center" wrapText="1"/>
    </xf>
    <xf numFmtId="0" fontId="55" fillId="7" borderId="2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7" fillId="7" borderId="9" xfId="2" applyFont="1" applyFill="1" applyBorder="1" applyAlignment="1">
      <alignment horizontal="center" vertical="center" wrapText="1"/>
    </xf>
    <xf numFmtId="0" fontId="27" fillId="7" borderId="2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55" fillId="69" borderId="9" xfId="2" applyFont="1" applyFill="1" applyBorder="1" applyAlignment="1">
      <alignment horizontal="center" vertical="center" wrapText="1"/>
    </xf>
    <xf numFmtId="0" fontId="55" fillId="69" borderId="2" xfId="2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center" vertical="center"/>
    </xf>
    <xf numFmtId="0" fontId="47" fillId="7" borderId="4" xfId="0" applyFont="1" applyFill="1" applyBorder="1" applyAlignment="1">
      <alignment horizontal="center" vertical="top"/>
    </xf>
    <xf numFmtId="0" fontId="47" fillId="7" borderId="6" xfId="0" applyFont="1" applyFill="1" applyBorder="1" applyAlignment="1">
      <alignment horizontal="center" vertical="top"/>
    </xf>
    <xf numFmtId="0" fontId="65" fillId="0" borderId="0" xfId="0" applyFont="1" applyAlignment="1">
      <alignment horizontal="center" vertical="center"/>
    </xf>
    <xf numFmtId="187" fontId="57" fillId="7" borderId="1" xfId="0" applyNumberFormat="1" applyFont="1" applyFill="1" applyBorder="1" applyAlignment="1">
      <alignment horizontal="center"/>
    </xf>
    <xf numFmtId="187" fontId="46" fillId="62" borderId="4" xfId="0" applyNumberFormat="1" applyFont="1" applyFill="1" applyBorder="1" applyAlignment="1">
      <alignment horizontal="center" vertical="center"/>
    </xf>
    <xf numFmtId="187" fontId="46" fillId="62" borderId="10" xfId="0" applyNumberFormat="1" applyFont="1" applyFill="1" applyBorder="1" applyAlignment="1">
      <alignment horizontal="center" vertical="center"/>
    </xf>
    <xf numFmtId="187" fontId="46" fillId="62" borderId="6" xfId="0" applyNumberFormat="1" applyFont="1" applyFill="1" applyBorder="1" applyAlignment="1">
      <alignment horizontal="center" vertical="center"/>
    </xf>
    <xf numFmtId="187" fontId="5" fillId="62" borderId="9" xfId="0" applyNumberFormat="1" applyFont="1" applyFill="1" applyBorder="1" applyAlignment="1">
      <alignment horizontal="center" vertical="center" wrapText="1"/>
    </xf>
    <xf numFmtId="187" fontId="5" fillId="62" borderId="5" xfId="0" applyNumberFormat="1" applyFont="1" applyFill="1" applyBorder="1" applyAlignment="1">
      <alignment horizontal="center" vertical="center" wrapText="1"/>
    </xf>
    <xf numFmtId="187" fontId="5" fillId="62" borderId="2" xfId="0" applyNumberFormat="1" applyFont="1" applyFill="1" applyBorder="1" applyAlignment="1">
      <alignment horizontal="center" vertical="center" wrapText="1"/>
    </xf>
    <xf numFmtId="187" fontId="5" fillId="62" borderId="4" xfId="0" applyNumberFormat="1" applyFont="1" applyFill="1" applyBorder="1" applyAlignment="1">
      <alignment horizontal="center" vertical="center" wrapText="1"/>
    </xf>
    <xf numFmtId="187" fontId="5" fillId="62" borderId="10" xfId="0" applyNumberFormat="1" applyFont="1" applyFill="1" applyBorder="1" applyAlignment="1">
      <alignment horizontal="center" vertical="center" wrapText="1"/>
    </xf>
    <xf numFmtId="187" fontId="5" fillId="62" borderId="6" xfId="0" applyNumberFormat="1" applyFont="1" applyFill="1" applyBorder="1" applyAlignment="1">
      <alignment horizontal="center" vertical="center" wrapText="1"/>
    </xf>
    <xf numFmtId="187" fontId="8" fillId="62" borderId="7" xfId="0" applyNumberFormat="1" applyFont="1" applyFill="1" applyBorder="1" applyAlignment="1">
      <alignment horizontal="center" vertical="center" wrapText="1"/>
    </xf>
    <xf numFmtId="187" fontId="8" fillId="62" borderId="33" xfId="0" applyNumberFormat="1" applyFont="1" applyFill="1" applyBorder="1" applyAlignment="1">
      <alignment horizontal="center" vertical="center" wrapText="1"/>
    </xf>
    <xf numFmtId="187" fontId="8" fillId="62" borderId="8" xfId="0" applyNumberFormat="1" applyFont="1" applyFill="1" applyBorder="1" applyAlignment="1">
      <alignment horizontal="center" vertical="center" wrapText="1"/>
    </xf>
    <xf numFmtId="187" fontId="8" fillId="62" borderId="27" xfId="0" applyNumberFormat="1" applyFont="1" applyFill="1" applyBorder="1" applyAlignment="1">
      <alignment horizontal="center" vertical="center" wrapText="1"/>
    </xf>
    <xf numFmtId="187" fontId="8" fillId="62" borderId="3" xfId="0" applyNumberFormat="1" applyFont="1" applyFill="1" applyBorder="1" applyAlignment="1">
      <alignment horizontal="center" vertical="center" wrapText="1"/>
    </xf>
    <xf numFmtId="187" fontId="8" fillId="62" borderId="34" xfId="0" applyNumberFormat="1" applyFont="1" applyFill="1" applyBorder="1" applyAlignment="1">
      <alignment horizontal="center" vertical="center" wrapText="1"/>
    </xf>
    <xf numFmtId="187" fontId="46" fillId="0" borderId="0" xfId="0" applyNumberFormat="1" applyFont="1" applyAlignment="1">
      <alignment horizontal="center" vertical="center"/>
    </xf>
    <xf numFmtId="187" fontId="46" fillId="0" borderId="3" xfId="0" applyNumberFormat="1" applyFont="1" applyBorder="1" applyAlignment="1">
      <alignment horizontal="center" vertical="center"/>
    </xf>
    <xf numFmtId="187" fontId="46" fillId="7" borderId="1" xfId="0" applyNumberFormat="1" applyFont="1" applyFill="1" applyBorder="1" applyAlignment="1">
      <alignment horizontal="center" vertical="center"/>
    </xf>
    <xf numFmtId="187" fontId="46" fillId="7" borderId="1" xfId="0" applyNumberFormat="1" applyFont="1" applyFill="1" applyBorder="1" applyAlignment="1">
      <alignment horizontal="center" vertical="center" wrapText="1"/>
    </xf>
    <xf numFmtId="187" fontId="46" fillId="7" borderId="9" xfId="0" applyNumberFormat="1" applyFont="1" applyFill="1" applyBorder="1" applyAlignment="1">
      <alignment horizontal="center" vertical="center" wrapText="1"/>
    </xf>
    <xf numFmtId="187" fontId="46" fillId="7" borderId="5" xfId="0" applyNumberFormat="1" applyFont="1" applyFill="1" applyBorder="1" applyAlignment="1">
      <alignment horizontal="center" vertical="center" wrapText="1"/>
    </xf>
    <xf numFmtId="187" fontId="46" fillId="7" borderId="2" xfId="0" applyNumberFormat="1" applyFont="1" applyFill="1" applyBorder="1" applyAlignment="1">
      <alignment horizontal="center" vertical="center" wrapText="1"/>
    </xf>
    <xf numFmtId="187" fontId="62" fillId="0" borderId="0" xfId="0" applyNumberFormat="1" applyFont="1" applyAlignment="1">
      <alignment horizontal="center"/>
    </xf>
    <xf numFmtId="187" fontId="57" fillId="62" borderId="4" xfId="0" applyNumberFormat="1" applyFont="1" applyFill="1" applyBorder="1" applyAlignment="1">
      <alignment horizontal="center"/>
    </xf>
    <xf numFmtId="187" fontId="57" fillId="62" borderId="10" xfId="0" applyNumberFormat="1" applyFont="1" applyFill="1" applyBorder="1" applyAlignment="1">
      <alignment horizontal="center"/>
    </xf>
    <xf numFmtId="187" fontId="57" fillId="62" borderId="6" xfId="0" applyNumberFormat="1" applyFont="1" applyFill="1" applyBorder="1" applyAlignment="1">
      <alignment horizontal="center"/>
    </xf>
    <xf numFmtId="187" fontId="5" fillId="62" borderId="4" xfId="0" applyNumberFormat="1" applyFont="1" applyFill="1" applyBorder="1" applyAlignment="1">
      <alignment horizontal="center"/>
    </xf>
    <xf numFmtId="187" fontId="5" fillId="62" borderId="10" xfId="0" applyNumberFormat="1" applyFont="1" applyFill="1" applyBorder="1" applyAlignment="1">
      <alignment horizontal="center"/>
    </xf>
    <xf numFmtId="187" fontId="5" fillId="62" borderId="6" xfId="0" applyNumberFormat="1" applyFont="1" applyFill="1" applyBorder="1" applyAlignment="1">
      <alignment horizontal="center"/>
    </xf>
    <xf numFmtId="192" fontId="5" fillId="2" borderId="4" xfId="0" applyNumberFormat="1" applyFont="1" applyFill="1" applyBorder="1" applyAlignment="1">
      <alignment horizontal="center"/>
    </xf>
    <xf numFmtId="192" fontId="5" fillId="2" borderId="10" xfId="0" applyNumberFormat="1" applyFont="1" applyFill="1" applyBorder="1" applyAlignment="1">
      <alignment horizontal="center"/>
    </xf>
    <xf numFmtId="192" fontId="5" fillId="2" borderId="6" xfId="0" applyNumberFormat="1" applyFont="1" applyFill="1" applyBorder="1" applyAlignment="1">
      <alignment horizontal="center"/>
    </xf>
    <xf numFmtId="192" fontId="5" fillId="49" borderId="4" xfId="0" applyNumberFormat="1" applyFont="1" applyFill="1" applyBorder="1" applyAlignment="1">
      <alignment horizontal="center"/>
    </xf>
    <xf numFmtId="192" fontId="5" fillId="49" borderId="10" xfId="0" applyNumberFormat="1" applyFont="1" applyFill="1" applyBorder="1" applyAlignment="1">
      <alignment horizontal="center"/>
    </xf>
    <xf numFmtId="192" fontId="5" fillId="49" borderId="6" xfId="0" applyNumberFormat="1" applyFont="1" applyFill="1" applyBorder="1" applyAlignment="1">
      <alignment horizontal="center"/>
    </xf>
    <xf numFmtId="192" fontId="5" fillId="0" borderId="31" xfId="0" applyNumberFormat="1" applyFont="1" applyBorder="1" applyAlignment="1">
      <alignment horizontal="center"/>
    </xf>
    <xf numFmtId="192" fontId="5" fillId="0" borderId="0" xfId="0" applyNumberFormat="1" applyFont="1" applyAlignment="1">
      <alignment horizontal="center"/>
    </xf>
    <xf numFmtId="192" fontId="5" fillId="63" borderId="4" xfId="0" applyNumberFormat="1" applyFont="1" applyFill="1" applyBorder="1" applyAlignment="1">
      <alignment horizontal="center"/>
    </xf>
    <xf numFmtId="192" fontId="5" fillId="63" borderId="10" xfId="0" applyNumberFormat="1" applyFont="1" applyFill="1" applyBorder="1" applyAlignment="1">
      <alignment horizontal="center"/>
    </xf>
    <xf numFmtId="192" fontId="5" fillId="63" borderId="6" xfId="0" applyNumberFormat="1" applyFont="1" applyFill="1" applyBorder="1" applyAlignment="1">
      <alignment horizontal="center"/>
    </xf>
    <xf numFmtId="192" fontId="8" fillId="0" borderId="0" xfId="0" applyNumberFormat="1" applyFont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92" fontId="5" fillId="7" borderId="1" xfId="0" applyNumberFormat="1" applyFont="1" applyFill="1" applyBorder="1" applyAlignment="1">
      <alignment horizontal="center" vertical="center" wrapText="1"/>
    </xf>
    <xf numFmtId="193" fontId="5" fillId="7" borderId="1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75" fillId="0" borderId="0" xfId="0" applyFont="1" applyAlignment="1">
      <alignment horizontal="center" wrapText="1"/>
    </xf>
    <xf numFmtId="0" fontId="0" fillId="0" borderId="0" xfId="0"/>
    <xf numFmtId="0" fontId="76" fillId="0" borderId="0" xfId="0" applyFont="1" applyAlignment="1">
      <alignment horizontal="center" wrapText="1"/>
    </xf>
    <xf numFmtId="0" fontId="77" fillId="71" borderId="1" xfId="0" applyFont="1" applyFill="1" applyBorder="1" applyAlignment="1">
      <alignment horizontal="center" vertical="center" wrapText="1"/>
    </xf>
    <xf numFmtId="0" fontId="77" fillId="71" borderId="9" xfId="0" applyFont="1" applyFill="1" applyBorder="1" applyAlignment="1">
      <alignment horizontal="center" vertical="center" wrapText="1"/>
    </xf>
    <xf numFmtId="0" fontId="77" fillId="71" borderId="2" xfId="0" applyFont="1" applyFill="1" applyBorder="1" applyAlignment="1">
      <alignment horizontal="center" vertical="center" wrapText="1"/>
    </xf>
    <xf numFmtId="0" fontId="77" fillId="72" borderId="1" xfId="0" applyFont="1" applyFill="1" applyBorder="1" applyAlignment="1">
      <alignment horizontal="center" vertical="center" wrapText="1"/>
    </xf>
    <xf numFmtId="0" fontId="77" fillId="72" borderId="9" xfId="0" applyFont="1" applyFill="1" applyBorder="1" applyAlignment="1">
      <alignment horizontal="center" vertical="center" wrapText="1"/>
    </xf>
    <xf numFmtId="0" fontId="77" fillId="72" borderId="2" xfId="0" applyFont="1" applyFill="1" applyBorder="1" applyAlignment="1">
      <alignment horizontal="center" vertical="center" wrapText="1"/>
    </xf>
    <xf numFmtId="0" fontId="0" fillId="72" borderId="0" xfId="0" applyFill="1"/>
    <xf numFmtId="0" fontId="0" fillId="0" borderId="3" xfId="0" applyBorder="1" applyAlignment="1">
      <alignment horizontal="center"/>
    </xf>
    <xf numFmtId="0" fontId="26" fillId="72" borderId="0" xfId="0" applyFont="1" applyFill="1" applyAlignment="1">
      <alignment horizontal="center" vertical="center"/>
    </xf>
    <xf numFmtId="0" fontId="0" fillId="8" borderId="29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33" fillId="42" borderId="22" xfId="0" applyFont="1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33" fillId="43" borderId="21" xfId="0" applyFont="1" applyFill="1" applyBorder="1" applyAlignment="1">
      <alignment horizontal="left" vertical="top" wrapText="1"/>
    </xf>
    <xf numFmtId="0" fontId="33" fillId="43" borderId="22" xfId="0" applyFont="1" applyFill="1" applyBorder="1" applyAlignment="1">
      <alignment horizontal="left" vertical="top" wrapText="1"/>
    </xf>
    <xf numFmtId="0" fontId="33" fillId="43" borderId="23" xfId="0" applyFont="1" applyFill="1" applyBorder="1" applyAlignment="1">
      <alignment horizontal="left" vertical="top" wrapText="1"/>
    </xf>
    <xf numFmtId="0" fontId="0" fillId="41" borderId="21" xfId="0" applyFill="1" applyBorder="1" applyAlignment="1">
      <alignment horizontal="left" vertical="top" wrapText="1"/>
    </xf>
    <xf numFmtId="0" fontId="0" fillId="41" borderId="22" xfId="0" applyFill="1" applyBorder="1" applyAlignment="1">
      <alignment horizontal="left" vertical="top" wrapText="1"/>
    </xf>
    <xf numFmtId="0" fontId="0" fillId="41" borderId="23" xfId="0" applyFill="1" applyBorder="1" applyAlignment="1">
      <alignment horizontal="left" vertical="top" wrapText="1"/>
    </xf>
    <xf numFmtId="0" fontId="33" fillId="41" borderId="21" xfId="0" applyFont="1" applyFill="1" applyBorder="1" applyAlignment="1">
      <alignment horizontal="left" vertical="top" wrapText="1"/>
    </xf>
    <xf numFmtId="0" fontId="33" fillId="41" borderId="22" xfId="0" applyFont="1" applyFill="1" applyBorder="1" applyAlignment="1">
      <alignment horizontal="left" vertical="top" wrapText="1"/>
    </xf>
    <xf numFmtId="0" fontId="33" fillId="41" borderId="23" xfId="0" applyFont="1" applyFill="1" applyBorder="1" applyAlignment="1">
      <alignment horizontal="left" vertical="top" wrapText="1"/>
    </xf>
    <xf numFmtId="0" fontId="33" fillId="42" borderId="21" xfId="0" applyFont="1" applyFill="1" applyBorder="1" applyAlignment="1">
      <alignment horizontal="left" vertical="top" wrapText="1"/>
    </xf>
    <xf numFmtId="0" fontId="33" fillId="42" borderId="23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center" vertical="top" wrapText="1"/>
    </xf>
    <xf numFmtId="0" fontId="0" fillId="42" borderId="22" xfId="0" applyFill="1" applyBorder="1" applyAlignment="1">
      <alignment horizontal="center" vertical="top" wrapText="1"/>
    </xf>
    <xf numFmtId="189" fontId="31" fillId="0" borderId="21" xfId="0" applyNumberFormat="1" applyFont="1" applyBorder="1" applyAlignment="1">
      <alignment horizontal="center" vertical="top" wrapText="1"/>
    </xf>
    <xf numFmtId="189" fontId="31" fillId="0" borderId="22" xfId="0" applyNumberFormat="1" applyFont="1" applyBorder="1" applyAlignment="1">
      <alignment horizontal="center" vertical="top" wrapText="1"/>
    </xf>
    <xf numFmtId="189" fontId="31" fillId="0" borderId="23" xfId="0" applyNumberFormat="1" applyFont="1" applyBorder="1" applyAlignment="1">
      <alignment horizontal="center" vertical="top" wrapText="1"/>
    </xf>
    <xf numFmtId="191" fontId="31" fillId="0" borderId="21" xfId="0" applyNumberFormat="1" applyFont="1" applyBorder="1" applyAlignment="1">
      <alignment horizontal="left" vertical="top" wrapText="1"/>
    </xf>
    <xf numFmtId="191" fontId="31" fillId="0" borderId="22" xfId="0" applyNumberFormat="1" applyFont="1" applyBorder="1" applyAlignment="1">
      <alignment horizontal="left" vertical="top" wrapText="1"/>
    </xf>
    <xf numFmtId="191" fontId="31" fillId="0" borderId="23" xfId="0" applyNumberFormat="1" applyFont="1" applyBorder="1" applyAlignment="1">
      <alignment horizontal="left" vertical="top" wrapText="1"/>
    </xf>
    <xf numFmtId="0" fontId="30" fillId="43" borderId="21" xfId="0" applyFont="1" applyFill="1" applyBorder="1" applyAlignment="1">
      <alignment horizontal="center" vertical="top" wrapText="1"/>
    </xf>
    <xf numFmtId="0" fontId="30" fillId="43" borderId="22" xfId="0" applyFont="1" applyFill="1" applyBorder="1" applyAlignment="1">
      <alignment horizontal="center" vertical="top" wrapText="1"/>
    </xf>
    <xf numFmtId="0" fontId="30" fillId="43" borderId="23" xfId="0" applyFont="1" applyFill="1" applyBorder="1" applyAlignment="1">
      <alignment horizontal="center" vertical="top" wrapText="1"/>
    </xf>
    <xf numFmtId="0" fontId="30" fillId="0" borderId="21" xfId="0" applyFont="1" applyBorder="1" applyAlignment="1">
      <alignment horizontal="left" vertical="top" wrapText="1"/>
    </xf>
    <xf numFmtId="0" fontId="30" fillId="0" borderId="22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90" fontId="31" fillId="0" borderId="21" xfId="0" applyNumberFormat="1" applyFont="1" applyBorder="1" applyAlignment="1">
      <alignment horizontal="left" vertical="top" wrapText="1"/>
    </xf>
    <xf numFmtId="190" fontId="31" fillId="0" borderId="22" xfId="0" applyNumberFormat="1" applyFont="1" applyBorder="1" applyAlignment="1">
      <alignment horizontal="left" vertical="top" wrapText="1"/>
    </xf>
    <xf numFmtId="190" fontId="31" fillId="0" borderId="23" xfId="0" applyNumberFormat="1" applyFont="1" applyBorder="1" applyAlignment="1">
      <alignment horizontal="left" vertical="top" wrapText="1"/>
    </xf>
    <xf numFmtId="189" fontId="31" fillId="0" borderId="21" xfId="0" applyNumberFormat="1" applyFont="1" applyBorder="1" applyAlignment="1">
      <alignment horizontal="left" vertical="top" wrapText="1"/>
    </xf>
    <xf numFmtId="189" fontId="31" fillId="0" borderId="22" xfId="0" applyNumberFormat="1" applyFont="1" applyBorder="1" applyAlignment="1">
      <alignment horizontal="left" vertical="top" wrapText="1"/>
    </xf>
    <xf numFmtId="189" fontId="31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0" fillId="43" borderId="21" xfId="0" applyFont="1" applyFill="1" applyBorder="1" applyAlignment="1">
      <alignment horizontal="left" vertical="top" wrapText="1"/>
    </xf>
    <xf numFmtId="0" fontId="30" fillId="43" borderId="22" xfId="0" applyFont="1" applyFill="1" applyBorder="1" applyAlignment="1">
      <alignment horizontal="left" vertical="top" wrapText="1"/>
    </xf>
    <xf numFmtId="189" fontId="34" fillId="43" borderId="21" xfId="0" applyNumberFormat="1" applyFont="1" applyFill="1" applyBorder="1" applyAlignment="1">
      <alignment horizontal="center" vertical="top" wrapText="1"/>
    </xf>
    <xf numFmtId="189" fontId="34" fillId="43" borderId="22" xfId="0" applyNumberFormat="1" applyFont="1" applyFill="1" applyBorder="1" applyAlignment="1">
      <alignment horizontal="center" vertical="top" wrapText="1"/>
    </xf>
    <xf numFmtId="189" fontId="34" fillId="43" borderId="23" xfId="0" applyNumberFormat="1" applyFont="1" applyFill="1" applyBorder="1" applyAlignment="1">
      <alignment horizontal="center" vertical="top" wrapText="1"/>
    </xf>
    <xf numFmtId="190" fontId="34" fillId="43" borderId="21" xfId="0" applyNumberFormat="1" applyFont="1" applyFill="1" applyBorder="1" applyAlignment="1">
      <alignment horizontal="left" vertical="top" wrapText="1"/>
    </xf>
    <xf numFmtId="190" fontId="34" fillId="43" borderId="22" xfId="0" applyNumberFormat="1" applyFont="1" applyFill="1" applyBorder="1" applyAlignment="1">
      <alignment horizontal="left" vertical="top" wrapText="1"/>
    </xf>
    <xf numFmtId="190" fontId="34" fillId="43" borderId="23" xfId="0" applyNumberFormat="1" applyFont="1" applyFill="1" applyBorder="1" applyAlignment="1">
      <alignment horizontal="left" vertical="top" wrapText="1"/>
    </xf>
    <xf numFmtId="191" fontId="34" fillId="43" borderId="21" xfId="0" applyNumberFormat="1" applyFont="1" applyFill="1" applyBorder="1" applyAlignment="1">
      <alignment horizontal="left" vertical="top" wrapText="1"/>
    </xf>
    <xf numFmtId="191" fontId="34" fillId="43" borderId="22" xfId="0" applyNumberFormat="1" applyFont="1" applyFill="1" applyBorder="1" applyAlignment="1">
      <alignment horizontal="left" vertical="top" wrapText="1"/>
    </xf>
    <xf numFmtId="191" fontId="34" fillId="43" borderId="23" xfId="0" applyNumberFormat="1" applyFont="1" applyFill="1" applyBorder="1" applyAlignment="1">
      <alignment horizontal="left" vertical="top" wrapText="1"/>
    </xf>
  </cellXfs>
  <cellStyles count="67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rmal_Sheet1" xfId="65" xr:uid="{E658308B-6EAB-4AF1-8133-909248306C67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3" xfId="66" xr:uid="{FB3CB976-FE89-49D8-BCC0-8F3DBCD567C3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99FF"/>
      <color rgb="FF001D7A"/>
      <color rgb="FF0027A4"/>
      <color rgb="FF000066"/>
      <color rgb="FF333399"/>
      <color rgb="FFF4FBC9"/>
      <color rgb="FFCCFFCC"/>
      <color rgb="FF66FF99"/>
      <color rgb="FF66FF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0</xdr:rowOff>
    </xdr:from>
    <xdr:to>
      <xdr:col>27</xdr:col>
      <xdr:colOff>398793</xdr:colOff>
      <xdr:row>65</xdr:row>
      <xdr:rowOff>39695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718D843-F201-8101-E017-089D9EEB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0"/>
          <a:ext cx="18290553" cy="11926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niz%208.6.67\Anniz%20&#3611;&#3637;&#3591;&#3610;%202567\Risk%20Score%2067\11%20&#3626;.&#3588;.67\11.&#3649;&#3585;&#3657;&#3652;&#3586;&#3605;&#3634;&#3619;&#3634;&#3591;&#3623;&#3636;&#3648;&#3588;&#3619;&#3634;&#3632;&#3627;&#3660;%20Risk%20Score%20&#3649;&#3621;&#3632;%207%20Plus%20&#3626;.&#3588;.67.xlsx" TargetMode="External"/><Relationship Id="rId1" Type="http://schemas.openxmlformats.org/officeDocument/2006/relationships/externalLinkPath" Target="11.&#3649;&#3585;&#3657;&#3652;&#3586;&#3605;&#3634;&#3619;&#3634;&#3591;&#3623;&#3636;&#3648;&#3588;&#3619;&#3634;&#3632;&#3627;&#3660;%20Risk%20Score%20&#3649;&#3621;&#3632;%207%20Plus%20&#3626;.&#3588;.6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niz%208.6.67\Anniz%20&#3611;&#3637;&#3591;&#3610;%202567\Unit%20Cost%2067\11.Unit%20Cost%20&#3626;&#3636;&#3591;&#3627;&#3634;&#3588;&#3617;%20Y67_15092567.xlsx" TargetMode="External"/><Relationship Id="rId1" Type="http://schemas.openxmlformats.org/officeDocument/2006/relationships/externalLinkPath" Target="/Anniz%208.6.67/Anniz%20&#3611;&#3637;&#3591;&#3610;%202567/Unit%20Cost%2067/11.Unit%20Cost%20&#3626;&#3636;&#3591;&#3627;&#3634;&#3588;&#3617;%20Y67_15092567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niz%208.6.67\Anniz%20&#3611;&#3637;&#3591;&#3610;%202567\Planfin%2067\11.&#3611;&#3619;&#3632;&#3648;&#3617;&#3636;&#3609;%20Plan%20fin%20&#3626;&#3588;2567.xls" TargetMode="External"/><Relationship Id="rId1" Type="http://schemas.openxmlformats.org/officeDocument/2006/relationships/externalLinkPath" Target="/Anniz%208.6.67/Anniz%20&#3611;&#3637;&#3591;&#3610;%202567/Planfin%2067/11.&#3611;&#3619;&#3632;&#3648;&#3617;&#3636;&#3609;%20Plan%20fin%20&#3626;&#3588;25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ข้อมูล Risk Score 3 สูตร"/>
      <sheetName val="รวมRisk Score 3 สูตร"/>
      <sheetName val="สรุป Risk Score7NI MOPH"/>
      <sheetName val="สรุป 7 plus Efficiency จังหวัด"/>
      <sheetName val="สรุปผลการดำเนินงาน 7 Plus"/>
      <sheetName val=" แนวทางการวิเคราะห์ เขต 8"/>
      <sheetName val="PA 67 Risk Score"/>
      <sheetName val="2.ทอนรายได้ และหนี้สิน op+pp"/>
      <sheetName val="2.1 OP Refer ต่างจังหวัด"/>
      <sheetName val="3.ข้อมูลงบทดลองปัจจุบัน เติมเอง"/>
      <sheetName val="4.สินทรัพย์หมุนเวียน,เงินสดฯ"/>
      <sheetName val="5.หนี้สินหมุนเวียน"/>
      <sheetName val="6.รายได้ (เฝ้าระวัง) "/>
      <sheetName val="7.ค่าใช้จ่าย (เฝ้าระวัง)"/>
      <sheetName val="8.ดัชนีทางการเงิน(เฝ้าระวัง)"/>
      <sheetName val="หลักเกณฑ์ RiskScore"/>
      <sheetName val="9.ผลการวิเคราะห์ risk NI moph"/>
      <sheetName val="9.1ผลการวิเคราะห์risk EBITDA mo"/>
      <sheetName val="10.ผลการวิเคราะห์ risk NI R8"/>
      <sheetName val="11.ผลการวิเคราะห์risk EBITDA R8"/>
      <sheetName val="หลักการวิเคราะห์ตามกลุ่มเฝ้า"/>
      <sheetName val="ประมวลผล 7 Plus"/>
      <sheetName val="หลักเกณฑ์ 7 Plus"/>
      <sheetName val="งบทดลองต้นงวด ก.ย.66 (เติมเอง)"/>
      <sheetName val="เจ้าหนี้การค้า CR. สะสม เติมเอง"/>
      <sheetName val="งบทดลองคำนวณ7plus ปัจจุบัน"/>
      <sheetName val="ผลการคำนวณ Ratio MOPH"/>
    </sheetNames>
    <sheetDataSet>
      <sheetData sheetId="0"/>
      <sheetData sheetId="1"/>
      <sheetData sheetId="2">
        <row r="3">
          <cell r="A3" t="str">
            <v>เดือน สิงหาคม 2567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เขต"/>
      <sheetName val="ค่ากลางกลุ่ม UnitCost, HGR"/>
      <sheetName val="สิงหาคมY67"/>
      <sheetName val="สรุปUnit Cost และ HGR"/>
      <sheetName val="Sheet1"/>
    </sheetNames>
    <sheetDataSet>
      <sheetData sheetId="0"/>
      <sheetData sheetId="1"/>
      <sheetData sheetId="2"/>
      <sheetData sheetId="3">
        <row r="94">
          <cell r="U94">
            <v>77</v>
          </cell>
        </row>
        <row r="95">
          <cell r="U95">
            <v>10</v>
          </cell>
        </row>
        <row r="96">
          <cell r="U96">
            <v>6</v>
          </cell>
        </row>
        <row r="97">
          <cell r="U97">
            <v>13</v>
          </cell>
        </row>
        <row r="98">
          <cell r="U98">
            <v>17</v>
          </cell>
        </row>
        <row r="99">
          <cell r="U99">
            <v>8</v>
          </cell>
        </row>
        <row r="100">
          <cell r="U100">
            <v>3</v>
          </cell>
        </row>
        <row r="101">
          <cell r="U101">
            <v>20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3"/>
      <sheetName val="สรุปประเทศQ3Y67"/>
      <sheetName val="1. กราฟสรุปความต่าง "/>
      <sheetName val="2. กราฟรายได้-ค่าใช้จ่าย"/>
      <sheetName val="3. สรุปผลการเมิน แผนรายได้&amp;คชจ."/>
      <sheetName val="4.สรุปเขต"/>
      <sheetName val="สรุปนครพนม"/>
      <sheetName val="นครพนม ราย Item"/>
      <sheetName val="สรุปบึงกาฬ"/>
      <sheetName val="บึงกาฬ ราย Item"/>
      <sheetName val="สรุปเลย"/>
      <sheetName val="เลย ราย Item"/>
      <sheetName val="สรุปสกลนคร"/>
      <sheetName val="สกลนคร ราย Item"/>
      <sheetName val="สรุปหนองคาย"/>
      <sheetName val="หนองคาย ราย Item"/>
      <sheetName val="สรุปหนองบัวลำภู"/>
      <sheetName val="หนองบัวลำภู ราย Item"/>
      <sheetName val="สรุปอุดร"/>
      <sheetName val="อุดร ราย Item"/>
      <sheetName val="Planfin Item"/>
      <sheetName val="ข้อมูลคำนวณ Planfin"/>
      <sheetName val="PlanfinY2567สค67"/>
    </sheetNames>
    <sheetDataSet>
      <sheetData sheetId="0"/>
      <sheetData sheetId="1"/>
      <sheetData sheetId="2">
        <row r="10">
          <cell r="B10">
            <v>81.818181818181827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A65C-BBCA-4D9A-A131-A6B90E4B3151}">
  <dimension ref="A1:T98"/>
  <sheetViews>
    <sheetView workbookViewId="0">
      <pane xSplit="4" ySplit="6" topLeftCell="E85" activePane="bottomRight" state="frozen"/>
      <selection pane="topRight" activeCell="E1" sqref="E1"/>
      <selection pane="bottomLeft" activeCell="A7" sqref="A7"/>
      <selection pane="bottomRight" activeCell="F11" sqref="F11"/>
    </sheetView>
  </sheetViews>
  <sheetFormatPr defaultColWidth="6.3984375" defaultRowHeight="24.6" x14ac:dyDescent="0.7"/>
  <cols>
    <col min="1" max="1" width="5.69921875" style="1" customWidth="1"/>
    <col min="2" max="2" width="10" style="1" customWidth="1"/>
    <col min="3" max="3" width="7.3984375" style="1" customWidth="1"/>
    <col min="4" max="4" width="31.8984375" style="1" customWidth="1"/>
    <col min="5" max="16" width="9" style="1" customWidth="1"/>
    <col min="17" max="17" width="7" style="1" customWidth="1"/>
    <col min="18" max="18" width="8.69921875" style="1" customWidth="1"/>
    <col min="19" max="256" width="6.3984375" style="1"/>
    <col min="257" max="257" width="5.69921875" style="1" customWidth="1"/>
    <col min="258" max="258" width="10" style="1" customWidth="1"/>
    <col min="259" max="259" width="7.3984375" style="1" customWidth="1"/>
    <col min="260" max="260" width="31.8984375" style="1" customWidth="1"/>
    <col min="261" max="272" width="9" style="1" customWidth="1"/>
    <col min="273" max="273" width="7" style="1" customWidth="1"/>
    <col min="274" max="274" width="8.69921875" style="1" customWidth="1"/>
    <col min="275" max="512" width="6.3984375" style="1"/>
    <col min="513" max="513" width="5.69921875" style="1" customWidth="1"/>
    <col min="514" max="514" width="10" style="1" customWidth="1"/>
    <col min="515" max="515" width="7.3984375" style="1" customWidth="1"/>
    <col min="516" max="516" width="31.8984375" style="1" customWidth="1"/>
    <col min="517" max="528" width="9" style="1" customWidth="1"/>
    <col min="529" max="529" width="7" style="1" customWidth="1"/>
    <col min="530" max="530" width="8.69921875" style="1" customWidth="1"/>
    <col min="531" max="768" width="6.3984375" style="1"/>
    <col min="769" max="769" width="5.69921875" style="1" customWidth="1"/>
    <col min="770" max="770" width="10" style="1" customWidth="1"/>
    <col min="771" max="771" width="7.3984375" style="1" customWidth="1"/>
    <col min="772" max="772" width="31.8984375" style="1" customWidth="1"/>
    <col min="773" max="784" width="9" style="1" customWidth="1"/>
    <col min="785" max="785" width="7" style="1" customWidth="1"/>
    <col min="786" max="786" width="8.69921875" style="1" customWidth="1"/>
    <col min="787" max="1024" width="6.3984375" style="1"/>
    <col min="1025" max="1025" width="5.69921875" style="1" customWidth="1"/>
    <col min="1026" max="1026" width="10" style="1" customWidth="1"/>
    <col min="1027" max="1027" width="7.3984375" style="1" customWidth="1"/>
    <col min="1028" max="1028" width="31.8984375" style="1" customWidth="1"/>
    <col min="1029" max="1040" width="9" style="1" customWidth="1"/>
    <col min="1041" max="1041" width="7" style="1" customWidth="1"/>
    <col min="1042" max="1042" width="8.69921875" style="1" customWidth="1"/>
    <col min="1043" max="1280" width="6.3984375" style="1"/>
    <col min="1281" max="1281" width="5.69921875" style="1" customWidth="1"/>
    <col min="1282" max="1282" width="10" style="1" customWidth="1"/>
    <col min="1283" max="1283" width="7.3984375" style="1" customWidth="1"/>
    <col min="1284" max="1284" width="31.8984375" style="1" customWidth="1"/>
    <col min="1285" max="1296" width="9" style="1" customWidth="1"/>
    <col min="1297" max="1297" width="7" style="1" customWidth="1"/>
    <col min="1298" max="1298" width="8.69921875" style="1" customWidth="1"/>
    <col min="1299" max="1536" width="6.3984375" style="1"/>
    <col min="1537" max="1537" width="5.69921875" style="1" customWidth="1"/>
    <col min="1538" max="1538" width="10" style="1" customWidth="1"/>
    <col min="1539" max="1539" width="7.3984375" style="1" customWidth="1"/>
    <col min="1540" max="1540" width="31.8984375" style="1" customWidth="1"/>
    <col min="1541" max="1552" width="9" style="1" customWidth="1"/>
    <col min="1553" max="1553" width="7" style="1" customWidth="1"/>
    <col min="1554" max="1554" width="8.69921875" style="1" customWidth="1"/>
    <col min="1555" max="1792" width="6.3984375" style="1"/>
    <col min="1793" max="1793" width="5.69921875" style="1" customWidth="1"/>
    <col min="1794" max="1794" width="10" style="1" customWidth="1"/>
    <col min="1795" max="1795" width="7.3984375" style="1" customWidth="1"/>
    <col min="1796" max="1796" width="31.8984375" style="1" customWidth="1"/>
    <col min="1797" max="1808" width="9" style="1" customWidth="1"/>
    <col min="1809" max="1809" width="7" style="1" customWidth="1"/>
    <col min="1810" max="1810" width="8.69921875" style="1" customWidth="1"/>
    <col min="1811" max="2048" width="6.3984375" style="1"/>
    <col min="2049" max="2049" width="5.69921875" style="1" customWidth="1"/>
    <col min="2050" max="2050" width="10" style="1" customWidth="1"/>
    <col min="2051" max="2051" width="7.3984375" style="1" customWidth="1"/>
    <col min="2052" max="2052" width="31.8984375" style="1" customWidth="1"/>
    <col min="2053" max="2064" width="9" style="1" customWidth="1"/>
    <col min="2065" max="2065" width="7" style="1" customWidth="1"/>
    <col min="2066" max="2066" width="8.69921875" style="1" customWidth="1"/>
    <col min="2067" max="2304" width="6.3984375" style="1"/>
    <col min="2305" max="2305" width="5.69921875" style="1" customWidth="1"/>
    <col min="2306" max="2306" width="10" style="1" customWidth="1"/>
    <col min="2307" max="2307" width="7.3984375" style="1" customWidth="1"/>
    <col min="2308" max="2308" width="31.8984375" style="1" customWidth="1"/>
    <col min="2309" max="2320" width="9" style="1" customWidth="1"/>
    <col min="2321" max="2321" width="7" style="1" customWidth="1"/>
    <col min="2322" max="2322" width="8.69921875" style="1" customWidth="1"/>
    <col min="2323" max="2560" width="6.3984375" style="1"/>
    <col min="2561" max="2561" width="5.69921875" style="1" customWidth="1"/>
    <col min="2562" max="2562" width="10" style="1" customWidth="1"/>
    <col min="2563" max="2563" width="7.3984375" style="1" customWidth="1"/>
    <col min="2564" max="2564" width="31.8984375" style="1" customWidth="1"/>
    <col min="2565" max="2576" width="9" style="1" customWidth="1"/>
    <col min="2577" max="2577" width="7" style="1" customWidth="1"/>
    <col min="2578" max="2578" width="8.69921875" style="1" customWidth="1"/>
    <col min="2579" max="2816" width="6.3984375" style="1"/>
    <col min="2817" max="2817" width="5.69921875" style="1" customWidth="1"/>
    <col min="2818" max="2818" width="10" style="1" customWidth="1"/>
    <col min="2819" max="2819" width="7.3984375" style="1" customWidth="1"/>
    <col min="2820" max="2820" width="31.8984375" style="1" customWidth="1"/>
    <col min="2821" max="2832" width="9" style="1" customWidth="1"/>
    <col min="2833" max="2833" width="7" style="1" customWidth="1"/>
    <col min="2834" max="2834" width="8.69921875" style="1" customWidth="1"/>
    <col min="2835" max="3072" width="6.3984375" style="1"/>
    <col min="3073" max="3073" width="5.69921875" style="1" customWidth="1"/>
    <col min="3074" max="3074" width="10" style="1" customWidth="1"/>
    <col min="3075" max="3075" width="7.3984375" style="1" customWidth="1"/>
    <col min="3076" max="3076" width="31.8984375" style="1" customWidth="1"/>
    <col min="3077" max="3088" width="9" style="1" customWidth="1"/>
    <col min="3089" max="3089" width="7" style="1" customWidth="1"/>
    <col min="3090" max="3090" width="8.69921875" style="1" customWidth="1"/>
    <col min="3091" max="3328" width="6.3984375" style="1"/>
    <col min="3329" max="3329" width="5.69921875" style="1" customWidth="1"/>
    <col min="3330" max="3330" width="10" style="1" customWidth="1"/>
    <col min="3331" max="3331" width="7.3984375" style="1" customWidth="1"/>
    <col min="3332" max="3332" width="31.8984375" style="1" customWidth="1"/>
    <col min="3333" max="3344" width="9" style="1" customWidth="1"/>
    <col min="3345" max="3345" width="7" style="1" customWidth="1"/>
    <col min="3346" max="3346" width="8.69921875" style="1" customWidth="1"/>
    <col min="3347" max="3584" width="6.3984375" style="1"/>
    <col min="3585" max="3585" width="5.69921875" style="1" customWidth="1"/>
    <col min="3586" max="3586" width="10" style="1" customWidth="1"/>
    <col min="3587" max="3587" width="7.3984375" style="1" customWidth="1"/>
    <col min="3588" max="3588" width="31.8984375" style="1" customWidth="1"/>
    <col min="3589" max="3600" width="9" style="1" customWidth="1"/>
    <col min="3601" max="3601" width="7" style="1" customWidth="1"/>
    <col min="3602" max="3602" width="8.69921875" style="1" customWidth="1"/>
    <col min="3603" max="3840" width="6.3984375" style="1"/>
    <col min="3841" max="3841" width="5.69921875" style="1" customWidth="1"/>
    <col min="3842" max="3842" width="10" style="1" customWidth="1"/>
    <col min="3843" max="3843" width="7.3984375" style="1" customWidth="1"/>
    <col min="3844" max="3844" width="31.8984375" style="1" customWidth="1"/>
    <col min="3845" max="3856" width="9" style="1" customWidth="1"/>
    <col min="3857" max="3857" width="7" style="1" customWidth="1"/>
    <col min="3858" max="3858" width="8.69921875" style="1" customWidth="1"/>
    <col min="3859" max="4096" width="6.3984375" style="1"/>
    <col min="4097" max="4097" width="5.69921875" style="1" customWidth="1"/>
    <col min="4098" max="4098" width="10" style="1" customWidth="1"/>
    <col min="4099" max="4099" width="7.3984375" style="1" customWidth="1"/>
    <col min="4100" max="4100" width="31.8984375" style="1" customWidth="1"/>
    <col min="4101" max="4112" width="9" style="1" customWidth="1"/>
    <col min="4113" max="4113" width="7" style="1" customWidth="1"/>
    <col min="4114" max="4114" width="8.69921875" style="1" customWidth="1"/>
    <col min="4115" max="4352" width="6.3984375" style="1"/>
    <col min="4353" max="4353" width="5.69921875" style="1" customWidth="1"/>
    <col min="4354" max="4354" width="10" style="1" customWidth="1"/>
    <col min="4355" max="4355" width="7.3984375" style="1" customWidth="1"/>
    <col min="4356" max="4356" width="31.8984375" style="1" customWidth="1"/>
    <col min="4357" max="4368" width="9" style="1" customWidth="1"/>
    <col min="4369" max="4369" width="7" style="1" customWidth="1"/>
    <col min="4370" max="4370" width="8.69921875" style="1" customWidth="1"/>
    <col min="4371" max="4608" width="6.3984375" style="1"/>
    <col min="4609" max="4609" width="5.69921875" style="1" customWidth="1"/>
    <col min="4610" max="4610" width="10" style="1" customWidth="1"/>
    <col min="4611" max="4611" width="7.3984375" style="1" customWidth="1"/>
    <col min="4612" max="4612" width="31.8984375" style="1" customWidth="1"/>
    <col min="4613" max="4624" width="9" style="1" customWidth="1"/>
    <col min="4625" max="4625" width="7" style="1" customWidth="1"/>
    <col min="4626" max="4626" width="8.69921875" style="1" customWidth="1"/>
    <col min="4627" max="4864" width="6.3984375" style="1"/>
    <col min="4865" max="4865" width="5.69921875" style="1" customWidth="1"/>
    <col min="4866" max="4866" width="10" style="1" customWidth="1"/>
    <col min="4867" max="4867" width="7.3984375" style="1" customWidth="1"/>
    <col min="4868" max="4868" width="31.8984375" style="1" customWidth="1"/>
    <col min="4869" max="4880" width="9" style="1" customWidth="1"/>
    <col min="4881" max="4881" width="7" style="1" customWidth="1"/>
    <col min="4882" max="4882" width="8.69921875" style="1" customWidth="1"/>
    <col min="4883" max="5120" width="6.3984375" style="1"/>
    <col min="5121" max="5121" width="5.69921875" style="1" customWidth="1"/>
    <col min="5122" max="5122" width="10" style="1" customWidth="1"/>
    <col min="5123" max="5123" width="7.3984375" style="1" customWidth="1"/>
    <col min="5124" max="5124" width="31.8984375" style="1" customWidth="1"/>
    <col min="5125" max="5136" width="9" style="1" customWidth="1"/>
    <col min="5137" max="5137" width="7" style="1" customWidth="1"/>
    <col min="5138" max="5138" width="8.69921875" style="1" customWidth="1"/>
    <col min="5139" max="5376" width="6.3984375" style="1"/>
    <col min="5377" max="5377" width="5.69921875" style="1" customWidth="1"/>
    <col min="5378" max="5378" width="10" style="1" customWidth="1"/>
    <col min="5379" max="5379" width="7.3984375" style="1" customWidth="1"/>
    <col min="5380" max="5380" width="31.8984375" style="1" customWidth="1"/>
    <col min="5381" max="5392" width="9" style="1" customWidth="1"/>
    <col min="5393" max="5393" width="7" style="1" customWidth="1"/>
    <col min="5394" max="5394" width="8.69921875" style="1" customWidth="1"/>
    <col min="5395" max="5632" width="6.3984375" style="1"/>
    <col min="5633" max="5633" width="5.69921875" style="1" customWidth="1"/>
    <col min="5634" max="5634" width="10" style="1" customWidth="1"/>
    <col min="5635" max="5635" width="7.3984375" style="1" customWidth="1"/>
    <col min="5636" max="5636" width="31.8984375" style="1" customWidth="1"/>
    <col min="5637" max="5648" width="9" style="1" customWidth="1"/>
    <col min="5649" max="5649" width="7" style="1" customWidth="1"/>
    <col min="5650" max="5650" width="8.69921875" style="1" customWidth="1"/>
    <col min="5651" max="5888" width="6.3984375" style="1"/>
    <col min="5889" max="5889" width="5.69921875" style="1" customWidth="1"/>
    <col min="5890" max="5890" width="10" style="1" customWidth="1"/>
    <col min="5891" max="5891" width="7.3984375" style="1" customWidth="1"/>
    <col min="5892" max="5892" width="31.8984375" style="1" customWidth="1"/>
    <col min="5893" max="5904" width="9" style="1" customWidth="1"/>
    <col min="5905" max="5905" width="7" style="1" customWidth="1"/>
    <col min="5906" max="5906" width="8.69921875" style="1" customWidth="1"/>
    <col min="5907" max="6144" width="6.3984375" style="1"/>
    <col min="6145" max="6145" width="5.69921875" style="1" customWidth="1"/>
    <col min="6146" max="6146" width="10" style="1" customWidth="1"/>
    <col min="6147" max="6147" width="7.3984375" style="1" customWidth="1"/>
    <col min="6148" max="6148" width="31.8984375" style="1" customWidth="1"/>
    <col min="6149" max="6160" width="9" style="1" customWidth="1"/>
    <col min="6161" max="6161" width="7" style="1" customWidth="1"/>
    <col min="6162" max="6162" width="8.69921875" style="1" customWidth="1"/>
    <col min="6163" max="6400" width="6.3984375" style="1"/>
    <col min="6401" max="6401" width="5.69921875" style="1" customWidth="1"/>
    <col min="6402" max="6402" width="10" style="1" customWidth="1"/>
    <col min="6403" max="6403" width="7.3984375" style="1" customWidth="1"/>
    <col min="6404" max="6404" width="31.8984375" style="1" customWidth="1"/>
    <col min="6405" max="6416" width="9" style="1" customWidth="1"/>
    <col min="6417" max="6417" width="7" style="1" customWidth="1"/>
    <col min="6418" max="6418" width="8.69921875" style="1" customWidth="1"/>
    <col min="6419" max="6656" width="6.3984375" style="1"/>
    <col min="6657" max="6657" width="5.69921875" style="1" customWidth="1"/>
    <col min="6658" max="6658" width="10" style="1" customWidth="1"/>
    <col min="6659" max="6659" width="7.3984375" style="1" customWidth="1"/>
    <col min="6660" max="6660" width="31.8984375" style="1" customWidth="1"/>
    <col min="6661" max="6672" width="9" style="1" customWidth="1"/>
    <col min="6673" max="6673" width="7" style="1" customWidth="1"/>
    <col min="6674" max="6674" width="8.69921875" style="1" customWidth="1"/>
    <col min="6675" max="6912" width="6.3984375" style="1"/>
    <col min="6913" max="6913" width="5.69921875" style="1" customWidth="1"/>
    <col min="6914" max="6914" width="10" style="1" customWidth="1"/>
    <col min="6915" max="6915" width="7.3984375" style="1" customWidth="1"/>
    <col min="6916" max="6916" width="31.8984375" style="1" customWidth="1"/>
    <col min="6917" max="6928" width="9" style="1" customWidth="1"/>
    <col min="6929" max="6929" width="7" style="1" customWidth="1"/>
    <col min="6930" max="6930" width="8.69921875" style="1" customWidth="1"/>
    <col min="6931" max="7168" width="6.3984375" style="1"/>
    <col min="7169" max="7169" width="5.69921875" style="1" customWidth="1"/>
    <col min="7170" max="7170" width="10" style="1" customWidth="1"/>
    <col min="7171" max="7171" width="7.3984375" style="1" customWidth="1"/>
    <col min="7172" max="7172" width="31.8984375" style="1" customWidth="1"/>
    <col min="7173" max="7184" width="9" style="1" customWidth="1"/>
    <col min="7185" max="7185" width="7" style="1" customWidth="1"/>
    <col min="7186" max="7186" width="8.69921875" style="1" customWidth="1"/>
    <col min="7187" max="7424" width="6.3984375" style="1"/>
    <col min="7425" max="7425" width="5.69921875" style="1" customWidth="1"/>
    <col min="7426" max="7426" width="10" style="1" customWidth="1"/>
    <col min="7427" max="7427" width="7.3984375" style="1" customWidth="1"/>
    <col min="7428" max="7428" width="31.8984375" style="1" customWidth="1"/>
    <col min="7429" max="7440" width="9" style="1" customWidth="1"/>
    <col min="7441" max="7441" width="7" style="1" customWidth="1"/>
    <col min="7442" max="7442" width="8.69921875" style="1" customWidth="1"/>
    <col min="7443" max="7680" width="6.3984375" style="1"/>
    <col min="7681" max="7681" width="5.69921875" style="1" customWidth="1"/>
    <col min="7682" max="7682" width="10" style="1" customWidth="1"/>
    <col min="7683" max="7683" width="7.3984375" style="1" customWidth="1"/>
    <col min="7684" max="7684" width="31.8984375" style="1" customWidth="1"/>
    <col min="7685" max="7696" width="9" style="1" customWidth="1"/>
    <col min="7697" max="7697" width="7" style="1" customWidth="1"/>
    <col min="7698" max="7698" width="8.69921875" style="1" customWidth="1"/>
    <col min="7699" max="7936" width="6.3984375" style="1"/>
    <col min="7937" max="7937" width="5.69921875" style="1" customWidth="1"/>
    <col min="7938" max="7938" width="10" style="1" customWidth="1"/>
    <col min="7939" max="7939" width="7.3984375" style="1" customWidth="1"/>
    <col min="7940" max="7940" width="31.8984375" style="1" customWidth="1"/>
    <col min="7941" max="7952" width="9" style="1" customWidth="1"/>
    <col min="7953" max="7953" width="7" style="1" customWidth="1"/>
    <col min="7954" max="7954" width="8.69921875" style="1" customWidth="1"/>
    <col min="7955" max="8192" width="6.3984375" style="1"/>
    <col min="8193" max="8193" width="5.69921875" style="1" customWidth="1"/>
    <col min="8194" max="8194" width="10" style="1" customWidth="1"/>
    <col min="8195" max="8195" width="7.3984375" style="1" customWidth="1"/>
    <col min="8196" max="8196" width="31.8984375" style="1" customWidth="1"/>
    <col min="8197" max="8208" width="9" style="1" customWidth="1"/>
    <col min="8209" max="8209" width="7" style="1" customWidth="1"/>
    <col min="8210" max="8210" width="8.69921875" style="1" customWidth="1"/>
    <col min="8211" max="8448" width="6.3984375" style="1"/>
    <col min="8449" max="8449" width="5.69921875" style="1" customWidth="1"/>
    <col min="8450" max="8450" width="10" style="1" customWidth="1"/>
    <col min="8451" max="8451" width="7.3984375" style="1" customWidth="1"/>
    <col min="8452" max="8452" width="31.8984375" style="1" customWidth="1"/>
    <col min="8453" max="8464" width="9" style="1" customWidth="1"/>
    <col min="8465" max="8465" width="7" style="1" customWidth="1"/>
    <col min="8466" max="8466" width="8.69921875" style="1" customWidth="1"/>
    <col min="8467" max="8704" width="6.3984375" style="1"/>
    <col min="8705" max="8705" width="5.69921875" style="1" customWidth="1"/>
    <col min="8706" max="8706" width="10" style="1" customWidth="1"/>
    <col min="8707" max="8707" width="7.3984375" style="1" customWidth="1"/>
    <col min="8708" max="8708" width="31.8984375" style="1" customWidth="1"/>
    <col min="8709" max="8720" width="9" style="1" customWidth="1"/>
    <col min="8721" max="8721" width="7" style="1" customWidth="1"/>
    <col min="8722" max="8722" width="8.69921875" style="1" customWidth="1"/>
    <col min="8723" max="8960" width="6.3984375" style="1"/>
    <col min="8961" max="8961" width="5.69921875" style="1" customWidth="1"/>
    <col min="8962" max="8962" width="10" style="1" customWidth="1"/>
    <col min="8963" max="8963" width="7.3984375" style="1" customWidth="1"/>
    <col min="8964" max="8964" width="31.8984375" style="1" customWidth="1"/>
    <col min="8965" max="8976" width="9" style="1" customWidth="1"/>
    <col min="8977" max="8977" width="7" style="1" customWidth="1"/>
    <col min="8978" max="8978" width="8.69921875" style="1" customWidth="1"/>
    <col min="8979" max="9216" width="6.3984375" style="1"/>
    <col min="9217" max="9217" width="5.69921875" style="1" customWidth="1"/>
    <col min="9218" max="9218" width="10" style="1" customWidth="1"/>
    <col min="9219" max="9219" width="7.3984375" style="1" customWidth="1"/>
    <col min="9220" max="9220" width="31.8984375" style="1" customWidth="1"/>
    <col min="9221" max="9232" width="9" style="1" customWidth="1"/>
    <col min="9233" max="9233" width="7" style="1" customWidth="1"/>
    <col min="9234" max="9234" width="8.69921875" style="1" customWidth="1"/>
    <col min="9235" max="9472" width="6.3984375" style="1"/>
    <col min="9473" max="9473" width="5.69921875" style="1" customWidth="1"/>
    <col min="9474" max="9474" width="10" style="1" customWidth="1"/>
    <col min="9475" max="9475" width="7.3984375" style="1" customWidth="1"/>
    <col min="9476" max="9476" width="31.8984375" style="1" customWidth="1"/>
    <col min="9477" max="9488" width="9" style="1" customWidth="1"/>
    <col min="9489" max="9489" width="7" style="1" customWidth="1"/>
    <col min="9490" max="9490" width="8.69921875" style="1" customWidth="1"/>
    <col min="9491" max="9728" width="6.3984375" style="1"/>
    <col min="9729" max="9729" width="5.69921875" style="1" customWidth="1"/>
    <col min="9730" max="9730" width="10" style="1" customWidth="1"/>
    <col min="9731" max="9731" width="7.3984375" style="1" customWidth="1"/>
    <col min="9732" max="9732" width="31.8984375" style="1" customWidth="1"/>
    <col min="9733" max="9744" width="9" style="1" customWidth="1"/>
    <col min="9745" max="9745" width="7" style="1" customWidth="1"/>
    <col min="9746" max="9746" width="8.69921875" style="1" customWidth="1"/>
    <col min="9747" max="9984" width="6.3984375" style="1"/>
    <col min="9985" max="9985" width="5.69921875" style="1" customWidth="1"/>
    <col min="9986" max="9986" width="10" style="1" customWidth="1"/>
    <col min="9987" max="9987" width="7.3984375" style="1" customWidth="1"/>
    <col min="9988" max="9988" width="31.8984375" style="1" customWidth="1"/>
    <col min="9989" max="10000" width="9" style="1" customWidth="1"/>
    <col min="10001" max="10001" width="7" style="1" customWidth="1"/>
    <col min="10002" max="10002" width="8.69921875" style="1" customWidth="1"/>
    <col min="10003" max="10240" width="6.3984375" style="1"/>
    <col min="10241" max="10241" width="5.69921875" style="1" customWidth="1"/>
    <col min="10242" max="10242" width="10" style="1" customWidth="1"/>
    <col min="10243" max="10243" width="7.3984375" style="1" customWidth="1"/>
    <col min="10244" max="10244" width="31.8984375" style="1" customWidth="1"/>
    <col min="10245" max="10256" width="9" style="1" customWidth="1"/>
    <col min="10257" max="10257" width="7" style="1" customWidth="1"/>
    <col min="10258" max="10258" width="8.69921875" style="1" customWidth="1"/>
    <col min="10259" max="10496" width="6.3984375" style="1"/>
    <col min="10497" max="10497" width="5.69921875" style="1" customWidth="1"/>
    <col min="10498" max="10498" width="10" style="1" customWidth="1"/>
    <col min="10499" max="10499" width="7.3984375" style="1" customWidth="1"/>
    <col min="10500" max="10500" width="31.8984375" style="1" customWidth="1"/>
    <col min="10501" max="10512" width="9" style="1" customWidth="1"/>
    <col min="10513" max="10513" width="7" style="1" customWidth="1"/>
    <col min="10514" max="10514" width="8.69921875" style="1" customWidth="1"/>
    <col min="10515" max="10752" width="6.3984375" style="1"/>
    <col min="10753" max="10753" width="5.69921875" style="1" customWidth="1"/>
    <col min="10754" max="10754" width="10" style="1" customWidth="1"/>
    <col min="10755" max="10755" width="7.3984375" style="1" customWidth="1"/>
    <col min="10756" max="10756" width="31.8984375" style="1" customWidth="1"/>
    <col min="10757" max="10768" width="9" style="1" customWidth="1"/>
    <col min="10769" max="10769" width="7" style="1" customWidth="1"/>
    <col min="10770" max="10770" width="8.69921875" style="1" customWidth="1"/>
    <col min="10771" max="11008" width="6.3984375" style="1"/>
    <col min="11009" max="11009" width="5.69921875" style="1" customWidth="1"/>
    <col min="11010" max="11010" width="10" style="1" customWidth="1"/>
    <col min="11011" max="11011" width="7.3984375" style="1" customWidth="1"/>
    <col min="11012" max="11012" width="31.8984375" style="1" customWidth="1"/>
    <col min="11013" max="11024" width="9" style="1" customWidth="1"/>
    <col min="11025" max="11025" width="7" style="1" customWidth="1"/>
    <col min="11026" max="11026" width="8.69921875" style="1" customWidth="1"/>
    <col min="11027" max="11264" width="6.3984375" style="1"/>
    <col min="11265" max="11265" width="5.69921875" style="1" customWidth="1"/>
    <col min="11266" max="11266" width="10" style="1" customWidth="1"/>
    <col min="11267" max="11267" width="7.3984375" style="1" customWidth="1"/>
    <col min="11268" max="11268" width="31.8984375" style="1" customWidth="1"/>
    <col min="11269" max="11280" width="9" style="1" customWidth="1"/>
    <col min="11281" max="11281" width="7" style="1" customWidth="1"/>
    <col min="11282" max="11282" width="8.69921875" style="1" customWidth="1"/>
    <col min="11283" max="11520" width="6.3984375" style="1"/>
    <col min="11521" max="11521" width="5.69921875" style="1" customWidth="1"/>
    <col min="11522" max="11522" width="10" style="1" customWidth="1"/>
    <col min="11523" max="11523" width="7.3984375" style="1" customWidth="1"/>
    <col min="11524" max="11524" width="31.8984375" style="1" customWidth="1"/>
    <col min="11525" max="11536" width="9" style="1" customWidth="1"/>
    <col min="11537" max="11537" width="7" style="1" customWidth="1"/>
    <col min="11538" max="11538" width="8.69921875" style="1" customWidth="1"/>
    <col min="11539" max="11776" width="6.3984375" style="1"/>
    <col min="11777" max="11777" width="5.69921875" style="1" customWidth="1"/>
    <col min="11778" max="11778" width="10" style="1" customWidth="1"/>
    <col min="11779" max="11779" width="7.3984375" style="1" customWidth="1"/>
    <col min="11780" max="11780" width="31.8984375" style="1" customWidth="1"/>
    <col min="11781" max="11792" width="9" style="1" customWidth="1"/>
    <col min="11793" max="11793" width="7" style="1" customWidth="1"/>
    <col min="11794" max="11794" width="8.69921875" style="1" customWidth="1"/>
    <col min="11795" max="12032" width="6.3984375" style="1"/>
    <col min="12033" max="12033" width="5.69921875" style="1" customWidth="1"/>
    <col min="12034" max="12034" width="10" style="1" customWidth="1"/>
    <col min="12035" max="12035" width="7.3984375" style="1" customWidth="1"/>
    <col min="12036" max="12036" width="31.8984375" style="1" customWidth="1"/>
    <col min="12037" max="12048" width="9" style="1" customWidth="1"/>
    <col min="12049" max="12049" width="7" style="1" customWidth="1"/>
    <col min="12050" max="12050" width="8.69921875" style="1" customWidth="1"/>
    <col min="12051" max="12288" width="6.3984375" style="1"/>
    <col min="12289" max="12289" width="5.69921875" style="1" customWidth="1"/>
    <col min="12290" max="12290" width="10" style="1" customWidth="1"/>
    <col min="12291" max="12291" width="7.3984375" style="1" customWidth="1"/>
    <col min="12292" max="12292" width="31.8984375" style="1" customWidth="1"/>
    <col min="12293" max="12304" width="9" style="1" customWidth="1"/>
    <col min="12305" max="12305" width="7" style="1" customWidth="1"/>
    <col min="12306" max="12306" width="8.69921875" style="1" customWidth="1"/>
    <col min="12307" max="12544" width="6.3984375" style="1"/>
    <col min="12545" max="12545" width="5.69921875" style="1" customWidth="1"/>
    <col min="12546" max="12546" width="10" style="1" customWidth="1"/>
    <col min="12547" max="12547" width="7.3984375" style="1" customWidth="1"/>
    <col min="12548" max="12548" width="31.8984375" style="1" customWidth="1"/>
    <col min="12549" max="12560" width="9" style="1" customWidth="1"/>
    <col min="12561" max="12561" width="7" style="1" customWidth="1"/>
    <col min="12562" max="12562" width="8.69921875" style="1" customWidth="1"/>
    <col min="12563" max="12800" width="6.3984375" style="1"/>
    <col min="12801" max="12801" width="5.69921875" style="1" customWidth="1"/>
    <col min="12802" max="12802" width="10" style="1" customWidth="1"/>
    <col min="12803" max="12803" width="7.3984375" style="1" customWidth="1"/>
    <col min="12804" max="12804" width="31.8984375" style="1" customWidth="1"/>
    <col min="12805" max="12816" width="9" style="1" customWidth="1"/>
    <col min="12817" max="12817" width="7" style="1" customWidth="1"/>
    <col min="12818" max="12818" width="8.69921875" style="1" customWidth="1"/>
    <col min="12819" max="13056" width="6.3984375" style="1"/>
    <col min="13057" max="13057" width="5.69921875" style="1" customWidth="1"/>
    <col min="13058" max="13058" width="10" style="1" customWidth="1"/>
    <col min="13059" max="13059" width="7.3984375" style="1" customWidth="1"/>
    <col min="13060" max="13060" width="31.8984375" style="1" customWidth="1"/>
    <col min="13061" max="13072" width="9" style="1" customWidth="1"/>
    <col min="13073" max="13073" width="7" style="1" customWidth="1"/>
    <col min="13074" max="13074" width="8.69921875" style="1" customWidth="1"/>
    <col min="13075" max="13312" width="6.3984375" style="1"/>
    <col min="13313" max="13313" width="5.69921875" style="1" customWidth="1"/>
    <col min="13314" max="13314" width="10" style="1" customWidth="1"/>
    <col min="13315" max="13315" width="7.3984375" style="1" customWidth="1"/>
    <col min="13316" max="13316" width="31.8984375" style="1" customWidth="1"/>
    <col min="13317" max="13328" width="9" style="1" customWidth="1"/>
    <col min="13329" max="13329" width="7" style="1" customWidth="1"/>
    <col min="13330" max="13330" width="8.69921875" style="1" customWidth="1"/>
    <col min="13331" max="13568" width="6.3984375" style="1"/>
    <col min="13569" max="13569" width="5.69921875" style="1" customWidth="1"/>
    <col min="13570" max="13570" width="10" style="1" customWidth="1"/>
    <col min="13571" max="13571" width="7.3984375" style="1" customWidth="1"/>
    <col min="13572" max="13572" width="31.8984375" style="1" customWidth="1"/>
    <col min="13573" max="13584" width="9" style="1" customWidth="1"/>
    <col min="13585" max="13585" width="7" style="1" customWidth="1"/>
    <col min="13586" max="13586" width="8.69921875" style="1" customWidth="1"/>
    <col min="13587" max="13824" width="6.3984375" style="1"/>
    <col min="13825" max="13825" width="5.69921875" style="1" customWidth="1"/>
    <col min="13826" max="13826" width="10" style="1" customWidth="1"/>
    <col min="13827" max="13827" width="7.3984375" style="1" customWidth="1"/>
    <col min="13828" max="13828" width="31.8984375" style="1" customWidth="1"/>
    <col min="13829" max="13840" width="9" style="1" customWidth="1"/>
    <col min="13841" max="13841" width="7" style="1" customWidth="1"/>
    <col min="13842" max="13842" width="8.69921875" style="1" customWidth="1"/>
    <col min="13843" max="14080" width="6.3984375" style="1"/>
    <col min="14081" max="14081" width="5.69921875" style="1" customWidth="1"/>
    <col min="14082" max="14082" width="10" style="1" customWidth="1"/>
    <col min="14083" max="14083" width="7.3984375" style="1" customWidth="1"/>
    <col min="14084" max="14084" width="31.8984375" style="1" customWidth="1"/>
    <col min="14085" max="14096" width="9" style="1" customWidth="1"/>
    <col min="14097" max="14097" width="7" style="1" customWidth="1"/>
    <col min="14098" max="14098" width="8.69921875" style="1" customWidth="1"/>
    <col min="14099" max="14336" width="6.3984375" style="1"/>
    <col min="14337" max="14337" width="5.69921875" style="1" customWidth="1"/>
    <col min="14338" max="14338" width="10" style="1" customWidth="1"/>
    <col min="14339" max="14339" width="7.3984375" style="1" customWidth="1"/>
    <col min="14340" max="14340" width="31.8984375" style="1" customWidth="1"/>
    <col min="14341" max="14352" width="9" style="1" customWidth="1"/>
    <col min="14353" max="14353" width="7" style="1" customWidth="1"/>
    <col min="14354" max="14354" width="8.69921875" style="1" customWidth="1"/>
    <col min="14355" max="14592" width="6.3984375" style="1"/>
    <col min="14593" max="14593" width="5.69921875" style="1" customWidth="1"/>
    <col min="14594" max="14594" width="10" style="1" customWidth="1"/>
    <col min="14595" max="14595" width="7.3984375" style="1" customWidth="1"/>
    <col min="14596" max="14596" width="31.8984375" style="1" customWidth="1"/>
    <col min="14597" max="14608" width="9" style="1" customWidth="1"/>
    <col min="14609" max="14609" width="7" style="1" customWidth="1"/>
    <col min="14610" max="14610" width="8.69921875" style="1" customWidth="1"/>
    <col min="14611" max="14848" width="6.3984375" style="1"/>
    <col min="14849" max="14849" width="5.69921875" style="1" customWidth="1"/>
    <col min="14850" max="14850" width="10" style="1" customWidth="1"/>
    <col min="14851" max="14851" width="7.3984375" style="1" customWidth="1"/>
    <col min="14852" max="14852" width="31.8984375" style="1" customWidth="1"/>
    <col min="14853" max="14864" width="9" style="1" customWidth="1"/>
    <col min="14865" max="14865" width="7" style="1" customWidth="1"/>
    <col min="14866" max="14866" width="8.69921875" style="1" customWidth="1"/>
    <col min="14867" max="15104" width="6.3984375" style="1"/>
    <col min="15105" max="15105" width="5.69921875" style="1" customWidth="1"/>
    <col min="15106" max="15106" width="10" style="1" customWidth="1"/>
    <col min="15107" max="15107" width="7.3984375" style="1" customWidth="1"/>
    <col min="15108" max="15108" width="31.8984375" style="1" customWidth="1"/>
    <col min="15109" max="15120" width="9" style="1" customWidth="1"/>
    <col min="15121" max="15121" width="7" style="1" customWidth="1"/>
    <col min="15122" max="15122" width="8.69921875" style="1" customWidth="1"/>
    <col min="15123" max="15360" width="6.3984375" style="1"/>
    <col min="15361" max="15361" width="5.69921875" style="1" customWidth="1"/>
    <col min="15362" max="15362" width="10" style="1" customWidth="1"/>
    <col min="15363" max="15363" width="7.3984375" style="1" customWidth="1"/>
    <col min="15364" max="15364" width="31.8984375" style="1" customWidth="1"/>
    <col min="15365" max="15376" width="9" style="1" customWidth="1"/>
    <col min="15377" max="15377" width="7" style="1" customWidth="1"/>
    <col min="15378" max="15378" width="8.69921875" style="1" customWidth="1"/>
    <col min="15379" max="15616" width="6.3984375" style="1"/>
    <col min="15617" max="15617" width="5.69921875" style="1" customWidth="1"/>
    <col min="15618" max="15618" width="10" style="1" customWidth="1"/>
    <col min="15619" max="15619" width="7.3984375" style="1" customWidth="1"/>
    <col min="15620" max="15620" width="31.8984375" style="1" customWidth="1"/>
    <col min="15621" max="15632" width="9" style="1" customWidth="1"/>
    <col min="15633" max="15633" width="7" style="1" customWidth="1"/>
    <col min="15634" max="15634" width="8.69921875" style="1" customWidth="1"/>
    <col min="15635" max="15872" width="6.3984375" style="1"/>
    <col min="15873" max="15873" width="5.69921875" style="1" customWidth="1"/>
    <col min="15874" max="15874" width="10" style="1" customWidth="1"/>
    <col min="15875" max="15875" width="7.3984375" style="1" customWidth="1"/>
    <col min="15876" max="15876" width="31.8984375" style="1" customWidth="1"/>
    <col min="15877" max="15888" width="9" style="1" customWidth="1"/>
    <col min="15889" max="15889" width="7" style="1" customWidth="1"/>
    <col min="15890" max="15890" width="8.69921875" style="1" customWidth="1"/>
    <col min="15891" max="16128" width="6.3984375" style="1"/>
    <col min="16129" max="16129" width="5.69921875" style="1" customWidth="1"/>
    <col min="16130" max="16130" width="10" style="1" customWidth="1"/>
    <col min="16131" max="16131" width="7.3984375" style="1" customWidth="1"/>
    <col min="16132" max="16132" width="31.8984375" style="1" customWidth="1"/>
    <col min="16133" max="16144" width="9" style="1" customWidth="1"/>
    <col min="16145" max="16145" width="7" style="1" customWidth="1"/>
    <col min="16146" max="16146" width="8.69921875" style="1" customWidth="1"/>
    <col min="16147" max="16384" width="6.3984375" style="1"/>
  </cols>
  <sheetData>
    <row r="1" spans="1:20" x14ac:dyDescent="0.7">
      <c r="O1" s="1" t="s">
        <v>510</v>
      </c>
    </row>
    <row r="2" spans="1:20" x14ac:dyDescent="0.7">
      <c r="A2" s="492" t="s">
        <v>805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</row>
    <row r="3" spans="1:20" x14ac:dyDescent="0.7">
      <c r="A3" s="492" t="s">
        <v>804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ht="23.25" customHeight="1" x14ac:dyDescent="0.7">
      <c r="A4" s="492" t="s">
        <v>511</v>
      </c>
      <c r="B4" s="492"/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ht="23.25" customHeight="1" x14ac:dyDescent="0.7">
      <c r="A5" s="493" t="s">
        <v>512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</row>
    <row r="6" spans="1:20" s="14" customFormat="1" ht="22.5" customHeight="1" x14ac:dyDescent="0.7">
      <c r="A6" s="82" t="s">
        <v>97</v>
      </c>
      <c r="B6" s="82" t="s">
        <v>88</v>
      </c>
      <c r="C6" s="82" t="s">
        <v>96</v>
      </c>
      <c r="D6" s="82" t="s">
        <v>513</v>
      </c>
      <c r="E6" s="152">
        <v>24381</v>
      </c>
      <c r="F6" s="152">
        <v>24412</v>
      </c>
      <c r="G6" s="152">
        <v>24442</v>
      </c>
      <c r="H6" s="152">
        <v>24473</v>
      </c>
      <c r="I6" s="152">
        <v>24504</v>
      </c>
      <c r="J6" s="152">
        <v>24532</v>
      </c>
      <c r="K6" s="152">
        <v>24563</v>
      </c>
      <c r="L6" s="152">
        <v>24593</v>
      </c>
      <c r="M6" s="152">
        <v>24624</v>
      </c>
      <c r="N6" s="152">
        <v>24654</v>
      </c>
      <c r="O6" s="198">
        <v>24685</v>
      </c>
      <c r="P6" s="152">
        <v>24716</v>
      </c>
    </row>
    <row r="7" spans="1:20" x14ac:dyDescent="0.7">
      <c r="A7" s="102">
        <v>1</v>
      </c>
      <c r="B7" s="153" t="s">
        <v>95</v>
      </c>
      <c r="C7" s="153">
        <v>10711</v>
      </c>
      <c r="D7" s="153" t="s">
        <v>253</v>
      </c>
      <c r="E7" s="154">
        <v>100</v>
      </c>
      <c r="F7" s="154">
        <v>100</v>
      </c>
      <c r="G7" s="154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50">
        <v>100</v>
      </c>
      <c r="O7" s="352">
        <v>100</v>
      </c>
      <c r="P7" s="3"/>
      <c r="R7"/>
      <c r="S7"/>
      <c r="T7"/>
    </row>
    <row r="8" spans="1:20" x14ac:dyDescent="0.7">
      <c r="A8" s="102">
        <v>2</v>
      </c>
      <c r="B8" s="153" t="s">
        <v>95</v>
      </c>
      <c r="C8" s="153">
        <v>11104</v>
      </c>
      <c r="D8" s="153" t="s">
        <v>254</v>
      </c>
      <c r="E8" s="154">
        <v>100</v>
      </c>
      <c r="F8" s="154">
        <v>100</v>
      </c>
      <c r="G8" s="154">
        <v>100</v>
      </c>
      <c r="H8" s="3">
        <v>100</v>
      </c>
      <c r="I8" s="3">
        <v>100</v>
      </c>
      <c r="J8" s="3">
        <v>100</v>
      </c>
      <c r="K8" s="3">
        <v>100</v>
      </c>
      <c r="L8" s="3">
        <v>100</v>
      </c>
      <c r="M8" s="3">
        <v>100</v>
      </c>
      <c r="N8" s="350">
        <v>100</v>
      </c>
      <c r="O8" s="352">
        <v>100</v>
      </c>
      <c r="P8" s="3"/>
      <c r="R8"/>
      <c r="S8"/>
      <c r="T8"/>
    </row>
    <row r="9" spans="1:20" x14ac:dyDescent="0.7">
      <c r="A9" s="102">
        <v>3</v>
      </c>
      <c r="B9" s="153" t="s">
        <v>95</v>
      </c>
      <c r="C9" s="153">
        <v>11105</v>
      </c>
      <c r="D9" s="153" t="s">
        <v>255</v>
      </c>
      <c r="E9" s="154">
        <v>100</v>
      </c>
      <c r="F9" s="154">
        <v>100</v>
      </c>
      <c r="G9" s="154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50">
        <v>100</v>
      </c>
      <c r="O9" s="352">
        <v>100</v>
      </c>
      <c r="P9" s="3"/>
      <c r="R9"/>
      <c r="S9"/>
      <c r="T9"/>
    </row>
    <row r="10" spans="1:20" x14ac:dyDescent="0.7">
      <c r="A10" s="102">
        <v>4</v>
      </c>
      <c r="B10" s="153" t="s">
        <v>95</v>
      </c>
      <c r="C10" s="153">
        <v>11106</v>
      </c>
      <c r="D10" s="153" t="s">
        <v>256</v>
      </c>
      <c r="E10" s="154">
        <v>100</v>
      </c>
      <c r="F10" s="154">
        <v>100</v>
      </c>
      <c r="G10" s="154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50">
        <v>100</v>
      </c>
      <c r="O10" s="352">
        <v>100</v>
      </c>
      <c r="P10" s="3"/>
      <c r="R10"/>
      <c r="S10"/>
      <c r="T10"/>
    </row>
    <row r="11" spans="1:20" x14ac:dyDescent="0.7">
      <c r="A11" s="102">
        <v>5</v>
      </c>
      <c r="B11" s="153" t="s">
        <v>95</v>
      </c>
      <c r="C11" s="153">
        <v>11107</v>
      </c>
      <c r="D11" s="153" t="s">
        <v>257</v>
      </c>
      <c r="E11" s="154">
        <v>100</v>
      </c>
      <c r="F11" s="154">
        <v>100</v>
      </c>
      <c r="G11" s="154">
        <v>100</v>
      </c>
      <c r="H11" s="3">
        <v>100</v>
      </c>
      <c r="I11" s="3">
        <v>100</v>
      </c>
      <c r="J11" s="3">
        <v>100</v>
      </c>
      <c r="K11" s="3">
        <v>100</v>
      </c>
      <c r="L11" s="3">
        <v>100</v>
      </c>
      <c r="M11" s="3">
        <v>100</v>
      </c>
      <c r="N11" s="350">
        <v>100</v>
      </c>
      <c r="O11" s="352">
        <v>100</v>
      </c>
      <c r="P11" s="3"/>
      <c r="R11"/>
      <c r="S11"/>
      <c r="T11"/>
    </row>
    <row r="12" spans="1:20" x14ac:dyDescent="0.7">
      <c r="A12" s="102">
        <v>6</v>
      </c>
      <c r="B12" s="153" t="s">
        <v>95</v>
      </c>
      <c r="C12" s="153">
        <v>11108</v>
      </c>
      <c r="D12" s="153" t="s">
        <v>258</v>
      </c>
      <c r="E12" s="154">
        <v>100</v>
      </c>
      <c r="F12" s="154">
        <v>100</v>
      </c>
      <c r="G12" s="154">
        <v>100</v>
      </c>
      <c r="H12" s="3">
        <v>100</v>
      </c>
      <c r="I12" s="3">
        <v>100</v>
      </c>
      <c r="J12" s="3">
        <v>100</v>
      </c>
      <c r="K12" s="3">
        <v>100</v>
      </c>
      <c r="L12" s="3">
        <v>100</v>
      </c>
      <c r="M12" s="3">
        <v>100</v>
      </c>
      <c r="N12" s="350">
        <v>100</v>
      </c>
      <c r="O12" s="352">
        <v>100</v>
      </c>
      <c r="P12" s="3"/>
      <c r="R12"/>
      <c r="S12"/>
      <c r="T12"/>
    </row>
    <row r="13" spans="1:20" x14ac:dyDescent="0.7">
      <c r="A13" s="102">
        <v>7</v>
      </c>
      <c r="B13" s="153" t="s">
        <v>95</v>
      </c>
      <c r="C13" s="153">
        <v>11109</v>
      </c>
      <c r="D13" s="153" t="s">
        <v>259</v>
      </c>
      <c r="E13" s="154">
        <v>100</v>
      </c>
      <c r="F13" s="154">
        <v>100</v>
      </c>
      <c r="G13" s="154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 s="3">
        <v>100</v>
      </c>
      <c r="N13" s="350">
        <v>100</v>
      </c>
      <c r="O13" s="352">
        <v>100</v>
      </c>
      <c r="P13" s="3"/>
      <c r="R13"/>
      <c r="S13"/>
      <c r="T13"/>
    </row>
    <row r="14" spans="1:20" x14ac:dyDescent="0.7">
      <c r="A14" s="102">
        <v>8</v>
      </c>
      <c r="B14" s="153" t="s">
        <v>95</v>
      </c>
      <c r="C14" s="153">
        <v>11110</v>
      </c>
      <c r="D14" s="153" t="s">
        <v>260</v>
      </c>
      <c r="E14" s="154">
        <v>100</v>
      </c>
      <c r="F14" s="154">
        <v>100</v>
      </c>
      <c r="G14" s="154">
        <v>100</v>
      </c>
      <c r="H14" s="3">
        <v>100</v>
      </c>
      <c r="I14" s="3">
        <v>100</v>
      </c>
      <c r="J14" s="3">
        <v>100</v>
      </c>
      <c r="K14" s="3">
        <v>100</v>
      </c>
      <c r="L14" s="3">
        <v>100</v>
      </c>
      <c r="M14" s="3">
        <v>100</v>
      </c>
      <c r="N14" s="350">
        <v>100</v>
      </c>
      <c r="O14" s="352">
        <v>100</v>
      </c>
      <c r="P14" s="3"/>
      <c r="R14"/>
      <c r="S14"/>
      <c r="T14"/>
    </row>
    <row r="15" spans="1:20" x14ac:dyDescent="0.7">
      <c r="A15" s="102">
        <v>9</v>
      </c>
      <c r="B15" s="153" t="s">
        <v>95</v>
      </c>
      <c r="C15" s="153">
        <v>11111</v>
      </c>
      <c r="D15" s="153" t="s">
        <v>261</v>
      </c>
      <c r="E15" s="154">
        <v>100</v>
      </c>
      <c r="F15" s="154">
        <v>100</v>
      </c>
      <c r="G15" s="154">
        <v>100</v>
      </c>
      <c r="H15" s="3">
        <v>100</v>
      </c>
      <c r="I15" s="3">
        <v>100</v>
      </c>
      <c r="J15" s="3">
        <v>100</v>
      </c>
      <c r="K15" s="3">
        <v>100</v>
      </c>
      <c r="L15" s="3">
        <v>100</v>
      </c>
      <c r="M15" s="3">
        <v>100</v>
      </c>
      <c r="N15" s="350">
        <v>100</v>
      </c>
      <c r="O15" s="352">
        <v>100</v>
      </c>
      <c r="P15" s="3"/>
      <c r="R15"/>
      <c r="S15"/>
      <c r="T15"/>
    </row>
    <row r="16" spans="1:20" x14ac:dyDescent="0.7">
      <c r="A16" s="102">
        <v>10</v>
      </c>
      <c r="B16" s="153" t="s">
        <v>95</v>
      </c>
      <c r="C16" s="153">
        <v>11112</v>
      </c>
      <c r="D16" s="153" t="s">
        <v>262</v>
      </c>
      <c r="E16" s="154">
        <v>100</v>
      </c>
      <c r="F16" s="154">
        <v>100</v>
      </c>
      <c r="G16" s="154">
        <v>100</v>
      </c>
      <c r="H16" s="3">
        <v>100</v>
      </c>
      <c r="I16" s="3">
        <v>100</v>
      </c>
      <c r="J16" s="3">
        <v>100</v>
      </c>
      <c r="K16" s="3">
        <v>100</v>
      </c>
      <c r="L16" s="3">
        <v>100</v>
      </c>
      <c r="M16" s="3">
        <v>100</v>
      </c>
      <c r="N16" s="350">
        <v>100</v>
      </c>
      <c r="O16" s="352">
        <v>100</v>
      </c>
      <c r="P16" s="3"/>
      <c r="R16"/>
      <c r="S16"/>
      <c r="T16"/>
    </row>
    <row r="17" spans="1:20" x14ac:dyDescent="0.7">
      <c r="A17" s="102">
        <v>11</v>
      </c>
      <c r="B17" s="153" t="s">
        <v>95</v>
      </c>
      <c r="C17" s="153">
        <v>11451</v>
      </c>
      <c r="D17" s="153" t="s">
        <v>514</v>
      </c>
      <c r="E17" s="154">
        <v>100</v>
      </c>
      <c r="F17" s="154">
        <v>100</v>
      </c>
      <c r="G17" s="154">
        <v>100</v>
      </c>
      <c r="H17" s="3">
        <v>100</v>
      </c>
      <c r="I17" s="3">
        <v>100</v>
      </c>
      <c r="J17" s="3">
        <v>100</v>
      </c>
      <c r="K17" s="3">
        <v>100</v>
      </c>
      <c r="L17" s="3">
        <v>100</v>
      </c>
      <c r="M17" s="3">
        <v>100</v>
      </c>
      <c r="N17" s="350">
        <v>100</v>
      </c>
      <c r="O17" s="352">
        <v>100</v>
      </c>
      <c r="P17" s="3"/>
      <c r="R17"/>
      <c r="S17"/>
      <c r="T17"/>
    </row>
    <row r="18" spans="1:20" x14ac:dyDescent="0.7">
      <c r="A18" s="102">
        <v>12</v>
      </c>
      <c r="B18" s="153" t="s">
        <v>95</v>
      </c>
      <c r="C18" s="153">
        <v>40840</v>
      </c>
      <c r="D18" s="153" t="s">
        <v>264</v>
      </c>
      <c r="E18" s="154">
        <v>100</v>
      </c>
      <c r="F18" s="154">
        <v>100</v>
      </c>
      <c r="G18" s="154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 s="3">
        <v>100</v>
      </c>
      <c r="N18" s="350">
        <v>100</v>
      </c>
      <c r="O18" s="352">
        <v>100</v>
      </c>
      <c r="P18" s="3"/>
      <c r="R18"/>
      <c r="S18"/>
      <c r="T18"/>
    </row>
    <row r="19" spans="1:20" x14ac:dyDescent="0.7">
      <c r="A19" s="102">
        <v>13</v>
      </c>
      <c r="B19" s="153" t="s">
        <v>89</v>
      </c>
      <c r="C19" s="153">
        <v>11040</v>
      </c>
      <c r="D19" s="153" t="s">
        <v>265</v>
      </c>
      <c r="E19" s="154">
        <v>100</v>
      </c>
      <c r="F19" s="154">
        <v>100</v>
      </c>
      <c r="G19" s="154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50">
        <v>100</v>
      </c>
      <c r="O19" s="352">
        <v>100</v>
      </c>
      <c r="P19" s="3"/>
      <c r="R19"/>
      <c r="S19"/>
      <c r="T19"/>
    </row>
    <row r="20" spans="1:20" x14ac:dyDescent="0.7">
      <c r="A20" s="102">
        <v>14</v>
      </c>
      <c r="B20" s="153" t="s">
        <v>89</v>
      </c>
      <c r="C20" s="153">
        <v>11041</v>
      </c>
      <c r="D20" s="153" t="s">
        <v>266</v>
      </c>
      <c r="E20" s="154">
        <v>100</v>
      </c>
      <c r="F20" s="154">
        <v>100</v>
      </c>
      <c r="G20" s="154">
        <v>100</v>
      </c>
      <c r="H20" s="3">
        <v>100</v>
      </c>
      <c r="I20" s="3">
        <v>100</v>
      </c>
      <c r="J20" s="3">
        <v>100</v>
      </c>
      <c r="K20" s="3">
        <v>100</v>
      </c>
      <c r="L20" s="3">
        <v>100</v>
      </c>
      <c r="M20" s="3">
        <v>100</v>
      </c>
      <c r="N20" s="350">
        <v>100</v>
      </c>
      <c r="O20" s="352">
        <v>100</v>
      </c>
      <c r="P20" s="3"/>
      <c r="R20"/>
      <c r="S20"/>
      <c r="T20"/>
    </row>
    <row r="21" spans="1:20" x14ac:dyDescent="0.7">
      <c r="A21" s="102">
        <v>15</v>
      </c>
      <c r="B21" s="153" t="s">
        <v>89</v>
      </c>
      <c r="C21" s="153">
        <v>11043</v>
      </c>
      <c r="D21" s="153" t="s">
        <v>267</v>
      </c>
      <c r="E21" s="154">
        <v>100</v>
      </c>
      <c r="F21" s="154">
        <v>100</v>
      </c>
      <c r="G21" s="154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50">
        <v>100</v>
      </c>
      <c r="O21" s="352">
        <v>100</v>
      </c>
      <c r="P21" s="3"/>
      <c r="R21"/>
      <c r="S21"/>
      <c r="T21"/>
    </row>
    <row r="22" spans="1:20" x14ac:dyDescent="0.7">
      <c r="A22" s="102">
        <v>16</v>
      </c>
      <c r="B22" s="153" t="s">
        <v>89</v>
      </c>
      <c r="C22" s="153">
        <v>11046</v>
      </c>
      <c r="D22" s="155" t="s">
        <v>268</v>
      </c>
      <c r="E22" s="154">
        <v>100</v>
      </c>
      <c r="F22" s="154">
        <v>100</v>
      </c>
      <c r="G22" s="154">
        <v>100</v>
      </c>
      <c r="H22" s="3">
        <v>100</v>
      </c>
      <c r="I22" s="3">
        <v>100</v>
      </c>
      <c r="J22" s="3">
        <v>100</v>
      </c>
      <c r="K22" s="3">
        <v>100</v>
      </c>
      <c r="L22" s="439">
        <v>85</v>
      </c>
      <c r="M22" s="3">
        <v>100</v>
      </c>
      <c r="N22" s="350">
        <v>100</v>
      </c>
      <c r="O22" s="352">
        <v>100</v>
      </c>
      <c r="P22" s="3"/>
      <c r="R22"/>
      <c r="S22"/>
      <c r="T22"/>
    </row>
    <row r="23" spans="1:20" x14ac:dyDescent="0.7">
      <c r="A23" s="102">
        <v>17</v>
      </c>
      <c r="B23" s="153" t="s">
        <v>89</v>
      </c>
      <c r="C23" s="153">
        <v>11047</v>
      </c>
      <c r="D23" s="153" t="s">
        <v>269</v>
      </c>
      <c r="E23" s="154">
        <v>100</v>
      </c>
      <c r="F23" s="154">
        <v>100</v>
      </c>
      <c r="G23" s="154">
        <v>100</v>
      </c>
      <c r="H23" s="3">
        <v>100</v>
      </c>
      <c r="I23" s="3">
        <v>100</v>
      </c>
      <c r="J23" s="3">
        <v>100</v>
      </c>
      <c r="K23" s="3">
        <v>100</v>
      </c>
      <c r="L23" s="3">
        <v>100</v>
      </c>
      <c r="M23" s="3">
        <v>100</v>
      </c>
      <c r="N23" s="350">
        <v>100</v>
      </c>
      <c r="O23" s="352">
        <v>100</v>
      </c>
      <c r="P23" s="3"/>
      <c r="R23"/>
      <c r="S23"/>
      <c r="T23"/>
    </row>
    <row r="24" spans="1:20" x14ac:dyDescent="0.7">
      <c r="A24" s="102">
        <v>18</v>
      </c>
      <c r="B24" s="153" t="s">
        <v>89</v>
      </c>
      <c r="C24" s="153">
        <v>11048</v>
      </c>
      <c r="D24" s="153" t="s">
        <v>270</v>
      </c>
      <c r="E24" s="154">
        <v>100</v>
      </c>
      <c r="F24" s="154">
        <v>100</v>
      </c>
      <c r="G24" s="154">
        <v>100</v>
      </c>
      <c r="H24" s="3">
        <v>100</v>
      </c>
      <c r="I24" s="3">
        <v>100</v>
      </c>
      <c r="J24" s="3">
        <v>100</v>
      </c>
      <c r="K24" s="3">
        <v>100</v>
      </c>
      <c r="L24" s="3">
        <v>100</v>
      </c>
      <c r="M24" s="3">
        <v>100</v>
      </c>
      <c r="N24" s="350">
        <v>100</v>
      </c>
      <c r="O24" s="352">
        <v>100</v>
      </c>
      <c r="P24" s="3"/>
      <c r="R24"/>
      <c r="S24"/>
      <c r="T24"/>
    </row>
    <row r="25" spans="1:20" x14ac:dyDescent="0.7">
      <c r="A25" s="102">
        <v>19</v>
      </c>
      <c r="B25" s="153" t="s">
        <v>89</v>
      </c>
      <c r="C25" s="153">
        <v>11049</v>
      </c>
      <c r="D25" s="153" t="s">
        <v>271</v>
      </c>
      <c r="E25" s="154">
        <v>100</v>
      </c>
      <c r="F25" s="154">
        <v>100</v>
      </c>
      <c r="G25" s="154">
        <v>100</v>
      </c>
      <c r="H25" s="3">
        <v>100</v>
      </c>
      <c r="I25" s="3">
        <v>100</v>
      </c>
      <c r="J25" s="3">
        <v>100</v>
      </c>
      <c r="K25" s="3">
        <v>100</v>
      </c>
      <c r="L25" s="3">
        <v>100</v>
      </c>
      <c r="M25" s="3">
        <v>100</v>
      </c>
      <c r="N25" s="350">
        <v>100</v>
      </c>
      <c r="O25" s="352">
        <v>100</v>
      </c>
      <c r="P25" s="3"/>
      <c r="R25"/>
      <c r="S25"/>
      <c r="T25"/>
    </row>
    <row r="26" spans="1:20" x14ac:dyDescent="0.7">
      <c r="A26" s="102">
        <v>20</v>
      </c>
      <c r="B26" s="153" t="s">
        <v>89</v>
      </c>
      <c r="C26" s="153">
        <v>11050</v>
      </c>
      <c r="D26" s="153" t="s">
        <v>272</v>
      </c>
      <c r="E26" s="154">
        <v>100</v>
      </c>
      <c r="F26" s="154">
        <v>100</v>
      </c>
      <c r="G26" s="154">
        <v>100</v>
      </c>
      <c r="H26" s="3">
        <v>100</v>
      </c>
      <c r="I26" s="3">
        <v>100</v>
      </c>
      <c r="J26" s="3">
        <v>100</v>
      </c>
      <c r="K26" s="3">
        <v>100</v>
      </c>
      <c r="L26" s="3">
        <v>100</v>
      </c>
      <c r="M26" s="3">
        <v>100</v>
      </c>
      <c r="N26" s="350">
        <v>100</v>
      </c>
      <c r="O26" s="352">
        <v>100</v>
      </c>
      <c r="P26" s="3"/>
      <c r="R26"/>
      <c r="S26"/>
      <c r="T26"/>
    </row>
    <row r="27" spans="1:20" x14ac:dyDescent="0.7">
      <c r="A27" s="102">
        <v>21</v>
      </c>
      <c r="B27" s="153" t="s">
        <v>92</v>
      </c>
      <c r="C27" s="153">
        <v>10705</v>
      </c>
      <c r="D27" s="153" t="s">
        <v>273</v>
      </c>
      <c r="E27" s="154">
        <v>100</v>
      </c>
      <c r="F27" s="154">
        <v>100</v>
      </c>
      <c r="G27" s="154">
        <v>100</v>
      </c>
      <c r="H27" s="3">
        <v>100</v>
      </c>
      <c r="I27" s="3">
        <v>100</v>
      </c>
      <c r="J27" s="3">
        <v>100</v>
      </c>
      <c r="K27" s="3">
        <v>100</v>
      </c>
      <c r="L27" s="3">
        <v>100</v>
      </c>
      <c r="M27" s="3">
        <v>100</v>
      </c>
      <c r="N27" s="350">
        <v>100</v>
      </c>
      <c r="O27" s="352">
        <v>100</v>
      </c>
      <c r="P27" s="3"/>
      <c r="R27"/>
      <c r="S27"/>
      <c r="T27"/>
    </row>
    <row r="28" spans="1:20" x14ac:dyDescent="0.7">
      <c r="A28" s="102">
        <v>22</v>
      </c>
      <c r="B28" s="153" t="s">
        <v>92</v>
      </c>
      <c r="C28" s="153">
        <v>11030</v>
      </c>
      <c r="D28" s="153" t="s">
        <v>274</v>
      </c>
      <c r="E28" s="154">
        <v>100</v>
      </c>
      <c r="F28" s="154">
        <v>100</v>
      </c>
      <c r="G28" s="154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 s="3">
        <v>100</v>
      </c>
      <c r="N28" s="350">
        <v>100</v>
      </c>
      <c r="O28" s="352">
        <v>100</v>
      </c>
      <c r="P28" s="3"/>
      <c r="R28"/>
      <c r="S28"/>
      <c r="T28"/>
    </row>
    <row r="29" spans="1:20" x14ac:dyDescent="0.7">
      <c r="A29" s="102">
        <v>23</v>
      </c>
      <c r="B29" s="153" t="s">
        <v>92</v>
      </c>
      <c r="C29" s="153">
        <v>11031</v>
      </c>
      <c r="D29" s="155" t="s">
        <v>275</v>
      </c>
      <c r="E29" s="154">
        <v>100</v>
      </c>
      <c r="F29" s="154">
        <v>100</v>
      </c>
      <c r="G29" s="154">
        <v>100</v>
      </c>
      <c r="H29" s="3">
        <v>100</v>
      </c>
      <c r="I29" s="3">
        <v>100</v>
      </c>
      <c r="J29" s="3">
        <v>100</v>
      </c>
      <c r="K29" s="3">
        <v>100</v>
      </c>
      <c r="L29" s="439">
        <v>90</v>
      </c>
      <c r="M29" s="3">
        <v>100</v>
      </c>
      <c r="N29" s="351">
        <v>95</v>
      </c>
      <c r="O29" s="352">
        <v>100</v>
      </c>
      <c r="P29" s="3"/>
      <c r="R29"/>
      <c r="S29"/>
      <c r="T29"/>
    </row>
    <row r="30" spans="1:20" x14ac:dyDescent="0.7">
      <c r="A30" s="102">
        <v>24</v>
      </c>
      <c r="B30" s="153" t="s">
        <v>92</v>
      </c>
      <c r="C30" s="153">
        <v>11032</v>
      </c>
      <c r="D30" s="153" t="s">
        <v>276</v>
      </c>
      <c r="E30" s="154">
        <v>100</v>
      </c>
      <c r="F30" s="154">
        <v>100</v>
      </c>
      <c r="G30" s="154">
        <v>100</v>
      </c>
      <c r="H30" s="3">
        <v>100</v>
      </c>
      <c r="I30" s="3">
        <v>100</v>
      </c>
      <c r="J30" s="3">
        <v>100</v>
      </c>
      <c r="K30" s="3">
        <v>100</v>
      </c>
      <c r="L30" s="3">
        <v>100</v>
      </c>
      <c r="M30" s="3">
        <v>100</v>
      </c>
      <c r="N30" s="350">
        <v>100</v>
      </c>
      <c r="O30" s="352">
        <v>100</v>
      </c>
      <c r="P30" s="3"/>
      <c r="R30"/>
      <c r="S30"/>
      <c r="T30"/>
    </row>
    <row r="31" spans="1:20" x14ac:dyDescent="0.7">
      <c r="A31" s="102">
        <v>25</v>
      </c>
      <c r="B31" s="153" t="s">
        <v>92</v>
      </c>
      <c r="C31" s="153">
        <v>11033</v>
      </c>
      <c r="D31" s="153" t="s">
        <v>277</v>
      </c>
      <c r="E31" s="154">
        <v>100</v>
      </c>
      <c r="F31" s="154">
        <v>100</v>
      </c>
      <c r="G31" s="154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 s="3">
        <v>100</v>
      </c>
      <c r="N31" s="350">
        <v>100</v>
      </c>
      <c r="O31" s="352">
        <v>100</v>
      </c>
      <c r="P31" s="3"/>
      <c r="R31"/>
      <c r="S31"/>
      <c r="T31"/>
    </row>
    <row r="32" spans="1:20" x14ac:dyDescent="0.7">
      <c r="A32" s="102">
        <v>26</v>
      </c>
      <c r="B32" s="153" t="s">
        <v>92</v>
      </c>
      <c r="C32" s="153">
        <v>11034</v>
      </c>
      <c r="D32" s="153" t="s">
        <v>278</v>
      </c>
      <c r="E32" s="154">
        <v>100</v>
      </c>
      <c r="F32" s="154">
        <v>100</v>
      </c>
      <c r="G32" s="154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50">
        <v>100</v>
      </c>
      <c r="O32" s="352">
        <v>100</v>
      </c>
      <c r="P32" s="3"/>
      <c r="R32"/>
      <c r="S32"/>
      <c r="T32"/>
    </row>
    <row r="33" spans="1:20" x14ac:dyDescent="0.7">
      <c r="A33" s="102">
        <v>27</v>
      </c>
      <c r="B33" s="153" t="s">
        <v>92</v>
      </c>
      <c r="C33" s="153">
        <v>11035</v>
      </c>
      <c r="D33" s="153" t="s">
        <v>279</v>
      </c>
      <c r="E33" s="154">
        <v>100</v>
      </c>
      <c r="F33" s="154">
        <v>100</v>
      </c>
      <c r="G33" s="154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 s="3">
        <v>100</v>
      </c>
      <c r="N33" s="350">
        <v>100</v>
      </c>
      <c r="O33" s="352">
        <v>100</v>
      </c>
      <c r="P33" s="3"/>
      <c r="R33"/>
      <c r="S33"/>
      <c r="T33"/>
    </row>
    <row r="34" spans="1:20" x14ac:dyDescent="0.7">
      <c r="A34" s="102">
        <v>28</v>
      </c>
      <c r="B34" s="153" t="s">
        <v>92</v>
      </c>
      <c r="C34" s="153">
        <v>11036</v>
      </c>
      <c r="D34" s="153" t="s">
        <v>280</v>
      </c>
      <c r="E34" s="154">
        <v>100</v>
      </c>
      <c r="F34" s="154">
        <v>100</v>
      </c>
      <c r="G34" s="154">
        <v>100</v>
      </c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 s="3">
        <v>100</v>
      </c>
      <c r="N34" s="350">
        <v>100</v>
      </c>
      <c r="O34" s="352">
        <v>100</v>
      </c>
      <c r="P34" s="3"/>
      <c r="R34"/>
      <c r="S34"/>
      <c r="T34"/>
    </row>
    <row r="35" spans="1:20" x14ac:dyDescent="0.7">
      <c r="A35" s="102">
        <v>29</v>
      </c>
      <c r="B35" s="153" t="s">
        <v>92</v>
      </c>
      <c r="C35" s="153">
        <v>11037</v>
      </c>
      <c r="D35" s="153" t="s">
        <v>281</v>
      </c>
      <c r="E35" s="154">
        <v>100</v>
      </c>
      <c r="F35" s="154">
        <v>100</v>
      </c>
      <c r="G35" s="154">
        <v>100</v>
      </c>
      <c r="H35" s="3">
        <v>100</v>
      </c>
      <c r="I35" s="3">
        <v>100</v>
      </c>
      <c r="J35" s="3">
        <v>100</v>
      </c>
      <c r="K35" s="3">
        <v>100</v>
      </c>
      <c r="L35" s="3">
        <v>100</v>
      </c>
      <c r="M35" s="3">
        <v>100</v>
      </c>
      <c r="N35" s="350">
        <v>100</v>
      </c>
      <c r="O35" s="352">
        <v>100</v>
      </c>
      <c r="P35" s="3"/>
      <c r="R35"/>
      <c r="S35"/>
      <c r="T35"/>
    </row>
    <row r="36" spans="1:20" x14ac:dyDescent="0.7">
      <c r="A36" s="102">
        <v>30</v>
      </c>
      <c r="B36" s="153" t="s">
        <v>92</v>
      </c>
      <c r="C36" s="153">
        <v>11038</v>
      </c>
      <c r="D36" s="153" t="s">
        <v>282</v>
      </c>
      <c r="E36" s="154">
        <v>100</v>
      </c>
      <c r="F36" s="154">
        <v>100</v>
      </c>
      <c r="G36" s="154">
        <v>100</v>
      </c>
      <c r="H36" s="3">
        <v>100</v>
      </c>
      <c r="I36" s="3">
        <v>100</v>
      </c>
      <c r="J36" s="3">
        <v>100</v>
      </c>
      <c r="K36" s="3">
        <v>100</v>
      </c>
      <c r="L36" s="3">
        <v>100</v>
      </c>
      <c r="M36" s="3">
        <v>100</v>
      </c>
      <c r="N36" s="350">
        <v>100</v>
      </c>
      <c r="O36" s="352">
        <v>100</v>
      </c>
      <c r="P36" s="3"/>
      <c r="R36"/>
      <c r="S36"/>
      <c r="T36"/>
    </row>
    <row r="37" spans="1:20" x14ac:dyDescent="0.7">
      <c r="A37" s="102">
        <v>31</v>
      </c>
      <c r="B37" s="153" t="s">
        <v>92</v>
      </c>
      <c r="C37" s="153">
        <v>11039</v>
      </c>
      <c r="D37" s="153" t="s">
        <v>283</v>
      </c>
      <c r="E37" s="154">
        <v>100</v>
      </c>
      <c r="F37" s="154">
        <v>100</v>
      </c>
      <c r="G37" s="154">
        <v>100</v>
      </c>
      <c r="H37" s="3">
        <v>100</v>
      </c>
      <c r="I37" s="3">
        <v>100</v>
      </c>
      <c r="J37" s="3">
        <v>100</v>
      </c>
      <c r="K37" s="3">
        <v>100</v>
      </c>
      <c r="L37" s="3">
        <v>100</v>
      </c>
      <c r="M37" s="3">
        <v>100</v>
      </c>
      <c r="N37" s="350">
        <v>100</v>
      </c>
      <c r="O37" s="352">
        <v>100</v>
      </c>
      <c r="P37" s="3"/>
      <c r="R37"/>
      <c r="S37"/>
      <c r="T37"/>
    </row>
    <row r="38" spans="1:20" x14ac:dyDescent="0.7">
      <c r="A38" s="102">
        <v>32</v>
      </c>
      <c r="B38" s="153" t="s">
        <v>92</v>
      </c>
      <c r="C38" s="153">
        <v>11447</v>
      </c>
      <c r="D38" s="153" t="s">
        <v>515</v>
      </c>
      <c r="E38" s="154">
        <v>100</v>
      </c>
      <c r="F38" s="154">
        <v>100</v>
      </c>
      <c r="G38" s="154">
        <v>100</v>
      </c>
      <c r="H38" s="3">
        <v>100</v>
      </c>
      <c r="I38" s="3">
        <v>100</v>
      </c>
      <c r="J38" s="3">
        <v>100</v>
      </c>
      <c r="K38" s="3">
        <v>100</v>
      </c>
      <c r="L38" s="3">
        <v>100</v>
      </c>
      <c r="M38" s="3">
        <v>100</v>
      </c>
      <c r="N38" s="350">
        <v>100</v>
      </c>
      <c r="O38" s="352">
        <v>100</v>
      </c>
      <c r="P38" s="3"/>
      <c r="R38"/>
      <c r="S38"/>
      <c r="T38"/>
    </row>
    <row r="39" spans="1:20" x14ac:dyDescent="0.7">
      <c r="A39" s="102">
        <v>33</v>
      </c>
      <c r="B39" s="153" t="s">
        <v>92</v>
      </c>
      <c r="C39" s="153">
        <v>14133</v>
      </c>
      <c r="D39" s="153" t="s">
        <v>285</v>
      </c>
      <c r="E39" s="154">
        <v>100</v>
      </c>
      <c r="F39" s="154">
        <v>100</v>
      </c>
      <c r="G39" s="154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50">
        <v>100</v>
      </c>
      <c r="O39" s="352">
        <v>100</v>
      </c>
      <c r="P39" s="3"/>
      <c r="R39"/>
      <c r="S39"/>
      <c r="T39"/>
    </row>
    <row r="40" spans="1:20" x14ac:dyDescent="0.7">
      <c r="A40" s="102">
        <v>34</v>
      </c>
      <c r="B40" s="153" t="s">
        <v>92</v>
      </c>
      <c r="C40" s="153">
        <v>28861</v>
      </c>
      <c r="D40" s="153" t="s">
        <v>286</v>
      </c>
      <c r="E40" s="154">
        <v>100</v>
      </c>
      <c r="F40" s="154">
        <v>100</v>
      </c>
      <c r="G40" s="154">
        <v>100</v>
      </c>
      <c r="H40" s="3">
        <v>100</v>
      </c>
      <c r="I40" s="3">
        <v>100</v>
      </c>
      <c r="J40" s="3">
        <v>100</v>
      </c>
      <c r="K40" s="3">
        <v>100</v>
      </c>
      <c r="L40" s="3">
        <v>100</v>
      </c>
      <c r="M40" s="3">
        <v>100</v>
      </c>
      <c r="N40" s="350">
        <v>100</v>
      </c>
      <c r="O40" s="352">
        <v>100</v>
      </c>
      <c r="P40" s="3"/>
      <c r="R40"/>
      <c r="S40"/>
      <c r="T40"/>
    </row>
    <row r="41" spans="1:20" x14ac:dyDescent="0.7">
      <c r="A41" s="102">
        <v>35</v>
      </c>
      <c r="B41" s="153" t="s">
        <v>94</v>
      </c>
      <c r="C41" s="153">
        <v>10710</v>
      </c>
      <c r="D41" s="155" t="s">
        <v>287</v>
      </c>
      <c r="E41" s="154">
        <v>100</v>
      </c>
      <c r="F41" s="154">
        <v>100</v>
      </c>
      <c r="G41" s="154">
        <v>100</v>
      </c>
      <c r="H41" s="3">
        <v>100</v>
      </c>
      <c r="I41" s="439">
        <v>90</v>
      </c>
      <c r="J41" s="3">
        <v>100</v>
      </c>
      <c r="K41" s="3">
        <v>100</v>
      </c>
      <c r="L41" s="3">
        <v>100</v>
      </c>
      <c r="M41" s="3">
        <v>100</v>
      </c>
      <c r="N41" s="350">
        <v>100</v>
      </c>
      <c r="O41" s="352">
        <v>100</v>
      </c>
      <c r="P41" s="3"/>
      <c r="R41"/>
      <c r="S41"/>
      <c r="T41"/>
    </row>
    <row r="42" spans="1:20" x14ac:dyDescent="0.7">
      <c r="A42" s="102">
        <v>36</v>
      </c>
      <c r="B42" s="153" t="s">
        <v>94</v>
      </c>
      <c r="C42" s="153">
        <v>11095</v>
      </c>
      <c r="D42" s="153" t="s">
        <v>294</v>
      </c>
      <c r="E42" s="154">
        <v>100</v>
      </c>
      <c r="F42" s="154">
        <v>100</v>
      </c>
      <c r="G42" s="154">
        <v>100</v>
      </c>
      <c r="H42" s="3">
        <v>100</v>
      </c>
      <c r="I42" s="3">
        <v>100</v>
      </c>
      <c r="J42" s="3">
        <v>100</v>
      </c>
      <c r="K42" s="3">
        <v>100</v>
      </c>
      <c r="L42" s="3">
        <v>100</v>
      </c>
      <c r="M42" s="3">
        <v>100</v>
      </c>
      <c r="N42" s="350">
        <v>100</v>
      </c>
      <c r="O42" s="352">
        <v>100</v>
      </c>
      <c r="P42" s="3"/>
      <c r="R42"/>
      <c r="S42"/>
      <c r="T42"/>
    </row>
    <row r="43" spans="1:20" x14ac:dyDescent="0.7">
      <c r="A43" s="102">
        <v>37</v>
      </c>
      <c r="B43" s="153" t="s">
        <v>94</v>
      </c>
      <c r="C43" s="153">
        <v>11450</v>
      </c>
      <c r="D43" s="153" t="s">
        <v>303</v>
      </c>
      <c r="E43" s="154">
        <v>100</v>
      </c>
      <c r="F43" s="154">
        <v>100</v>
      </c>
      <c r="G43" s="154">
        <v>100</v>
      </c>
      <c r="H43" s="3">
        <v>100</v>
      </c>
      <c r="I43" s="3">
        <v>100</v>
      </c>
      <c r="J43" s="3">
        <v>100</v>
      </c>
      <c r="K43" s="3">
        <v>100</v>
      </c>
      <c r="L43" s="3">
        <v>100</v>
      </c>
      <c r="M43" s="3">
        <v>100</v>
      </c>
      <c r="N43" s="350">
        <v>100</v>
      </c>
      <c r="O43" s="352">
        <v>100</v>
      </c>
      <c r="P43" s="3"/>
      <c r="R43"/>
      <c r="S43"/>
      <c r="T43"/>
    </row>
    <row r="44" spans="1:20" x14ac:dyDescent="0.7">
      <c r="A44" s="102">
        <v>38</v>
      </c>
      <c r="B44" s="153" t="s">
        <v>94</v>
      </c>
      <c r="C44" s="153">
        <v>11089</v>
      </c>
      <c r="D44" s="153" t="s">
        <v>288</v>
      </c>
      <c r="E44" s="154">
        <v>100</v>
      </c>
      <c r="F44" s="154">
        <v>100</v>
      </c>
      <c r="G44" s="154">
        <v>100</v>
      </c>
      <c r="H44" s="3">
        <v>100</v>
      </c>
      <c r="I44" s="3">
        <v>100</v>
      </c>
      <c r="J44" s="3">
        <v>100</v>
      </c>
      <c r="K44" s="3">
        <v>100</v>
      </c>
      <c r="L44" s="3">
        <v>100</v>
      </c>
      <c r="M44" s="3">
        <v>100</v>
      </c>
      <c r="N44" s="350">
        <v>100</v>
      </c>
      <c r="O44" s="352">
        <v>100</v>
      </c>
      <c r="P44" s="3"/>
      <c r="R44"/>
      <c r="S44"/>
      <c r="T44"/>
    </row>
    <row r="45" spans="1:20" x14ac:dyDescent="0.7">
      <c r="A45" s="102">
        <v>39</v>
      </c>
      <c r="B45" s="153" t="s">
        <v>94</v>
      </c>
      <c r="C45" s="153">
        <v>11090</v>
      </c>
      <c r="D45" s="153" t="s">
        <v>289</v>
      </c>
      <c r="E45" s="154">
        <v>100</v>
      </c>
      <c r="F45" s="154">
        <v>100</v>
      </c>
      <c r="G45" s="154">
        <v>100</v>
      </c>
      <c r="H45" s="3">
        <v>100</v>
      </c>
      <c r="I45" s="3">
        <v>100</v>
      </c>
      <c r="J45" s="3">
        <v>100</v>
      </c>
      <c r="K45" s="3">
        <v>100</v>
      </c>
      <c r="L45" s="3">
        <v>100</v>
      </c>
      <c r="M45" s="3">
        <v>100</v>
      </c>
      <c r="N45" s="350">
        <v>100</v>
      </c>
      <c r="O45" s="352">
        <v>100</v>
      </c>
      <c r="P45" s="3"/>
      <c r="R45"/>
      <c r="S45"/>
      <c r="T45"/>
    </row>
    <row r="46" spans="1:20" x14ac:dyDescent="0.7">
      <c r="A46" s="102">
        <v>40</v>
      </c>
      <c r="B46" s="153" t="s">
        <v>94</v>
      </c>
      <c r="C46" s="153">
        <v>11091</v>
      </c>
      <c r="D46" s="153" t="s">
        <v>290</v>
      </c>
      <c r="E46" s="154">
        <v>100</v>
      </c>
      <c r="F46" s="154">
        <v>100</v>
      </c>
      <c r="G46" s="154">
        <v>100</v>
      </c>
      <c r="H46" s="3">
        <v>100</v>
      </c>
      <c r="I46" s="3">
        <v>100</v>
      </c>
      <c r="J46" s="3">
        <v>100</v>
      </c>
      <c r="K46" s="3">
        <v>100</v>
      </c>
      <c r="L46" s="3">
        <v>100</v>
      </c>
      <c r="M46" s="3">
        <v>100</v>
      </c>
      <c r="N46" s="350">
        <v>100</v>
      </c>
      <c r="O46" s="352">
        <v>100</v>
      </c>
      <c r="P46" s="3"/>
      <c r="R46"/>
      <c r="S46"/>
      <c r="T46"/>
    </row>
    <row r="47" spans="1:20" x14ac:dyDescent="0.7">
      <c r="A47" s="102">
        <v>41</v>
      </c>
      <c r="B47" s="153" t="s">
        <v>94</v>
      </c>
      <c r="C47" s="153">
        <v>11092</v>
      </c>
      <c r="D47" s="153" t="s">
        <v>291</v>
      </c>
      <c r="E47" s="154">
        <v>100</v>
      </c>
      <c r="F47" s="154">
        <v>100</v>
      </c>
      <c r="G47" s="154">
        <v>100</v>
      </c>
      <c r="H47" s="3">
        <v>100</v>
      </c>
      <c r="I47" s="3">
        <v>100</v>
      </c>
      <c r="J47" s="3">
        <v>100</v>
      </c>
      <c r="K47" s="3">
        <v>100</v>
      </c>
      <c r="L47" s="3">
        <v>100</v>
      </c>
      <c r="M47" s="3">
        <v>100</v>
      </c>
      <c r="N47" s="350">
        <v>100</v>
      </c>
      <c r="O47" s="352">
        <v>100</v>
      </c>
      <c r="P47" s="3"/>
      <c r="R47"/>
      <c r="S47"/>
      <c r="T47"/>
    </row>
    <row r="48" spans="1:20" x14ac:dyDescent="0.7">
      <c r="A48" s="102">
        <v>42</v>
      </c>
      <c r="B48" s="153" t="s">
        <v>94</v>
      </c>
      <c r="C48" s="153">
        <v>11093</v>
      </c>
      <c r="D48" s="153" t="s">
        <v>292</v>
      </c>
      <c r="E48" s="154">
        <v>100</v>
      </c>
      <c r="F48" s="154">
        <v>100</v>
      </c>
      <c r="G48" s="154">
        <v>100</v>
      </c>
      <c r="H48" s="3">
        <v>100</v>
      </c>
      <c r="I48" s="3">
        <v>100</v>
      </c>
      <c r="J48" s="3">
        <v>100</v>
      </c>
      <c r="K48" s="3">
        <v>100</v>
      </c>
      <c r="L48" s="3">
        <v>100</v>
      </c>
      <c r="M48" s="3">
        <v>100</v>
      </c>
      <c r="N48" s="350">
        <v>100</v>
      </c>
      <c r="O48" s="352">
        <v>100</v>
      </c>
      <c r="P48" s="3"/>
      <c r="R48"/>
      <c r="S48"/>
      <c r="T48"/>
    </row>
    <row r="49" spans="1:20" x14ac:dyDescent="0.7">
      <c r="A49" s="102">
        <v>43</v>
      </c>
      <c r="B49" s="153" t="s">
        <v>94</v>
      </c>
      <c r="C49" s="153">
        <v>11094</v>
      </c>
      <c r="D49" s="153" t="s">
        <v>293</v>
      </c>
      <c r="E49" s="154">
        <v>100</v>
      </c>
      <c r="F49" s="154">
        <v>100</v>
      </c>
      <c r="G49" s="154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50">
        <v>100</v>
      </c>
      <c r="O49" s="352">
        <v>100</v>
      </c>
      <c r="P49" s="3"/>
      <c r="R49"/>
      <c r="S49"/>
      <c r="T49"/>
    </row>
    <row r="50" spans="1:20" x14ac:dyDescent="0.7">
      <c r="A50" s="102">
        <v>44</v>
      </c>
      <c r="B50" s="153" t="s">
        <v>94</v>
      </c>
      <c r="C50" s="153">
        <v>11096</v>
      </c>
      <c r="D50" s="153" t="s">
        <v>295</v>
      </c>
      <c r="E50" s="154">
        <v>100</v>
      </c>
      <c r="F50" s="154">
        <v>100</v>
      </c>
      <c r="G50" s="154">
        <v>100</v>
      </c>
      <c r="H50" s="3">
        <v>100</v>
      </c>
      <c r="I50" s="3">
        <v>100</v>
      </c>
      <c r="J50" s="3">
        <v>100</v>
      </c>
      <c r="K50" s="3">
        <v>100</v>
      </c>
      <c r="L50" s="3">
        <v>100</v>
      </c>
      <c r="M50" s="3">
        <v>100</v>
      </c>
      <c r="N50" s="350">
        <v>100</v>
      </c>
      <c r="O50" s="352">
        <v>100</v>
      </c>
      <c r="P50" s="3"/>
      <c r="R50"/>
      <c r="S50"/>
      <c r="T50"/>
    </row>
    <row r="51" spans="1:20" x14ac:dyDescent="0.7">
      <c r="A51" s="102">
        <v>45</v>
      </c>
      <c r="B51" s="153" t="s">
        <v>94</v>
      </c>
      <c r="C51" s="153">
        <v>11097</v>
      </c>
      <c r="D51" s="153" t="s">
        <v>296</v>
      </c>
      <c r="E51" s="154">
        <v>100</v>
      </c>
      <c r="F51" s="154">
        <v>100</v>
      </c>
      <c r="G51" s="154">
        <v>100</v>
      </c>
      <c r="H51" s="3">
        <v>100</v>
      </c>
      <c r="I51" s="3">
        <v>100</v>
      </c>
      <c r="J51" s="3">
        <v>100</v>
      </c>
      <c r="K51" s="3">
        <v>100</v>
      </c>
      <c r="L51" s="3">
        <v>100</v>
      </c>
      <c r="M51" s="3">
        <v>100</v>
      </c>
      <c r="N51" s="350">
        <v>100</v>
      </c>
      <c r="O51" s="352">
        <v>100</v>
      </c>
      <c r="P51" s="3"/>
      <c r="R51"/>
      <c r="S51"/>
      <c r="T51"/>
    </row>
    <row r="52" spans="1:20" x14ac:dyDescent="0.7">
      <c r="A52" s="102">
        <v>46</v>
      </c>
      <c r="B52" s="153" t="s">
        <v>94</v>
      </c>
      <c r="C52" s="153">
        <v>11098</v>
      </c>
      <c r="D52" s="153" t="s">
        <v>297</v>
      </c>
      <c r="E52" s="154">
        <v>100</v>
      </c>
      <c r="F52" s="154">
        <v>100</v>
      </c>
      <c r="G52" s="154">
        <v>100</v>
      </c>
      <c r="H52" s="3">
        <v>100</v>
      </c>
      <c r="I52" s="3">
        <v>100</v>
      </c>
      <c r="J52" s="3">
        <v>100</v>
      </c>
      <c r="K52" s="3">
        <v>100</v>
      </c>
      <c r="L52" s="3">
        <v>100</v>
      </c>
      <c r="M52" s="3">
        <v>100</v>
      </c>
      <c r="N52" s="350">
        <v>100</v>
      </c>
      <c r="O52" s="352">
        <v>100</v>
      </c>
      <c r="P52" s="3"/>
      <c r="R52"/>
      <c r="S52"/>
      <c r="T52"/>
    </row>
    <row r="53" spans="1:20" x14ac:dyDescent="0.7">
      <c r="A53" s="102">
        <v>47</v>
      </c>
      <c r="B53" s="153" t="s">
        <v>94</v>
      </c>
      <c r="C53" s="153">
        <v>11099</v>
      </c>
      <c r="D53" s="153" t="s">
        <v>298</v>
      </c>
      <c r="E53" s="154">
        <v>100</v>
      </c>
      <c r="F53" s="154">
        <v>100</v>
      </c>
      <c r="G53" s="154">
        <v>100</v>
      </c>
      <c r="H53" s="3">
        <v>100</v>
      </c>
      <c r="I53" s="3">
        <v>100</v>
      </c>
      <c r="J53" s="3">
        <v>100</v>
      </c>
      <c r="K53" s="3">
        <v>100</v>
      </c>
      <c r="L53" s="3">
        <v>100</v>
      </c>
      <c r="M53" s="3">
        <v>100</v>
      </c>
      <c r="N53" s="350">
        <v>100</v>
      </c>
      <c r="O53" s="352">
        <v>100</v>
      </c>
      <c r="P53" s="3"/>
      <c r="R53"/>
      <c r="S53"/>
      <c r="T53"/>
    </row>
    <row r="54" spans="1:20" x14ac:dyDescent="0.7">
      <c r="A54" s="102">
        <v>48</v>
      </c>
      <c r="B54" s="153" t="s">
        <v>94</v>
      </c>
      <c r="C54" s="153">
        <v>11100</v>
      </c>
      <c r="D54" s="153" t="s">
        <v>299</v>
      </c>
      <c r="E54" s="154">
        <v>100</v>
      </c>
      <c r="F54" s="154">
        <v>100</v>
      </c>
      <c r="G54" s="154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50">
        <v>100</v>
      </c>
      <c r="O54" s="352">
        <v>100</v>
      </c>
      <c r="P54" s="3"/>
      <c r="R54"/>
      <c r="S54"/>
      <c r="T54"/>
    </row>
    <row r="55" spans="1:20" x14ac:dyDescent="0.7">
      <c r="A55" s="102">
        <v>49</v>
      </c>
      <c r="B55" s="153" t="s">
        <v>94</v>
      </c>
      <c r="C55" s="153">
        <v>11101</v>
      </c>
      <c r="D55" s="153" t="s">
        <v>300</v>
      </c>
      <c r="E55" s="154">
        <v>100</v>
      </c>
      <c r="F55" s="154">
        <v>100</v>
      </c>
      <c r="G55" s="154">
        <v>100</v>
      </c>
      <c r="H55" s="3">
        <v>100</v>
      </c>
      <c r="I55" s="3">
        <v>100</v>
      </c>
      <c r="J55" s="3">
        <v>100</v>
      </c>
      <c r="K55" s="3">
        <v>100</v>
      </c>
      <c r="L55" s="3">
        <v>100</v>
      </c>
      <c r="M55" s="3">
        <v>100</v>
      </c>
      <c r="N55" s="350">
        <v>100</v>
      </c>
      <c r="O55" s="352">
        <v>100</v>
      </c>
      <c r="P55" s="3"/>
      <c r="R55"/>
      <c r="S55"/>
      <c r="T55"/>
    </row>
    <row r="56" spans="1:20" x14ac:dyDescent="0.7">
      <c r="A56" s="102">
        <v>50</v>
      </c>
      <c r="B56" s="153" t="s">
        <v>94</v>
      </c>
      <c r="C56" s="153">
        <v>11102</v>
      </c>
      <c r="D56" s="153" t="s">
        <v>301</v>
      </c>
      <c r="E56" s="154">
        <v>100</v>
      </c>
      <c r="F56" s="154">
        <v>100</v>
      </c>
      <c r="G56" s="154">
        <v>100</v>
      </c>
      <c r="H56" s="3">
        <v>100</v>
      </c>
      <c r="I56" s="3">
        <v>100</v>
      </c>
      <c r="J56" s="3">
        <v>100</v>
      </c>
      <c r="K56" s="3">
        <v>100</v>
      </c>
      <c r="L56" s="3">
        <v>100</v>
      </c>
      <c r="M56" s="3">
        <v>100</v>
      </c>
      <c r="N56" s="350">
        <v>100</v>
      </c>
      <c r="O56" s="352">
        <v>100</v>
      </c>
      <c r="P56" s="3"/>
      <c r="R56"/>
      <c r="S56"/>
      <c r="T56"/>
    </row>
    <row r="57" spans="1:20" x14ac:dyDescent="0.7">
      <c r="A57" s="102">
        <v>51</v>
      </c>
      <c r="B57" s="153" t="s">
        <v>94</v>
      </c>
      <c r="C57" s="153">
        <v>11103</v>
      </c>
      <c r="D57" s="153" t="s">
        <v>302</v>
      </c>
      <c r="E57" s="154">
        <v>100</v>
      </c>
      <c r="F57" s="154">
        <v>100</v>
      </c>
      <c r="G57" s="154">
        <v>100</v>
      </c>
      <c r="H57" s="3">
        <v>100</v>
      </c>
      <c r="I57" s="3">
        <v>100</v>
      </c>
      <c r="J57" s="3">
        <v>100</v>
      </c>
      <c r="K57" s="3">
        <v>100</v>
      </c>
      <c r="L57" s="3">
        <v>100</v>
      </c>
      <c r="M57" s="3">
        <v>100</v>
      </c>
      <c r="N57" s="350">
        <v>100</v>
      </c>
      <c r="O57" s="352">
        <v>100</v>
      </c>
      <c r="P57" s="3"/>
      <c r="R57"/>
      <c r="S57"/>
      <c r="T57"/>
    </row>
    <row r="58" spans="1:20" x14ac:dyDescent="0.7">
      <c r="A58" s="102">
        <v>52</v>
      </c>
      <c r="B58" s="153" t="s">
        <v>94</v>
      </c>
      <c r="C58" s="153">
        <v>21323</v>
      </c>
      <c r="D58" s="153" t="s">
        <v>304</v>
      </c>
      <c r="E58" s="154">
        <v>100</v>
      </c>
      <c r="F58" s="154">
        <v>100</v>
      </c>
      <c r="G58" s="154">
        <v>100</v>
      </c>
      <c r="H58" s="3">
        <v>100</v>
      </c>
      <c r="I58" s="3">
        <v>100</v>
      </c>
      <c r="J58" s="3">
        <v>100</v>
      </c>
      <c r="K58" s="3">
        <v>100</v>
      </c>
      <c r="L58" s="3">
        <v>100</v>
      </c>
      <c r="M58" s="3">
        <v>100</v>
      </c>
      <c r="N58" s="350">
        <v>100</v>
      </c>
      <c r="O58" s="352">
        <v>100</v>
      </c>
      <c r="P58" s="3"/>
      <c r="R58"/>
      <c r="S58"/>
      <c r="T58"/>
    </row>
    <row r="59" spans="1:20" x14ac:dyDescent="0.7">
      <c r="A59" s="102">
        <v>53</v>
      </c>
      <c r="B59" s="153" t="s">
        <v>93</v>
      </c>
      <c r="C59" s="153">
        <v>10706</v>
      </c>
      <c r="D59" s="153" t="s">
        <v>305</v>
      </c>
      <c r="E59" s="154">
        <v>100</v>
      </c>
      <c r="F59" s="154">
        <v>100</v>
      </c>
      <c r="G59" s="154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50">
        <v>100</v>
      </c>
      <c r="O59" s="352">
        <v>100</v>
      </c>
      <c r="P59" s="3"/>
      <c r="R59"/>
      <c r="S59"/>
      <c r="T59"/>
    </row>
    <row r="60" spans="1:20" x14ac:dyDescent="0.7">
      <c r="A60" s="102">
        <v>54</v>
      </c>
      <c r="B60" s="153" t="s">
        <v>93</v>
      </c>
      <c r="C60" s="153">
        <v>11042</v>
      </c>
      <c r="D60" s="153" t="s">
        <v>306</v>
      </c>
      <c r="E60" s="154">
        <v>100</v>
      </c>
      <c r="F60" s="154">
        <v>100</v>
      </c>
      <c r="G60" s="154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50">
        <v>100</v>
      </c>
      <c r="O60" s="352">
        <v>100</v>
      </c>
      <c r="P60" s="3"/>
      <c r="R60"/>
      <c r="S60"/>
      <c r="T60"/>
    </row>
    <row r="61" spans="1:20" x14ac:dyDescent="0.7">
      <c r="A61" s="102">
        <v>55</v>
      </c>
      <c r="B61" s="153" t="s">
        <v>93</v>
      </c>
      <c r="C61" s="153">
        <v>11044</v>
      </c>
      <c r="D61" s="153" t="s">
        <v>307</v>
      </c>
      <c r="E61" s="154">
        <v>100</v>
      </c>
      <c r="F61" s="154">
        <v>100</v>
      </c>
      <c r="G61" s="154">
        <v>100</v>
      </c>
      <c r="H61" s="3">
        <v>100</v>
      </c>
      <c r="I61" s="3">
        <v>100</v>
      </c>
      <c r="J61" s="3">
        <v>100</v>
      </c>
      <c r="K61" s="3">
        <v>100</v>
      </c>
      <c r="L61" s="3">
        <v>100</v>
      </c>
      <c r="M61" s="3">
        <v>100</v>
      </c>
      <c r="N61" s="350">
        <v>100</v>
      </c>
      <c r="O61" s="352">
        <v>100</v>
      </c>
      <c r="P61" s="3"/>
      <c r="R61"/>
      <c r="S61"/>
      <c r="T61"/>
    </row>
    <row r="62" spans="1:20" x14ac:dyDescent="0.7">
      <c r="A62" s="102">
        <v>56</v>
      </c>
      <c r="B62" s="153" t="s">
        <v>93</v>
      </c>
      <c r="C62" s="153">
        <v>11045</v>
      </c>
      <c r="D62" s="153" t="s">
        <v>308</v>
      </c>
      <c r="E62" s="154">
        <v>100</v>
      </c>
      <c r="F62" s="154">
        <v>100</v>
      </c>
      <c r="G62" s="154">
        <v>100</v>
      </c>
      <c r="H62" s="3">
        <v>100</v>
      </c>
      <c r="I62" s="3">
        <v>100</v>
      </c>
      <c r="J62" s="3">
        <v>100</v>
      </c>
      <c r="K62" s="3">
        <v>100</v>
      </c>
      <c r="L62" s="3">
        <v>100</v>
      </c>
      <c r="M62" s="3">
        <v>100</v>
      </c>
      <c r="N62" s="350">
        <v>100</v>
      </c>
      <c r="O62" s="352">
        <v>100</v>
      </c>
      <c r="P62" s="3"/>
      <c r="R62"/>
      <c r="S62"/>
      <c r="T62"/>
    </row>
    <row r="63" spans="1:20" x14ac:dyDescent="0.7">
      <c r="A63" s="102">
        <v>57</v>
      </c>
      <c r="B63" s="153" t="s">
        <v>93</v>
      </c>
      <c r="C63" s="153">
        <v>11448</v>
      </c>
      <c r="D63" s="153" t="s">
        <v>516</v>
      </c>
      <c r="E63" s="154">
        <v>100</v>
      </c>
      <c r="F63" s="154">
        <v>100</v>
      </c>
      <c r="G63" s="154">
        <v>100</v>
      </c>
      <c r="H63" s="3">
        <v>100</v>
      </c>
      <c r="I63" s="3">
        <v>100</v>
      </c>
      <c r="J63" s="3">
        <v>100</v>
      </c>
      <c r="K63" s="3">
        <v>100</v>
      </c>
      <c r="L63" s="3">
        <v>100</v>
      </c>
      <c r="M63" s="3">
        <v>100</v>
      </c>
      <c r="N63" s="350">
        <v>100</v>
      </c>
      <c r="O63" s="352">
        <v>100</v>
      </c>
      <c r="P63" s="3"/>
      <c r="R63"/>
      <c r="S63"/>
      <c r="T63"/>
    </row>
    <row r="64" spans="1:20" x14ac:dyDescent="0.7">
      <c r="A64" s="102">
        <v>58</v>
      </c>
      <c r="B64" s="153" t="s">
        <v>93</v>
      </c>
      <c r="C64" s="153">
        <v>21356</v>
      </c>
      <c r="D64" s="153" t="s">
        <v>310</v>
      </c>
      <c r="E64" s="154">
        <v>100</v>
      </c>
      <c r="F64" s="154">
        <v>100</v>
      </c>
      <c r="G64" s="154">
        <v>100</v>
      </c>
      <c r="H64" s="3">
        <v>100</v>
      </c>
      <c r="I64" s="3">
        <v>100</v>
      </c>
      <c r="J64" s="3">
        <v>100</v>
      </c>
      <c r="K64" s="3">
        <v>100</v>
      </c>
      <c r="L64" s="3">
        <v>100</v>
      </c>
      <c r="M64" s="3">
        <v>100</v>
      </c>
      <c r="N64" s="350">
        <v>100</v>
      </c>
      <c r="O64" s="352">
        <v>100</v>
      </c>
      <c r="P64" s="3"/>
      <c r="R64"/>
      <c r="S64"/>
      <c r="T64"/>
    </row>
    <row r="65" spans="1:20" x14ac:dyDescent="0.7">
      <c r="A65" s="102">
        <v>59</v>
      </c>
      <c r="B65" s="153" t="s">
        <v>93</v>
      </c>
      <c r="C65" s="153">
        <v>28778</v>
      </c>
      <c r="D65" s="153" t="s">
        <v>311</v>
      </c>
      <c r="E65" s="154">
        <v>100</v>
      </c>
      <c r="F65" s="154">
        <v>100</v>
      </c>
      <c r="G65" s="154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50">
        <v>100</v>
      </c>
      <c r="O65" s="352">
        <v>100</v>
      </c>
      <c r="P65" s="3"/>
      <c r="R65"/>
      <c r="S65"/>
      <c r="T65"/>
    </row>
    <row r="66" spans="1:20" x14ac:dyDescent="0.7">
      <c r="A66" s="102">
        <v>60</v>
      </c>
      <c r="B66" s="153" t="s">
        <v>93</v>
      </c>
      <c r="C66" s="153">
        <v>28811</v>
      </c>
      <c r="D66" s="155" t="s">
        <v>312</v>
      </c>
      <c r="E66" s="154">
        <v>100</v>
      </c>
      <c r="F66" s="154">
        <v>100</v>
      </c>
      <c r="G66" s="154">
        <v>100</v>
      </c>
      <c r="H66" s="439">
        <v>95</v>
      </c>
      <c r="I66" s="3">
        <v>100</v>
      </c>
      <c r="J66" s="3">
        <v>100</v>
      </c>
      <c r="K66" s="3">
        <v>100</v>
      </c>
      <c r="L66" s="3">
        <v>100</v>
      </c>
      <c r="M66" s="3">
        <v>100</v>
      </c>
      <c r="N66" s="350">
        <v>100</v>
      </c>
      <c r="O66" s="352">
        <v>100</v>
      </c>
      <c r="P66" s="3"/>
      <c r="R66"/>
      <c r="S66"/>
      <c r="T66"/>
    </row>
    <row r="67" spans="1:20" x14ac:dyDescent="0.7">
      <c r="A67" s="102">
        <v>61</v>
      </c>
      <c r="B67" s="153" t="s">
        <v>93</v>
      </c>
      <c r="C67" s="153">
        <v>28815</v>
      </c>
      <c r="D67" s="153" t="s">
        <v>313</v>
      </c>
      <c r="E67" s="154">
        <v>100</v>
      </c>
      <c r="F67" s="154">
        <v>100</v>
      </c>
      <c r="G67" s="154">
        <v>100</v>
      </c>
      <c r="H67" s="3">
        <v>100</v>
      </c>
      <c r="I67" s="3">
        <v>100</v>
      </c>
      <c r="J67" s="3">
        <v>100</v>
      </c>
      <c r="K67" s="3">
        <v>100</v>
      </c>
      <c r="L67" s="3">
        <v>100</v>
      </c>
      <c r="M67" s="3">
        <v>100</v>
      </c>
      <c r="N67" s="350">
        <v>100</v>
      </c>
      <c r="O67" s="352">
        <v>100</v>
      </c>
      <c r="P67" s="3"/>
      <c r="R67"/>
      <c r="S67"/>
      <c r="T67"/>
    </row>
    <row r="68" spans="1:20" x14ac:dyDescent="0.7">
      <c r="A68" s="102">
        <v>62</v>
      </c>
      <c r="B68" s="153" t="s">
        <v>90</v>
      </c>
      <c r="C68" s="153">
        <v>10704</v>
      </c>
      <c r="D68" s="153" t="s">
        <v>314</v>
      </c>
      <c r="E68" s="154">
        <v>100</v>
      </c>
      <c r="F68" s="154">
        <v>100</v>
      </c>
      <c r="G68" s="154">
        <v>100</v>
      </c>
      <c r="H68" s="3">
        <v>100</v>
      </c>
      <c r="I68" s="3">
        <v>100</v>
      </c>
      <c r="J68" s="3">
        <v>100</v>
      </c>
      <c r="K68" s="3">
        <v>100</v>
      </c>
      <c r="L68" s="3">
        <v>100</v>
      </c>
      <c r="M68" s="3">
        <v>100</v>
      </c>
      <c r="N68" s="350">
        <v>100</v>
      </c>
      <c r="O68" s="352">
        <v>100</v>
      </c>
      <c r="P68" s="3"/>
      <c r="R68"/>
      <c r="S68"/>
      <c r="T68"/>
    </row>
    <row r="69" spans="1:20" x14ac:dyDescent="0.7">
      <c r="A69" s="102">
        <v>63</v>
      </c>
      <c r="B69" s="153" t="s">
        <v>90</v>
      </c>
      <c r="C69" s="153">
        <v>10991</v>
      </c>
      <c r="D69" s="153" t="s">
        <v>315</v>
      </c>
      <c r="E69" s="154">
        <v>100</v>
      </c>
      <c r="F69" s="154">
        <v>100</v>
      </c>
      <c r="G69" s="154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50">
        <v>100</v>
      </c>
      <c r="O69" s="352">
        <v>100</v>
      </c>
      <c r="P69" s="3"/>
      <c r="R69"/>
      <c r="S69"/>
      <c r="T69"/>
    </row>
    <row r="70" spans="1:20" x14ac:dyDescent="0.7">
      <c r="A70" s="102">
        <v>64</v>
      </c>
      <c r="B70" s="153" t="s">
        <v>90</v>
      </c>
      <c r="C70" s="153">
        <v>10992</v>
      </c>
      <c r="D70" s="153" t="s">
        <v>316</v>
      </c>
      <c r="E70" s="154">
        <v>100</v>
      </c>
      <c r="F70" s="154">
        <v>100</v>
      </c>
      <c r="G70" s="154">
        <v>100</v>
      </c>
      <c r="H70" s="3">
        <v>100</v>
      </c>
      <c r="I70" s="3">
        <v>100</v>
      </c>
      <c r="J70" s="3">
        <v>100</v>
      </c>
      <c r="K70" s="3">
        <v>100</v>
      </c>
      <c r="L70" s="3">
        <v>100</v>
      </c>
      <c r="M70" s="3">
        <v>100</v>
      </c>
      <c r="N70" s="350">
        <v>100</v>
      </c>
      <c r="O70" s="352">
        <v>100</v>
      </c>
      <c r="P70" s="3"/>
      <c r="R70"/>
      <c r="S70"/>
      <c r="T70"/>
    </row>
    <row r="71" spans="1:20" x14ac:dyDescent="0.7">
      <c r="A71" s="102">
        <v>65</v>
      </c>
      <c r="B71" s="153" t="s">
        <v>90</v>
      </c>
      <c r="C71" s="153">
        <v>10993</v>
      </c>
      <c r="D71" s="153" t="s">
        <v>317</v>
      </c>
      <c r="E71" s="154">
        <v>100</v>
      </c>
      <c r="F71" s="154">
        <v>100</v>
      </c>
      <c r="G71" s="154">
        <v>100</v>
      </c>
      <c r="H71" s="3">
        <v>100</v>
      </c>
      <c r="I71" s="3">
        <v>100</v>
      </c>
      <c r="J71" s="3">
        <v>100</v>
      </c>
      <c r="K71" s="3">
        <v>100</v>
      </c>
      <c r="L71" s="3">
        <v>100</v>
      </c>
      <c r="M71" s="3">
        <v>100</v>
      </c>
      <c r="N71" s="350">
        <v>100</v>
      </c>
      <c r="O71" s="352">
        <v>100</v>
      </c>
      <c r="P71" s="3"/>
      <c r="R71"/>
      <c r="S71"/>
      <c r="T71"/>
    </row>
    <row r="72" spans="1:20" x14ac:dyDescent="0.7">
      <c r="A72" s="102">
        <v>66</v>
      </c>
      <c r="B72" s="153" t="s">
        <v>90</v>
      </c>
      <c r="C72" s="153">
        <v>10994</v>
      </c>
      <c r="D72" s="153" t="s">
        <v>318</v>
      </c>
      <c r="E72" s="154">
        <v>100</v>
      </c>
      <c r="F72" s="154">
        <v>100</v>
      </c>
      <c r="G72" s="154">
        <v>100</v>
      </c>
      <c r="H72" s="3">
        <v>100</v>
      </c>
      <c r="I72" s="3">
        <v>100</v>
      </c>
      <c r="J72" s="3">
        <v>100</v>
      </c>
      <c r="K72" s="3">
        <v>100</v>
      </c>
      <c r="L72" s="3">
        <v>100</v>
      </c>
      <c r="M72" s="3">
        <v>100</v>
      </c>
      <c r="N72" s="350">
        <v>100</v>
      </c>
      <c r="O72" s="352">
        <v>100</v>
      </c>
      <c r="P72" s="3"/>
      <c r="R72"/>
      <c r="S72"/>
      <c r="T72"/>
    </row>
    <row r="73" spans="1:20" x14ac:dyDescent="0.7">
      <c r="A73" s="102">
        <v>67</v>
      </c>
      <c r="B73" s="153" t="s">
        <v>90</v>
      </c>
      <c r="C73" s="153">
        <v>23367</v>
      </c>
      <c r="D73" s="153" t="s">
        <v>319</v>
      </c>
      <c r="E73" s="154">
        <v>100</v>
      </c>
      <c r="F73" s="154">
        <v>100</v>
      </c>
      <c r="G73" s="154">
        <v>100</v>
      </c>
      <c r="H73" s="3">
        <v>100</v>
      </c>
      <c r="I73" s="3">
        <v>100</v>
      </c>
      <c r="J73" s="3">
        <v>100</v>
      </c>
      <c r="K73" s="3">
        <v>100</v>
      </c>
      <c r="L73" s="3">
        <v>100</v>
      </c>
      <c r="M73" s="3">
        <v>100</v>
      </c>
      <c r="N73" s="350">
        <v>100</v>
      </c>
      <c r="O73" s="352">
        <v>100</v>
      </c>
      <c r="P73" s="3"/>
      <c r="R73"/>
      <c r="S73"/>
      <c r="T73"/>
    </row>
    <row r="74" spans="1:20" x14ac:dyDescent="0.7">
      <c r="A74" s="102">
        <v>68</v>
      </c>
      <c r="B74" s="153" t="s">
        <v>91</v>
      </c>
      <c r="C74" s="153">
        <v>10671</v>
      </c>
      <c r="D74" s="153" t="s">
        <v>320</v>
      </c>
      <c r="E74" s="154">
        <v>100</v>
      </c>
      <c r="F74" s="154">
        <v>100</v>
      </c>
      <c r="G74" s="154">
        <v>100</v>
      </c>
      <c r="H74" s="3">
        <v>100</v>
      </c>
      <c r="I74" s="3">
        <v>100</v>
      </c>
      <c r="J74" s="3">
        <v>100</v>
      </c>
      <c r="K74" s="3">
        <v>100</v>
      </c>
      <c r="L74" s="3">
        <v>100</v>
      </c>
      <c r="M74" s="3">
        <v>100</v>
      </c>
      <c r="N74" s="350">
        <v>100</v>
      </c>
      <c r="O74" s="352">
        <v>100</v>
      </c>
      <c r="P74" s="3"/>
      <c r="R74"/>
      <c r="S74"/>
      <c r="T74"/>
    </row>
    <row r="75" spans="1:20" x14ac:dyDescent="0.7">
      <c r="A75" s="102">
        <v>69</v>
      </c>
      <c r="B75" s="153" t="s">
        <v>91</v>
      </c>
      <c r="C75" s="153">
        <v>11015</v>
      </c>
      <c r="D75" s="153" t="s">
        <v>323</v>
      </c>
      <c r="E75" s="154">
        <v>100</v>
      </c>
      <c r="F75" s="154">
        <v>100</v>
      </c>
      <c r="G75" s="154">
        <v>100</v>
      </c>
      <c r="H75" s="3">
        <v>100</v>
      </c>
      <c r="I75" s="3">
        <v>100</v>
      </c>
      <c r="J75" s="3">
        <v>100</v>
      </c>
      <c r="K75" s="3">
        <v>100</v>
      </c>
      <c r="L75" s="3">
        <v>100</v>
      </c>
      <c r="M75" s="3">
        <v>100</v>
      </c>
      <c r="N75" s="350">
        <v>100</v>
      </c>
      <c r="O75" s="352">
        <v>100</v>
      </c>
      <c r="P75" s="3"/>
      <c r="R75"/>
      <c r="S75"/>
      <c r="T75"/>
    </row>
    <row r="76" spans="1:20" x14ac:dyDescent="0.7">
      <c r="A76" s="102">
        <v>70</v>
      </c>
      <c r="B76" s="153" t="s">
        <v>91</v>
      </c>
      <c r="C76" s="153">
        <v>11013</v>
      </c>
      <c r="D76" s="153" t="s">
        <v>321</v>
      </c>
      <c r="E76" s="154">
        <v>100</v>
      </c>
      <c r="F76" s="154">
        <v>100</v>
      </c>
      <c r="G76" s="154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50">
        <v>100</v>
      </c>
      <c r="O76" s="352">
        <v>100</v>
      </c>
      <c r="P76" s="3"/>
      <c r="R76"/>
      <c r="S76"/>
      <c r="T76"/>
    </row>
    <row r="77" spans="1:20" x14ac:dyDescent="0.7">
      <c r="A77" s="102">
        <v>71</v>
      </c>
      <c r="B77" s="153" t="s">
        <v>91</v>
      </c>
      <c r="C77" s="153">
        <v>11014</v>
      </c>
      <c r="D77" s="153" t="s">
        <v>322</v>
      </c>
      <c r="E77" s="154">
        <v>100</v>
      </c>
      <c r="F77" s="154">
        <v>100</v>
      </c>
      <c r="G77" s="154">
        <v>100</v>
      </c>
      <c r="H77" s="3">
        <v>100</v>
      </c>
      <c r="I77" s="3">
        <v>100</v>
      </c>
      <c r="J77" s="3">
        <v>100</v>
      </c>
      <c r="K77" s="3">
        <v>100</v>
      </c>
      <c r="L77" s="3">
        <v>100</v>
      </c>
      <c r="M77" s="3">
        <v>100</v>
      </c>
      <c r="N77" s="350">
        <v>100</v>
      </c>
      <c r="O77" s="352">
        <v>100</v>
      </c>
      <c r="P77" s="3"/>
      <c r="R77"/>
      <c r="S77"/>
      <c r="T77"/>
    </row>
    <row r="78" spans="1:20" x14ac:dyDescent="0.7">
      <c r="A78" s="102">
        <v>72</v>
      </c>
      <c r="B78" s="153" t="s">
        <v>91</v>
      </c>
      <c r="C78" s="153">
        <v>11016</v>
      </c>
      <c r="D78" s="155" t="s">
        <v>324</v>
      </c>
      <c r="E78" s="154">
        <v>100</v>
      </c>
      <c r="F78" s="154">
        <v>100</v>
      </c>
      <c r="G78" s="154">
        <v>100</v>
      </c>
      <c r="H78" s="3">
        <v>100</v>
      </c>
      <c r="I78" s="3">
        <v>100</v>
      </c>
      <c r="J78" s="439">
        <v>95</v>
      </c>
      <c r="K78" s="3">
        <v>100</v>
      </c>
      <c r="L78" s="3">
        <v>100</v>
      </c>
      <c r="M78" s="3">
        <v>100</v>
      </c>
      <c r="N78" s="350">
        <v>100</v>
      </c>
      <c r="O78" s="352">
        <v>100</v>
      </c>
      <c r="P78" s="3"/>
      <c r="R78"/>
      <c r="S78"/>
      <c r="T78"/>
    </row>
    <row r="79" spans="1:20" x14ac:dyDescent="0.7">
      <c r="A79" s="102">
        <v>73</v>
      </c>
      <c r="B79" s="153" t="s">
        <v>91</v>
      </c>
      <c r="C79" s="153">
        <v>11017</v>
      </c>
      <c r="D79" s="153" t="s">
        <v>325</v>
      </c>
      <c r="E79" s="154">
        <v>100</v>
      </c>
      <c r="F79" s="154">
        <v>100</v>
      </c>
      <c r="G79" s="154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50">
        <v>100</v>
      </c>
      <c r="O79" s="352">
        <v>100</v>
      </c>
      <c r="P79" s="3"/>
      <c r="R79"/>
      <c r="S79"/>
      <c r="T79"/>
    </row>
    <row r="80" spans="1:20" x14ac:dyDescent="0.7">
      <c r="A80" s="102">
        <v>74</v>
      </c>
      <c r="B80" s="153" t="s">
        <v>91</v>
      </c>
      <c r="C80" s="153">
        <v>11018</v>
      </c>
      <c r="D80" s="153" t="s">
        <v>517</v>
      </c>
      <c r="E80" s="154">
        <v>100</v>
      </c>
      <c r="F80" s="154">
        <v>100</v>
      </c>
      <c r="G80" s="154">
        <v>100</v>
      </c>
      <c r="H80" s="3">
        <v>100</v>
      </c>
      <c r="I80" s="3">
        <v>100</v>
      </c>
      <c r="J80" s="3">
        <v>100</v>
      </c>
      <c r="K80" s="3">
        <v>100</v>
      </c>
      <c r="L80" s="3">
        <v>100</v>
      </c>
      <c r="M80" s="3">
        <v>100</v>
      </c>
      <c r="N80" s="350">
        <v>100</v>
      </c>
      <c r="O80" s="352">
        <v>100</v>
      </c>
      <c r="P80" s="3"/>
      <c r="R80"/>
      <c r="S80"/>
      <c r="T80"/>
    </row>
    <row r="81" spans="1:20" x14ac:dyDescent="0.7">
      <c r="A81" s="102">
        <v>75</v>
      </c>
      <c r="B81" s="153" t="s">
        <v>91</v>
      </c>
      <c r="C81" s="153">
        <v>11019</v>
      </c>
      <c r="D81" s="153" t="s">
        <v>327</v>
      </c>
      <c r="E81" s="154">
        <v>100</v>
      </c>
      <c r="F81" s="154">
        <v>100</v>
      </c>
      <c r="G81" s="154">
        <v>100</v>
      </c>
      <c r="H81" s="3">
        <v>100</v>
      </c>
      <c r="I81" s="3">
        <v>100</v>
      </c>
      <c r="J81" s="3">
        <v>100</v>
      </c>
      <c r="K81" s="3">
        <v>100</v>
      </c>
      <c r="L81" s="3">
        <v>100</v>
      </c>
      <c r="M81" s="3">
        <v>100</v>
      </c>
      <c r="N81" s="350">
        <v>100</v>
      </c>
      <c r="O81" s="352">
        <v>100</v>
      </c>
      <c r="P81" s="3"/>
      <c r="R81"/>
      <c r="S81"/>
      <c r="T81"/>
    </row>
    <row r="82" spans="1:20" x14ac:dyDescent="0.7">
      <c r="A82" s="102">
        <v>76</v>
      </c>
      <c r="B82" s="153" t="s">
        <v>91</v>
      </c>
      <c r="C82" s="153">
        <v>11020</v>
      </c>
      <c r="D82" s="153" t="s">
        <v>328</v>
      </c>
      <c r="E82" s="154">
        <v>100</v>
      </c>
      <c r="F82" s="154">
        <v>100</v>
      </c>
      <c r="G82" s="154">
        <v>100</v>
      </c>
      <c r="H82" s="3">
        <v>100</v>
      </c>
      <c r="I82" s="3">
        <v>100</v>
      </c>
      <c r="J82" s="3">
        <v>100</v>
      </c>
      <c r="K82" s="3">
        <v>100</v>
      </c>
      <c r="L82" s="3">
        <v>100</v>
      </c>
      <c r="M82" s="3">
        <v>100</v>
      </c>
      <c r="N82" s="350">
        <v>100</v>
      </c>
      <c r="O82" s="352">
        <v>100</v>
      </c>
      <c r="P82" s="3"/>
      <c r="R82"/>
      <c r="S82"/>
      <c r="T82"/>
    </row>
    <row r="83" spans="1:20" x14ac:dyDescent="0.7">
      <c r="A83" s="102">
        <v>77</v>
      </c>
      <c r="B83" s="153" t="s">
        <v>91</v>
      </c>
      <c r="C83" s="153">
        <v>11021</v>
      </c>
      <c r="D83" s="153" t="s">
        <v>329</v>
      </c>
      <c r="E83" s="154">
        <v>100</v>
      </c>
      <c r="F83" s="154">
        <v>100</v>
      </c>
      <c r="G83" s="154">
        <v>100</v>
      </c>
      <c r="H83" s="3">
        <v>100</v>
      </c>
      <c r="I83" s="3">
        <v>100</v>
      </c>
      <c r="J83" s="3">
        <v>100</v>
      </c>
      <c r="K83" s="3">
        <v>100</v>
      </c>
      <c r="L83" s="3">
        <v>100</v>
      </c>
      <c r="M83" s="3">
        <v>100</v>
      </c>
      <c r="N83" s="350">
        <v>100</v>
      </c>
      <c r="O83" s="352">
        <v>100</v>
      </c>
      <c r="P83" s="3"/>
      <c r="R83"/>
      <c r="S83"/>
      <c r="T83"/>
    </row>
    <row r="84" spans="1:20" x14ac:dyDescent="0.7">
      <c r="A84" s="102">
        <v>78</v>
      </c>
      <c r="B84" s="153" t="s">
        <v>91</v>
      </c>
      <c r="C84" s="153">
        <v>11022</v>
      </c>
      <c r="D84" s="153" t="s">
        <v>330</v>
      </c>
      <c r="E84" s="154">
        <v>100</v>
      </c>
      <c r="F84" s="154">
        <v>100</v>
      </c>
      <c r="G84" s="154">
        <v>100</v>
      </c>
      <c r="H84" s="3">
        <v>100</v>
      </c>
      <c r="I84" s="3">
        <v>100</v>
      </c>
      <c r="J84" s="3">
        <v>100</v>
      </c>
      <c r="K84" s="3">
        <v>100</v>
      </c>
      <c r="L84" s="3">
        <v>100</v>
      </c>
      <c r="M84" s="3">
        <v>100</v>
      </c>
      <c r="N84" s="350">
        <v>100</v>
      </c>
      <c r="O84" s="352">
        <v>100</v>
      </c>
      <c r="P84" s="3"/>
      <c r="R84"/>
      <c r="S84"/>
      <c r="T84"/>
    </row>
    <row r="85" spans="1:20" x14ac:dyDescent="0.7">
      <c r="A85" s="102">
        <v>79</v>
      </c>
      <c r="B85" s="153" t="s">
        <v>91</v>
      </c>
      <c r="C85" s="153">
        <v>11023</v>
      </c>
      <c r="D85" s="153" t="s">
        <v>331</v>
      </c>
      <c r="E85" s="154">
        <v>100</v>
      </c>
      <c r="F85" s="154">
        <v>100</v>
      </c>
      <c r="G85" s="154">
        <v>100</v>
      </c>
      <c r="H85" s="3">
        <v>100</v>
      </c>
      <c r="I85" s="3">
        <v>100</v>
      </c>
      <c r="J85" s="3">
        <v>100</v>
      </c>
      <c r="K85" s="3">
        <v>100</v>
      </c>
      <c r="L85" s="3">
        <v>100</v>
      </c>
      <c r="M85" s="3">
        <v>100</v>
      </c>
      <c r="N85" s="350">
        <v>100</v>
      </c>
      <c r="O85" s="352">
        <v>100</v>
      </c>
      <c r="P85" s="3"/>
      <c r="R85"/>
      <c r="S85"/>
      <c r="T85"/>
    </row>
    <row r="86" spans="1:20" x14ac:dyDescent="0.7">
      <c r="A86" s="102">
        <v>80</v>
      </c>
      <c r="B86" s="153" t="s">
        <v>91</v>
      </c>
      <c r="C86" s="153">
        <v>11024</v>
      </c>
      <c r="D86" s="153" t="s">
        <v>332</v>
      </c>
      <c r="E86" s="154">
        <v>100</v>
      </c>
      <c r="F86" s="154">
        <v>100</v>
      </c>
      <c r="G86" s="154">
        <v>100</v>
      </c>
      <c r="H86" s="3">
        <v>100</v>
      </c>
      <c r="I86" s="3">
        <v>100</v>
      </c>
      <c r="J86" s="3">
        <v>100</v>
      </c>
      <c r="K86" s="3">
        <v>100</v>
      </c>
      <c r="L86" s="3">
        <v>100</v>
      </c>
      <c r="M86" s="3">
        <v>100</v>
      </c>
      <c r="N86" s="350">
        <v>100</v>
      </c>
      <c r="O86" s="352">
        <v>100</v>
      </c>
      <c r="P86" s="3"/>
      <c r="R86"/>
      <c r="S86"/>
      <c r="T86"/>
    </row>
    <row r="87" spans="1:20" x14ac:dyDescent="0.7">
      <c r="A87" s="102">
        <v>81</v>
      </c>
      <c r="B87" s="153" t="s">
        <v>91</v>
      </c>
      <c r="C87" s="153">
        <v>11025</v>
      </c>
      <c r="D87" s="153" t="s">
        <v>333</v>
      </c>
      <c r="E87" s="154">
        <v>100</v>
      </c>
      <c r="F87" s="154">
        <v>100</v>
      </c>
      <c r="G87" s="154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50">
        <v>100</v>
      </c>
      <c r="O87" s="352">
        <v>100</v>
      </c>
      <c r="P87" s="3"/>
      <c r="R87"/>
      <c r="S87"/>
      <c r="T87"/>
    </row>
    <row r="88" spans="1:20" x14ac:dyDescent="0.7">
      <c r="A88" s="102">
        <v>82</v>
      </c>
      <c r="B88" s="153" t="s">
        <v>91</v>
      </c>
      <c r="C88" s="153">
        <v>11026</v>
      </c>
      <c r="D88" s="153" t="s">
        <v>334</v>
      </c>
      <c r="E88" s="154">
        <v>100</v>
      </c>
      <c r="F88" s="154">
        <v>100</v>
      </c>
      <c r="G88" s="154">
        <v>100</v>
      </c>
      <c r="H88" s="3">
        <v>100</v>
      </c>
      <c r="I88" s="3">
        <v>100</v>
      </c>
      <c r="J88" s="3">
        <v>100</v>
      </c>
      <c r="K88" s="3">
        <v>100</v>
      </c>
      <c r="L88" s="3">
        <v>100</v>
      </c>
      <c r="M88" s="3">
        <v>100</v>
      </c>
      <c r="N88" s="350">
        <v>100</v>
      </c>
      <c r="O88" s="352">
        <v>100</v>
      </c>
      <c r="P88" s="3"/>
      <c r="R88"/>
      <c r="S88"/>
      <c r="T88"/>
    </row>
    <row r="89" spans="1:20" x14ac:dyDescent="0.7">
      <c r="A89" s="102">
        <v>83</v>
      </c>
      <c r="B89" s="153" t="s">
        <v>91</v>
      </c>
      <c r="C89" s="153">
        <v>11027</v>
      </c>
      <c r="D89" s="153" t="s">
        <v>335</v>
      </c>
      <c r="E89" s="154">
        <v>100</v>
      </c>
      <c r="F89" s="154">
        <v>100</v>
      </c>
      <c r="G89" s="154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50">
        <v>100</v>
      </c>
      <c r="O89" s="352">
        <v>100</v>
      </c>
      <c r="P89" s="3"/>
      <c r="R89"/>
      <c r="S89"/>
      <c r="T89"/>
    </row>
    <row r="90" spans="1:20" x14ac:dyDescent="0.7">
      <c r="A90" s="102">
        <v>84</v>
      </c>
      <c r="B90" s="153" t="s">
        <v>91</v>
      </c>
      <c r="C90" s="153">
        <v>11028</v>
      </c>
      <c r="D90" s="155" t="s">
        <v>336</v>
      </c>
      <c r="E90" s="154">
        <v>100</v>
      </c>
      <c r="F90" s="154">
        <v>100</v>
      </c>
      <c r="G90" s="154">
        <v>100</v>
      </c>
      <c r="H90" s="3">
        <v>100</v>
      </c>
      <c r="I90" s="3">
        <v>100</v>
      </c>
      <c r="J90" s="439">
        <v>95</v>
      </c>
      <c r="K90" s="3">
        <v>100</v>
      </c>
      <c r="L90" s="3">
        <v>100</v>
      </c>
      <c r="M90" s="3">
        <v>100</v>
      </c>
      <c r="N90" s="350">
        <v>100</v>
      </c>
      <c r="O90" s="352">
        <v>100</v>
      </c>
      <c r="P90" s="3"/>
      <c r="R90"/>
      <c r="S90"/>
      <c r="T90"/>
    </row>
    <row r="91" spans="1:20" x14ac:dyDescent="0.7">
      <c r="A91" s="102">
        <v>85</v>
      </c>
      <c r="B91" s="153" t="s">
        <v>91</v>
      </c>
      <c r="C91" s="153">
        <v>11029</v>
      </c>
      <c r="D91" s="153" t="s">
        <v>337</v>
      </c>
      <c r="E91" s="154">
        <v>100</v>
      </c>
      <c r="F91" s="154">
        <v>100</v>
      </c>
      <c r="G91" s="154">
        <v>100</v>
      </c>
      <c r="H91" s="3">
        <v>100</v>
      </c>
      <c r="I91" s="3">
        <v>100</v>
      </c>
      <c r="J91" s="3">
        <v>100</v>
      </c>
      <c r="K91" s="3">
        <v>100</v>
      </c>
      <c r="L91" s="3">
        <v>100</v>
      </c>
      <c r="M91" s="3">
        <v>100</v>
      </c>
      <c r="N91" s="350">
        <v>100</v>
      </c>
      <c r="O91" s="352">
        <v>100</v>
      </c>
      <c r="P91" s="3"/>
      <c r="R91"/>
      <c r="S91"/>
      <c r="T91"/>
    </row>
    <row r="92" spans="1:20" x14ac:dyDescent="0.7">
      <c r="A92" s="102">
        <v>86</v>
      </c>
      <c r="B92" s="153" t="s">
        <v>91</v>
      </c>
      <c r="C92" s="153">
        <v>11446</v>
      </c>
      <c r="D92" s="153" t="s">
        <v>518</v>
      </c>
      <c r="E92" s="154">
        <v>100</v>
      </c>
      <c r="F92" s="154">
        <v>100</v>
      </c>
      <c r="G92" s="154">
        <v>100</v>
      </c>
      <c r="H92" s="3">
        <v>100</v>
      </c>
      <c r="I92" s="3">
        <v>100</v>
      </c>
      <c r="J92" s="3">
        <v>100</v>
      </c>
      <c r="K92" s="3">
        <v>100</v>
      </c>
      <c r="L92" s="3">
        <v>100</v>
      </c>
      <c r="M92" s="3">
        <v>100</v>
      </c>
      <c r="N92" s="350">
        <v>100</v>
      </c>
      <c r="O92" s="352">
        <v>100</v>
      </c>
      <c r="P92" s="3"/>
      <c r="R92"/>
      <c r="S92"/>
      <c r="T92"/>
    </row>
    <row r="93" spans="1:20" x14ac:dyDescent="0.7">
      <c r="A93" s="102">
        <v>87</v>
      </c>
      <c r="B93" s="153" t="s">
        <v>91</v>
      </c>
      <c r="C93" s="153">
        <v>25058</v>
      </c>
      <c r="D93" s="153" t="s">
        <v>339</v>
      </c>
      <c r="E93" s="154">
        <v>100</v>
      </c>
      <c r="F93" s="154">
        <v>100</v>
      </c>
      <c r="G93" s="154">
        <v>100</v>
      </c>
      <c r="H93" s="3">
        <v>100</v>
      </c>
      <c r="I93" s="3">
        <v>100</v>
      </c>
      <c r="J93" s="3">
        <v>100</v>
      </c>
      <c r="K93" s="3">
        <v>100</v>
      </c>
      <c r="L93" s="3">
        <v>100</v>
      </c>
      <c r="M93" s="3">
        <v>100</v>
      </c>
      <c r="N93" s="350">
        <v>100</v>
      </c>
      <c r="O93" s="352">
        <v>100</v>
      </c>
      <c r="P93" s="3"/>
      <c r="R93"/>
      <c r="S93"/>
      <c r="T93"/>
    </row>
    <row r="94" spans="1:20" x14ac:dyDescent="0.7">
      <c r="A94" s="102">
        <v>88</v>
      </c>
      <c r="B94" s="3" t="s">
        <v>91</v>
      </c>
      <c r="C94" s="3">
        <v>25059</v>
      </c>
      <c r="D94" s="156" t="s">
        <v>340</v>
      </c>
      <c r="E94" s="154">
        <v>100</v>
      </c>
      <c r="F94" s="154">
        <v>100</v>
      </c>
      <c r="G94" s="154">
        <v>100</v>
      </c>
      <c r="H94" s="3">
        <v>100</v>
      </c>
      <c r="I94" s="3">
        <v>100</v>
      </c>
      <c r="J94" s="439">
        <v>95</v>
      </c>
      <c r="K94" s="3">
        <v>100</v>
      </c>
      <c r="L94" s="3">
        <v>100</v>
      </c>
      <c r="M94" s="3">
        <v>100</v>
      </c>
      <c r="N94" s="350">
        <v>100</v>
      </c>
      <c r="O94" s="352">
        <v>100</v>
      </c>
      <c r="P94" s="3"/>
      <c r="R94"/>
      <c r="S94"/>
      <c r="T94"/>
    </row>
    <row r="98" spans="10:10" x14ac:dyDescent="0.7">
      <c r="J98" s="157"/>
    </row>
  </sheetData>
  <autoFilter ref="A6:WVZ94" xr:uid="{59AEA65C-BBCA-4D9A-A131-A6B90E4B3151}"/>
  <mergeCells count="4">
    <mergeCell ref="A2:P2"/>
    <mergeCell ref="A3:P3"/>
    <mergeCell ref="A4:P4"/>
    <mergeCell ref="A5:P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341B7-4AEF-4BFF-BD4F-6FEFD3052449}">
  <dimension ref="A1:U102"/>
  <sheetViews>
    <sheetView zoomScale="60" zoomScaleNormal="60" workbookViewId="0">
      <selection activeCell="D1" sqref="D1:H1"/>
    </sheetView>
  </sheetViews>
  <sheetFormatPr defaultColWidth="9" defaultRowHeight="21" x14ac:dyDescent="0.6"/>
  <cols>
    <col min="1" max="1" width="5.09765625" style="244" customWidth="1"/>
    <col min="2" max="2" width="8.8984375" style="217" customWidth="1"/>
    <col min="3" max="3" width="9" style="217"/>
    <col min="4" max="4" width="18.19921875" style="217" customWidth="1"/>
    <col min="5" max="5" width="6.8984375" style="244" customWidth="1"/>
    <col min="6" max="6" width="11.19921875" style="244" customWidth="1"/>
    <col min="7" max="7" width="8.8984375" style="244" customWidth="1"/>
    <col min="8" max="8" width="10.8984375" style="217" customWidth="1"/>
    <col min="9" max="9" width="6.3984375" style="217" customWidth="1"/>
    <col min="10" max="10" width="20" style="217" customWidth="1"/>
    <col min="11" max="11" width="16.59765625" style="217" customWidth="1"/>
    <col min="12" max="12" width="18.8984375" style="217" customWidth="1"/>
    <col min="13" max="13" width="14.296875" style="217" customWidth="1"/>
    <col min="14" max="14" width="13.3984375" style="217" customWidth="1"/>
    <col min="15" max="15" width="16.3984375" style="217" customWidth="1"/>
    <col min="16" max="16" width="13.09765625" style="217" customWidth="1"/>
    <col min="17" max="17" width="14" style="217" customWidth="1"/>
    <col min="18" max="18" width="13.3984375" style="217" customWidth="1"/>
    <col min="19" max="21" width="9" style="262"/>
    <col min="22" max="16384" width="9" style="217"/>
  </cols>
  <sheetData>
    <row r="1" spans="1:21" ht="24.6" x14ac:dyDescent="0.7">
      <c r="D1" s="492" t="s">
        <v>822</v>
      </c>
      <c r="E1" s="492"/>
      <c r="F1" s="492"/>
      <c r="G1" s="492"/>
      <c r="H1" s="492"/>
      <c r="S1" s="633"/>
      <c r="T1" s="633"/>
      <c r="U1" s="633"/>
    </row>
    <row r="2" spans="1:21" x14ac:dyDescent="0.6">
      <c r="B2" s="634" t="s">
        <v>862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245"/>
      <c r="Q2" s="245"/>
      <c r="R2" s="245"/>
      <c r="S2" s="245"/>
      <c r="T2" s="245"/>
      <c r="U2" s="245"/>
    </row>
    <row r="3" spans="1:21" s="247" customFormat="1" x14ac:dyDescent="0.25">
      <c r="A3" s="627" t="s">
        <v>100</v>
      </c>
      <c r="B3" s="627" t="s">
        <v>88</v>
      </c>
      <c r="C3" s="627" t="s">
        <v>96</v>
      </c>
      <c r="D3" s="627" t="s">
        <v>101</v>
      </c>
      <c r="E3" s="635" t="s">
        <v>102</v>
      </c>
      <c r="F3" s="635" t="s">
        <v>651</v>
      </c>
      <c r="G3" s="635" t="s">
        <v>652</v>
      </c>
      <c r="H3" s="620" t="s">
        <v>653</v>
      </c>
      <c r="I3" s="622" t="s">
        <v>654</v>
      </c>
      <c r="J3" s="622" t="s">
        <v>107</v>
      </c>
      <c r="K3" s="624" t="s">
        <v>655</v>
      </c>
      <c r="L3" s="625"/>
      <c r="M3" s="625"/>
      <c r="N3" s="626"/>
      <c r="O3" s="629" t="s">
        <v>656</v>
      </c>
      <c r="P3" s="630"/>
      <c r="Q3" s="630"/>
      <c r="R3" s="631"/>
      <c r="S3" s="632" t="s">
        <v>657</v>
      </c>
      <c r="T3" s="632"/>
      <c r="U3" s="632"/>
    </row>
    <row r="4" spans="1:21" s="251" customFormat="1" ht="42" x14ac:dyDescent="0.6">
      <c r="A4" s="628"/>
      <c r="B4" s="628"/>
      <c r="C4" s="628"/>
      <c r="D4" s="628"/>
      <c r="E4" s="636"/>
      <c r="F4" s="636"/>
      <c r="G4" s="636"/>
      <c r="H4" s="621"/>
      <c r="I4" s="623"/>
      <c r="J4" s="623"/>
      <c r="K4" s="246" t="s">
        <v>658</v>
      </c>
      <c r="L4" s="246" t="s">
        <v>659</v>
      </c>
      <c r="M4" s="246" t="s">
        <v>660</v>
      </c>
      <c r="N4" s="246" t="s">
        <v>661</v>
      </c>
      <c r="O4" s="248" t="s">
        <v>662</v>
      </c>
      <c r="P4" s="249" t="s">
        <v>548</v>
      </c>
      <c r="Q4" s="248" t="s">
        <v>663</v>
      </c>
      <c r="R4" s="248" t="s">
        <v>661</v>
      </c>
      <c r="S4" s="246" t="s">
        <v>664</v>
      </c>
      <c r="T4" s="246" t="s">
        <v>665</v>
      </c>
      <c r="U4" s="250" t="s">
        <v>666</v>
      </c>
    </row>
    <row r="5" spans="1:21" s="262" customFormat="1" ht="27" x14ac:dyDescent="0.75">
      <c r="A5" s="252" t="s">
        <v>667</v>
      </c>
      <c r="B5" s="253" t="s">
        <v>95</v>
      </c>
      <c r="C5" s="253" t="s">
        <v>5</v>
      </c>
      <c r="D5" s="253" t="s">
        <v>549</v>
      </c>
      <c r="E5" s="252" t="s">
        <v>106</v>
      </c>
      <c r="F5" s="252" t="s">
        <v>108</v>
      </c>
      <c r="G5" s="252">
        <v>392</v>
      </c>
      <c r="H5" s="254">
        <v>106378</v>
      </c>
      <c r="I5" s="252">
        <v>16</v>
      </c>
      <c r="J5" s="255" t="s">
        <v>121</v>
      </c>
      <c r="K5" s="256">
        <v>433006090.44</v>
      </c>
      <c r="L5" s="256">
        <v>381555</v>
      </c>
      <c r="M5" s="257">
        <v>1134.8499999999999</v>
      </c>
      <c r="N5" s="258">
        <v>1173.1099999999999</v>
      </c>
      <c r="O5" s="256">
        <v>588971266.88</v>
      </c>
      <c r="P5" s="256">
        <v>43336.71</v>
      </c>
      <c r="Q5" s="259">
        <v>13590.59</v>
      </c>
      <c r="R5" s="260">
        <v>18374.84</v>
      </c>
      <c r="S5" s="261" t="str">
        <f t="shared" ref="S5:S68" si="0">IF(AND(M5&lt;=N5),"1","0")</f>
        <v>1</v>
      </c>
      <c r="T5" s="261" t="str">
        <f>IF(AND(Q5&lt;=R5),"1","0")</f>
        <v>1</v>
      </c>
      <c r="U5" s="261" t="str">
        <f t="shared" ref="U5:U68" si="1">IF(AND(M5&lt;=N5,Q5&lt;=R5),"1","0")</f>
        <v>1</v>
      </c>
    </row>
    <row r="6" spans="1:21" s="262" customFormat="1" ht="27" x14ac:dyDescent="0.75">
      <c r="A6" s="252" t="s">
        <v>667</v>
      </c>
      <c r="B6" s="253" t="s">
        <v>95</v>
      </c>
      <c r="C6" s="253" t="s">
        <v>63</v>
      </c>
      <c r="D6" s="253" t="s">
        <v>550</v>
      </c>
      <c r="E6" s="252" t="s">
        <v>105</v>
      </c>
      <c r="F6" s="252" t="s">
        <v>109</v>
      </c>
      <c r="G6" s="252">
        <v>30</v>
      </c>
      <c r="H6" s="254">
        <v>39229</v>
      </c>
      <c r="I6" s="252">
        <v>6</v>
      </c>
      <c r="J6" s="255" t="s">
        <v>122</v>
      </c>
      <c r="K6" s="256">
        <v>99627591.409999996</v>
      </c>
      <c r="L6" s="256">
        <v>100545</v>
      </c>
      <c r="M6" s="257">
        <v>990.88</v>
      </c>
      <c r="N6" s="258">
        <v>982.56</v>
      </c>
      <c r="O6" s="256">
        <v>19334489.879999999</v>
      </c>
      <c r="P6" s="256">
        <v>1230.1199999999999</v>
      </c>
      <c r="Q6" s="259">
        <v>15717.58</v>
      </c>
      <c r="R6" s="260">
        <v>18560.68</v>
      </c>
      <c r="S6" s="261" t="str">
        <f t="shared" si="0"/>
        <v>0</v>
      </c>
      <c r="T6" s="261" t="str">
        <f t="shared" ref="T6:T69" si="2">IF(AND(Q6&lt;=R6),"1","0")</f>
        <v>1</v>
      </c>
      <c r="U6" s="261" t="str">
        <f t="shared" si="1"/>
        <v>0</v>
      </c>
    </row>
    <row r="7" spans="1:21" s="262" customFormat="1" ht="27" x14ac:dyDescent="0.75">
      <c r="A7" s="252" t="s">
        <v>667</v>
      </c>
      <c r="B7" s="253" t="s">
        <v>95</v>
      </c>
      <c r="C7" s="253" t="s">
        <v>64</v>
      </c>
      <c r="D7" s="253" t="s">
        <v>551</v>
      </c>
      <c r="E7" s="252" t="s">
        <v>105</v>
      </c>
      <c r="F7" s="252" t="s">
        <v>109</v>
      </c>
      <c r="G7" s="252">
        <v>40</v>
      </c>
      <c r="H7" s="254">
        <v>44414</v>
      </c>
      <c r="I7" s="252">
        <v>6</v>
      </c>
      <c r="J7" s="255" t="s">
        <v>122</v>
      </c>
      <c r="K7" s="256">
        <v>85083692</v>
      </c>
      <c r="L7" s="256">
        <v>85965</v>
      </c>
      <c r="M7" s="257">
        <v>989.75</v>
      </c>
      <c r="N7" s="258">
        <v>982.56</v>
      </c>
      <c r="O7" s="256">
        <v>26550370.75</v>
      </c>
      <c r="P7" s="256">
        <v>1507.9</v>
      </c>
      <c r="Q7" s="259">
        <v>17607.560000000001</v>
      </c>
      <c r="R7" s="260">
        <v>18560.68</v>
      </c>
      <c r="S7" s="261" t="str">
        <f t="shared" si="0"/>
        <v>0</v>
      </c>
      <c r="T7" s="261" t="str">
        <f t="shared" si="2"/>
        <v>1</v>
      </c>
      <c r="U7" s="261" t="str">
        <f t="shared" si="1"/>
        <v>0</v>
      </c>
    </row>
    <row r="8" spans="1:21" s="262" customFormat="1" ht="27" x14ac:dyDescent="0.75">
      <c r="A8" s="252" t="s">
        <v>667</v>
      </c>
      <c r="B8" s="253" t="s">
        <v>95</v>
      </c>
      <c r="C8" s="253" t="s">
        <v>65</v>
      </c>
      <c r="D8" s="253" t="s">
        <v>552</v>
      </c>
      <c r="E8" s="252" t="s">
        <v>105</v>
      </c>
      <c r="F8" s="252" t="s">
        <v>109</v>
      </c>
      <c r="G8" s="252">
        <v>43</v>
      </c>
      <c r="H8" s="254">
        <v>26994</v>
      </c>
      <c r="I8" s="252">
        <v>5</v>
      </c>
      <c r="J8" s="255" t="s">
        <v>123</v>
      </c>
      <c r="K8" s="256">
        <v>83710534.670000002</v>
      </c>
      <c r="L8" s="256">
        <v>95431</v>
      </c>
      <c r="M8" s="257">
        <v>877.18</v>
      </c>
      <c r="N8" s="258">
        <v>1010.31</v>
      </c>
      <c r="O8" s="256">
        <v>34561593.689999998</v>
      </c>
      <c r="P8" s="256">
        <v>1814.41</v>
      </c>
      <c r="Q8" s="259">
        <v>19048.419999999998</v>
      </c>
      <c r="R8" s="260">
        <v>22292.55</v>
      </c>
      <c r="S8" s="261" t="str">
        <f t="shared" si="0"/>
        <v>1</v>
      </c>
      <c r="T8" s="261" t="str">
        <f t="shared" si="2"/>
        <v>1</v>
      </c>
      <c r="U8" s="261" t="str">
        <f t="shared" si="1"/>
        <v>1</v>
      </c>
    </row>
    <row r="9" spans="1:21" s="262" customFormat="1" ht="27" x14ac:dyDescent="0.75">
      <c r="A9" s="252" t="s">
        <v>667</v>
      </c>
      <c r="B9" s="253" t="s">
        <v>95</v>
      </c>
      <c r="C9" s="253" t="s">
        <v>66</v>
      </c>
      <c r="D9" s="253" t="s">
        <v>553</v>
      </c>
      <c r="E9" s="252" t="s">
        <v>105</v>
      </c>
      <c r="F9" s="252" t="s">
        <v>109</v>
      </c>
      <c r="G9" s="252">
        <v>36</v>
      </c>
      <c r="H9" s="254">
        <v>17669</v>
      </c>
      <c r="I9" s="252">
        <v>5</v>
      </c>
      <c r="J9" s="255" t="s">
        <v>123</v>
      </c>
      <c r="K9" s="256">
        <v>58248095.409999996</v>
      </c>
      <c r="L9" s="256">
        <v>58572</v>
      </c>
      <c r="M9" s="257">
        <v>994.47</v>
      </c>
      <c r="N9" s="258">
        <v>1010.31</v>
      </c>
      <c r="O9" s="256">
        <v>16950926.59</v>
      </c>
      <c r="P9" s="256">
        <v>1092.05</v>
      </c>
      <c r="Q9" s="259">
        <v>15522.07</v>
      </c>
      <c r="R9" s="260">
        <v>22292.55</v>
      </c>
      <c r="S9" s="261" t="str">
        <f t="shared" si="0"/>
        <v>1</v>
      </c>
      <c r="T9" s="261" t="str">
        <f t="shared" si="2"/>
        <v>1</v>
      </c>
      <c r="U9" s="261" t="str">
        <f t="shared" si="1"/>
        <v>1</v>
      </c>
    </row>
    <row r="10" spans="1:21" s="262" customFormat="1" ht="27" x14ac:dyDescent="0.75">
      <c r="A10" s="252" t="s">
        <v>667</v>
      </c>
      <c r="B10" s="253" t="s">
        <v>95</v>
      </c>
      <c r="C10" s="253" t="s">
        <v>67</v>
      </c>
      <c r="D10" s="253" t="s">
        <v>554</v>
      </c>
      <c r="E10" s="252" t="s">
        <v>105</v>
      </c>
      <c r="F10" s="252" t="s">
        <v>109</v>
      </c>
      <c r="G10" s="252">
        <v>30</v>
      </c>
      <c r="H10" s="254">
        <v>32646</v>
      </c>
      <c r="I10" s="252">
        <v>6</v>
      </c>
      <c r="J10" s="255" t="s">
        <v>122</v>
      </c>
      <c r="K10" s="256">
        <v>95398643.450000003</v>
      </c>
      <c r="L10" s="256">
        <v>114748</v>
      </c>
      <c r="M10" s="257">
        <v>831.38</v>
      </c>
      <c r="N10" s="258">
        <v>982.56</v>
      </c>
      <c r="O10" s="256">
        <v>24658835.760000002</v>
      </c>
      <c r="P10" s="256">
        <v>1635.28</v>
      </c>
      <c r="Q10" s="259">
        <v>15079.27</v>
      </c>
      <c r="R10" s="260">
        <v>18560.68</v>
      </c>
      <c r="S10" s="261" t="str">
        <f t="shared" si="0"/>
        <v>1</v>
      </c>
      <c r="T10" s="261" t="str">
        <f t="shared" si="2"/>
        <v>1</v>
      </c>
      <c r="U10" s="261" t="str">
        <f t="shared" si="1"/>
        <v>1</v>
      </c>
    </row>
    <row r="11" spans="1:21" s="262" customFormat="1" ht="27" x14ac:dyDescent="0.75">
      <c r="A11" s="252" t="s">
        <v>667</v>
      </c>
      <c r="B11" s="253" t="s">
        <v>95</v>
      </c>
      <c r="C11" s="253" t="s">
        <v>68</v>
      </c>
      <c r="D11" s="253" t="s">
        <v>555</v>
      </c>
      <c r="E11" s="252" t="s">
        <v>105</v>
      </c>
      <c r="F11" s="252" t="s">
        <v>109</v>
      </c>
      <c r="G11" s="252">
        <v>61</v>
      </c>
      <c r="H11" s="254">
        <v>54029</v>
      </c>
      <c r="I11" s="252">
        <v>6</v>
      </c>
      <c r="J11" s="255" t="s">
        <v>122</v>
      </c>
      <c r="K11" s="256">
        <v>102106156.26000001</v>
      </c>
      <c r="L11" s="256">
        <v>117133</v>
      </c>
      <c r="M11" s="257">
        <v>871.71</v>
      </c>
      <c r="N11" s="258">
        <v>982.56</v>
      </c>
      <c r="O11" s="256">
        <v>44877424.109999999</v>
      </c>
      <c r="P11" s="256">
        <v>3147.71</v>
      </c>
      <c r="Q11" s="259">
        <v>14257.18</v>
      </c>
      <c r="R11" s="260">
        <v>18560.68</v>
      </c>
      <c r="S11" s="261" t="str">
        <f t="shared" si="0"/>
        <v>1</v>
      </c>
      <c r="T11" s="261" t="str">
        <f t="shared" si="2"/>
        <v>1</v>
      </c>
      <c r="U11" s="261" t="str">
        <f t="shared" si="1"/>
        <v>1</v>
      </c>
    </row>
    <row r="12" spans="1:21" s="262" customFormat="1" ht="27" x14ac:dyDescent="0.75">
      <c r="A12" s="252" t="s">
        <v>667</v>
      </c>
      <c r="B12" s="253" t="s">
        <v>95</v>
      </c>
      <c r="C12" s="253" t="s">
        <v>69</v>
      </c>
      <c r="D12" s="253" t="s">
        <v>556</v>
      </c>
      <c r="E12" s="252" t="s">
        <v>105</v>
      </c>
      <c r="F12" s="252" t="s">
        <v>111</v>
      </c>
      <c r="G12" s="252">
        <v>90</v>
      </c>
      <c r="H12" s="254">
        <v>53438</v>
      </c>
      <c r="I12" s="252">
        <v>12</v>
      </c>
      <c r="J12" s="255" t="s">
        <v>128</v>
      </c>
      <c r="K12" s="256">
        <v>184074011.69999999</v>
      </c>
      <c r="L12" s="256">
        <v>191202</v>
      </c>
      <c r="M12" s="257">
        <v>962.72</v>
      </c>
      <c r="N12" s="258">
        <v>1018.88</v>
      </c>
      <c r="O12" s="256">
        <v>65184017.280000001</v>
      </c>
      <c r="P12" s="256">
        <v>4682.76</v>
      </c>
      <c r="Q12" s="259">
        <v>13919.99</v>
      </c>
      <c r="R12" s="260">
        <v>20000.66</v>
      </c>
      <c r="S12" s="261" t="str">
        <f t="shared" si="0"/>
        <v>1</v>
      </c>
      <c r="T12" s="261" t="str">
        <f t="shared" si="2"/>
        <v>1</v>
      </c>
      <c r="U12" s="261" t="str">
        <f t="shared" si="1"/>
        <v>1</v>
      </c>
    </row>
    <row r="13" spans="1:21" s="262" customFormat="1" ht="27" x14ac:dyDescent="0.75">
      <c r="A13" s="252" t="s">
        <v>667</v>
      </c>
      <c r="B13" s="253" t="s">
        <v>95</v>
      </c>
      <c r="C13" s="253" t="s">
        <v>70</v>
      </c>
      <c r="D13" s="253" t="s">
        <v>557</v>
      </c>
      <c r="E13" s="252" t="s">
        <v>105</v>
      </c>
      <c r="F13" s="252" t="s">
        <v>109</v>
      </c>
      <c r="G13" s="252">
        <v>48</v>
      </c>
      <c r="H13" s="254">
        <v>37692</v>
      </c>
      <c r="I13" s="252">
        <v>6</v>
      </c>
      <c r="J13" s="255" t="s">
        <v>122</v>
      </c>
      <c r="K13" s="256">
        <v>94154565.519999996</v>
      </c>
      <c r="L13" s="256">
        <v>98765</v>
      </c>
      <c r="M13" s="257">
        <v>953.32</v>
      </c>
      <c r="N13" s="258">
        <v>982.56</v>
      </c>
      <c r="O13" s="256">
        <v>30703173.82</v>
      </c>
      <c r="P13" s="256">
        <v>1936.57</v>
      </c>
      <c r="Q13" s="259">
        <v>15854.39</v>
      </c>
      <c r="R13" s="260">
        <v>18560.68</v>
      </c>
      <c r="S13" s="261" t="str">
        <f t="shared" si="0"/>
        <v>1</v>
      </c>
      <c r="T13" s="261" t="str">
        <f t="shared" si="2"/>
        <v>1</v>
      </c>
      <c r="U13" s="261" t="str">
        <f t="shared" si="1"/>
        <v>1</v>
      </c>
    </row>
    <row r="14" spans="1:21" s="262" customFormat="1" ht="27" x14ac:dyDescent="0.75">
      <c r="A14" s="252" t="s">
        <v>667</v>
      </c>
      <c r="B14" s="253" t="s">
        <v>95</v>
      </c>
      <c r="C14" s="253" t="s">
        <v>71</v>
      </c>
      <c r="D14" s="253" t="s">
        <v>558</v>
      </c>
      <c r="E14" s="252" t="s">
        <v>105</v>
      </c>
      <c r="F14" s="252" t="s">
        <v>109</v>
      </c>
      <c r="G14" s="252">
        <v>50</v>
      </c>
      <c r="H14" s="254">
        <v>43356</v>
      </c>
      <c r="I14" s="252">
        <v>6</v>
      </c>
      <c r="J14" s="255" t="s">
        <v>122</v>
      </c>
      <c r="K14" s="256">
        <v>97126506.620000005</v>
      </c>
      <c r="L14" s="256">
        <v>105703</v>
      </c>
      <c r="M14" s="257">
        <v>918.86</v>
      </c>
      <c r="N14" s="258">
        <v>982.56</v>
      </c>
      <c r="O14" s="256">
        <v>44210194.859999999</v>
      </c>
      <c r="P14" s="256">
        <v>2608.16</v>
      </c>
      <c r="Q14" s="259">
        <v>16950.73</v>
      </c>
      <c r="R14" s="260">
        <v>18560.68</v>
      </c>
      <c r="S14" s="261" t="str">
        <f t="shared" si="0"/>
        <v>1</v>
      </c>
      <c r="T14" s="261" t="str">
        <f t="shared" si="2"/>
        <v>1</v>
      </c>
      <c r="U14" s="261" t="str">
        <f t="shared" si="1"/>
        <v>1</v>
      </c>
    </row>
    <row r="15" spans="1:21" s="262" customFormat="1" ht="27" x14ac:dyDescent="0.75">
      <c r="A15" s="252" t="s">
        <v>667</v>
      </c>
      <c r="B15" s="253" t="s">
        <v>95</v>
      </c>
      <c r="C15" s="253" t="s">
        <v>76</v>
      </c>
      <c r="D15" s="253" t="s">
        <v>559</v>
      </c>
      <c r="E15" s="252" t="s">
        <v>105</v>
      </c>
      <c r="F15" s="252" t="s">
        <v>111</v>
      </c>
      <c r="G15" s="252">
        <v>234</v>
      </c>
      <c r="H15" s="254">
        <v>60381</v>
      </c>
      <c r="I15" s="252">
        <v>13</v>
      </c>
      <c r="J15" s="255" t="s">
        <v>125</v>
      </c>
      <c r="K15" s="256">
        <v>166650768.33000001</v>
      </c>
      <c r="L15" s="256">
        <v>169888</v>
      </c>
      <c r="M15" s="257">
        <v>980.94</v>
      </c>
      <c r="N15" s="258">
        <v>1012.86</v>
      </c>
      <c r="O15" s="256">
        <v>142194428.75</v>
      </c>
      <c r="P15" s="256">
        <v>11347.04</v>
      </c>
      <c r="Q15" s="259">
        <v>12531.41</v>
      </c>
      <c r="R15" s="260">
        <v>17847.25</v>
      </c>
      <c r="S15" s="261" t="str">
        <f t="shared" si="0"/>
        <v>1</v>
      </c>
      <c r="T15" s="261" t="str">
        <f t="shared" si="2"/>
        <v>1</v>
      </c>
      <c r="U15" s="261" t="str">
        <f t="shared" si="1"/>
        <v>1</v>
      </c>
    </row>
    <row r="16" spans="1:21" s="262" customFormat="1" ht="27" x14ac:dyDescent="0.75">
      <c r="A16" s="252" t="s">
        <v>667</v>
      </c>
      <c r="B16" s="253" t="s">
        <v>95</v>
      </c>
      <c r="C16" s="253" t="s">
        <v>87</v>
      </c>
      <c r="D16" s="253" t="s">
        <v>560</v>
      </c>
      <c r="E16" s="252" t="s">
        <v>105</v>
      </c>
      <c r="F16" s="252" t="s">
        <v>112</v>
      </c>
      <c r="G16" s="252">
        <v>20</v>
      </c>
      <c r="H16" s="254">
        <v>11638</v>
      </c>
      <c r="I16" s="252">
        <v>2</v>
      </c>
      <c r="J16" s="255" t="s">
        <v>126</v>
      </c>
      <c r="K16" s="256">
        <v>31841537.23</v>
      </c>
      <c r="L16" s="256">
        <v>41030</v>
      </c>
      <c r="M16" s="257">
        <v>776.06</v>
      </c>
      <c r="N16" s="258">
        <v>1227.08</v>
      </c>
      <c r="O16" s="256">
        <v>13098490.09</v>
      </c>
      <c r="P16" s="256">
        <v>868.34</v>
      </c>
      <c r="Q16" s="259">
        <v>15084.55</v>
      </c>
      <c r="R16" s="260">
        <v>25036.73</v>
      </c>
      <c r="S16" s="261" t="str">
        <f t="shared" si="0"/>
        <v>1</v>
      </c>
      <c r="T16" s="261" t="str">
        <f t="shared" si="2"/>
        <v>1</v>
      </c>
      <c r="U16" s="261" t="str">
        <f t="shared" si="1"/>
        <v>1</v>
      </c>
    </row>
    <row r="17" spans="1:21" s="262" customFormat="1" ht="27" x14ac:dyDescent="0.75">
      <c r="A17" s="252" t="s">
        <v>667</v>
      </c>
      <c r="B17" s="253" t="s">
        <v>89</v>
      </c>
      <c r="C17" s="253" t="s">
        <v>37</v>
      </c>
      <c r="D17" s="253" t="s">
        <v>561</v>
      </c>
      <c r="E17" s="252" t="s">
        <v>106</v>
      </c>
      <c r="F17" s="252" t="s">
        <v>108</v>
      </c>
      <c r="G17" s="252">
        <v>273</v>
      </c>
      <c r="H17" s="254">
        <v>76101</v>
      </c>
      <c r="I17" s="252">
        <v>16</v>
      </c>
      <c r="J17" s="255" t="s">
        <v>121</v>
      </c>
      <c r="K17" s="256">
        <v>299298170.19999999</v>
      </c>
      <c r="L17" s="256">
        <v>246221</v>
      </c>
      <c r="M17" s="257">
        <v>1215.57</v>
      </c>
      <c r="N17" s="258">
        <v>1173.1099999999999</v>
      </c>
      <c r="O17" s="256">
        <v>402435298.11000001</v>
      </c>
      <c r="P17" s="256">
        <v>25751.09</v>
      </c>
      <c r="Q17" s="259">
        <v>15627.9</v>
      </c>
      <c r="R17" s="260">
        <v>18374.84</v>
      </c>
      <c r="S17" s="261" t="str">
        <f t="shared" si="0"/>
        <v>0</v>
      </c>
      <c r="T17" s="261" t="str">
        <f t="shared" si="2"/>
        <v>1</v>
      </c>
      <c r="U17" s="261" t="str">
        <f t="shared" si="1"/>
        <v>0</v>
      </c>
    </row>
    <row r="18" spans="1:21" s="262" customFormat="1" ht="27" x14ac:dyDescent="0.75">
      <c r="A18" s="252" t="s">
        <v>667</v>
      </c>
      <c r="B18" s="253" t="s">
        <v>89</v>
      </c>
      <c r="C18" s="253" t="s">
        <v>38</v>
      </c>
      <c r="D18" s="253" t="s">
        <v>562</v>
      </c>
      <c r="E18" s="252" t="s">
        <v>105</v>
      </c>
      <c r="F18" s="252" t="s">
        <v>109</v>
      </c>
      <c r="G18" s="252">
        <v>37</v>
      </c>
      <c r="H18" s="254">
        <v>41639</v>
      </c>
      <c r="I18" s="252">
        <v>6</v>
      </c>
      <c r="J18" s="255" t="s">
        <v>122</v>
      </c>
      <c r="K18" s="256">
        <v>89463431.640000001</v>
      </c>
      <c r="L18" s="256">
        <v>97164</v>
      </c>
      <c r="M18" s="257">
        <v>920.75</v>
      </c>
      <c r="N18" s="258">
        <v>982.56</v>
      </c>
      <c r="O18" s="256">
        <v>32637376.350000001</v>
      </c>
      <c r="P18" s="256">
        <v>2456.94</v>
      </c>
      <c r="Q18" s="259">
        <v>13283.76</v>
      </c>
      <c r="R18" s="260">
        <v>18560.68</v>
      </c>
      <c r="S18" s="261" t="str">
        <f t="shared" si="0"/>
        <v>1</v>
      </c>
      <c r="T18" s="261" t="str">
        <f t="shared" si="2"/>
        <v>1</v>
      </c>
      <c r="U18" s="261" t="str">
        <f t="shared" si="1"/>
        <v>1</v>
      </c>
    </row>
    <row r="19" spans="1:21" s="262" customFormat="1" ht="27" x14ac:dyDescent="0.75">
      <c r="A19" s="252" t="s">
        <v>667</v>
      </c>
      <c r="B19" s="253" t="s">
        <v>89</v>
      </c>
      <c r="C19" s="253" t="s">
        <v>40</v>
      </c>
      <c r="D19" s="253" t="s">
        <v>563</v>
      </c>
      <c r="E19" s="252" t="s">
        <v>105</v>
      </c>
      <c r="F19" s="252" t="s">
        <v>110</v>
      </c>
      <c r="G19" s="252">
        <v>73</v>
      </c>
      <c r="H19" s="254">
        <v>48907</v>
      </c>
      <c r="I19" s="252">
        <v>9</v>
      </c>
      <c r="J19" s="255" t="s">
        <v>186</v>
      </c>
      <c r="K19" s="256">
        <v>108885165.06</v>
      </c>
      <c r="L19" s="256">
        <v>134936</v>
      </c>
      <c r="M19" s="257">
        <v>806.94</v>
      </c>
      <c r="N19" s="258">
        <v>992.97</v>
      </c>
      <c r="O19" s="256">
        <v>64544225</v>
      </c>
      <c r="P19" s="256">
        <v>5589.2</v>
      </c>
      <c r="Q19" s="259">
        <v>11548.03</v>
      </c>
      <c r="R19" s="260">
        <v>19459.21</v>
      </c>
      <c r="S19" s="261" t="str">
        <f t="shared" si="0"/>
        <v>1</v>
      </c>
      <c r="T19" s="261" t="str">
        <f t="shared" si="2"/>
        <v>1</v>
      </c>
      <c r="U19" s="261" t="str">
        <f t="shared" si="1"/>
        <v>1</v>
      </c>
    </row>
    <row r="20" spans="1:21" s="262" customFormat="1" ht="27" x14ac:dyDescent="0.75">
      <c r="A20" s="252" t="s">
        <v>667</v>
      </c>
      <c r="B20" s="253" t="s">
        <v>89</v>
      </c>
      <c r="C20" s="253" t="s">
        <v>43</v>
      </c>
      <c r="D20" s="253" t="s">
        <v>564</v>
      </c>
      <c r="E20" s="252" t="s">
        <v>105</v>
      </c>
      <c r="F20" s="252" t="s">
        <v>111</v>
      </c>
      <c r="G20" s="252">
        <v>125</v>
      </c>
      <c r="H20" s="254">
        <v>53566</v>
      </c>
      <c r="I20" s="252">
        <v>13</v>
      </c>
      <c r="J20" s="255" t="s">
        <v>125</v>
      </c>
      <c r="K20" s="256">
        <v>120558303.95999999</v>
      </c>
      <c r="L20" s="256">
        <v>121006</v>
      </c>
      <c r="M20" s="257">
        <v>996.3</v>
      </c>
      <c r="N20" s="258">
        <v>1012.86</v>
      </c>
      <c r="O20" s="256">
        <v>91276689.870000005</v>
      </c>
      <c r="P20" s="256">
        <v>5591.65</v>
      </c>
      <c r="Q20" s="259">
        <v>16323.75</v>
      </c>
      <c r="R20" s="260">
        <v>17847.25</v>
      </c>
      <c r="S20" s="261" t="str">
        <f t="shared" si="0"/>
        <v>1</v>
      </c>
      <c r="T20" s="261" t="str">
        <f t="shared" si="2"/>
        <v>1</v>
      </c>
      <c r="U20" s="261" t="str">
        <f t="shared" si="1"/>
        <v>1</v>
      </c>
    </row>
    <row r="21" spans="1:21" s="262" customFormat="1" ht="27" x14ac:dyDescent="0.75">
      <c r="A21" s="252" t="s">
        <v>667</v>
      </c>
      <c r="B21" s="253" t="s">
        <v>89</v>
      </c>
      <c r="C21" s="253" t="s">
        <v>44</v>
      </c>
      <c r="D21" s="253" t="s">
        <v>565</v>
      </c>
      <c r="E21" s="252" t="s">
        <v>105</v>
      </c>
      <c r="F21" s="252" t="s">
        <v>109</v>
      </c>
      <c r="G21" s="252">
        <v>41</v>
      </c>
      <c r="H21" s="254">
        <v>30903</v>
      </c>
      <c r="I21" s="252">
        <v>6</v>
      </c>
      <c r="J21" s="255" t="s">
        <v>122</v>
      </c>
      <c r="K21" s="256">
        <v>81982681.909999996</v>
      </c>
      <c r="L21" s="256">
        <v>101002</v>
      </c>
      <c r="M21" s="257">
        <v>811.69</v>
      </c>
      <c r="N21" s="258">
        <v>982.56</v>
      </c>
      <c r="O21" s="256">
        <v>36848904.649999999</v>
      </c>
      <c r="P21" s="256">
        <v>2598.08</v>
      </c>
      <c r="Q21" s="259">
        <v>14183.15</v>
      </c>
      <c r="R21" s="260">
        <v>18560.68</v>
      </c>
      <c r="S21" s="261" t="str">
        <f t="shared" si="0"/>
        <v>1</v>
      </c>
      <c r="T21" s="261" t="str">
        <f t="shared" si="2"/>
        <v>1</v>
      </c>
      <c r="U21" s="261" t="str">
        <f t="shared" si="1"/>
        <v>1</v>
      </c>
    </row>
    <row r="22" spans="1:21" s="262" customFormat="1" ht="27" x14ac:dyDescent="0.75">
      <c r="A22" s="252" t="s">
        <v>667</v>
      </c>
      <c r="B22" s="253" t="s">
        <v>89</v>
      </c>
      <c r="C22" s="253" t="s">
        <v>45</v>
      </c>
      <c r="D22" s="253" t="s">
        <v>566</v>
      </c>
      <c r="E22" s="252" t="s">
        <v>105</v>
      </c>
      <c r="F22" s="252" t="s">
        <v>109</v>
      </c>
      <c r="G22" s="252">
        <v>52</v>
      </c>
      <c r="H22" s="254">
        <v>31150</v>
      </c>
      <c r="I22" s="252">
        <v>6</v>
      </c>
      <c r="J22" s="255" t="s">
        <v>122</v>
      </c>
      <c r="K22" s="256">
        <v>78772586.180000007</v>
      </c>
      <c r="L22" s="256">
        <v>82092</v>
      </c>
      <c r="M22" s="257">
        <v>959.56</v>
      </c>
      <c r="N22" s="258">
        <v>982.56</v>
      </c>
      <c r="O22" s="256">
        <v>42488033.539999999</v>
      </c>
      <c r="P22" s="256">
        <v>2806.08</v>
      </c>
      <c r="Q22" s="259">
        <v>15141.41</v>
      </c>
      <c r="R22" s="260">
        <v>18560.68</v>
      </c>
      <c r="S22" s="261" t="str">
        <f t="shared" si="0"/>
        <v>1</v>
      </c>
      <c r="T22" s="261" t="str">
        <f t="shared" si="2"/>
        <v>1</v>
      </c>
      <c r="U22" s="261" t="str">
        <f t="shared" si="1"/>
        <v>1</v>
      </c>
    </row>
    <row r="23" spans="1:21" s="262" customFormat="1" ht="27" x14ac:dyDescent="0.75">
      <c r="A23" s="252" t="s">
        <v>667</v>
      </c>
      <c r="B23" s="253" t="s">
        <v>89</v>
      </c>
      <c r="C23" s="253" t="s">
        <v>46</v>
      </c>
      <c r="D23" s="253" t="s">
        <v>567</v>
      </c>
      <c r="E23" s="252" t="s">
        <v>105</v>
      </c>
      <c r="F23" s="252" t="s">
        <v>109</v>
      </c>
      <c r="G23" s="252">
        <v>38</v>
      </c>
      <c r="H23" s="254">
        <v>31592</v>
      </c>
      <c r="I23" s="252">
        <v>6</v>
      </c>
      <c r="J23" s="255" t="s">
        <v>122</v>
      </c>
      <c r="K23" s="256">
        <v>74936789.909999996</v>
      </c>
      <c r="L23" s="256">
        <v>83628</v>
      </c>
      <c r="M23" s="257">
        <v>896.07</v>
      </c>
      <c r="N23" s="258">
        <v>982.56</v>
      </c>
      <c r="O23" s="256">
        <v>29434393.43</v>
      </c>
      <c r="P23" s="256">
        <v>1889.66</v>
      </c>
      <c r="Q23" s="259">
        <v>15576.57</v>
      </c>
      <c r="R23" s="260">
        <v>18560.68</v>
      </c>
      <c r="S23" s="261" t="str">
        <f t="shared" si="0"/>
        <v>1</v>
      </c>
      <c r="T23" s="261" t="str">
        <f t="shared" si="2"/>
        <v>1</v>
      </c>
      <c r="U23" s="261" t="str">
        <f t="shared" si="1"/>
        <v>1</v>
      </c>
    </row>
    <row r="24" spans="1:21" s="262" customFormat="1" ht="27" x14ac:dyDescent="0.75">
      <c r="A24" s="252" t="s">
        <v>667</v>
      </c>
      <c r="B24" s="253" t="s">
        <v>89</v>
      </c>
      <c r="C24" s="253" t="s">
        <v>47</v>
      </c>
      <c r="D24" s="253" t="s">
        <v>568</v>
      </c>
      <c r="E24" s="252" t="s">
        <v>105</v>
      </c>
      <c r="F24" s="252" t="s">
        <v>112</v>
      </c>
      <c r="G24" s="252">
        <v>32</v>
      </c>
      <c r="H24" s="254">
        <v>11241</v>
      </c>
      <c r="I24" s="252">
        <v>2</v>
      </c>
      <c r="J24" s="255" t="s">
        <v>126</v>
      </c>
      <c r="K24" s="256">
        <v>53832054.950000003</v>
      </c>
      <c r="L24" s="256">
        <v>42131</v>
      </c>
      <c r="M24" s="257">
        <v>1277.73</v>
      </c>
      <c r="N24" s="258">
        <v>1227.08</v>
      </c>
      <c r="O24" s="256">
        <v>15951070.35</v>
      </c>
      <c r="P24" s="256">
        <v>848.83</v>
      </c>
      <c r="Q24" s="259">
        <v>18791.82</v>
      </c>
      <c r="R24" s="260">
        <v>25036.73</v>
      </c>
      <c r="S24" s="261" t="str">
        <f t="shared" si="0"/>
        <v>0</v>
      </c>
      <c r="T24" s="261" t="str">
        <f t="shared" si="2"/>
        <v>1</v>
      </c>
      <c r="U24" s="261" t="str">
        <f t="shared" si="1"/>
        <v>0</v>
      </c>
    </row>
    <row r="25" spans="1:21" s="262" customFormat="1" ht="27" x14ac:dyDescent="0.75">
      <c r="A25" s="252" t="s">
        <v>667</v>
      </c>
      <c r="B25" s="253" t="s">
        <v>92</v>
      </c>
      <c r="C25" s="253" t="s">
        <v>2</v>
      </c>
      <c r="D25" s="253" t="s">
        <v>569</v>
      </c>
      <c r="E25" s="252" t="s">
        <v>106</v>
      </c>
      <c r="F25" s="252" t="s">
        <v>108</v>
      </c>
      <c r="G25" s="252">
        <v>558</v>
      </c>
      <c r="H25" s="254">
        <v>92386</v>
      </c>
      <c r="I25" s="252">
        <v>17</v>
      </c>
      <c r="J25" s="255" t="s">
        <v>127</v>
      </c>
      <c r="K25" s="256">
        <v>476724616.45999998</v>
      </c>
      <c r="L25" s="256">
        <v>391446</v>
      </c>
      <c r="M25" s="257">
        <v>1217.8599999999999</v>
      </c>
      <c r="N25" s="258">
        <v>1234.42</v>
      </c>
      <c r="O25" s="256">
        <v>765489764.34000003</v>
      </c>
      <c r="P25" s="256">
        <v>57315.99</v>
      </c>
      <c r="Q25" s="259">
        <v>13355.61</v>
      </c>
      <c r="R25" s="260">
        <v>18367.560000000001</v>
      </c>
      <c r="S25" s="261" t="str">
        <f t="shared" si="0"/>
        <v>1</v>
      </c>
      <c r="T25" s="261" t="str">
        <f t="shared" si="2"/>
        <v>1</v>
      </c>
      <c r="U25" s="261" t="str">
        <f t="shared" si="1"/>
        <v>1</v>
      </c>
    </row>
    <row r="26" spans="1:21" s="262" customFormat="1" ht="27" x14ac:dyDescent="0.75">
      <c r="A26" s="252" t="s">
        <v>667</v>
      </c>
      <c r="B26" s="253" t="s">
        <v>92</v>
      </c>
      <c r="C26" s="253" t="s">
        <v>27</v>
      </c>
      <c r="D26" s="253" t="s">
        <v>570</v>
      </c>
      <c r="E26" s="252" t="s">
        <v>105</v>
      </c>
      <c r="F26" s="252" t="s">
        <v>109</v>
      </c>
      <c r="G26" s="252">
        <v>30</v>
      </c>
      <c r="H26" s="254">
        <v>21566</v>
      </c>
      <c r="I26" s="252">
        <v>5</v>
      </c>
      <c r="J26" s="255" t="s">
        <v>123</v>
      </c>
      <c r="K26" s="256">
        <v>57010418.409999996</v>
      </c>
      <c r="L26" s="256">
        <v>71741</v>
      </c>
      <c r="M26" s="257">
        <v>794.67</v>
      </c>
      <c r="N26" s="258">
        <v>1010.31</v>
      </c>
      <c r="O26" s="256">
        <v>34816468.840000004</v>
      </c>
      <c r="P26" s="256">
        <v>2443.66</v>
      </c>
      <c r="Q26" s="259">
        <v>14247.66</v>
      </c>
      <c r="R26" s="260">
        <v>22292.55</v>
      </c>
      <c r="S26" s="261" t="str">
        <f t="shared" si="0"/>
        <v>1</v>
      </c>
      <c r="T26" s="261" t="str">
        <f t="shared" si="2"/>
        <v>1</v>
      </c>
      <c r="U26" s="261" t="str">
        <f t="shared" si="1"/>
        <v>1</v>
      </c>
    </row>
    <row r="27" spans="1:21" s="262" customFormat="1" ht="27" x14ac:dyDescent="0.75">
      <c r="A27" s="252" t="s">
        <v>667</v>
      </c>
      <c r="B27" s="253" t="s">
        <v>92</v>
      </c>
      <c r="C27" s="253" t="s">
        <v>28</v>
      </c>
      <c r="D27" s="253" t="s">
        <v>571</v>
      </c>
      <c r="E27" s="252" t="s">
        <v>105</v>
      </c>
      <c r="F27" s="252" t="s">
        <v>109</v>
      </c>
      <c r="G27" s="252">
        <v>59</v>
      </c>
      <c r="H27" s="254">
        <v>47483</v>
      </c>
      <c r="I27" s="252">
        <v>6</v>
      </c>
      <c r="J27" s="255" t="s">
        <v>122</v>
      </c>
      <c r="K27" s="256">
        <v>107729676.83</v>
      </c>
      <c r="L27" s="256">
        <v>131195</v>
      </c>
      <c r="M27" s="257">
        <v>821.14</v>
      </c>
      <c r="N27" s="258">
        <v>982.56</v>
      </c>
      <c r="O27" s="256">
        <v>43130225.189999998</v>
      </c>
      <c r="P27" s="256">
        <v>3135.53</v>
      </c>
      <c r="Q27" s="259">
        <v>13755.34</v>
      </c>
      <c r="R27" s="260">
        <v>18560.68</v>
      </c>
      <c r="S27" s="261" t="str">
        <f t="shared" si="0"/>
        <v>1</v>
      </c>
      <c r="T27" s="261" t="str">
        <f t="shared" si="2"/>
        <v>1</v>
      </c>
      <c r="U27" s="261" t="str">
        <f t="shared" si="1"/>
        <v>1</v>
      </c>
    </row>
    <row r="28" spans="1:21" s="262" customFormat="1" ht="27" x14ac:dyDescent="0.75">
      <c r="A28" s="252" t="s">
        <v>667</v>
      </c>
      <c r="B28" s="253" t="s">
        <v>92</v>
      </c>
      <c r="C28" s="253" t="s">
        <v>29</v>
      </c>
      <c r="D28" s="253" t="s">
        <v>572</v>
      </c>
      <c r="E28" s="252" t="s">
        <v>105</v>
      </c>
      <c r="F28" s="252" t="s">
        <v>109</v>
      </c>
      <c r="G28" s="252">
        <v>34</v>
      </c>
      <c r="H28" s="254">
        <v>35158</v>
      </c>
      <c r="I28" s="252">
        <v>6</v>
      </c>
      <c r="J28" s="255" t="s">
        <v>122</v>
      </c>
      <c r="K28" s="256">
        <v>73963358.579999998</v>
      </c>
      <c r="L28" s="256">
        <v>90027</v>
      </c>
      <c r="M28" s="257">
        <v>821.57</v>
      </c>
      <c r="N28" s="258">
        <v>982.56</v>
      </c>
      <c r="O28" s="256">
        <v>40538795.729999997</v>
      </c>
      <c r="P28" s="256">
        <v>3672.34</v>
      </c>
      <c r="Q28" s="259">
        <v>11038.95</v>
      </c>
      <c r="R28" s="260">
        <v>18560.68</v>
      </c>
      <c r="S28" s="261" t="str">
        <f t="shared" si="0"/>
        <v>1</v>
      </c>
      <c r="T28" s="261" t="str">
        <f t="shared" si="2"/>
        <v>1</v>
      </c>
      <c r="U28" s="261" t="str">
        <f t="shared" si="1"/>
        <v>1</v>
      </c>
    </row>
    <row r="29" spans="1:21" s="262" customFormat="1" ht="27" x14ac:dyDescent="0.75">
      <c r="A29" s="252" t="s">
        <v>667</v>
      </c>
      <c r="B29" s="253" t="s">
        <v>92</v>
      </c>
      <c r="C29" s="253" t="s">
        <v>30</v>
      </c>
      <c r="D29" s="253" t="s">
        <v>573</v>
      </c>
      <c r="E29" s="252" t="s">
        <v>105</v>
      </c>
      <c r="F29" s="252" t="s">
        <v>112</v>
      </c>
      <c r="G29" s="252">
        <v>20</v>
      </c>
      <c r="H29" s="254">
        <v>8768</v>
      </c>
      <c r="I29" s="252">
        <v>2</v>
      </c>
      <c r="J29" s="255" t="s">
        <v>126</v>
      </c>
      <c r="K29" s="256">
        <v>48057928.759999998</v>
      </c>
      <c r="L29" s="256">
        <v>36422</v>
      </c>
      <c r="M29" s="257">
        <v>1319.48</v>
      </c>
      <c r="N29" s="258">
        <v>1227.08</v>
      </c>
      <c r="O29" s="256">
        <v>17588875.309999999</v>
      </c>
      <c r="P29" s="256">
        <v>970.23</v>
      </c>
      <c r="Q29" s="259">
        <v>18128.5</v>
      </c>
      <c r="R29" s="260">
        <v>25036.73</v>
      </c>
      <c r="S29" s="261" t="str">
        <f t="shared" si="0"/>
        <v>0</v>
      </c>
      <c r="T29" s="261" t="str">
        <f t="shared" si="2"/>
        <v>1</v>
      </c>
      <c r="U29" s="261" t="str">
        <f t="shared" si="1"/>
        <v>0</v>
      </c>
    </row>
    <row r="30" spans="1:21" s="262" customFormat="1" ht="27" x14ac:dyDescent="0.75">
      <c r="A30" s="252" t="s">
        <v>667</v>
      </c>
      <c r="B30" s="253" t="s">
        <v>92</v>
      </c>
      <c r="C30" s="253" t="s">
        <v>31</v>
      </c>
      <c r="D30" s="253" t="s">
        <v>574</v>
      </c>
      <c r="E30" s="252" t="s">
        <v>105</v>
      </c>
      <c r="F30" s="252" t="s">
        <v>109</v>
      </c>
      <c r="G30" s="252">
        <v>30</v>
      </c>
      <c r="H30" s="254">
        <v>18002</v>
      </c>
      <c r="I30" s="252">
        <v>5</v>
      </c>
      <c r="J30" s="255" t="s">
        <v>123</v>
      </c>
      <c r="K30" s="256">
        <v>56924433.060000002</v>
      </c>
      <c r="L30" s="256">
        <v>73364</v>
      </c>
      <c r="M30" s="257">
        <v>775.92</v>
      </c>
      <c r="N30" s="258">
        <v>1010.31</v>
      </c>
      <c r="O30" s="256">
        <v>22434530.43</v>
      </c>
      <c r="P30" s="256">
        <v>1784.73</v>
      </c>
      <c r="Q30" s="259">
        <v>12570.26</v>
      </c>
      <c r="R30" s="260">
        <v>22292.55</v>
      </c>
      <c r="S30" s="261" t="str">
        <f t="shared" si="0"/>
        <v>1</v>
      </c>
      <c r="T30" s="261" t="str">
        <f t="shared" si="2"/>
        <v>1</v>
      </c>
      <c r="U30" s="261" t="str">
        <f t="shared" si="1"/>
        <v>1</v>
      </c>
    </row>
    <row r="31" spans="1:21" s="262" customFormat="1" ht="27" x14ac:dyDescent="0.75">
      <c r="A31" s="252" t="s">
        <v>667</v>
      </c>
      <c r="B31" s="253" t="s">
        <v>92</v>
      </c>
      <c r="C31" s="253" t="s">
        <v>32</v>
      </c>
      <c r="D31" s="253" t="s">
        <v>575</v>
      </c>
      <c r="E31" s="252" t="s">
        <v>105</v>
      </c>
      <c r="F31" s="252" t="s">
        <v>109</v>
      </c>
      <c r="G31" s="252">
        <v>35</v>
      </c>
      <c r="H31" s="254">
        <v>20876</v>
      </c>
      <c r="I31" s="252">
        <v>5</v>
      </c>
      <c r="J31" s="255" t="s">
        <v>123</v>
      </c>
      <c r="K31" s="256">
        <v>64388867.090000004</v>
      </c>
      <c r="L31" s="256">
        <v>69253</v>
      </c>
      <c r="M31" s="257">
        <v>929.76</v>
      </c>
      <c r="N31" s="258">
        <v>1010.31</v>
      </c>
      <c r="O31" s="256">
        <v>26609867.640000001</v>
      </c>
      <c r="P31" s="256">
        <v>2116.4299999999998</v>
      </c>
      <c r="Q31" s="259">
        <v>12572.99</v>
      </c>
      <c r="R31" s="260">
        <v>22292.55</v>
      </c>
      <c r="S31" s="261" t="str">
        <f t="shared" si="0"/>
        <v>1</v>
      </c>
      <c r="T31" s="261" t="str">
        <f t="shared" si="2"/>
        <v>1</v>
      </c>
      <c r="U31" s="261" t="str">
        <f t="shared" si="1"/>
        <v>1</v>
      </c>
    </row>
    <row r="32" spans="1:21" s="262" customFormat="1" ht="27" x14ac:dyDescent="0.75">
      <c r="A32" s="252" t="s">
        <v>667</v>
      </c>
      <c r="B32" s="253" t="s">
        <v>92</v>
      </c>
      <c r="C32" s="253" t="s">
        <v>33</v>
      </c>
      <c r="D32" s="253" t="s">
        <v>576</v>
      </c>
      <c r="E32" s="252" t="s">
        <v>105</v>
      </c>
      <c r="F32" s="252" t="s">
        <v>111</v>
      </c>
      <c r="G32" s="252">
        <v>120</v>
      </c>
      <c r="H32" s="254">
        <v>85793</v>
      </c>
      <c r="I32" s="252">
        <v>13</v>
      </c>
      <c r="J32" s="255" t="s">
        <v>125</v>
      </c>
      <c r="K32" s="256">
        <v>174777145.22999999</v>
      </c>
      <c r="L32" s="256">
        <v>204933</v>
      </c>
      <c r="M32" s="257">
        <v>852.85</v>
      </c>
      <c r="N32" s="258">
        <v>1012.86</v>
      </c>
      <c r="O32" s="256">
        <v>141917350.96000001</v>
      </c>
      <c r="P32" s="256">
        <v>10029.719999999999</v>
      </c>
      <c r="Q32" s="259">
        <v>14149.68</v>
      </c>
      <c r="R32" s="260">
        <v>17847.25</v>
      </c>
      <c r="S32" s="261" t="str">
        <f t="shared" si="0"/>
        <v>1</v>
      </c>
      <c r="T32" s="261" t="str">
        <f t="shared" si="2"/>
        <v>1</v>
      </c>
      <c r="U32" s="261" t="str">
        <f t="shared" si="1"/>
        <v>1</v>
      </c>
    </row>
    <row r="33" spans="1:21" s="262" customFormat="1" ht="27" x14ac:dyDescent="0.75">
      <c r="A33" s="252" t="s">
        <v>667</v>
      </c>
      <c r="B33" s="253" t="s">
        <v>92</v>
      </c>
      <c r="C33" s="253" t="s">
        <v>34</v>
      </c>
      <c r="D33" s="253" t="s">
        <v>577</v>
      </c>
      <c r="E33" s="252" t="s">
        <v>105</v>
      </c>
      <c r="F33" s="252" t="s">
        <v>109</v>
      </c>
      <c r="G33" s="252">
        <v>32</v>
      </c>
      <c r="H33" s="254">
        <v>26706</v>
      </c>
      <c r="I33" s="252">
        <v>5</v>
      </c>
      <c r="J33" s="255" t="s">
        <v>123</v>
      </c>
      <c r="K33" s="256">
        <v>52116262.880000003</v>
      </c>
      <c r="L33" s="256">
        <v>78972</v>
      </c>
      <c r="M33" s="257">
        <v>659.93</v>
      </c>
      <c r="N33" s="258">
        <v>1010.31</v>
      </c>
      <c r="O33" s="256">
        <v>32893811.800000001</v>
      </c>
      <c r="P33" s="256">
        <v>2054.0300000000002</v>
      </c>
      <c r="Q33" s="259">
        <v>16014.31</v>
      </c>
      <c r="R33" s="260">
        <v>22292.55</v>
      </c>
      <c r="S33" s="261" t="str">
        <f t="shared" si="0"/>
        <v>1</v>
      </c>
      <c r="T33" s="261" t="str">
        <f t="shared" si="2"/>
        <v>1</v>
      </c>
      <c r="U33" s="261" t="str">
        <f t="shared" si="1"/>
        <v>1</v>
      </c>
    </row>
    <row r="34" spans="1:21" s="262" customFormat="1" ht="27" x14ac:dyDescent="0.75">
      <c r="A34" s="252" t="s">
        <v>667</v>
      </c>
      <c r="B34" s="253" t="s">
        <v>92</v>
      </c>
      <c r="C34" s="253" t="s">
        <v>35</v>
      </c>
      <c r="D34" s="253" t="s">
        <v>578</v>
      </c>
      <c r="E34" s="252" t="s">
        <v>105</v>
      </c>
      <c r="F34" s="252" t="s">
        <v>109</v>
      </c>
      <c r="G34" s="252">
        <v>40</v>
      </c>
      <c r="H34" s="254">
        <v>20307</v>
      </c>
      <c r="I34" s="252">
        <v>5</v>
      </c>
      <c r="J34" s="255" t="s">
        <v>123</v>
      </c>
      <c r="K34" s="256">
        <v>56706458</v>
      </c>
      <c r="L34" s="256">
        <v>72427</v>
      </c>
      <c r="M34" s="257">
        <v>782.95</v>
      </c>
      <c r="N34" s="258">
        <v>1010.31</v>
      </c>
      <c r="O34" s="256">
        <v>34792417.390000001</v>
      </c>
      <c r="P34" s="256">
        <v>2999.3</v>
      </c>
      <c r="Q34" s="259">
        <v>11600.16</v>
      </c>
      <c r="R34" s="260">
        <v>22292.55</v>
      </c>
      <c r="S34" s="261" t="str">
        <f t="shared" si="0"/>
        <v>1</v>
      </c>
      <c r="T34" s="261" t="str">
        <f t="shared" si="2"/>
        <v>1</v>
      </c>
      <c r="U34" s="261" t="str">
        <f t="shared" si="1"/>
        <v>1</v>
      </c>
    </row>
    <row r="35" spans="1:21" s="262" customFormat="1" ht="27" x14ac:dyDescent="0.75">
      <c r="A35" s="252" t="s">
        <v>667</v>
      </c>
      <c r="B35" s="253" t="s">
        <v>92</v>
      </c>
      <c r="C35" s="253" t="s">
        <v>36</v>
      </c>
      <c r="D35" s="253" t="s">
        <v>579</v>
      </c>
      <c r="E35" s="252" t="s">
        <v>105</v>
      </c>
      <c r="F35" s="252" t="s">
        <v>109</v>
      </c>
      <c r="G35" s="252">
        <v>40</v>
      </c>
      <c r="H35" s="254">
        <v>31737</v>
      </c>
      <c r="I35" s="252">
        <v>6</v>
      </c>
      <c r="J35" s="255" t="s">
        <v>122</v>
      </c>
      <c r="K35" s="256">
        <v>82510221.769999996</v>
      </c>
      <c r="L35" s="256">
        <v>116383</v>
      </c>
      <c r="M35" s="257">
        <v>708.95</v>
      </c>
      <c r="N35" s="258">
        <v>982.56</v>
      </c>
      <c r="O35" s="256">
        <v>36936533.060000002</v>
      </c>
      <c r="P35" s="256">
        <v>2779.8</v>
      </c>
      <c r="Q35" s="259">
        <v>13287.49</v>
      </c>
      <c r="R35" s="260">
        <v>18560.68</v>
      </c>
      <c r="S35" s="261" t="str">
        <f t="shared" si="0"/>
        <v>1</v>
      </c>
      <c r="T35" s="261" t="str">
        <f t="shared" si="2"/>
        <v>1</v>
      </c>
      <c r="U35" s="261" t="str">
        <f t="shared" si="1"/>
        <v>1</v>
      </c>
    </row>
    <row r="36" spans="1:21" s="262" customFormat="1" ht="27" x14ac:dyDescent="0.75">
      <c r="A36" s="252" t="s">
        <v>667</v>
      </c>
      <c r="B36" s="253" t="s">
        <v>92</v>
      </c>
      <c r="C36" s="253" t="s">
        <v>73</v>
      </c>
      <c r="D36" s="253" t="s">
        <v>580</v>
      </c>
      <c r="E36" s="252" t="s">
        <v>105</v>
      </c>
      <c r="F36" s="252" t="s">
        <v>111</v>
      </c>
      <c r="G36" s="252">
        <v>60</v>
      </c>
      <c r="H36" s="254">
        <v>41934</v>
      </c>
      <c r="I36" s="252">
        <v>12</v>
      </c>
      <c r="J36" s="255" t="s">
        <v>128</v>
      </c>
      <c r="K36" s="256">
        <v>123639995.75</v>
      </c>
      <c r="L36" s="256">
        <v>145247</v>
      </c>
      <c r="M36" s="257">
        <v>851.24</v>
      </c>
      <c r="N36" s="258">
        <v>1018.88</v>
      </c>
      <c r="O36" s="256">
        <v>56348279.689999998</v>
      </c>
      <c r="P36" s="256">
        <v>3989.05</v>
      </c>
      <c r="Q36" s="259">
        <v>14125.73</v>
      </c>
      <c r="R36" s="260">
        <v>20000.66</v>
      </c>
      <c r="S36" s="261" t="str">
        <f t="shared" si="0"/>
        <v>1</v>
      </c>
      <c r="T36" s="261" t="str">
        <f t="shared" si="2"/>
        <v>1</v>
      </c>
      <c r="U36" s="261" t="str">
        <f t="shared" si="1"/>
        <v>1</v>
      </c>
    </row>
    <row r="37" spans="1:21" s="262" customFormat="1" ht="26.4" customHeight="1" x14ac:dyDescent="0.75">
      <c r="A37" s="252" t="s">
        <v>667</v>
      </c>
      <c r="B37" s="253" t="s">
        <v>92</v>
      </c>
      <c r="C37" s="253" t="s">
        <v>77</v>
      </c>
      <c r="D37" s="253" t="s">
        <v>581</v>
      </c>
      <c r="E37" s="252" t="s">
        <v>105</v>
      </c>
      <c r="F37" s="252" t="s">
        <v>109</v>
      </c>
      <c r="G37" s="252">
        <v>32</v>
      </c>
      <c r="H37" s="254">
        <v>31088</v>
      </c>
      <c r="I37" s="252">
        <v>6</v>
      </c>
      <c r="J37" s="255" t="s">
        <v>122</v>
      </c>
      <c r="K37" s="256">
        <v>69721121.719999999</v>
      </c>
      <c r="L37" s="256">
        <v>80981</v>
      </c>
      <c r="M37" s="257">
        <v>860.96</v>
      </c>
      <c r="N37" s="258">
        <v>982.56</v>
      </c>
      <c r="O37" s="256">
        <v>32877224.59</v>
      </c>
      <c r="P37" s="256">
        <v>1879.28</v>
      </c>
      <c r="Q37" s="259">
        <v>17494.59</v>
      </c>
      <c r="R37" s="260">
        <v>18560.68</v>
      </c>
      <c r="S37" s="261" t="str">
        <f t="shared" si="0"/>
        <v>1</v>
      </c>
      <c r="T37" s="261" t="str">
        <f t="shared" si="2"/>
        <v>1</v>
      </c>
      <c r="U37" s="261" t="str">
        <f t="shared" si="1"/>
        <v>1</v>
      </c>
    </row>
    <row r="38" spans="1:21" s="262" customFormat="1" ht="27" x14ac:dyDescent="0.75">
      <c r="A38" s="252" t="s">
        <v>667</v>
      </c>
      <c r="B38" s="253" t="s">
        <v>92</v>
      </c>
      <c r="C38" s="253" t="s">
        <v>86</v>
      </c>
      <c r="D38" s="253" t="s">
        <v>582</v>
      </c>
      <c r="E38" s="252" t="s">
        <v>105</v>
      </c>
      <c r="F38" s="252" t="s">
        <v>109</v>
      </c>
      <c r="G38" s="252">
        <v>30</v>
      </c>
      <c r="H38" s="254">
        <v>19761</v>
      </c>
      <c r="I38" s="252">
        <v>5</v>
      </c>
      <c r="J38" s="255" t="s">
        <v>123</v>
      </c>
      <c r="K38" s="256">
        <v>57327299.299999997</v>
      </c>
      <c r="L38" s="256">
        <v>71448</v>
      </c>
      <c r="M38" s="257">
        <v>802.36</v>
      </c>
      <c r="N38" s="258">
        <v>1010.31</v>
      </c>
      <c r="O38" s="256">
        <v>22758696.420000002</v>
      </c>
      <c r="P38" s="256">
        <v>1361.27</v>
      </c>
      <c r="Q38" s="259">
        <v>16718.75</v>
      </c>
      <c r="R38" s="260">
        <v>22292.55</v>
      </c>
      <c r="S38" s="261" t="str">
        <f t="shared" si="0"/>
        <v>1</v>
      </c>
      <c r="T38" s="261" t="str">
        <f t="shared" si="2"/>
        <v>1</v>
      </c>
      <c r="U38" s="261" t="str">
        <f t="shared" si="1"/>
        <v>1</v>
      </c>
    </row>
    <row r="39" spans="1:21" s="262" customFormat="1" ht="27" x14ac:dyDescent="0.75">
      <c r="A39" s="252" t="s">
        <v>667</v>
      </c>
      <c r="B39" s="253" t="s">
        <v>94</v>
      </c>
      <c r="C39" s="253" t="s">
        <v>4</v>
      </c>
      <c r="D39" s="253" t="s">
        <v>583</v>
      </c>
      <c r="E39" s="252" t="s">
        <v>104</v>
      </c>
      <c r="F39" s="252" t="s">
        <v>113</v>
      </c>
      <c r="G39" s="252">
        <v>907</v>
      </c>
      <c r="H39" s="254">
        <v>142594</v>
      </c>
      <c r="I39" s="252">
        <v>19</v>
      </c>
      <c r="J39" s="255" t="s">
        <v>129</v>
      </c>
      <c r="K39" s="256">
        <v>1009579127.8200001</v>
      </c>
      <c r="L39" s="256">
        <v>867827</v>
      </c>
      <c r="M39" s="257">
        <v>1163.3399999999999</v>
      </c>
      <c r="N39" s="258">
        <v>1647.67</v>
      </c>
      <c r="O39" s="256">
        <v>1420061563.03</v>
      </c>
      <c r="P39" s="256">
        <v>113399.98</v>
      </c>
      <c r="Q39" s="259">
        <v>12522.59</v>
      </c>
      <c r="R39" s="260">
        <v>16114.63</v>
      </c>
      <c r="S39" s="261" t="str">
        <f t="shared" si="0"/>
        <v>1</v>
      </c>
      <c r="T39" s="261" t="str">
        <f t="shared" si="2"/>
        <v>1</v>
      </c>
      <c r="U39" s="261" t="str">
        <f t="shared" si="1"/>
        <v>1</v>
      </c>
    </row>
    <row r="40" spans="1:21" s="262" customFormat="1" ht="27" x14ac:dyDescent="0.75">
      <c r="A40" s="252" t="s">
        <v>667</v>
      </c>
      <c r="B40" s="253" t="s">
        <v>94</v>
      </c>
      <c r="C40" s="253" t="s">
        <v>48</v>
      </c>
      <c r="D40" s="253" t="s">
        <v>584</v>
      </c>
      <c r="E40" s="252" t="s">
        <v>105</v>
      </c>
      <c r="F40" s="252" t="s">
        <v>109</v>
      </c>
      <c r="G40" s="252">
        <v>40</v>
      </c>
      <c r="H40" s="254">
        <v>36040</v>
      </c>
      <c r="I40" s="252">
        <v>6</v>
      </c>
      <c r="J40" s="255" t="s">
        <v>122</v>
      </c>
      <c r="K40" s="256">
        <v>82860191.370000005</v>
      </c>
      <c r="L40" s="256">
        <v>91218</v>
      </c>
      <c r="M40" s="257">
        <v>908.38</v>
      </c>
      <c r="N40" s="258">
        <v>982.56</v>
      </c>
      <c r="O40" s="256">
        <v>38034592.350000001</v>
      </c>
      <c r="P40" s="256">
        <v>3520.86</v>
      </c>
      <c r="Q40" s="259">
        <v>10802.65</v>
      </c>
      <c r="R40" s="260">
        <v>18560.68</v>
      </c>
      <c r="S40" s="261" t="str">
        <f t="shared" si="0"/>
        <v>1</v>
      </c>
      <c r="T40" s="261" t="str">
        <f t="shared" si="2"/>
        <v>1</v>
      </c>
      <c r="U40" s="261" t="str">
        <f t="shared" si="1"/>
        <v>1</v>
      </c>
    </row>
    <row r="41" spans="1:21" s="262" customFormat="1" ht="27" x14ac:dyDescent="0.75">
      <c r="A41" s="252" t="s">
        <v>667</v>
      </c>
      <c r="B41" s="253" t="s">
        <v>94</v>
      </c>
      <c r="C41" s="253" t="s">
        <v>49</v>
      </c>
      <c r="D41" s="253" t="s">
        <v>585</v>
      </c>
      <c r="E41" s="252" t="s">
        <v>105</v>
      </c>
      <c r="F41" s="252" t="s">
        <v>109</v>
      </c>
      <c r="G41" s="252">
        <v>39</v>
      </c>
      <c r="H41" s="254">
        <v>23937</v>
      </c>
      <c r="I41" s="252">
        <v>5</v>
      </c>
      <c r="J41" s="255" t="s">
        <v>123</v>
      </c>
      <c r="K41" s="256">
        <v>65540278.560000002</v>
      </c>
      <c r="L41" s="256">
        <v>68996</v>
      </c>
      <c r="M41" s="257">
        <v>949.91</v>
      </c>
      <c r="N41" s="258">
        <v>1010.31</v>
      </c>
      <c r="O41" s="256">
        <v>24479080.739999998</v>
      </c>
      <c r="P41" s="256">
        <v>2215.34</v>
      </c>
      <c r="Q41" s="259">
        <v>11049.8</v>
      </c>
      <c r="R41" s="260">
        <v>22292.55</v>
      </c>
      <c r="S41" s="261" t="str">
        <f t="shared" si="0"/>
        <v>1</v>
      </c>
      <c r="T41" s="261" t="str">
        <f t="shared" si="2"/>
        <v>1</v>
      </c>
      <c r="U41" s="261" t="str">
        <f t="shared" si="1"/>
        <v>1</v>
      </c>
    </row>
    <row r="42" spans="1:21" s="262" customFormat="1" ht="27" x14ac:dyDescent="0.75">
      <c r="A42" s="252" t="s">
        <v>667</v>
      </c>
      <c r="B42" s="253" t="s">
        <v>94</v>
      </c>
      <c r="C42" s="253" t="s">
        <v>50</v>
      </c>
      <c r="D42" s="253" t="s">
        <v>586</v>
      </c>
      <c r="E42" s="252" t="s">
        <v>105</v>
      </c>
      <c r="F42" s="252" t="s">
        <v>110</v>
      </c>
      <c r="G42" s="252">
        <v>90</v>
      </c>
      <c r="H42" s="254">
        <v>54535</v>
      </c>
      <c r="I42" s="252">
        <v>10</v>
      </c>
      <c r="J42" s="255" t="s">
        <v>124</v>
      </c>
      <c r="K42" s="256">
        <v>109626076.79000001</v>
      </c>
      <c r="L42" s="256">
        <v>135181</v>
      </c>
      <c r="M42" s="257">
        <v>810.96</v>
      </c>
      <c r="N42" s="258">
        <v>1029.07</v>
      </c>
      <c r="O42" s="256">
        <v>106235306.73</v>
      </c>
      <c r="P42" s="256">
        <v>8624.4500000000007</v>
      </c>
      <c r="Q42" s="259">
        <v>12317.92</v>
      </c>
      <c r="R42" s="260">
        <v>19754.009999999998</v>
      </c>
      <c r="S42" s="261" t="str">
        <f t="shared" si="0"/>
        <v>1</v>
      </c>
      <c r="T42" s="261" t="str">
        <f t="shared" si="2"/>
        <v>1</v>
      </c>
      <c r="U42" s="261" t="str">
        <f t="shared" si="1"/>
        <v>1</v>
      </c>
    </row>
    <row r="43" spans="1:21" s="262" customFormat="1" ht="27" x14ac:dyDescent="0.75">
      <c r="A43" s="252" t="s">
        <v>667</v>
      </c>
      <c r="B43" s="253" t="s">
        <v>94</v>
      </c>
      <c r="C43" s="253" t="s">
        <v>51</v>
      </c>
      <c r="D43" s="253" t="s">
        <v>587</v>
      </c>
      <c r="E43" s="252" t="s">
        <v>105</v>
      </c>
      <c r="F43" s="252" t="s">
        <v>111</v>
      </c>
      <c r="G43" s="252">
        <v>107</v>
      </c>
      <c r="H43" s="254">
        <v>38443</v>
      </c>
      <c r="I43" s="252">
        <v>13</v>
      </c>
      <c r="J43" s="255" t="s">
        <v>125</v>
      </c>
      <c r="K43" s="256">
        <v>99258105.359999999</v>
      </c>
      <c r="L43" s="256">
        <v>132630</v>
      </c>
      <c r="M43" s="257">
        <v>748.38</v>
      </c>
      <c r="N43" s="258">
        <v>1012.86</v>
      </c>
      <c r="O43" s="256">
        <v>106575977.44</v>
      </c>
      <c r="P43" s="256">
        <v>8442.51</v>
      </c>
      <c r="Q43" s="259">
        <v>12623.73</v>
      </c>
      <c r="R43" s="260">
        <v>17847.25</v>
      </c>
      <c r="S43" s="261" t="str">
        <f t="shared" si="0"/>
        <v>1</v>
      </c>
      <c r="T43" s="261" t="str">
        <f t="shared" si="2"/>
        <v>1</v>
      </c>
      <c r="U43" s="261" t="str">
        <f t="shared" si="1"/>
        <v>1</v>
      </c>
    </row>
    <row r="44" spans="1:21" s="262" customFormat="1" ht="27" x14ac:dyDescent="0.75">
      <c r="A44" s="252" t="s">
        <v>667</v>
      </c>
      <c r="B44" s="253" t="s">
        <v>94</v>
      </c>
      <c r="C44" s="253" t="s">
        <v>52</v>
      </c>
      <c r="D44" s="253" t="s">
        <v>588</v>
      </c>
      <c r="E44" s="252" t="s">
        <v>105</v>
      </c>
      <c r="F44" s="252" t="s">
        <v>109</v>
      </c>
      <c r="G44" s="252">
        <v>43</v>
      </c>
      <c r="H44" s="254">
        <v>37390</v>
      </c>
      <c r="I44" s="252">
        <v>6</v>
      </c>
      <c r="J44" s="255" t="s">
        <v>122</v>
      </c>
      <c r="K44" s="256">
        <v>84991838.819999993</v>
      </c>
      <c r="L44" s="256">
        <v>96140</v>
      </c>
      <c r="M44" s="257">
        <v>884.04</v>
      </c>
      <c r="N44" s="258">
        <v>982.56</v>
      </c>
      <c r="O44" s="256">
        <v>34556938.799999997</v>
      </c>
      <c r="P44" s="256">
        <v>2322.34</v>
      </c>
      <c r="Q44" s="259">
        <v>14880.24</v>
      </c>
      <c r="R44" s="260">
        <v>18560.68</v>
      </c>
      <c r="S44" s="261" t="str">
        <f t="shared" si="0"/>
        <v>1</v>
      </c>
      <c r="T44" s="261" t="str">
        <f t="shared" si="2"/>
        <v>1</v>
      </c>
      <c r="U44" s="261" t="str">
        <f t="shared" si="1"/>
        <v>1</v>
      </c>
    </row>
    <row r="45" spans="1:21" s="262" customFormat="1" ht="27" x14ac:dyDescent="0.75">
      <c r="A45" s="252" t="s">
        <v>667</v>
      </c>
      <c r="B45" s="253" t="s">
        <v>94</v>
      </c>
      <c r="C45" s="253" t="s">
        <v>53</v>
      </c>
      <c r="D45" s="253" t="s">
        <v>589</v>
      </c>
      <c r="E45" s="252" t="s">
        <v>105</v>
      </c>
      <c r="F45" s="252" t="s">
        <v>112</v>
      </c>
      <c r="G45" s="252">
        <v>15</v>
      </c>
      <c r="H45" s="254">
        <v>10820</v>
      </c>
      <c r="I45" s="252">
        <v>2</v>
      </c>
      <c r="J45" s="255" t="s">
        <v>126</v>
      </c>
      <c r="K45" s="256">
        <v>39844022.549999997</v>
      </c>
      <c r="L45" s="256">
        <v>34255</v>
      </c>
      <c r="M45" s="257">
        <v>1163.1600000000001</v>
      </c>
      <c r="N45" s="258">
        <v>1227.08</v>
      </c>
      <c r="O45" s="256">
        <v>17788964.489999998</v>
      </c>
      <c r="P45" s="256">
        <v>734.11</v>
      </c>
      <c r="Q45" s="259">
        <v>24232.15</v>
      </c>
      <c r="R45" s="260">
        <v>25036.73</v>
      </c>
      <c r="S45" s="261" t="str">
        <f t="shared" si="0"/>
        <v>1</v>
      </c>
      <c r="T45" s="261" t="str">
        <f t="shared" si="2"/>
        <v>1</v>
      </c>
      <c r="U45" s="261" t="str">
        <f t="shared" si="1"/>
        <v>1</v>
      </c>
    </row>
    <row r="46" spans="1:21" s="262" customFormat="1" ht="27" x14ac:dyDescent="0.75">
      <c r="A46" s="252" t="s">
        <v>667</v>
      </c>
      <c r="B46" s="253" t="s">
        <v>94</v>
      </c>
      <c r="C46" s="253" t="s">
        <v>54</v>
      </c>
      <c r="D46" s="253" t="s">
        <v>590</v>
      </c>
      <c r="E46" s="252" t="s">
        <v>106</v>
      </c>
      <c r="F46" s="252" t="s">
        <v>114</v>
      </c>
      <c r="G46" s="252">
        <v>264</v>
      </c>
      <c r="H46" s="254">
        <v>91963</v>
      </c>
      <c r="I46" s="252">
        <v>15</v>
      </c>
      <c r="J46" s="255" t="s">
        <v>130</v>
      </c>
      <c r="K46" s="256">
        <v>302359370.56999999</v>
      </c>
      <c r="L46" s="256">
        <v>268979</v>
      </c>
      <c r="M46" s="257">
        <v>1124.0999999999999</v>
      </c>
      <c r="N46" s="258">
        <v>1066.17</v>
      </c>
      <c r="O46" s="256">
        <v>280223224.50999999</v>
      </c>
      <c r="P46" s="256">
        <v>24051.82</v>
      </c>
      <c r="Q46" s="259">
        <v>11650.81</v>
      </c>
      <c r="R46" s="260">
        <v>19284.16</v>
      </c>
      <c r="S46" s="261" t="str">
        <f t="shared" si="0"/>
        <v>0</v>
      </c>
      <c r="T46" s="261" t="str">
        <f t="shared" si="2"/>
        <v>1</v>
      </c>
      <c r="U46" s="261" t="str">
        <f t="shared" si="1"/>
        <v>0</v>
      </c>
    </row>
    <row r="47" spans="1:21" s="262" customFormat="1" ht="27" x14ac:dyDescent="0.75">
      <c r="A47" s="252" t="s">
        <v>667</v>
      </c>
      <c r="B47" s="253" t="s">
        <v>94</v>
      </c>
      <c r="C47" s="253" t="s">
        <v>55</v>
      </c>
      <c r="D47" s="253" t="s">
        <v>591</v>
      </c>
      <c r="E47" s="252" t="s">
        <v>105</v>
      </c>
      <c r="F47" s="252" t="s">
        <v>109</v>
      </c>
      <c r="G47" s="252">
        <v>40</v>
      </c>
      <c r="H47" s="254">
        <v>30555</v>
      </c>
      <c r="I47" s="252">
        <v>6</v>
      </c>
      <c r="J47" s="255" t="s">
        <v>122</v>
      </c>
      <c r="K47" s="256">
        <v>79913062.659999996</v>
      </c>
      <c r="L47" s="256">
        <v>85505</v>
      </c>
      <c r="M47" s="257">
        <v>934.6</v>
      </c>
      <c r="N47" s="258">
        <v>982.56</v>
      </c>
      <c r="O47" s="256">
        <v>35130950.229999997</v>
      </c>
      <c r="P47" s="256">
        <v>2593.36</v>
      </c>
      <c r="Q47" s="259">
        <v>13546.5</v>
      </c>
      <c r="R47" s="260">
        <v>18560.68</v>
      </c>
      <c r="S47" s="261" t="str">
        <f t="shared" si="0"/>
        <v>1</v>
      </c>
      <c r="T47" s="261" t="str">
        <f t="shared" si="2"/>
        <v>1</v>
      </c>
      <c r="U47" s="261" t="str">
        <f t="shared" si="1"/>
        <v>1</v>
      </c>
    </row>
    <row r="48" spans="1:21" s="262" customFormat="1" ht="27" x14ac:dyDescent="0.75">
      <c r="A48" s="252" t="s">
        <v>667</v>
      </c>
      <c r="B48" s="253" t="s">
        <v>94</v>
      </c>
      <c r="C48" s="253" t="s">
        <v>56</v>
      </c>
      <c r="D48" s="253" t="s">
        <v>592</v>
      </c>
      <c r="E48" s="252" t="s">
        <v>105</v>
      </c>
      <c r="F48" s="252" t="s">
        <v>110</v>
      </c>
      <c r="G48" s="252">
        <v>82</v>
      </c>
      <c r="H48" s="254">
        <v>52573</v>
      </c>
      <c r="I48" s="252">
        <v>10</v>
      </c>
      <c r="J48" s="255" t="s">
        <v>124</v>
      </c>
      <c r="K48" s="256">
        <v>136487948.40000001</v>
      </c>
      <c r="L48" s="256">
        <v>136460</v>
      </c>
      <c r="M48" s="257">
        <v>1000.2</v>
      </c>
      <c r="N48" s="258">
        <v>1029.07</v>
      </c>
      <c r="O48" s="256">
        <v>66687053.039999999</v>
      </c>
      <c r="P48" s="256">
        <v>7165.56</v>
      </c>
      <c r="Q48" s="259">
        <v>9306.61</v>
      </c>
      <c r="R48" s="260">
        <v>19754.009999999998</v>
      </c>
      <c r="S48" s="261" t="str">
        <f t="shared" si="0"/>
        <v>1</v>
      </c>
      <c r="T48" s="261" t="str">
        <f t="shared" si="2"/>
        <v>1</v>
      </c>
      <c r="U48" s="261" t="str">
        <f t="shared" si="1"/>
        <v>1</v>
      </c>
    </row>
    <row r="49" spans="1:21" s="262" customFormat="1" ht="27" x14ac:dyDescent="0.75">
      <c r="A49" s="252" t="s">
        <v>667</v>
      </c>
      <c r="B49" s="253" t="s">
        <v>94</v>
      </c>
      <c r="C49" s="253" t="s">
        <v>57</v>
      </c>
      <c r="D49" s="253" t="s">
        <v>593</v>
      </c>
      <c r="E49" s="252" t="s">
        <v>105</v>
      </c>
      <c r="F49" s="252" t="s">
        <v>110</v>
      </c>
      <c r="G49" s="252">
        <v>82</v>
      </c>
      <c r="H49" s="254">
        <v>52908</v>
      </c>
      <c r="I49" s="252">
        <v>10</v>
      </c>
      <c r="J49" s="255" t="s">
        <v>124</v>
      </c>
      <c r="K49" s="256">
        <v>125097977.06</v>
      </c>
      <c r="L49" s="256">
        <v>144334</v>
      </c>
      <c r="M49" s="257">
        <v>866.73</v>
      </c>
      <c r="N49" s="258">
        <v>1029.07</v>
      </c>
      <c r="O49" s="256">
        <v>68888797.069999993</v>
      </c>
      <c r="P49" s="256">
        <v>6920.73</v>
      </c>
      <c r="Q49" s="259">
        <v>9953.98</v>
      </c>
      <c r="R49" s="260">
        <v>19754.009999999998</v>
      </c>
      <c r="S49" s="261" t="str">
        <f t="shared" si="0"/>
        <v>1</v>
      </c>
      <c r="T49" s="261" t="str">
        <f t="shared" si="2"/>
        <v>1</v>
      </c>
      <c r="U49" s="261" t="str">
        <f t="shared" si="1"/>
        <v>1</v>
      </c>
    </row>
    <row r="50" spans="1:21" s="262" customFormat="1" ht="27" x14ac:dyDescent="0.75">
      <c r="A50" s="252" t="s">
        <v>667</v>
      </c>
      <c r="B50" s="253" t="s">
        <v>94</v>
      </c>
      <c r="C50" s="253" t="s">
        <v>58</v>
      </c>
      <c r="D50" s="253" t="s">
        <v>594</v>
      </c>
      <c r="E50" s="252" t="s">
        <v>105</v>
      </c>
      <c r="F50" s="252" t="s">
        <v>109</v>
      </c>
      <c r="G50" s="252">
        <v>38</v>
      </c>
      <c r="H50" s="254">
        <v>26439</v>
      </c>
      <c r="I50" s="252">
        <v>5</v>
      </c>
      <c r="J50" s="255" t="s">
        <v>123</v>
      </c>
      <c r="K50" s="256">
        <v>71511249.079999998</v>
      </c>
      <c r="L50" s="256">
        <v>85265</v>
      </c>
      <c r="M50" s="257">
        <v>838.69</v>
      </c>
      <c r="N50" s="258">
        <v>1010.31</v>
      </c>
      <c r="O50" s="256">
        <v>37897051.350000001</v>
      </c>
      <c r="P50" s="256">
        <v>2447.27</v>
      </c>
      <c r="Q50" s="259">
        <v>15485.46</v>
      </c>
      <c r="R50" s="260">
        <v>22292.55</v>
      </c>
      <c r="S50" s="261" t="str">
        <f t="shared" si="0"/>
        <v>1</v>
      </c>
      <c r="T50" s="261" t="str">
        <f t="shared" si="2"/>
        <v>1</v>
      </c>
      <c r="U50" s="261" t="str">
        <f t="shared" si="1"/>
        <v>1</v>
      </c>
    </row>
    <row r="51" spans="1:21" s="262" customFormat="1" ht="27" x14ac:dyDescent="0.75">
      <c r="A51" s="252" t="s">
        <v>667</v>
      </c>
      <c r="B51" s="253" t="s">
        <v>94</v>
      </c>
      <c r="C51" s="253" t="s">
        <v>59</v>
      </c>
      <c r="D51" s="253" t="s">
        <v>595</v>
      </c>
      <c r="E51" s="252" t="s">
        <v>105</v>
      </c>
      <c r="F51" s="252" t="s">
        <v>109</v>
      </c>
      <c r="G51" s="252">
        <v>35</v>
      </c>
      <c r="H51" s="254">
        <v>17778</v>
      </c>
      <c r="I51" s="252">
        <v>5</v>
      </c>
      <c r="J51" s="255" t="s">
        <v>123</v>
      </c>
      <c r="K51" s="256">
        <v>46944642.310000002</v>
      </c>
      <c r="L51" s="256">
        <v>53682</v>
      </c>
      <c r="M51" s="257">
        <v>874.5</v>
      </c>
      <c r="N51" s="258">
        <v>1010.31</v>
      </c>
      <c r="O51" s="256">
        <v>24659252.059999999</v>
      </c>
      <c r="P51" s="256">
        <v>1158.8699999999999</v>
      </c>
      <c r="Q51" s="259">
        <v>21278.62</v>
      </c>
      <c r="R51" s="260">
        <v>22292.55</v>
      </c>
      <c r="S51" s="261" t="str">
        <f t="shared" si="0"/>
        <v>1</v>
      </c>
      <c r="T51" s="261" t="str">
        <f t="shared" si="2"/>
        <v>1</v>
      </c>
      <c r="U51" s="261" t="str">
        <f t="shared" si="1"/>
        <v>1</v>
      </c>
    </row>
    <row r="52" spans="1:21" s="262" customFormat="1" ht="27" x14ac:dyDescent="0.75">
      <c r="A52" s="252" t="s">
        <v>667</v>
      </c>
      <c r="B52" s="253" t="s">
        <v>94</v>
      </c>
      <c r="C52" s="253" t="s">
        <v>60</v>
      </c>
      <c r="D52" s="253" t="s">
        <v>596</v>
      </c>
      <c r="E52" s="252" t="s">
        <v>105</v>
      </c>
      <c r="F52" s="252" t="s">
        <v>109</v>
      </c>
      <c r="G52" s="252">
        <v>42</v>
      </c>
      <c r="H52" s="254">
        <v>24795</v>
      </c>
      <c r="I52" s="252">
        <v>5</v>
      </c>
      <c r="J52" s="255" t="s">
        <v>123</v>
      </c>
      <c r="K52" s="256">
        <v>79152871.019999996</v>
      </c>
      <c r="L52" s="256">
        <v>98140</v>
      </c>
      <c r="M52" s="257">
        <v>806.53</v>
      </c>
      <c r="N52" s="258">
        <v>1010.31</v>
      </c>
      <c r="O52" s="256">
        <v>41847130.329999998</v>
      </c>
      <c r="P52" s="256">
        <v>3495.08</v>
      </c>
      <c r="Q52" s="259">
        <v>11973.17</v>
      </c>
      <c r="R52" s="260">
        <v>22292.55</v>
      </c>
      <c r="S52" s="261" t="str">
        <f t="shared" si="0"/>
        <v>1</v>
      </c>
      <c r="T52" s="261" t="str">
        <f t="shared" si="2"/>
        <v>1</v>
      </c>
      <c r="U52" s="261" t="str">
        <f t="shared" si="1"/>
        <v>1</v>
      </c>
    </row>
    <row r="53" spans="1:21" s="262" customFormat="1" ht="27" x14ac:dyDescent="0.75">
      <c r="A53" s="252" t="s">
        <v>667</v>
      </c>
      <c r="B53" s="253" t="s">
        <v>94</v>
      </c>
      <c r="C53" s="253" t="s">
        <v>61</v>
      </c>
      <c r="D53" s="253" t="s">
        <v>597</v>
      </c>
      <c r="E53" s="252" t="s">
        <v>105</v>
      </c>
      <c r="F53" s="252" t="s">
        <v>109</v>
      </c>
      <c r="G53" s="252">
        <v>40</v>
      </c>
      <c r="H53" s="254">
        <v>32820</v>
      </c>
      <c r="I53" s="252">
        <v>6</v>
      </c>
      <c r="J53" s="255" t="s">
        <v>122</v>
      </c>
      <c r="K53" s="256">
        <v>77842271.659999996</v>
      </c>
      <c r="L53" s="256">
        <v>94277</v>
      </c>
      <c r="M53" s="257">
        <v>825.68</v>
      </c>
      <c r="N53" s="258">
        <v>982.56</v>
      </c>
      <c r="O53" s="256">
        <v>25098939.690000001</v>
      </c>
      <c r="P53" s="256">
        <v>2404.15</v>
      </c>
      <c r="Q53" s="259">
        <v>10439.84</v>
      </c>
      <c r="R53" s="260">
        <v>18560.68</v>
      </c>
      <c r="S53" s="261" t="str">
        <f t="shared" si="0"/>
        <v>1</v>
      </c>
      <c r="T53" s="261" t="str">
        <f t="shared" si="2"/>
        <v>1</v>
      </c>
      <c r="U53" s="261" t="str">
        <f t="shared" si="1"/>
        <v>1</v>
      </c>
    </row>
    <row r="54" spans="1:21" s="262" customFormat="1" ht="27" x14ac:dyDescent="0.75">
      <c r="A54" s="252" t="s">
        <v>667</v>
      </c>
      <c r="B54" s="253" t="s">
        <v>94</v>
      </c>
      <c r="C54" s="253" t="s">
        <v>62</v>
      </c>
      <c r="D54" s="253" t="s">
        <v>598</v>
      </c>
      <c r="E54" s="252" t="s">
        <v>105</v>
      </c>
      <c r="F54" s="252" t="s">
        <v>109</v>
      </c>
      <c r="G54" s="252">
        <v>34</v>
      </c>
      <c r="H54" s="254">
        <v>28073</v>
      </c>
      <c r="I54" s="252">
        <v>5</v>
      </c>
      <c r="J54" s="255" t="s">
        <v>123</v>
      </c>
      <c r="K54" s="256">
        <v>69665964.980000004</v>
      </c>
      <c r="L54" s="256">
        <v>79291</v>
      </c>
      <c r="M54" s="257">
        <v>878.61</v>
      </c>
      <c r="N54" s="258">
        <v>1010.31</v>
      </c>
      <c r="O54" s="256">
        <v>21914922.690000001</v>
      </c>
      <c r="P54" s="256">
        <v>2146.73</v>
      </c>
      <c r="Q54" s="259">
        <v>10208.51</v>
      </c>
      <c r="R54" s="260">
        <v>22292.55</v>
      </c>
      <c r="S54" s="261" t="str">
        <f t="shared" si="0"/>
        <v>1</v>
      </c>
      <c r="T54" s="261" t="str">
        <f t="shared" si="2"/>
        <v>1</v>
      </c>
      <c r="U54" s="261" t="str">
        <f t="shared" si="1"/>
        <v>1</v>
      </c>
    </row>
    <row r="55" spans="1:21" s="262" customFormat="1" ht="27" x14ac:dyDescent="0.75">
      <c r="A55" s="252" t="s">
        <v>667</v>
      </c>
      <c r="B55" s="253" t="s">
        <v>94</v>
      </c>
      <c r="C55" s="253" t="s">
        <v>75</v>
      </c>
      <c r="D55" s="253" t="s">
        <v>599</v>
      </c>
      <c r="E55" s="252" t="s">
        <v>106</v>
      </c>
      <c r="F55" s="252" t="s">
        <v>108</v>
      </c>
      <c r="G55" s="252">
        <v>276</v>
      </c>
      <c r="H55" s="254">
        <v>113238</v>
      </c>
      <c r="I55" s="252">
        <v>16</v>
      </c>
      <c r="J55" s="255" t="s">
        <v>121</v>
      </c>
      <c r="K55" s="256">
        <v>315156809.25999999</v>
      </c>
      <c r="L55" s="256">
        <v>343904</v>
      </c>
      <c r="M55" s="257">
        <v>916.41</v>
      </c>
      <c r="N55" s="258">
        <v>1173.1099999999999</v>
      </c>
      <c r="O55" s="256">
        <v>306413205.74000001</v>
      </c>
      <c r="P55" s="256">
        <v>23701.23</v>
      </c>
      <c r="Q55" s="259">
        <v>12928.16</v>
      </c>
      <c r="R55" s="260">
        <v>18374.84</v>
      </c>
      <c r="S55" s="261" t="str">
        <f t="shared" si="0"/>
        <v>1</v>
      </c>
      <c r="T55" s="261" t="str">
        <f t="shared" si="2"/>
        <v>1</v>
      </c>
      <c r="U55" s="261" t="str">
        <f t="shared" si="1"/>
        <v>1</v>
      </c>
    </row>
    <row r="56" spans="1:21" s="262" customFormat="1" ht="27" x14ac:dyDescent="0.75">
      <c r="A56" s="252" t="s">
        <v>667</v>
      </c>
      <c r="B56" s="253" t="s">
        <v>94</v>
      </c>
      <c r="C56" s="253" t="s">
        <v>78</v>
      </c>
      <c r="D56" s="253" t="s">
        <v>600</v>
      </c>
      <c r="E56" s="252" t="s">
        <v>105</v>
      </c>
      <c r="F56" s="252" t="s">
        <v>109</v>
      </c>
      <c r="G56" s="252">
        <v>40</v>
      </c>
      <c r="H56" s="254">
        <v>28539</v>
      </c>
      <c r="I56" s="252">
        <v>5</v>
      </c>
      <c r="J56" s="255" t="s">
        <v>123</v>
      </c>
      <c r="K56" s="256">
        <v>55688120.030000001</v>
      </c>
      <c r="L56" s="256">
        <v>60128</v>
      </c>
      <c r="M56" s="257">
        <v>926.16</v>
      </c>
      <c r="N56" s="258">
        <v>1010.31</v>
      </c>
      <c r="O56" s="256">
        <v>39612099.149999999</v>
      </c>
      <c r="P56" s="256">
        <v>2762.64</v>
      </c>
      <c r="Q56" s="259">
        <v>14338.49</v>
      </c>
      <c r="R56" s="260">
        <v>22292.55</v>
      </c>
      <c r="S56" s="261" t="str">
        <f t="shared" si="0"/>
        <v>1</v>
      </c>
      <c r="T56" s="261" t="str">
        <f t="shared" si="2"/>
        <v>1</v>
      </c>
      <c r="U56" s="261" t="str">
        <f t="shared" si="1"/>
        <v>1</v>
      </c>
    </row>
    <row r="57" spans="1:21" s="262" customFormat="1" ht="27" x14ac:dyDescent="0.75">
      <c r="A57" s="252" t="s">
        <v>667</v>
      </c>
      <c r="B57" s="253" t="s">
        <v>93</v>
      </c>
      <c r="C57" s="253" t="s">
        <v>3</v>
      </c>
      <c r="D57" s="253" t="s">
        <v>601</v>
      </c>
      <c r="E57" s="252" t="s">
        <v>106</v>
      </c>
      <c r="F57" s="252" t="s">
        <v>108</v>
      </c>
      <c r="G57" s="252">
        <v>420</v>
      </c>
      <c r="H57" s="254">
        <v>112292</v>
      </c>
      <c r="I57" s="252">
        <v>17</v>
      </c>
      <c r="J57" s="255" t="s">
        <v>127</v>
      </c>
      <c r="K57" s="256">
        <v>507148482.98000002</v>
      </c>
      <c r="L57" s="256">
        <v>469288</v>
      </c>
      <c r="M57" s="257">
        <v>1080.68</v>
      </c>
      <c r="N57" s="258">
        <v>1234.42</v>
      </c>
      <c r="O57" s="256">
        <v>680627895.14999998</v>
      </c>
      <c r="P57" s="256">
        <v>52327.92</v>
      </c>
      <c r="Q57" s="259">
        <v>13006.97</v>
      </c>
      <c r="R57" s="260">
        <v>18367.560000000001</v>
      </c>
      <c r="S57" s="261" t="str">
        <f t="shared" si="0"/>
        <v>1</v>
      </c>
      <c r="T57" s="261" t="str">
        <f t="shared" si="2"/>
        <v>1</v>
      </c>
      <c r="U57" s="261" t="str">
        <f t="shared" si="1"/>
        <v>1</v>
      </c>
    </row>
    <row r="58" spans="1:21" s="262" customFormat="1" ht="27" x14ac:dyDescent="0.75">
      <c r="A58" s="252" t="s">
        <v>667</v>
      </c>
      <c r="B58" s="253" t="s">
        <v>93</v>
      </c>
      <c r="C58" s="253" t="s">
        <v>39</v>
      </c>
      <c r="D58" s="253" t="s">
        <v>602</v>
      </c>
      <c r="E58" s="252" t="s">
        <v>105</v>
      </c>
      <c r="F58" s="252" t="s">
        <v>111</v>
      </c>
      <c r="G58" s="252">
        <v>129</v>
      </c>
      <c r="H58" s="254">
        <v>59176</v>
      </c>
      <c r="I58" s="252">
        <v>13</v>
      </c>
      <c r="J58" s="255" t="s">
        <v>125</v>
      </c>
      <c r="K58" s="256">
        <v>148898826.13</v>
      </c>
      <c r="L58" s="256">
        <v>146978</v>
      </c>
      <c r="M58" s="257">
        <v>1013.07</v>
      </c>
      <c r="N58" s="258">
        <v>1012.86</v>
      </c>
      <c r="O58" s="256">
        <v>124878467.68000001</v>
      </c>
      <c r="P58" s="256">
        <v>7997.43</v>
      </c>
      <c r="Q58" s="259">
        <v>15614.83</v>
      </c>
      <c r="R58" s="260">
        <v>17847.25</v>
      </c>
      <c r="S58" s="261" t="str">
        <f t="shared" si="0"/>
        <v>0</v>
      </c>
      <c r="T58" s="261" t="str">
        <f t="shared" si="2"/>
        <v>1</v>
      </c>
      <c r="U58" s="261" t="str">
        <f t="shared" si="1"/>
        <v>0</v>
      </c>
    </row>
    <row r="59" spans="1:21" s="262" customFormat="1" ht="27" x14ac:dyDescent="0.75">
      <c r="A59" s="252" t="s">
        <v>667</v>
      </c>
      <c r="B59" s="253" t="s">
        <v>93</v>
      </c>
      <c r="C59" s="253" t="s">
        <v>41</v>
      </c>
      <c r="D59" s="253" t="s">
        <v>603</v>
      </c>
      <c r="E59" s="252" t="s">
        <v>105</v>
      </c>
      <c r="F59" s="252" t="s">
        <v>109</v>
      </c>
      <c r="G59" s="252">
        <v>30</v>
      </c>
      <c r="H59" s="254">
        <v>23304</v>
      </c>
      <c r="I59" s="252">
        <v>5</v>
      </c>
      <c r="J59" s="255" t="s">
        <v>123</v>
      </c>
      <c r="K59" s="256">
        <v>60581961.469999999</v>
      </c>
      <c r="L59" s="256">
        <v>68262</v>
      </c>
      <c r="M59" s="257">
        <v>887.49</v>
      </c>
      <c r="N59" s="258">
        <v>1010.31</v>
      </c>
      <c r="O59" s="256">
        <v>32441403.649999999</v>
      </c>
      <c r="P59" s="256">
        <v>1984.66</v>
      </c>
      <c r="Q59" s="259">
        <v>16346.09</v>
      </c>
      <c r="R59" s="260">
        <v>22292.55</v>
      </c>
      <c r="S59" s="261" t="str">
        <f t="shared" si="0"/>
        <v>1</v>
      </c>
      <c r="T59" s="261" t="str">
        <f t="shared" si="2"/>
        <v>1</v>
      </c>
      <c r="U59" s="261" t="str">
        <f t="shared" si="1"/>
        <v>1</v>
      </c>
    </row>
    <row r="60" spans="1:21" s="262" customFormat="1" ht="27" x14ac:dyDescent="0.75">
      <c r="A60" s="252" t="s">
        <v>667</v>
      </c>
      <c r="B60" s="253" t="s">
        <v>93</v>
      </c>
      <c r="C60" s="253" t="s">
        <v>42</v>
      </c>
      <c r="D60" s="253" t="s">
        <v>604</v>
      </c>
      <c r="E60" s="252" t="s">
        <v>105</v>
      </c>
      <c r="F60" s="252" t="s">
        <v>109</v>
      </c>
      <c r="G60" s="252">
        <v>30</v>
      </c>
      <c r="H60" s="254">
        <v>20814</v>
      </c>
      <c r="I60" s="252">
        <v>5</v>
      </c>
      <c r="J60" s="255" t="s">
        <v>123</v>
      </c>
      <c r="K60" s="256">
        <v>79994418.290000007</v>
      </c>
      <c r="L60" s="256">
        <v>84804</v>
      </c>
      <c r="M60" s="257">
        <v>943.29</v>
      </c>
      <c r="N60" s="258">
        <v>1010.31</v>
      </c>
      <c r="O60" s="256">
        <v>32001745.920000002</v>
      </c>
      <c r="P60" s="256">
        <v>2472.7600000000002</v>
      </c>
      <c r="Q60" s="259">
        <v>12941.71</v>
      </c>
      <c r="R60" s="260">
        <v>22292.55</v>
      </c>
      <c r="S60" s="261" t="str">
        <f t="shared" si="0"/>
        <v>1</v>
      </c>
      <c r="T60" s="261" t="str">
        <f t="shared" si="2"/>
        <v>1</v>
      </c>
      <c r="U60" s="261" t="str">
        <f t="shared" si="1"/>
        <v>1</v>
      </c>
    </row>
    <row r="61" spans="1:21" s="262" customFormat="1" ht="27" x14ac:dyDescent="0.75">
      <c r="A61" s="252" t="s">
        <v>667</v>
      </c>
      <c r="B61" s="253" t="s">
        <v>93</v>
      </c>
      <c r="C61" s="253" t="s">
        <v>74</v>
      </c>
      <c r="D61" s="253" t="s">
        <v>605</v>
      </c>
      <c r="E61" s="252" t="s">
        <v>106</v>
      </c>
      <c r="F61" s="252" t="s">
        <v>114</v>
      </c>
      <c r="G61" s="252">
        <v>266</v>
      </c>
      <c r="H61" s="254">
        <v>62978</v>
      </c>
      <c r="I61" s="252">
        <v>15</v>
      </c>
      <c r="J61" s="255" t="s">
        <v>130</v>
      </c>
      <c r="K61" s="256">
        <v>245324693.25999999</v>
      </c>
      <c r="L61" s="256">
        <v>247702</v>
      </c>
      <c r="M61" s="257">
        <v>990.4</v>
      </c>
      <c r="N61" s="258">
        <v>1066.17</v>
      </c>
      <c r="O61" s="256">
        <v>421856628</v>
      </c>
      <c r="P61" s="256">
        <v>27977.56</v>
      </c>
      <c r="Q61" s="259">
        <v>15078.39</v>
      </c>
      <c r="R61" s="260">
        <v>19284.16</v>
      </c>
      <c r="S61" s="261" t="str">
        <f t="shared" si="0"/>
        <v>1</v>
      </c>
      <c r="T61" s="261" t="str">
        <f t="shared" si="2"/>
        <v>1</v>
      </c>
      <c r="U61" s="261" t="str">
        <f t="shared" si="1"/>
        <v>1</v>
      </c>
    </row>
    <row r="62" spans="1:21" s="262" customFormat="1" ht="27" x14ac:dyDescent="0.75">
      <c r="A62" s="252" t="s">
        <v>667</v>
      </c>
      <c r="B62" s="253" t="s">
        <v>93</v>
      </c>
      <c r="C62" s="253" t="s">
        <v>79</v>
      </c>
      <c r="D62" s="253" t="s">
        <v>606</v>
      </c>
      <c r="E62" s="252" t="s">
        <v>105</v>
      </c>
      <c r="F62" s="252" t="s">
        <v>109</v>
      </c>
      <c r="G62" s="252">
        <v>30</v>
      </c>
      <c r="H62" s="254">
        <v>20272</v>
      </c>
      <c r="I62" s="252">
        <v>5</v>
      </c>
      <c r="J62" s="255" t="s">
        <v>123</v>
      </c>
      <c r="K62" s="256">
        <v>44327837.840000004</v>
      </c>
      <c r="L62" s="256">
        <v>57732</v>
      </c>
      <c r="M62" s="257">
        <v>767.82</v>
      </c>
      <c r="N62" s="258">
        <v>1010.31</v>
      </c>
      <c r="O62" s="256">
        <v>27689222.109999999</v>
      </c>
      <c r="P62" s="256">
        <v>1987.64</v>
      </c>
      <c r="Q62" s="259">
        <v>13930.71</v>
      </c>
      <c r="R62" s="260">
        <v>22292.55</v>
      </c>
      <c r="S62" s="261" t="str">
        <f t="shared" si="0"/>
        <v>1</v>
      </c>
      <c r="T62" s="261" t="str">
        <f t="shared" si="2"/>
        <v>1</v>
      </c>
      <c r="U62" s="261" t="str">
        <f t="shared" si="1"/>
        <v>1</v>
      </c>
    </row>
    <row r="63" spans="1:21" s="262" customFormat="1" ht="27" x14ac:dyDescent="0.75">
      <c r="A63" s="252" t="s">
        <v>667</v>
      </c>
      <c r="B63" s="253" t="s">
        <v>93</v>
      </c>
      <c r="C63" s="253" t="s">
        <v>83</v>
      </c>
      <c r="D63" s="253" t="s">
        <v>607</v>
      </c>
      <c r="E63" s="252" t="s">
        <v>105</v>
      </c>
      <c r="F63" s="252" t="s">
        <v>112</v>
      </c>
      <c r="G63" s="252">
        <v>15</v>
      </c>
      <c r="H63" s="254">
        <v>12022</v>
      </c>
      <c r="I63" s="252">
        <v>2</v>
      </c>
      <c r="J63" s="255" t="s">
        <v>126</v>
      </c>
      <c r="K63" s="256">
        <v>38858884.710000001</v>
      </c>
      <c r="L63" s="256">
        <v>37329</v>
      </c>
      <c r="M63" s="257">
        <v>1040.98</v>
      </c>
      <c r="N63" s="258">
        <v>1227.08</v>
      </c>
      <c r="O63" s="256">
        <v>18104427.030000001</v>
      </c>
      <c r="P63" s="256">
        <v>920.14</v>
      </c>
      <c r="Q63" s="259">
        <v>19675.78</v>
      </c>
      <c r="R63" s="260">
        <v>25036.73</v>
      </c>
      <c r="S63" s="261" t="str">
        <f t="shared" si="0"/>
        <v>1</v>
      </c>
      <c r="T63" s="261" t="str">
        <f t="shared" si="2"/>
        <v>1</v>
      </c>
      <c r="U63" s="261" t="str">
        <f t="shared" si="1"/>
        <v>1</v>
      </c>
    </row>
    <row r="64" spans="1:21" s="262" customFormat="1" ht="27" x14ac:dyDescent="0.75">
      <c r="A64" s="252" t="s">
        <v>667</v>
      </c>
      <c r="B64" s="253" t="s">
        <v>93</v>
      </c>
      <c r="C64" s="253" t="s">
        <v>84</v>
      </c>
      <c r="D64" s="253" t="s">
        <v>608</v>
      </c>
      <c r="E64" s="252" t="s">
        <v>105</v>
      </c>
      <c r="F64" s="252" t="s">
        <v>109</v>
      </c>
      <c r="G64" s="252">
        <v>30</v>
      </c>
      <c r="H64" s="254">
        <v>36388</v>
      </c>
      <c r="I64" s="252">
        <v>6</v>
      </c>
      <c r="J64" s="255" t="s">
        <v>122</v>
      </c>
      <c r="K64" s="256">
        <v>61393902.710000001</v>
      </c>
      <c r="L64" s="256">
        <v>68711</v>
      </c>
      <c r="M64" s="257">
        <v>893.51</v>
      </c>
      <c r="N64" s="258">
        <v>982.56</v>
      </c>
      <c r="O64" s="256">
        <v>28838215.68</v>
      </c>
      <c r="P64" s="256">
        <v>1973.16</v>
      </c>
      <c r="Q64" s="259">
        <v>14615.21</v>
      </c>
      <c r="R64" s="260">
        <v>18560.68</v>
      </c>
      <c r="S64" s="261" t="str">
        <f t="shared" si="0"/>
        <v>1</v>
      </c>
      <c r="T64" s="261" t="str">
        <f t="shared" si="2"/>
        <v>1</v>
      </c>
      <c r="U64" s="261" t="str">
        <f t="shared" si="1"/>
        <v>1</v>
      </c>
    </row>
    <row r="65" spans="1:21" s="262" customFormat="1" ht="27" x14ac:dyDescent="0.75">
      <c r="A65" s="252" t="s">
        <v>667</v>
      </c>
      <c r="B65" s="253" t="s">
        <v>93</v>
      </c>
      <c r="C65" s="253" t="s">
        <v>85</v>
      </c>
      <c r="D65" s="253" t="s">
        <v>609</v>
      </c>
      <c r="E65" s="252" t="s">
        <v>105</v>
      </c>
      <c r="F65" s="252" t="s">
        <v>109</v>
      </c>
      <c r="G65" s="252">
        <v>30</v>
      </c>
      <c r="H65" s="254">
        <v>28793</v>
      </c>
      <c r="I65" s="252">
        <v>5</v>
      </c>
      <c r="J65" s="255" t="s">
        <v>123</v>
      </c>
      <c r="K65" s="256">
        <v>51833601.909999996</v>
      </c>
      <c r="L65" s="256">
        <v>58590</v>
      </c>
      <c r="M65" s="257">
        <v>884.68</v>
      </c>
      <c r="N65" s="258">
        <v>1010.31</v>
      </c>
      <c r="O65" s="256">
        <v>24980664.57</v>
      </c>
      <c r="P65" s="256">
        <v>1490.3</v>
      </c>
      <c r="Q65" s="259">
        <v>16762.22</v>
      </c>
      <c r="R65" s="260">
        <v>22292.55</v>
      </c>
      <c r="S65" s="261" t="str">
        <f t="shared" si="0"/>
        <v>1</v>
      </c>
      <c r="T65" s="261" t="str">
        <f t="shared" si="2"/>
        <v>1</v>
      </c>
      <c r="U65" s="261" t="str">
        <f t="shared" si="1"/>
        <v>1</v>
      </c>
    </row>
    <row r="66" spans="1:21" s="262" customFormat="1" ht="27" x14ac:dyDescent="0.75">
      <c r="A66" s="252" t="s">
        <v>667</v>
      </c>
      <c r="B66" s="253" t="s">
        <v>90</v>
      </c>
      <c r="C66" s="253" t="s">
        <v>1</v>
      </c>
      <c r="D66" s="253" t="s">
        <v>610</v>
      </c>
      <c r="E66" s="252" t="s">
        <v>106</v>
      </c>
      <c r="F66" s="252" t="s">
        <v>108</v>
      </c>
      <c r="G66" s="252">
        <v>353</v>
      </c>
      <c r="H66" s="254">
        <v>101105</v>
      </c>
      <c r="I66" s="252">
        <v>16</v>
      </c>
      <c r="J66" s="255" t="s">
        <v>121</v>
      </c>
      <c r="K66" s="256">
        <v>332632596.36000001</v>
      </c>
      <c r="L66" s="256">
        <v>322129</v>
      </c>
      <c r="M66" s="257">
        <v>1032.6099999999999</v>
      </c>
      <c r="N66" s="258">
        <v>1173.1099999999999</v>
      </c>
      <c r="O66" s="256">
        <v>424112180.86000001</v>
      </c>
      <c r="P66" s="256">
        <v>31295.35</v>
      </c>
      <c r="Q66" s="259">
        <v>13551.92</v>
      </c>
      <c r="R66" s="260">
        <v>18374.84</v>
      </c>
      <c r="S66" s="261" t="str">
        <f t="shared" si="0"/>
        <v>1</v>
      </c>
      <c r="T66" s="261" t="str">
        <f t="shared" si="2"/>
        <v>1</v>
      </c>
      <c r="U66" s="261" t="str">
        <f t="shared" si="1"/>
        <v>1</v>
      </c>
    </row>
    <row r="67" spans="1:21" s="262" customFormat="1" ht="27" x14ac:dyDescent="0.75">
      <c r="A67" s="252" t="s">
        <v>667</v>
      </c>
      <c r="B67" s="253" t="s">
        <v>90</v>
      </c>
      <c r="C67" s="253" t="s">
        <v>6</v>
      </c>
      <c r="D67" s="253" t="s">
        <v>611</v>
      </c>
      <c r="E67" s="252" t="s">
        <v>105</v>
      </c>
      <c r="F67" s="252" t="s">
        <v>110</v>
      </c>
      <c r="G67" s="252">
        <v>60</v>
      </c>
      <c r="H67" s="254">
        <v>69140</v>
      </c>
      <c r="I67" s="252">
        <v>10</v>
      </c>
      <c r="J67" s="255" t="s">
        <v>124</v>
      </c>
      <c r="K67" s="256">
        <v>134872949.78999999</v>
      </c>
      <c r="L67" s="256">
        <v>153749</v>
      </c>
      <c r="M67" s="257">
        <v>877.23</v>
      </c>
      <c r="N67" s="258">
        <v>1029.07</v>
      </c>
      <c r="O67" s="256">
        <v>52158098.979999997</v>
      </c>
      <c r="P67" s="256">
        <v>3594.95</v>
      </c>
      <c r="Q67" s="259">
        <v>14508.7</v>
      </c>
      <c r="R67" s="260">
        <v>19754.009999999998</v>
      </c>
      <c r="S67" s="261" t="str">
        <f t="shared" si="0"/>
        <v>1</v>
      </c>
      <c r="T67" s="261" t="str">
        <f t="shared" si="2"/>
        <v>1</v>
      </c>
      <c r="U67" s="261" t="str">
        <f t="shared" si="1"/>
        <v>1</v>
      </c>
    </row>
    <row r="68" spans="1:21" s="262" customFormat="1" ht="27" x14ac:dyDescent="0.75">
      <c r="A68" s="252" t="s">
        <v>667</v>
      </c>
      <c r="B68" s="253" t="s">
        <v>90</v>
      </c>
      <c r="C68" s="253" t="s">
        <v>7</v>
      </c>
      <c r="D68" s="253" t="s">
        <v>612</v>
      </c>
      <c r="E68" s="252" t="s">
        <v>105</v>
      </c>
      <c r="F68" s="252" t="s">
        <v>109</v>
      </c>
      <c r="G68" s="252">
        <v>40</v>
      </c>
      <c r="H68" s="254">
        <v>46890</v>
      </c>
      <c r="I68" s="252">
        <v>6</v>
      </c>
      <c r="J68" s="255" t="s">
        <v>122</v>
      </c>
      <c r="K68" s="256">
        <v>100103195.86</v>
      </c>
      <c r="L68" s="256">
        <v>94564</v>
      </c>
      <c r="M68" s="257">
        <v>1058.58</v>
      </c>
      <c r="N68" s="258">
        <v>982.56</v>
      </c>
      <c r="O68" s="256">
        <v>36058520.469999999</v>
      </c>
      <c r="P68" s="256">
        <v>2240.5700000000002</v>
      </c>
      <c r="Q68" s="259">
        <v>16093.45</v>
      </c>
      <c r="R68" s="260">
        <v>18560.68</v>
      </c>
      <c r="S68" s="261" t="str">
        <f t="shared" si="0"/>
        <v>0</v>
      </c>
      <c r="T68" s="261" t="str">
        <f t="shared" si="2"/>
        <v>1</v>
      </c>
      <c r="U68" s="261" t="str">
        <f t="shared" si="1"/>
        <v>0</v>
      </c>
    </row>
    <row r="69" spans="1:21" s="262" customFormat="1" ht="27" x14ac:dyDescent="0.75">
      <c r="A69" s="252" t="s">
        <v>667</v>
      </c>
      <c r="B69" s="253" t="s">
        <v>90</v>
      </c>
      <c r="C69" s="253" t="s">
        <v>8</v>
      </c>
      <c r="D69" s="253" t="s">
        <v>613</v>
      </c>
      <c r="E69" s="252" t="s">
        <v>105</v>
      </c>
      <c r="F69" s="252" t="s">
        <v>111</v>
      </c>
      <c r="G69" s="252">
        <v>90</v>
      </c>
      <c r="H69" s="254">
        <v>81383</v>
      </c>
      <c r="I69" s="252">
        <v>12</v>
      </c>
      <c r="J69" s="255" t="s">
        <v>128</v>
      </c>
      <c r="K69" s="256">
        <v>134415319.15000001</v>
      </c>
      <c r="L69" s="256">
        <v>150677</v>
      </c>
      <c r="M69" s="257">
        <v>892.08</v>
      </c>
      <c r="N69" s="258">
        <v>1018.88</v>
      </c>
      <c r="O69" s="256">
        <v>90440843.730000004</v>
      </c>
      <c r="P69" s="256">
        <v>6196.77</v>
      </c>
      <c r="Q69" s="259">
        <v>14594.85</v>
      </c>
      <c r="R69" s="260">
        <v>20000.66</v>
      </c>
      <c r="S69" s="261" t="str">
        <f t="shared" ref="S69:S92" si="3">IF(AND(M69&lt;=N69),"1","0")</f>
        <v>1</v>
      </c>
      <c r="T69" s="261" t="str">
        <f t="shared" si="2"/>
        <v>1</v>
      </c>
      <c r="U69" s="261" t="str">
        <f t="shared" ref="U69:U92" si="4">IF(AND(M69&lt;=N69,Q69&lt;=R69),"1","0")</f>
        <v>1</v>
      </c>
    </row>
    <row r="70" spans="1:21" s="262" customFormat="1" ht="27" x14ac:dyDescent="0.75">
      <c r="A70" s="252" t="s">
        <v>667</v>
      </c>
      <c r="B70" s="253" t="s">
        <v>90</v>
      </c>
      <c r="C70" s="253" t="s">
        <v>9</v>
      </c>
      <c r="D70" s="253" t="s">
        <v>614</v>
      </c>
      <c r="E70" s="252" t="s">
        <v>105</v>
      </c>
      <c r="F70" s="252" t="s">
        <v>110</v>
      </c>
      <c r="G70" s="252">
        <v>40</v>
      </c>
      <c r="H70" s="254">
        <v>53162</v>
      </c>
      <c r="I70" s="252">
        <v>10</v>
      </c>
      <c r="J70" s="255" t="s">
        <v>124</v>
      </c>
      <c r="K70" s="256">
        <v>103067191.98999999</v>
      </c>
      <c r="L70" s="256">
        <v>96244</v>
      </c>
      <c r="M70" s="257">
        <v>1070.8900000000001</v>
      </c>
      <c r="N70" s="258">
        <v>1029.07</v>
      </c>
      <c r="O70" s="256">
        <v>48257338.159999996</v>
      </c>
      <c r="P70" s="256">
        <v>2045.26</v>
      </c>
      <c r="Q70" s="259">
        <v>23594.720000000001</v>
      </c>
      <c r="R70" s="260">
        <v>19754.009999999998</v>
      </c>
      <c r="S70" s="261" t="str">
        <f t="shared" si="3"/>
        <v>0</v>
      </c>
      <c r="T70" s="261" t="str">
        <f t="shared" ref="T70:T92" si="5">IF(AND(Q70&lt;=R70),"1","0")</f>
        <v>0</v>
      </c>
      <c r="U70" s="261" t="str">
        <f t="shared" si="4"/>
        <v>0</v>
      </c>
    </row>
    <row r="71" spans="1:21" s="262" customFormat="1" ht="27" x14ac:dyDescent="0.75">
      <c r="A71" s="252" t="s">
        <v>667</v>
      </c>
      <c r="B71" s="253" t="s">
        <v>90</v>
      </c>
      <c r="C71" s="253" t="s">
        <v>80</v>
      </c>
      <c r="D71" s="253" t="s">
        <v>615</v>
      </c>
      <c r="E71" s="252" t="s">
        <v>105</v>
      </c>
      <c r="F71" s="252" t="s">
        <v>109</v>
      </c>
      <c r="G71" s="252">
        <v>30</v>
      </c>
      <c r="H71" s="254">
        <v>28737</v>
      </c>
      <c r="I71" s="252">
        <v>5</v>
      </c>
      <c r="J71" s="255" t="s">
        <v>123</v>
      </c>
      <c r="K71" s="256">
        <v>72567009.260000005</v>
      </c>
      <c r="L71" s="256">
        <v>70764</v>
      </c>
      <c r="M71" s="257">
        <v>1025.48</v>
      </c>
      <c r="N71" s="258">
        <v>1010.31</v>
      </c>
      <c r="O71" s="256">
        <v>36750718.409999996</v>
      </c>
      <c r="P71" s="256">
        <v>2268.4</v>
      </c>
      <c r="Q71" s="259">
        <v>16201.18</v>
      </c>
      <c r="R71" s="260">
        <v>22292.55</v>
      </c>
      <c r="S71" s="261" t="str">
        <f t="shared" si="3"/>
        <v>0</v>
      </c>
      <c r="T71" s="261" t="str">
        <f t="shared" si="5"/>
        <v>1</v>
      </c>
      <c r="U71" s="261" t="str">
        <f t="shared" si="4"/>
        <v>0</v>
      </c>
    </row>
    <row r="72" spans="1:21" s="262" customFormat="1" ht="27" x14ac:dyDescent="0.75">
      <c r="A72" s="252" t="s">
        <v>667</v>
      </c>
      <c r="B72" s="253" t="s">
        <v>91</v>
      </c>
      <c r="C72" s="253" t="s">
        <v>0</v>
      </c>
      <c r="D72" s="253" t="s">
        <v>617</v>
      </c>
      <c r="E72" s="252" t="s">
        <v>104</v>
      </c>
      <c r="F72" s="252" t="s">
        <v>113</v>
      </c>
      <c r="G72" s="252">
        <v>1143</v>
      </c>
      <c r="H72" s="254">
        <v>258303</v>
      </c>
      <c r="I72" s="252">
        <v>20</v>
      </c>
      <c r="J72" s="255" t="s">
        <v>132</v>
      </c>
      <c r="K72" s="256">
        <v>1282949373.3900001</v>
      </c>
      <c r="L72" s="256">
        <v>794029</v>
      </c>
      <c r="M72" s="257">
        <v>1615.75</v>
      </c>
      <c r="N72" s="258">
        <v>2054</v>
      </c>
      <c r="O72" s="256">
        <v>2652942975.5900002</v>
      </c>
      <c r="P72" s="256">
        <v>175692.38</v>
      </c>
      <c r="Q72" s="259">
        <v>15099.93</v>
      </c>
      <c r="R72" s="260">
        <v>19403.740000000002</v>
      </c>
      <c r="S72" s="261" t="str">
        <f t="shared" si="3"/>
        <v>1</v>
      </c>
      <c r="T72" s="261" t="str">
        <f t="shared" si="5"/>
        <v>1</v>
      </c>
      <c r="U72" s="261" t="str">
        <f t="shared" si="4"/>
        <v>1</v>
      </c>
    </row>
    <row r="73" spans="1:21" s="262" customFormat="1" ht="27" x14ac:dyDescent="0.75">
      <c r="A73" s="252" t="s">
        <v>667</v>
      </c>
      <c r="B73" s="253" t="s">
        <v>91</v>
      </c>
      <c r="C73" s="253" t="s">
        <v>10</v>
      </c>
      <c r="D73" s="253" t="s">
        <v>618</v>
      </c>
      <c r="E73" s="252" t="s">
        <v>105</v>
      </c>
      <c r="F73" s="252" t="s">
        <v>110</v>
      </c>
      <c r="G73" s="252">
        <v>60</v>
      </c>
      <c r="H73" s="254">
        <v>51023</v>
      </c>
      <c r="I73" s="252">
        <v>10</v>
      </c>
      <c r="J73" s="255" t="s">
        <v>124</v>
      </c>
      <c r="K73" s="256">
        <v>98314339.319999993</v>
      </c>
      <c r="L73" s="256">
        <v>129130</v>
      </c>
      <c r="M73" s="257">
        <v>761.36</v>
      </c>
      <c r="N73" s="258">
        <v>1029.07</v>
      </c>
      <c r="O73" s="256">
        <v>44029390.159999996</v>
      </c>
      <c r="P73" s="256">
        <v>3108.44</v>
      </c>
      <c r="Q73" s="259">
        <v>14164.47</v>
      </c>
      <c r="R73" s="260">
        <v>19754.009999999998</v>
      </c>
      <c r="S73" s="261" t="str">
        <f t="shared" si="3"/>
        <v>1</v>
      </c>
      <c r="T73" s="261" t="str">
        <f t="shared" si="5"/>
        <v>1</v>
      </c>
      <c r="U73" s="261" t="str">
        <f t="shared" si="4"/>
        <v>1</v>
      </c>
    </row>
    <row r="74" spans="1:21" s="262" customFormat="1" ht="27" x14ac:dyDescent="0.75">
      <c r="A74" s="252" t="s">
        <v>667</v>
      </c>
      <c r="B74" s="253" t="s">
        <v>91</v>
      </c>
      <c r="C74" s="253" t="s">
        <v>11</v>
      </c>
      <c r="D74" s="253" t="s">
        <v>619</v>
      </c>
      <c r="E74" s="252" t="s">
        <v>105</v>
      </c>
      <c r="F74" s="252" t="s">
        <v>110</v>
      </c>
      <c r="G74" s="252">
        <v>60</v>
      </c>
      <c r="H74" s="254">
        <v>49182</v>
      </c>
      <c r="I74" s="252">
        <v>9</v>
      </c>
      <c r="J74" s="255" t="s">
        <v>186</v>
      </c>
      <c r="K74" s="256">
        <v>83764030.780000001</v>
      </c>
      <c r="L74" s="256">
        <v>106424</v>
      </c>
      <c r="M74" s="257">
        <v>787.08</v>
      </c>
      <c r="N74" s="258">
        <v>992.97</v>
      </c>
      <c r="O74" s="256">
        <v>47176439.090000004</v>
      </c>
      <c r="P74" s="256">
        <v>2930.49</v>
      </c>
      <c r="Q74" s="259">
        <v>16098.5</v>
      </c>
      <c r="R74" s="260">
        <v>19459.21</v>
      </c>
      <c r="S74" s="261" t="str">
        <f t="shared" si="3"/>
        <v>1</v>
      </c>
      <c r="T74" s="261" t="str">
        <f t="shared" si="5"/>
        <v>1</v>
      </c>
      <c r="U74" s="261" t="str">
        <f t="shared" si="4"/>
        <v>1</v>
      </c>
    </row>
    <row r="75" spans="1:21" s="262" customFormat="1" ht="27" x14ac:dyDescent="0.75">
      <c r="A75" s="263" t="s">
        <v>667</v>
      </c>
      <c r="B75" s="264" t="s">
        <v>91</v>
      </c>
      <c r="C75" s="264" t="s">
        <v>12</v>
      </c>
      <c r="D75" s="264" t="s">
        <v>620</v>
      </c>
      <c r="E75" s="263" t="s">
        <v>106</v>
      </c>
      <c r="F75" s="263" t="s">
        <v>108</v>
      </c>
      <c r="G75" s="263">
        <v>280</v>
      </c>
      <c r="H75" s="265">
        <v>83829</v>
      </c>
      <c r="I75" s="263">
        <v>16</v>
      </c>
      <c r="J75" s="255" t="s">
        <v>121</v>
      </c>
      <c r="K75" s="256">
        <v>289749876.14999998</v>
      </c>
      <c r="L75" s="256">
        <v>313592</v>
      </c>
      <c r="M75" s="257">
        <v>923.97</v>
      </c>
      <c r="N75" s="258">
        <v>1173.1099999999999</v>
      </c>
      <c r="O75" s="256">
        <v>350286843.75999999</v>
      </c>
      <c r="P75" s="256">
        <v>27778.66</v>
      </c>
      <c r="Q75" s="259">
        <v>12609.93</v>
      </c>
      <c r="R75" s="260">
        <v>18374.84</v>
      </c>
      <c r="S75" s="261" t="str">
        <f t="shared" si="3"/>
        <v>1</v>
      </c>
      <c r="T75" s="261" t="str">
        <f t="shared" si="5"/>
        <v>1</v>
      </c>
      <c r="U75" s="261" t="str">
        <f t="shared" si="4"/>
        <v>1</v>
      </c>
    </row>
    <row r="76" spans="1:21" s="262" customFormat="1" ht="27" x14ac:dyDescent="0.75">
      <c r="A76" s="252" t="s">
        <v>667</v>
      </c>
      <c r="B76" s="253" t="s">
        <v>91</v>
      </c>
      <c r="C76" s="253" t="s">
        <v>13</v>
      </c>
      <c r="D76" s="253" t="s">
        <v>621</v>
      </c>
      <c r="E76" s="252" t="s">
        <v>105</v>
      </c>
      <c r="F76" s="252" t="s">
        <v>112</v>
      </c>
      <c r="G76" s="252">
        <v>8</v>
      </c>
      <c r="H76" s="254">
        <v>4063</v>
      </c>
      <c r="I76" s="252">
        <v>2</v>
      </c>
      <c r="J76" s="255" t="s">
        <v>126</v>
      </c>
      <c r="K76" s="256">
        <v>32307690.940000001</v>
      </c>
      <c r="L76" s="256">
        <v>29047</v>
      </c>
      <c r="M76" s="257">
        <v>1112.26</v>
      </c>
      <c r="N76" s="258">
        <v>1227.08</v>
      </c>
      <c r="O76" s="256">
        <v>12028301.51</v>
      </c>
      <c r="P76" s="256">
        <v>412.43</v>
      </c>
      <c r="Q76" s="259">
        <v>29164.65</v>
      </c>
      <c r="R76" s="260">
        <v>25036.73</v>
      </c>
      <c r="S76" s="261" t="str">
        <f t="shared" si="3"/>
        <v>1</v>
      </c>
      <c r="T76" s="261" t="str">
        <f t="shared" si="5"/>
        <v>0</v>
      </c>
      <c r="U76" s="261" t="str">
        <f t="shared" si="4"/>
        <v>0</v>
      </c>
    </row>
    <row r="77" spans="1:21" s="262" customFormat="1" ht="27" x14ac:dyDescent="0.75">
      <c r="A77" s="252" t="s">
        <v>667</v>
      </c>
      <c r="B77" s="253" t="s">
        <v>91</v>
      </c>
      <c r="C77" s="253" t="s">
        <v>14</v>
      </c>
      <c r="D77" s="253" t="s">
        <v>622</v>
      </c>
      <c r="E77" s="252" t="s">
        <v>105</v>
      </c>
      <c r="F77" s="252" t="s">
        <v>109</v>
      </c>
      <c r="G77" s="252">
        <v>40</v>
      </c>
      <c r="H77" s="254">
        <v>36493</v>
      </c>
      <c r="I77" s="252">
        <v>6</v>
      </c>
      <c r="J77" s="255" t="s">
        <v>122</v>
      </c>
      <c r="K77" s="256">
        <v>78776318.189999998</v>
      </c>
      <c r="L77" s="256">
        <v>94750</v>
      </c>
      <c r="M77" s="257">
        <v>831.41</v>
      </c>
      <c r="N77" s="258">
        <v>982.56</v>
      </c>
      <c r="O77" s="256">
        <v>35695303.630000003</v>
      </c>
      <c r="P77" s="256">
        <v>2691.32</v>
      </c>
      <c r="Q77" s="259">
        <v>13263.11</v>
      </c>
      <c r="R77" s="260">
        <v>18560.68</v>
      </c>
      <c r="S77" s="261" t="str">
        <f t="shared" si="3"/>
        <v>1</v>
      </c>
      <c r="T77" s="261" t="str">
        <f t="shared" si="5"/>
        <v>1</v>
      </c>
      <c r="U77" s="261" t="str">
        <f t="shared" si="4"/>
        <v>1</v>
      </c>
    </row>
    <row r="78" spans="1:21" s="262" customFormat="1" ht="27" x14ac:dyDescent="0.75">
      <c r="A78" s="252" t="s">
        <v>667</v>
      </c>
      <c r="B78" s="253" t="s">
        <v>91</v>
      </c>
      <c r="C78" s="253" t="s">
        <v>15</v>
      </c>
      <c r="D78" s="253" t="s">
        <v>623</v>
      </c>
      <c r="E78" s="252" t="s">
        <v>105</v>
      </c>
      <c r="F78" s="252" t="s">
        <v>111</v>
      </c>
      <c r="G78" s="252">
        <v>137</v>
      </c>
      <c r="H78" s="254">
        <v>90942</v>
      </c>
      <c r="I78" s="252">
        <v>13</v>
      </c>
      <c r="J78" s="255" t="s">
        <v>125</v>
      </c>
      <c r="K78" s="256">
        <v>174219917.84999999</v>
      </c>
      <c r="L78" s="256">
        <v>206041</v>
      </c>
      <c r="M78" s="257">
        <v>845.56</v>
      </c>
      <c r="N78" s="258">
        <v>1012.86</v>
      </c>
      <c r="O78" s="256">
        <v>164415589.62</v>
      </c>
      <c r="P78" s="256">
        <v>13310.01</v>
      </c>
      <c r="Q78" s="259">
        <v>12352.78</v>
      </c>
      <c r="R78" s="260">
        <v>17847.25</v>
      </c>
      <c r="S78" s="261" t="str">
        <f t="shared" si="3"/>
        <v>1</v>
      </c>
      <c r="T78" s="261" t="str">
        <f t="shared" si="5"/>
        <v>1</v>
      </c>
      <c r="U78" s="261" t="str">
        <f t="shared" si="4"/>
        <v>1</v>
      </c>
    </row>
    <row r="79" spans="1:21" s="262" customFormat="1" ht="27" x14ac:dyDescent="0.75">
      <c r="A79" s="252" t="s">
        <v>667</v>
      </c>
      <c r="B79" s="253" t="s">
        <v>91</v>
      </c>
      <c r="C79" s="253" t="s">
        <v>16</v>
      </c>
      <c r="D79" s="253" t="s">
        <v>624</v>
      </c>
      <c r="E79" s="252" t="s">
        <v>105</v>
      </c>
      <c r="F79" s="252" t="s">
        <v>109</v>
      </c>
      <c r="G79" s="252">
        <v>30</v>
      </c>
      <c r="H79" s="254">
        <v>24948</v>
      </c>
      <c r="I79" s="252">
        <v>5</v>
      </c>
      <c r="J79" s="255" t="s">
        <v>123</v>
      </c>
      <c r="K79" s="256">
        <v>58823398.350000001</v>
      </c>
      <c r="L79" s="256">
        <v>73310</v>
      </c>
      <c r="M79" s="257">
        <v>802.39</v>
      </c>
      <c r="N79" s="258">
        <v>1010.31</v>
      </c>
      <c r="O79" s="256">
        <v>26064472.16</v>
      </c>
      <c r="P79" s="256">
        <v>1650.64</v>
      </c>
      <c r="Q79" s="259">
        <v>15790.52</v>
      </c>
      <c r="R79" s="260">
        <v>22292.55</v>
      </c>
      <c r="S79" s="261" t="str">
        <f t="shared" si="3"/>
        <v>1</v>
      </c>
      <c r="T79" s="261" t="str">
        <f t="shared" si="5"/>
        <v>1</v>
      </c>
      <c r="U79" s="261" t="str">
        <f t="shared" si="4"/>
        <v>1</v>
      </c>
    </row>
    <row r="80" spans="1:21" s="262" customFormat="1" ht="27" x14ac:dyDescent="0.75">
      <c r="A80" s="252" t="s">
        <v>667</v>
      </c>
      <c r="B80" s="253" t="s">
        <v>91</v>
      </c>
      <c r="C80" s="253" t="s">
        <v>17</v>
      </c>
      <c r="D80" s="253" t="s">
        <v>625</v>
      </c>
      <c r="E80" s="252" t="s">
        <v>105</v>
      </c>
      <c r="F80" s="252" t="s">
        <v>109</v>
      </c>
      <c r="G80" s="252">
        <v>30</v>
      </c>
      <c r="H80" s="254">
        <v>29634</v>
      </c>
      <c r="I80" s="252">
        <v>5</v>
      </c>
      <c r="J80" s="255" t="s">
        <v>123</v>
      </c>
      <c r="K80" s="256">
        <v>68912499.480000004</v>
      </c>
      <c r="L80" s="256">
        <v>79767</v>
      </c>
      <c r="M80" s="257">
        <v>863.92</v>
      </c>
      <c r="N80" s="258">
        <v>1010.31</v>
      </c>
      <c r="O80" s="256">
        <v>16063928.039999999</v>
      </c>
      <c r="P80" s="256">
        <v>1332.07</v>
      </c>
      <c r="Q80" s="259">
        <v>12059.37</v>
      </c>
      <c r="R80" s="260">
        <v>22292.55</v>
      </c>
      <c r="S80" s="261" t="str">
        <f t="shared" si="3"/>
        <v>1</v>
      </c>
      <c r="T80" s="261" t="str">
        <f t="shared" si="5"/>
        <v>1</v>
      </c>
      <c r="U80" s="261" t="str">
        <f t="shared" si="4"/>
        <v>1</v>
      </c>
    </row>
    <row r="81" spans="1:21" s="262" customFormat="1" ht="27" x14ac:dyDescent="0.75">
      <c r="A81" s="252" t="s">
        <v>667</v>
      </c>
      <c r="B81" s="253" t="s">
        <v>91</v>
      </c>
      <c r="C81" s="253" t="s">
        <v>18</v>
      </c>
      <c r="D81" s="253" t="s">
        <v>626</v>
      </c>
      <c r="E81" s="252" t="s">
        <v>105</v>
      </c>
      <c r="F81" s="252" t="s">
        <v>109</v>
      </c>
      <c r="G81" s="252">
        <v>30</v>
      </c>
      <c r="H81" s="254">
        <v>36267</v>
      </c>
      <c r="I81" s="252">
        <v>6</v>
      </c>
      <c r="J81" s="255" t="s">
        <v>122</v>
      </c>
      <c r="K81" s="256">
        <v>81611737.840000004</v>
      </c>
      <c r="L81" s="256">
        <v>89171</v>
      </c>
      <c r="M81" s="257">
        <v>915.23</v>
      </c>
      <c r="N81" s="258">
        <v>982.56</v>
      </c>
      <c r="O81" s="256">
        <v>30731471.219999999</v>
      </c>
      <c r="P81" s="256">
        <v>2005.18</v>
      </c>
      <c r="Q81" s="259">
        <v>15326.04</v>
      </c>
      <c r="R81" s="260">
        <v>18560.68</v>
      </c>
      <c r="S81" s="261" t="str">
        <f t="shared" si="3"/>
        <v>1</v>
      </c>
      <c r="T81" s="261" t="str">
        <f t="shared" si="5"/>
        <v>1</v>
      </c>
      <c r="U81" s="261" t="str">
        <f t="shared" si="4"/>
        <v>1</v>
      </c>
    </row>
    <row r="82" spans="1:21" s="262" customFormat="1" ht="27" x14ac:dyDescent="0.75">
      <c r="A82" s="252" t="s">
        <v>667</v>
      </c>
      <c r="B82" s="253" t="s">
        <v>91</v>
      </c>
      <c r="C82" s="253" t="s">
        <v>19</v>
      </c>
      <c r="D82" s="253" t="s">
        <v>627</v>
      </c>
      <c r="E82" s="252" t="s">
        <v>105</v>
      </c>
      <c r="F82" s="252" t="s">
        <v>110</v>
      </c>
      <c r="G82" s="252">
        <v>55</v>
      </c>
      <c r="H82" s="254">
        <v>43198</v>
      </c>
      <c r="I82" s="252">
        <v>9</v>
      </c>
      <c r="J82" s="255" t="s">
        <v>186</v>
      </c>
      <c r="K82" s="256">
        <v>110806668.77</v>
      </c>
      <c r="L82" s="256">
        <v>128844</v>
      </c>
      <c r="M82" s="257">
        <v>860.01</v>
      </c>
      <c r="N82" s="258">
        <v>992.97</v>
      </c>
      <c r="O82" s="256">
        <v>59486400.009999998</v>
      </c>
      <c r="P82" s="256">
        <v>3882.64</v>
      </c>
      <c r="Q82" s="259">
        <v>15321.14</v>
      </c>
      <c r="R82" s="260">
        <v>19459.21</v>
      </c>
      <c r="S82" s="261" t="str">
        <f t="shared" si="3"/>
        <v>1</v>
      </c>
      <c r="T82" s="261" t="str">
        <f t="shared" si="5"/>
        <v>1</v>
      </c>
      <c r="U82" s="261" t="str">
        <f t="shared" si="4"/>
        <v>1</v>
      </c>
    </row>
    <row r="83" spans="1:21" s="262" customFormat="1" ht="27" x14ac:dyDescent="0.75">
      <c r="A83" s="252" t="s">
        <v>667</v>
      </c>
      <c r="B83" s="253" t="s">
        <v>91</v>
      </c>
      <c r="C83" s="253" t="s">
        <v>20</v>
      </c>
      <c r="D83" s="253" t="s">
        <v>628</v>
      </c>
      <c r="E83" s="252" t="s">
        <v>105</v>
      </c>
      <c r="F83" s="252" t="s">
        <v>111</v>
      </c>
      <c r="G83" s="252">
        <v>126</v>
      </c>
      <c r="H83" s="254">
        <v>86089</v>
      </c>
      <c r="I83" s="252">
        <v>13</v>
      </c>
      <c r="J83" s="255" t="s">
        <v>125</v>
      </c>
      <c r="K83" s="256">
        <v>161346700.08000001</v>
      </c>
      <c r="L83" s="256">
        <v>196558</v>
      </c>
      <c r="M83" s="257">
        <v>820.86</v>
      </c>
      <c r="N83" s="258">
        <v>1012.86</v>
      </c>
      <c r="O83" s="256">
        <v>142681875.16999999</v>
      </c>
      <c r="P83" s="256">
        <v>10623.5</v>
      </c>
      <c r="Q83" s="259">
        <v>13430.78</v>
      </c>
      <c r="R83" s="260">
        <v>17847.25</v>
      </c>
      <c r="S83" s="261" t="str">
        <f t="shared" si="3"/>
        <v>1</v>
      </c>
      <c r="T83" s="261" t="str">
        <f t="shared" si="5"/>
        <v>1</v>
      </c>
      <c r="U83" s="261" t="str">
        <f t="shared" si="4"/>
        <v>1</v>
      </c>
    </row>
    <row r="84" spans="1:21" s="262" customFormat="1" ht="27" x14ac:dyDescent="0.75">
      <c r="A84" s="252" t="s">
        <v>667</v>
      </c>
      <c r="B84" s="253" t="s">
        <v>91</v>
      </c>
      <c r="C84" s="253" t="s">
        <v>21</v>
      </c>
      <c r="D84" s="253" t="s">
        <v>629</v>
      </c>
      <c r="E84" s="252" t="s">
        <v>105</v>
      </c>
      <c r="F84" s="252" t="s">
        <v>109</v>
      </c>
      <c r="G84" s="252">
        <v>60</v>
      </c>
      <c r="H84" s="254">
        <v>46721</v>
      </c>
      <c r="I84" s="252">
        <v>6</v>
      </c>
      <c r="J84" s="255" t="s">
        <v>122</v>
      </c>
      <c r="K84" s="256">
        <v>95423734.840000004</v>
      </c>
      <c r="L84" s="256">
        <v>128983</v>
      </c>
      <c r="M84" s="257">
        <v>739.82</v>
      </c>
      <c r="N84" s="258">
        <v>982.56</v>
      </c>
      <c r="O84" s="256">
        <v>51741130.5</v>
      </c>
      <c r="P84" s="256">
        <v>3515.98</v>
      </c>
      <c r="Q84" s="259">
        <v>14715.99</v>
      </c>
      <c r="R84" s="260">
        <v>18560.68</v>
      </c>
      <c r="S84" s="261" t="str">
        <f t="shared" si="3"/>
        <v>1</v>
      </c>
      <c r="T84" s="261" t="str">
        <f t="shared" si="5"/>
        <v>1</v>
      </c>
      <c r="U84" s="261" t="str">
        <f t="shared" si="4"/>
        <v>1</v>
      </c>
    </row>
    <row r="85" spans="1:21" s="262" customFormat="1" ht="27" x14ac:dyDescent="0.75">
      <c r="A85" s="252" t="s">
        <v>667</v>
      </c>
      <c r="B85" s="253" t="s">
        <v>91</v>
      </c>
      <c r="C85" s="253" t="s">
        <v>22</v>
      </c>
      <c r="D85" s="253" t="s">
        <v>630</v>
      </c>
      <c r="E85" s="252" t="s">
        <v>105</v>
      </c>
      <c r="F85" s="252" t="s">
        <v>111</v>
      </c>
      <c r="G85" s="252">
        <v>114</v>
      </c>
      <c r="H85" s="254">
        <v>88241</v>
      </c>
      <c r="I85" s="252">
        <v>13</v>
      </c>
      <c r="J85" s="255" t="s">
        <v>125</v>
      </c>
      <c r="K85" s="256">
        <v>160072585.28</v>
      </c>
      <c r="L85" s="256">
        <v>183773</v>
      </c>
      <c r="M85" s="257">
        <v>871.03</v>
      </c>
      <c r="N85" s="258">
        <v>1012.86</v>
      </c>
      <c r="O85" s="256">
        <v>108567635.94</v>
      </c>
      <c r="P85" s="256">
        <v>7324.22</v>
      </c>
      <c r="Q85" s="259">
        <v>14823.09</v>
      </c>
      <c r="R85" s="260">
        <v>17847.25</v>
      </c>
      <c r="S85" s="261" t="str">
        <f t="shared" si="3"/>
        <v>1</v>
      </c>
      <c r="T85" s="261" t="str">
        <f t="shared" si="5"/>
        <v>1</v>
      </c>
      <c r="U85" s="261" t="str">
        <f t="shared" si="4"/>
        <v>1</v>
      </c>
    </row>
    <row r="86" spans="1:21" s="262" customFormat="1" ht="27" x14ac:dyDescent="0.75">
      <c r="A86" s="252" t="s">
        <v>667</v>
      </c>
      <c r="B86" s="253" t="s">
        <v>91</v>
      </c>
      <c r="C86" s="253" t="s">
        <v>23</v>
      </c>
      <c r="D86" s="253" t="s">
        <v>631</v>
      </c>
      <c r="E86" s="252" t="s">
        <v>105</v>
      </c>
      <c r="F86" s="252" t="s">
        <v>109</v>
      </c>
      <c r="G86" s="252">
        <v>30</v>
      </c>
      <c r="H86" s="254">
        <v>22343</v>
      </c>
      <c r="I86" s="252">
        <v>5</v>
      </c>
      <c r="J86" s="255" t="s">
        <v>123</v>
      </c>
      <c r="K86" s="256">
        <v>63569061.939999998</v>
      </c>
      <c r="L86" s="256">
        <v>93593</v>
      </c>
      <c r="M86" s="257">
        <v>679.21</v>
      </c>
      <c r="N86" s="258">
        <v>1010.31</v>
      </c>
      <c r="O86" s="256">
        <v>17140610.359999999</v>
      </c>
      <c r="P86" s="256">
        <v>1421.09</v>
      </c>
      <c r="Q86" s="259">
        <v>12061.62</v>
      </c>
      <c r="R86" s="260">
        <v>22292.55</v>
      </c>
      <c r="S86" s="261" t="str">
        <f t="shared" si="3"/>
        <v>1</v>
      </c>
      <c r="T86" s="261" t="str">
        <f t="shared" si="5"/>
        <v>1</v>
      </c>
      <c r="U86" s="261" t="str">
        <f t="shared" si="4"/>
        <v>1</v>
      </c>
    </row>
    <row r="87" spans="1:21" s="262" customFormat="1" ht="27" x14ac:dyDescent="0.75">
      <c r="A87" s="252" t="s">
        <v>667</v>
      </c>
      <c r="B87" s="253" t="s">
        <v>91</v>
      </c>
      <c r="C87" s="253" t="s">
        <v>24</v>
      </c>
      <c r="D87" s="253" t="s">
        <v>632</v>
      </c>
      <c r="E87" s="252" t="s">
        <v>105</v>
      </c>
      <c r="F87" s="252" t="s">
        <v>109</v>
      </c>
      <c r="G87" s="252">
        <v>30</v>
      </c>
      <c r="H87" s="254">
        <v>21043</v>
      </c>
      <c r="I87" s="252">
        <v>5</v>
      </c>
      <c r="J87" s="255" t="s">
        <v>123</v>
      </c>
      <c r="K87" s="256">
        <v>52533791.359999999</v>
      </c>
      <c r="L87" s="256">
        <v>69975</v>
      </c>
      <c r="M87" s="257">
        <v>750.75</v>
      </c>
      <c r="N87" s="258">
        <v>1010.31</v>
      </c>
      <c r="O87" s="256">
        <v>22090002.640000001</v>
      </c>
      <c r="P87" s="256">
        <v>1434.71</v>
      </c>
      <c r="Q87" s="259">
        <v>15396.8</v>
      </c>
      <c r="R87" s="260">
        <v>22292.55</v>
      </c>
      <c r="S87" s="261" t="str">
        <f t="shared" si="3"/>
        <v>1</v>
      </c>
      <c r="T87" s="261" t="str">
        <f t="shared" si="5"/>
        <v>1</v>
      </c>
      <c r="U87" s="261" t="str">
        <f t="shared" si="4"/>
        <v>1</v>
      </c>
    </row>
    <row r="88" spans="1:21" s="262" customFormat="1" ht="27" x14ac:dyDescent="0.75">
      <c r="A88" s="252" t="s">
        <v>667</v>
      </c>
      <c r="B88" s="253" t="s">
        <v>91</v>
      </c>
      <c r="C88" s="253" t="s">
        <v>25</v>
      </c>
      <c r="D88" s="253" t="s">
        <v>633</v>
      </c>
      <c r="E88" s="252" t="s">
        <v>105</v>
      </c>
      <c r="F88" s="252" t="s">
        <v>109</v>
      </c>
      <c r="G88" s="252">
        <v>30</v>
      </c>
      <c r="H88" s="254">
        <v>23638</v>
      </c>
      <c r="I88" s="252">
        <v>5</v>
      </c>
      <c r="J88" s="255" t="s">
        <v>123</v>
      </c>
      <c r="K88" s="256">
        <v>55254548.689999998</v>
      </c>
      <c r="L88" s="256">
        <v>57308</v>
      </c>
      <c r="M88" s="257">
        <v>964.17</v>
      </c>
      <c r="N88" s="258">
        <v>1010.31</v>
      </c>
      <c r="O88" s="256">
        <v>27247627.899999999</v>
      </c>
      <c r="P88" s="256">
        <v>2119.7800000000002</v>
      </c>
      <c r="Q88" s="259">
        <v>12854</v>
      </c>
      <c r="R88" s="260">
        <v>22292.55</v>
      </c>
      <c r="S88" s="261" t="str">
        <f t="shared" si="3"/>
        <v>1</v>
      </c>
      <c r="T88" s="261" t="str">
        <f t="shared" si="5"/>
        <v>1</v>
      </c>
      <c r="U88" s="261" t="str">
        <f t="shared" si="4"/>
        <v>1</v>
      </c>
    </row>
    <row r="89" spans="1:21" s="262" customFormat="1" ht="27" x14ac:dyDescent="0.75">
      <c r="A89" s="252" t="s">
        <v>667</v>
      </c>
      <c r="B89" s="253" t="s">
        <v>91</v>
      </c>
      <c r="C89" s="253" t="s">
        <v>26</v>
      </c>
      <c r="D89" s="253" t="s">
        <v>634</v>
      </c>
      <c r="E89" s="252" t="s">
        <v>105</v>
      </c>
      <c r="F89" s="252" t="s">
        <v>109</v>
      </c>
      <c r="G89" s="252">
        <v>30</v>
      </c>
      <c r="H89" s="254">
        <v>19451</v>
      </c>
      <c r="I89" s="252">
        <v>5</v>
      </c>
      <c r="J89" s="255" t="s">
        <v>123</v>
      </c>
      <c r="K89" s="256">
        <v>54050985.960000001</v>
      </c>
      <c r="L89" s="256">
        <v>70484</v>
      </c>
      <c r="M89" s="257">
        <v>766.85</v>
      </c>
      <c r="N89" s="258">
        <v>1010.31</v>
      </c>
      <c r="O89" s="256">
        <v>17929753.77</v>
      </c>
      <c r="P89" s="256">
        <v>1627.31</v>
      </c>
      <c r="Q89" s="259">
        <v>11018.02</v>
      </c>
      <c r="R89" s="260">
        <v>22292.55</v>
      </c>
      <c r="S89" s="261" t="str">
        <f t="shared" si="3"/>
        <v>1</v>
      </c>
      <c r="T89" s="261" t="str">
        <f t="shared" si="5"/>
        <v>1</v>
      </c>
      <c r="U89" s="261" t="str">
        <f t="shared" si="4"/>
        <v>1</v>
      </c>
    </row>
    <row r="90" spans="1:21" s="262" customFormat="1" ht="27" x14ac:dyDescent="0.75">
      <c r="A90" s="252" t="s">
        <v>667</v>
      </c>
      <c r="B90" s="253" t="s">
        <v>91</v>
      </c>
      <c r="C90" s="253" t="s">
        <v>72</v>
      </c>
      <c r="D90" s="253" t="s">
        <v>635</v>
      </c>
      <c r="E90" s="252" t="s">
        <v>105</v>
      </c>
      <c r="F90" s="252" t="s">
        <v>111</v>
      </c>
      <c r="G90" s="252">
        <v>139</v>
      </c>
      <c r="H90" s="254">
        <v>97831</v>
      </c>
      <c r="I90" s="252">
        <v>13</v>
      </c>
      <c r="J90" s="255" t="s">
        <v>125</v>
      </c>
      <c r="K90" s="256">
        <v>202789955.93000001</v>
      </c>
      <c r="L90" s="256">
        <v>292517</v>
      </c>
      <c r="M90" s="257">
        <v>693.26</v>
      </c>
      <c r="N90" s="258">
        <v>1012.86</v>
      </c>
      <c r="O90" s="256">
        <v>167247778.88999999</v>
      </c>
      <c r="P90" s="256">
        <v>11888.29</v>
      </c>
      <c r="Q90" s="259">
        <v>14068.28</v>
      </c>
      <c r="R90" s="260">
        <v>17847.25</v>
      </c>
      <c r="S90" s="261" t="str">
        <f t="shared" si="3"/>
        <v>1</v>
      </c>
      <c r="T90" s="261" t="str">
        <f t="shared" si="5"/>
        <v>1</v>
      </c>
      <c r="U90" s="261" t="str">
        <f t="shared" si="4"/>
        <v>1</v>
      </c>
    </row>
    <row r="91" spans="1:21" s="262" customFormat="1" ht="27" x14ac:dyDescent="0.75">
      <c r="A91" s="252" t="s">
        <v>667</v>
      </c>
      <c r="B91" s="253" t="s">
        <v>91</v>
      </c>
      <c r="C91" s="253" t="s">
        <v>81</v>
      </c>
      <c r="D91" s="253" t="s">
        <v>636</v>
      </c>
      <c r="E91" s="252" t="s">
        <v>105</v>
      </c>
      <c r="F91" s="252" t="s">
        <v>109</v>
      </c>
      <c r="G91" s="252">
        <v>30</v>
      </c>
      <c r="H91" s="254">
        <v>18239</v>
      </c>
      <c r="I91" s="252">
        <v>5</v>
      </c>
      <c r="J91" s="255" t="s">
        <v>123</v>
      </c>
      <c r="K91" s="256">
        <v>44871411.75</v>
      </c>
      <c r="L91" s="256">
        <v>59941</v>
      </c>
      <c r="M91" s="257">
        <v>748.59</v>
      </c>
      <c r="N91" s="258">
        <v>1010.31</v>
      </c>
      <c r="O91" s="256">
        <v>20547510.75</v>
      </c>
      <c r="P91" s="256">
        <v>1421.49</v>
      </c>
      <c r="Q91" s="259">
        <v>14454.9</v>
      </c>
      <c r="R91" s="260">
        <v>22292.55</v>
      </c>
      <c r="S91" s="261" t="str">
        <f t="shared" si="3"/>
        <v>1</v>
      </c>
      <c r="T91" s="261" t="str">
        <f t="shared" si="5"/>
        <v>1</v>
      </c>
      <c r="U91" s="261" t="str">
        <f t="shared" si="4"/>
        <v>1</v>
      </c>
    </row>
    <row r="92" spans="1:21" s="262" customFormat="1" ht="27" x14ac:dyDescent="0.75">
      <c r="A92" s="252" t="s">
        <v>667</v>
      </c>
      <c r="B92" s="253" t="s">
        <v>91</v>
      </c>
      <c r="C92" s="253" t="s">
        <v>82</v>
      </c>
      <c r="D92" s="253" t="s">
        <v>637</v>
      </c>
      <c r="E92" s="252" t="s">
        <v>105</v>
      </c>
      <c r="F92" s="252" t="s">
        <v>112</v>
      </c>
      <c r="G92" s="252">
        <v>30</v>
      </c>
      <c r="H92" s="254">
        <v>19069</v>
      </c>
      <c r="I92" s="252">
        <v>3</v>
      </c>
      <c r="J92" s="255" t="s">
        <v>131</v>
      </c>
      <c r="K92" s="256">
        <v>44047323.590000004</v>
      </c>
      <c r="L92" s="256">
        <v>52139</v>
      </c>
      <c r="M92" s="257">
        <v>844.81</v>
      </c>
      <c r="N92" s="258">
        <v>974.98</v>
      </c>
      <c r="O92" s="256">
        <v>14742720.16</v>
      </c>
      <c r="P92" s="256">
        <v>1287.73</v>
      </c>
      <c r="Q92" s="259">
        <v>11448.61</v>
      </c>
      <c r="R92" s="260">
        <v>21535.57</v>
      </c>
      <c r="S92" s="261" t="str">
        <f t="shared" si="3"/>
        <v>1</v>
      </c>
      <c r="T92" s="261" t="str">
        <f t="shared" si="5"/>
        <v>1</v>
      </c>
      <c r="U92" s="261" t="str">
        <f t="shared" si="4"/>
        <v>1</v>
      </c>
    </row>
    <row r="93" spans="1:21" s="262" customFormat="1" x14ac:dyDescent="0.6">
      <c r="A93" s="617" t="s">
        <v>99</v>
      </c>
      <c r="B93" s="618"/>
      <c r="C93" s="619"/>
      <c r="D93" s="266"/>
      <c r="E93" s="267"/>
      <c r="F93" s="267"/>
      <c r="G93" s="267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8">
        <f>COUNTIF(U5:U92,"1")</f>
        <v>77</v>
      </c>
    </row>
    <row r="94" spans="1:21" ht="27.6" x14ac:dyDescent="0.8">
      <c r="R94" s="269" t="s">
        <v>100</v>
      </c>
      <c r="S94" s="270">
        <f>COUNTIF(S5:S92,1)</f>
        <v>78</v>
      </c>
      <c r="T94" s="270">
        <f>COUNTIF(T5:T92,1)</f>
        <v>86</v>
      </c>
      <c r="U94" s="270">
        <f>COUNTIF(U5:U92,1)</f>
        <v>77</v>
      </c>
    </row>
    <row r="95" spans="1:21" ht="27.6" x14ac:dyDescent="0.8">
      <c r="R95" s="269" t="s">
        <v>95</v>
      </c>
      <c r="S95" s="269">
        <f>COUNTIF(S5:S16,1)</f>
        <v>10</v>
      </c>
      <c r="T95" s="269">
        <f>COUNTIF(T5:T16,1)</f>
        <v>12</v>
      </c>
      <c r="U95" s="269">
        <f>COUNTIF(U5:U16,1)</f>
        <v>10</v>
      </c>
    </row>
    <row r="96" spans="1:21" ht="27.6" x14ac:dyDescent="0.8">
      <c r="R96" s="269" t="s">
        <v>89</v>
      </c>
      <c r="S96" s="269">
        <f>COUNTIF(S17:S24,1)</f>
        <v>6</v>
      </c>
      <c r="T96" s="269">
        <f>COUNTIF(T17:T24,1)</f>
        <v>8</v>
      </c>
      <c r="U96" s="269">
        <f>COUNTIF(U17:U24,1)</f>
        <v>6</v>
      </c>
    </row>
    <row r="97" spans="18:21" ht="27.6" x14ac:dyDescent="0.8">
      <c r="R97" s="269" t="s">
        <v>92</v>
      </c>
      <c r="S97" s="269">
        <f>COUNTIF(S25:S38,1)</f>
        <v>13</v>
      </c>
      <c r="T97" s="269">
        <f>COUNTIF(T25:T38,1)</f>
        <v>14</v>
      </c>
      <c r="U97" s="269">
        <f>COUNTIF(U25:U38,1)</f>
        <v>13</v>
      </c>
    </row>
    <row r="98" spans="18:21" ht="27.6" x14ac:dyDescent="0.8">
      <c r="R98" s="269" t="s">
        <v>94</v>
      </c>
      <c r="S98" s="269">
        <f>COUNTIF(S39:S56,1)</f>
        <v>17</v>
      </c>
      <c r="T98" s="269">
        <f>COUNTIF(T39:T56,1)</f>
        <v>18</v>
      </c>
      <c r="U98" s="269">
        <f>COUNTIF(U39:U56,1)</f>
        <v>17</v>
      </c>
    </row>
    <row r="99" spans="18:21" ht="27.6" x14ac:dyDescent="0.8">
      <c r="R99" s="269" t="s">
        <v>93</v>
      </c>
      <c r="S99" s="269">
        <f>COUNTIF(S57:S65,1)</f>
        <v>8</v>
      </c>
      <c r="T99" s="269">
        <f>COUNTIF(T57:T65,1)</f>
        <v>9</v>
      </c>
      <c r="U99" s="269">
        <f>COUNTIF(U57:U65,1)</f>
        <v>8</v>
      </c>
    </row>
    <row r="100" spans="18:21" ht="27.6" x14ac:dyDescent="0.8">
      <c r="R100" s="269" t="s">
        <v>133</v>
      </c>
      <c r="S100" s="269">
        <f>COUNTIF(S66:S71,1)</f>
        <v>3</v>
      </c>
      <c r="T100" s="269">
        <f>COUNTIF(T66:T71,1)</f>
        <v>5</v>
      </c>
      <c r="U100" s="269">
        <f>COUNTIF(U66:U71,1)</f>
        <v>3</v>
      </c>
    </row>
    <row r="101" spans="18:21" ht="27.6" x14ac:dyDescent="0.8">
      <c r="R101" s="269" t="s">
        <v>91</v>
      </c>
      <c r="S101" s="269">
        <f>COUNTIF(S72:S92,1)</f>
        <v>21</v>
      </c>
      <c r="T101" s="269">
        <f>COUNTIF(T72:T92,1)</f>
        <v>20</v>
      </c>
      <c r="U101" s="269">
        <f>COUNTIF(U72:U92,1)</f>
        <v>20</v>
      </c>
    </row>
    <row r="102" spans="18:21" ht="27.6" x14ac:dyDescent="0.8">
      <c r="R102" s="269"/>
      <c r="S102" s="269"/>
      <c r="T102" s="269"/>
      <c r="U102" s="269"/>
    </row>
  </sheetData>
  <mergeCells count="17">
    <mergeCell ref="O3:R3"/>
    <mergeCell ref="S3:U3"/>
    <mergeCell ref="D1:H1"/>
    <mergeCell ref="S1:U1"/>
    <mergeCell ref="B2:O2"/>
    <mergeCell ref="B3:B4"/>
    <mergeCell ref="C3:C4"/>
    <mergeCell ref="D3:D4"/>
    <mergeCell ref="E3:E4"/>
    <mergeCell ref="F3:F4"/>
    <mergeCell ref="G3:G4"/>
    <mergeCell ref="A93:C93"/>
    <mergeCell ref="H3:H4"/>
    <mergeCell ref="I3:I4"/>
    <mergeCell ref="J3:J4"/>
    <mergeCell ref="K3:N3"/>
    <mergeCell ref="A3:A4"/>
  </mergeCells>
  <conditionalFormatting sqref="S5:U92">
    <cfRule type="containsText" dxfId="43" priority="1" operator="containsText" text="1">
      <formula>NOT(ISERROR(SEARCH("1",S5)))</formula>
    </cfRule>
    <cfRule type="containsText" dxfId="42" priority="2" operator="containsText" text="0">
      <formula>NOT(ISERROR(SEARCH("0",S5)))</formula>
    </cfRule>
    <cfRule type="containsText" dxfId="41" priority="3" stopIfTrue="1" operator="containsText" text="ไม่ผ่าน">
      <formula>NOT(ISERROR(SEARCH("ไม่ผ่าน",S5)))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ACDB-B5CD-4BF1-B3CE-69A174C3FB51}">
  <dimension ref="A1:J15"/>
  <sheetViews>
    <sheetView zoomScale="80" zoomScaleNormal="80" workbookViewId="0">
      <selection activeCell="G20" sqref="G20"/>
    </sheetView>
  </sheetViews>
  <sheetFormatPr defaultRowHeight="13.8" x14ac:dyDescent="0.25"/>
  <cols>
    <col min="1" max="1" width="8.796875" style="417"/>
    <col min="2" max="2" width="14.19921875" style="417" customWidth="1"/>
    <col min="3" max="3" width="16.5" style="417" customWidth="1"/>
    <col min="4" max="8" width="13.3984375" style="417" customWidth="1"/>
    <col min="9" max="9" width="16.3984375" style="417" customWidth="1"/>
    <col min="10" max="10" width="41.5" style="417" customWidth="1"/>
    <col min="11" max="16384" width="8.796875" style="417"/>
  </cols>
  <sheetData>
    <row r="1" spans="1:10" ht="30" x14ac:dyDescent="0.25">
      <c r="A1" s="640" t="s">
        <v>863</v>
      </c>
      <c r="B1" s="640"/>
      <c r="C1" s="640"/>
      <c r="D1" s="640"/>
      <c r="E1" s="640"/>
      <c r="F1" s="640"/>
      <c r="G1" s="640"/>
      <c r="H1" s="640"/>
      <c r="I1" s="640"/>
      <c r="J1" s="416"/>
    </row>
    <row r="2" spans="1:10" ht="30" x14ac:dyDescent="0.25">
      <c r="A2" s="640" t="s">
        <v>864</v>
      </c>
      <c r="B2" s="640"/>
      <c r="C2" s="640"/>
      <c r="D2" s="640"/>
      <c r="E2" s="640"/>
      <c r="F2" s="640"/>
      <c r="G2" s="640"/>
      <c r="H2" s="640"/>
      <c r="I2" s="640"/>
      <c r="J2" s="416"/>
    </row>
    <row r="3" spans="1:10" ht="30" x14ac:dyDescent="0.25">
      <c r="A3" s="640" t="s">
        <v>865</v>
      </c>
      <c r="B3" s="640"/>
      <c r="C3" s="640"/>
      <c r="D3" s="640"/>
      <c r="E3" s="640"/>
      <c r="F3" s="640"/>
      <c r="G3" s="640"/>
      <c r="H3" s="640"/>
      <c r="I3" s="640"/>
      <c r="J3" s="416"/>
    </row>
    <row r="4" spans="1:10" ht="30" x14ac:dyDescent="0.25">
      <c r="A4" s="640" t="s">
        <v>866</v>
      </c>
      <c r="B4" s="640"/>
      <c r="C4" s="640"/>
      <c r="D4" s="640"/>
      <c r="E4" s="640"/>
      <c r="F4" s="640"/>
      <c r="G4" s="640"/>
      <c r="H4" s="640"/>
      <c r="I4" s="640"/>
      <c r="J4" s="416"/>
    </row>
    <row r="5" spans="1:10" ht="30" x14ac:dyDescent="0.25">
      <c r="A5" s="640" t="s">
        <v>867</v>
      </c>
      <c r="B5" s="640"/>
      <c r="C5" s="640"/>
      <c r="D5" s="640"/>
      <c r="E5" s="640"/>
      <c r="F5" s="640"/>
      <c r="G5" s="640"/>
      <c r="H5" s="640"/>
      <c r="I5" s="640"/>
      <c r="J5" s="416"/>
    </row>
    <row r="6" spans="1:10" ht="30" x14ac:dyDescent="0.25">
      <c r="A6" s="637" t="s">
        <v>868</v>
      </c>
      <c r="B6" s="637" t="s">
        <v>88</v>
      </c>
      <c r="C6" s="419" t="s">
        <v>101</v>
      </c>
      <c r="D6" s="637" t="s">
        <v>355</v>
      </c>
      <c r="E6" s="637"/>
      <c r="F6" s="637"/>
      <c r="G6" s="637"/>
      <c r="H6" s="637"/>
      <c r="I6" s="637" t="s">
        <v>869</v>
      </c>
      <c r="J6" s="637" t="s">
        <v>870</v>
      </c>
    </row>
    <row r="7" spans="1:10" ht="30" x14ac:dyDescent="0.25">
      <c r="A7" s="637"/>
      <c r="B7" s="637"/>
      <c r="C7" s="420" t="s">
        <v>871</v>
      </c>
      <c r="D7" s="418" t="s">
        <v>872</v>
      </c>
      <c r="E7" s="418" t="s">
        <v>873</v>
      </c>
      <c r="F7" s="418" t="s">
        <v>874</v>
      </c>
      <c r="G7" s="418" t="s">
        <v>873</v>
      </c>
      <c r="H7" s="418" t="s">
        <v>384</v>
      </c>
      <c r="I7" s="637"/>
      <c r="J7" s="637"/>
    </row>
    <row r="8" spans="1:10" ht="27" x14ac:dyDescent="0.25">
      <c r="A8" s="421">
        <v>1</v>
      </c>
      <c r="B8" s="422" t="s">
        <v>95</v>
      </c>
      <c r="C8" s="421">
        <v>12</v>
      </c>
      <c r="D8" s="421">
        <v>7</v>
      </c>
      <c r="E8" s="423">
        <f t="shared" ref="E8:E14" si="0">D8/C8*100</f>
        <v>58.333333333333336</v>
      </c>
      <c r="F8" s="424">
        <f t="shared" ref="F8:F14" si="1">C8-D8</f>
        <v>5</v>
      </c>
      <c r="G8" s="425">
        <f t="shared" ref="G8:G14" si="2">F8/C8*100</f>
        <v>41.666666666666671</v>
      </c>
      <c r="H8" s="421">
        <f t="shared" ref="H8:H14" si="3">D8+F8</f>
        <v>12</v>
      </c>
      <c r="I8" s="426" t="str">
        <f t="shared" ref="I8:I15" si="4">IF(OR(E8&gt;=70),"ผ่าน", "ไม่ผ่าน")</f>
        <v>ไม่ผ่าน</v>
      </c>
      <c r="J8" s="427" t="s">
        <v>875</v>
      </c>
    </row>
    <row r="9" spans="1:10" ht="27" x14ac:dyDescent="0.25">
      <c r="A9" s="421">
        <v>2</v>
      </c>
      <c r="B9" s="422" t="s">
        <v>89</v>
      </c>
      <c r="C9" s="421">
        <v>8</v>
      </c>
      <c r="D9" s="421">
        <v>7</v>
      </c>
      <c r="E9" s="423">
        <f t="shared" si="0"/>
        <v>87.5</v>
      </c>
      <c r="F9" s="424">
        <f t="shared" si="1"/>
        <v>1</v>
      </c>
      <c r="G9" s="425">
        <f t="shared" si="2"/>
        <v>12.5</v>
      </c>
      <c r="H9" s="421">
        <f t="shared" si="3"/>
        <v>8</v>
      </c>
      <c r="I9" s="426" t="str">
        <f t="shared" si="4"/>
        <v>ผ่าน</v>
      </c>
      <c r="J9" s="427" t="s">
        <v>437</v>
      </c>
    </row>
    <row r="10" spans="1:10" ht="27" x14ac:dyDescent="0.25">
      <c r="A10" s="421">
        <v>3</v>
      </c>
      <c r="B10" s="422" t="s">
        <v>92</v>
      </c>
      <c r="C10" s="421">
        <v>14</v>
      </c>
      <c r="D10" s="421">
        <v>9</v>
      </c>
      <c r="E10" s="423">
        <f t="shared" si="0"/>
        <v>64.285714285714292</v>
      </c>
      <c r="F10" s="424">
        <f t="shared" si="1"/>
        <v>5</v>
      </c>
      <c r="G10" s="425">
        <f t="shared" si="2"/>
        <v>35.714285714285715</v>
      </c>
      <c r="H10" s="421">
        <f t="shared" si="3"/>
        <v>14</v>
      </c>
      <c r="I10" s="426" t="str">
        <f t="shared" si="4"/>
        <v>ไม่ผ่าน</v>
      </c>
      <c r="J10" s="427" t="s">
        <v>876</v>
      </c>
    </row>
    <row r="11" spans="1:10" ht="27" x14ac:dyDescent="0.25">
      <c r="A11" s="421">
        <v>4</v>
      </c>
      <c r="B11" s="422" t="s">
        <v>94</v>
      </c>
      <c r="C11" s="421">
        <v>18</v>
      </c>
      <c r="D11" s="421">
        <v>17</v>
      </c>
      <c r="E11" s="423">
        <f t="shared" si="0"/>
        <v>94.444444444444443</v>
      </c>
      <c r="F11" s="424">
        <f t="shared" si="1"/>
        <v>1</v>
      </c>
      <c r="G11" s="425">
        <f t="shared" si="2"/>
        <v>5.5555555555555554</v>
      </c>
      <c r="H11" s="421">
        <f t="shared" si="3"/>
        <v>18</v>
      </c>
      <c r="I11" s="426" t="str">
        <f t="shared" si="4"/>
        <v>ผ่าน</v>
      </c>
      <c r="J11" s="428" t="s">
        <v>469</v>
      </c>
    </row>
    <row r="12" spans="1:10" ht="27" x14ac:dyDescent="0.25">
      <c r="A12" s="421">
        <v>5</v>
      </c>
      <c r="B12" s="422" t="s">
        <v>93</v>
      </c>
      <c r="C12" s="421">
        <v>9</v>
      </c>
      <c r="D12" s="421">
        <v>8</v>
      </c>
      <c r="E12" s="423">
        <f t="shared" si="0"/>
        <v>88.888888888888886</v>
      </c>
      <c r="F12" s="424">
        <f t="shared" si="1"/>
        <v>1</v>
      </c>
      <c r="G12" s="425">
        <f t="shared" si="2"/>
        <v>11.111111111111111</v>
      </c>
      <c r="H12" s="421">
        <f t="shared" si="3"/>
        <v>9</v>
      </c>
      <c r="I12" s="426" t="str">
        <f t="shared" si="4"/>
        <v>ผ่าน</v>
      </c>
      <c r="J12" s="427" t="s">
        <v>477</v>
      </c>
    </row>
    <row r="13" spans="1:10" ht="27" x14ac:dyDescent="0.25">
      <c r="A13" s="421">
        <v>6</v>
      </c>
      <c r="B13" s="422" t="s">
        <v>90</v>
      </c>
      <c r="C13" s="421">
        <v>6</v>
      </c>
      <c r="D13" s="421">
        <v>5</v>
      </c>
      <c r="E13" s="423">
        <f t="shared" si="0"/>
        <v>83.333333333333343</v>
      </c>
      <c r="F13" s="424">
        <f t="shared" si="1"/>
        <v>1</v>
      </c>
      <c r="G13" s="425">
        <f t="shared" si="2"/>
        <v>16.666666666666664</v>
      </c>
      <c r="H13" s="421">
        <f t="shared" si="3"/>
        <v>6</v>
      </c>
      <c r="I13" s="426" t="str">
        <f t="shared" si="4"/>
        <v>ผ่าน</v>
      </c>
      <c r="J13" s="427" t="s">
        <v>877</v>
      </c>
    </row>
    <row r="14" spans="1:10" ht="27" x14ac:dyDescent="0.25">
      <c r="A14" s="421">
        <v>7</v>
      </c>
      <c r="B14" s="422" t="s">
        <v>878</v>
      </c>
      <c r="C14" s="421">
        <v>21</v>
      </c>
      <c r="D14" s="421">
        <v>19</v>
      </c>
      <c r="E14" s="423">
        <f t="shared" si="0"/>
        <v>90.476190476190482</v>
      </c>
      <c r="F14" s="424">
        <f t="shared" si="1"/>
        <v>2</v>
      </c>
      <c r="G14" s="425">
        <f t="shared" si="2"/>
        <v>9.5238095238095237</v>
      </c>
      <c r="H14" s="421">
        <f t="shared" si="3"/>
        <v>21</v>
      </c>
      <c r="I14" s="426" t="str">
        <f t="shared" si="4"/>
        <v>ผ่าน</v>
      </c>
      <c r="J14" s="428" t="s">
        <v>879</v>
      </c>
    </row>
    <row r="15" spans="1:10" ht="27" x14ac:dyDescent="0.25">
      <c r="A15" s="638" t="s">
        <v>880</v>
      </c>
      <c r="B15" s="639"/>
      <c r="C15" s="429">
        <f>SUM(C8:C14)</f>
        <v>88</v>
      </c>
      <c r="D15" s="429">
        <f>SUM(D8:D14)</f>
        <v>72</v>
      </c>
      <c r="E15" s="430">
        <f>D15/C15*100</f>
        <v>81.818181818181827</v>
      </c>
      <c r="F15" s="431">
        <f>C15-D15</f>
        <v>16</v>
      </c>
      <c r="G15" s="432">
        <f>F15/C15*100</f>
        <v>18.181818181818183</v>
      </c>
      <c r="H15" s="429">
        <f>D15+F15</f>
        <v>88</v>
      </c>
      <c r="I15" s="426" t="str">
        <f t="shared" si="4"/>
        <v>ผ่าน</v>
      </c>
      <c r="J15" s="427"/>
    </row>
  </sheetData>
  <mergeCells count="11">
    <mergeCell ref="J6:J7"/>
    <mergeCell ref="A15:B15"/>
    <mergeCell ref="A1:I1"/>
    <mergeCell ref="A2:I2"/>
    <mergeCell ref="A3:I3"/>
    <mergeCell ref="A4:I4"/>
    <mergeCell ref="A5:I5"/>
    <mergeCell ref="A6:A7"/>
    <mergeCell ref="B6:B7"/>
    <mergeCell ref="D6:H6"/>
    <mergeCell ref="I6:I7"/>
  </mergeCells>
  <conditionalFormatting sqref="I8:J15">
    <cfRule type="containsText" dxfId="40" priority="1" stopIfTrue="1" operator="containsText" text="ไม่ผ่าน">
      <formula>NOT(ISERROR(SEARCH("ไม่ผ่าน",I8)))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F6A9-E06E-4E85-A96E-E118995920B9}">
  <dimension ref="A1:O197"/>
  <sheetViews>
    <sheetView topLeftCell="A31" zoomScale="60" zoomScaleNormal="60" workbookViewId="0">
      <selection activeCell="A23" sqref="A23:N23"/>
    </sheetView>
  </sheetViews>
  <sheetFormatPr defaultColWidth="9" defaultRowHeight="24.6" x14ac:dyDescent="0.7"/>
  <cols>
    <col min="1" max="1" width="28" style="271" customWidth="1"/>
    <col min="2" max="10" width="20.3984375" style="271" customWidth="1"/>
    <col min="11" max="11" width="15.59765625" style="271" bestFit="1" customWidth="1"/>
    <col min="12" max="13" width="12.09765625" style="271" customWidth="1"/>
    <col min="14" max="14" width="20.3984375" style="271" customWidth="1"/>
    <col min="15" max="15" width="14.796875" style="271" customWidth="1"/>
    <col min="16" max="16" width="9" style="271"/>
    <col min="17" max="17" width="27" style="271" bestFit="1" customWidth="1"/>
    <col min="18" max="18" width="5.3984375" style="271" bestFit="1" customWidth="1"/>
    <col min="19" max="19" width="8.09765625" style="271" bestFit="1" customWidth="1"/>
    <col min="20" max="20" width="23.3984375" style="271" bestFit="1" customWidth="1"/>
    <col min="21" max="21" width="4.09765625" style="271" bestFit="1" customWidth="1"/>
    <col min="22" max="23" width="7" style="271" bestFit="1" customWidth="1"/>
    <col min="24" max="26" width="17.3984375" style="271" bestFit="1" customWidth="1"/>
    <col min="27" max="27" width="15.8984375" style="271" bestFit="1" customWidth="1"/>
    <col min="28" max="28" width="7" style="271" bestFit="1" customWidth="1"/>
    <col min="29" max="31" width="17.3984375" style="271" bestFit="1" customWidth="1"/>
    <col min="32" max="32" width="15.8984375" style="271" bestFit="1" customWidth="1"/>
    <col min="33" max="33" width="7.69921875" style="271" bestFit="1" customWidth="1"/>
    <col min="34" max="35" width="2.59765625" style="271" bestFit="1" customWidth="1"/>
    <col min="36" max="36" width="5.8984375" style="271" bestFit="1" customWidth="1"/>
    <col min="37" max="256" width="9" style="271"/>
    <col min="257" max="257" width="18.8984375" style="271" customWidth="1"/>
    <col min="258" max="258" width="17.3984375" style="271" customWidth="1"/>
    <col min="259" max="260" width="16.59765625" style="271" customWidth="1"/>
    <col min="261" max="261" width="16.19921875" style="271" customWidth="1"/>
    <col min="262" max="262" width="15.69921875" style="271" customWidth="1"/>
    <col min="263" max="263" width="17.69921875" style="271" customWidth="1"/>
    <col min="264" max="264" width="18.09765625" style="271" bestFit="1" customWidth="1"/>
    <col min="265" max="266" width="17.3984375" style="271" customWidth="1"/>
    <col min="267" max="267" width="15.59765625" style="271" bestFit="1" customWidth="1"/>
    <col min="268" max="269" width="12.09765625" style="271" customWidth="1"/>
    <col min="270" max="270" width="11.3984375" style="271" customWidth="1"/>
    <col min="271" max="272" width="9" style="271"/>
    <col min="273" max="273" width="27" style="271" bestFit="1" customWidth="1"/>
    <col min="274" max="274" width="5.3984375" style="271" bestFit="1" customWidth="1"/>
    <col min="275" max="275" width="8.09765625" style="271" bestFit="1" customWidth="1"/>
    <col min="276" max="276" width="23.3984375" style="271" bestFit="1" customWidth="1"/>
    <col min="277" max="277" width="4.09765625" style="271" bestFit="1" customWidth="1"/>
    <col min="278" max="279" width="7" style="271" bestFit="1" customWidth="1"/>
    <col min="280" max="282" width="17.3984375" style="271" bestFit="1" customWidth="1"/>
    <col min="283" max="283" width="15.8984375" style="271" bestFit="1" customWidth="1"/>
    <col min="284" max="284" width="7" style="271" bestFit="1" customWidth="1"/>
    <col min="285" max="287" width="17.3984375" style="271" bestFit="1" customWidth="1"/>
    <col min="288" max="288" width="15.8984375" style="271" bestFit="1" customWidth="1"/>
    <col min="289" max="289" width="7.69921875" style="271" bestFit="1" customWidth="1"/>
    <col min="290" max="291" width="2.59765625" style="271" bestFit="1" customWidth="1"/>
    <col min="292" max="292" width="5.8984375" style="271" bestFit="1" customWidth="1"/>
    <col min="293" max="512" width="9" style="271"/>
    <col min="513" max="513" width="18.8984375" style="271" customWidth="1"/>
    <col min="514" max="514" width="17.3984375" style="271" customWidth="1"/>
    <col min="515" max="516" width="16.59765625" style="271" customWidth="1"/>
    <col min="517" max="517" width="16.19921875" style="271" customWidth="1"/>
    <col min="518" max="518" width="15.69921875" style="271" customWidth="1"/>
    <col min="519" max="519" width="17.69921875" style="271" customWidth="1"/>
    <col min="520" max="520" width="18.09765625" style="271" bestFit="1" customWidth="1"/>
    <col min="521" max="522" width="17.3984375" style="271" customWidth="1"/>
    <col min="523" max="523" width="15.59765625" style="271" bestFit="1" customWidth="1"/>
    <col min="524" max="525" width="12.09765625" style="271" customWidth="1"/>
    <col min="526" max="526" width="11.3984375" style="271" customWidth="1"/>
    <col min="527" max="528" width="9" style="271"/>
    <col min="529" max="529" width="27" style="271" bestFit="1" customWidth="1"/>
    <col min="530" max="530" width="5.3984375" style="271" bestFit="1" customWidth="1"/>
    <col min="531" max="531" width="8.09765625" style="271" bestFit="1" customWidth="1"/>
    <col min="532" max="532" width="23.3984375" style="271" bestFit="1" customWidth="1"/>
    <col min="533" max="533" width="4.09765625" style="271" bestFit="1" customWidth="1"/>
    <col min="534" max="535" width="7" style="271" bestFit="1" customWidth="1"/>
    <col min="536" max="538" width="17.3984375" style="271" bestFit="1" customWidth="1"/>
    <col min="539" max="539" width="15.8984375" style="271" bestFit="1" customWidth="1"/>
    <col min="540" max="540" width="7" style="271" bestFit="1" customWidth="1"/>
    <col min="541" max="543" width="17.3984375" style="271" bestFit="1" customWidth="1"/>
    <col min="544" max="544" width="15.8984375" style="271" bestFit="1" customWidth="1"/>
    <col min="545" max="545" width="7.69921875" style="271" bestFit="1" customWidth="1"/>
    <col min="546" max="547" width="2.59765625" style="271" bestFit="1" customWidth="1"/>
    <col min="548" max="548" width="5.8984375" style="271" bestFit="1" customWidth="1"/>
    <col min="549" max="768" width="9" style="271"/>
    <col min="769" max="769" width="18.8984375" style="271" customWidth="1"/>
    <col min="770" max="770" width="17.3984375" style="271" customWidth="1"/>
    <col min="771" max="772" width="16.59765625" style="271" customWidth="1"/>
    <col min="773" max="773" width="16.19921875" style="271" customWidth="1"/>
    <col min="774" max="774" width="15.69921875" style="271" customWidth="1"/>
    <col min="775" max="775" width="17.69921875" style="271" customWidth="1"/>
    <col min="776" max="776" width="18.09765625" style="271" bestFit="1" customWidth="1"/>
    <col min="777" max="778" width="17.3984375" style="271" customWidth="1"/>
    <col min="779" max="779" width="15.59765625" style="271" bestFit="1" customWidth="1"/>
    <col min="780" max="781" width="12.09765625" style="271" customWidth="1"/>
    <col min="782" max="782" width="11.3984375" style="271" customWidth="1"/>
    <col min="783" max="784" width="9" style="271"/>
    <col min="785" max="785" width="27" style="271" bestFit="1" customWidth="1"/>
    <col min="786" max="786" width="5.3984375" style="271" bestFit="1" customWidth="1"/>
    <col min="787" max="787" width="8.09765625" style="271" bestFit="1" customWidth="1"/>
    <col min="788" max="788" width="23.3984375" style="271" bestFit="1" customWidth="1"/>
    <col min="789" max="789" width="4.09765625" style="271" bestFit="1" customWidth="1"/>
    <col min="790" max="791" width="7" style="271" bestFit="1" customWidth="1"/>
    <col min="792" max="794" width="17.3984375" style="271" bestFit="1" customWidth="1"/>
    <col min="795" max="795" width="15.8984375" style="271" bestFit="1" customWidth="1"/>
    <col min="796" max="796" width="7" style="271" bestFit="1" customWidth="1"/>
    <col min="797" max="799" width="17.3984375" style="271" bestFit="1" customWidth="1"/>
    <col min="800" max="800" width="15.8984375" style="271" bestFit="1" customWidth="1"/>
    <col min="801" max="801" width="7.69921875" style="271" bestFit="1" customWidth="1"/>
    <col min="802" max="803" width="2.59765625" style="271" bestFit="1" customWidth="1"/>
    <col min="804" max="804" width="5.8984375" style="271" bestFit="1" customWidth="1"/>
    <col min="805" max="1024" width="9" style="271"/>
    <col min="1025" max="1025" width="18.8984375" style="271" customWidth="1"/>
    <col min="1026" max="1026" width="17.3984375" style="271" customWidth="1"/>
    <col min="1027" max="1028" width="16.59765625" style="271" customWidth="1"/>
    <col min="1029" max="1029" width="16.19921875" style="271" customWidth="1"/>
    <col min="1030" max="1030" width="15.69921875" style="271" customWidth="1"/>
    <col min="1031" max="1031" width="17.69921875" style="271" customWidth="1"/>
    <col min="1032" max="1032" width="18.09765625" style="271" bestFit="1" customWidth="1"/>
    <col min="1033" max="1034" width="17.3984375" style="271" customWidth="1"/>
    <col min="1035" max="1035" width="15.59765625" style="271" bestFit="1" customWidth="1"/>
    <col min="1036" max="1037" width="12.09765625" style="271" customWidth="1"/>
    <col min="1038" max="1038" width="11.3984375" style="271" customWidth="1"/>
    <col min="1039" max="1040" width="9" style="271"/>
    <col min="1041" max="1041" width="27" style="271" bestFit="1" customWidth="1"/>
    <col min="1042" max="1042" width="5.3984375" style="271" bestFit="1" customWidth="1"/>
    <col min="1043" max="1043" width="8.09765625" style="271" bestFit="1" customWidth="1"/>
    <col min="1044" max="1044" width="23.3984375" style="271" bestFit="1" customWidth="1"/>
    <col min="1045" max="1045" width="4.09765625" style="271" bestFit="1" customWidth="1"/>
    <col min="1046" max="1047" width="7" style="271" bestFit="1" customWidth="1"/>
    <col min="1048" max="1050" width="17.3984375" style="271" bestFit="1" customWidth="1"/>
    <col min="1051" max="1051" width="15.8984375" style="271" bestFit="1" customWidth="1"/>
    <col min="1052" max="1052" width="7" style="271" bestFit="1" customWidth="1"/>
    <col min="1053" max="1055" width="17.3984375" style="271" bestFit="1" customWidth="1"/>
    <col min="1056" max="1056" width="15.8984375" style="271" bestFit="1" customWidth="1"/>
    <col min="1057" max="1057" width="7.69921875" style="271" bestFit="1" customWidth="1"/>
    <col min="1058" max="1059" width="2.59765625" style="271" bestFit="1" customWidth="1"/>
    <col min="1060" max="1060" width="5.8984375" style="271" bestFit="1" customWidth="1"/>
    <col min="1061" max="1280" width="9" style="271"/>
    <col min="1281" max="1281" width="18.8984375" style="271" customWidth="1"/>
    <col min="1282" max="1282" width="17.3984375" style="271" customWidth="1"/>
    <col min="1283" max="1284" width="16.59765625" style="271" customWidth="1"/>
    <col min="1285" max="1285" width="16.19921875" style="271" customWidth="1"/>
    <col min="1286" max="1286" width="15.69921875" style="271" customWidth="1"/>
    <col min="1287" max="1287" width="17.69921875" style="271" customWidth="1"/>
    <col min="1288" max="1288" width="18.09765625" style="271" bestFit="1" customWidth="1"/>
    <col min="1289" max="1290" width="17.3984375" style="271" customWidth="1"/>
    <col min="1291" max="1291" width="15.59765625" style="271" bestFit="1" customWidth="1"/>
    <col min="1292" max="1293" width="12.09765625" style="271" customWidth="1"/>
    <col min="1294" max="1294" width="11.3984375" style="271" customWidth="1"/>
    <col min="1295" max="1296" width="9" style="271"/>
    <col min="1297" max="1297" width="27" style="271" bestFit="1" customWidth="1"/>
    <col min="1298" max="1298" width="5.3984375" style="271" bestFit="1" customWidth="1"/>
    <col min="1299" max="1299" width="8.09765625" style="271" bestFit="1" customWidth="1"/>
    <col min="1300" max="1300" width="23.3984375" style="271" bestFit="1" customWidth="1"/>
    <col min="1301" max="1301" width="4.09765625" style="271" bestFit="1" customWidth="1"/>
    <col min="1302" max="1303" width="7" style="271" bestFit="1" customWidth="1"/>
    <col min="1304" max="1306" width="17.3984375" style="271" bestFit="1" customWidth="1"/>
    <col min="1307" max="1307" width="15.8984375" style="271" bestFit="1" customWidth="1"/>
    <col min="1308" max="1308" width="7" style="271" bestFit="1" customWidth="1"/>
    <col min="1309" max="1311" width="17.3984375" style="271" bestFit="1" customWidth="1"/>
    <col min="1312" max="1312" width="15.8984375" style="271" bestFit="1" customWidth="1"/>
    <col min="1313" max="1313" width="7.69921875" style="271" bestFit="1" customWidth="1"/>
    <col min="1314" max="1315" width="2.59765625" style="271" bestFit="1" customWidth="1"/>
    <col min="1316" max="1316" width="5.8984375" style="271" bestFit="1" customWidth="1"/>
    <col min="1317" max="1536" width="9" style="271"/>
    <col min="1537" max="1537" width="18.8984375" style="271" customWidth="1"/>
    <col min="1538" max="1538" width="17.3984375" style="271" customWidth="1"/>
    <col min="1539" max="1540" width="16.59765625" style="271" customWidth="1"/>
    <col min="1541" max="1541" width="16.19921875" style="271" customWidth="1"/>
    <col min="1542" max="1542" width="15.69921875" style="271" customWidth="1"/>
    <col min="1543" max="1543" width="17.69921875" style="271" customWidth="1"/>
    <col min="1544" max="1544" width="18.09765625" style="271" bestFit="1" customWidth="1"/>
    <col min="1545" max="1546" width="17.3984375" style="271" customWidth="1"/>
    <col min="1547" max="1547" width="15.59765625" style="271" bestFit="1" customWidth="1"/>
    <col min="1548" max="1549" width="12.09765625" style="271" customWidth="1"/>
    <col min="1550" max="1550" width="11.3984375" style="271" customWidth="1"/>
    <col min="1551" max="1552" width="9" style="271"/>
    <col min="1553" max="1553" width="27" style="271" bestFit="1" customWidth="1"/>
    <col min="1554" max="1554" width="5.3984375" style="271" bestFit="1" customWidth="1"/>
    <col min="1555" max="1555" width="8.09765625" style="271" bestFit="1" customWidth="1"/>
    <col min="1556" max="1556" width="23.3984375" style="271" bestFit="1" customWidth="1"/>
    <col min="1557" max="1557" width="4.09765625" style="271" bestFit="1" customWidth="1"/>
    <col min="1558" max="1559" width="7" style="271" bestFit="1" customWidth="1"/>
    <col min="1560" max="1562" width="17.3984375" style="271" bestFit="1" customWidth="1"/>
    <col min="1563" max="1563" width="15.8984375" style="271" bestFit="1" customWidth="1"/>
    <col min="1564" max="1564" width="7" style="271" bestFit="1" customWidth="1"/>
    <col min="1565" max="1567" width="17.3984375" style="271" bestFit="1" customWidth="1"/>
    <col min="1568" max="1568" width="15.8984375" style="271" bestFit="1" customWidth="1"/>
    <col min="1569" max="1569" width="7.69921875" style="271" bestFit="1" customWidth="1"/>
    <col min="1570" max="1571" width="2.59765625" style="271" bestFit="1" customWidth="1"/>
    <col min="1572" max="1572" width="5.8984375" style="271" bestFit="1" customWidth="1"/>
    <col min="1573" max="1792" width="9" style="271"/>
    <col min="1793" max="1793" width="18.8984375" style="271" customWidth="1"/>
    <col min="1794" max="1794" width="17.3984375" style="271" customWidth="1"/>
    <col min="1795" max="1796" width="16.59765625" style="271" customWidth="1"/>
    <col min="1797" max="1797" width="16.19921875" style="271" customWidth="1"/>
    <col min="1798" max="1798" width="15.69921875" style="271" customWidth="1"/>
    <col min="1799" max="1799" width="17.69921875" style="271" customWidth="1"/>
    <col min="1800" max="1800" width="18.09765625" style="271" bestFit="1" customWidth="1"/>
    <col min="1801" max="1802" width="17.3984375" style="271" customWidth="1"/>
    <col min="1803" max="1803" width="15.59765625" style="271" bestFit="1" customWidth="1"/>
    <col min="1804" max="1805" width="12.09765625" style="271" customWidth="1"/>
    <col min="1806" max="1806" width="11.3984375" style="271" customWidth="1"/>
    <col min="1807" max="1808" width="9" style="271"/>
    <col min="1809" max="1809" width="27" style="271" bestFit="1" customWidth="1"/>
    <col min="1810" max="1810" width="5.3984375" style="271" bestFit="1" customWidth="1"/>
    <col min="1811" max="1811" width="8.09765625" style="271" bestFit="1" customWidth="1"/>
    <col min="1812" max="1812" width="23.3984375" style="271" bestFit="1" customWidth="1"/>
    <col min="1813" max="1813" width="4.09765625" style="271" bestFit="1" customWidth="1"/>
    <col min="1814" max="1815" width="7" style="271" bestFit="1" customWidth="1"/>
    <col min="1816" max="1818" width="17.3984375" style="271" bestFit="1" customWidth="1"/>
    <col min="1819" max="1819" width="15.8984375" style="271" bestFit="1" customWidth="1"/>
    <col min="1820" max="1820" width="7" style="271" bestFit="1" customWidth="1"/>
    <col min="1821" max="1823" width="17.3984375" style="271" bestFit="1" customWidth="1"/>
    <col min="1824" max="1824" width="15.8984375" style="271" bestFit="1" customWidth="1"/>
    <col min="1825" max="1825" width="7.69921875" style="271" bestFit="1" customWidth="1"/>
    <col min="1826" max="1827" width="2.59765625" style="271" bestFit="1" customWidth="1"/>
    <col min="1828" max="1828" width="5.8984375" style="271" bestFit="1" customWidth="1"/>
    <col min="1829" max="2048" width="9" style="271"/>
    <col min="2049" max="2049" width="18.8984375" style="271" customWidth="1"/>
    <col min="2050" max="2050" width="17.3984375" style="271" customWidth="1"/>
    <col min="2051" max="2052" width="16.59765625" style="271" customWidth="1"/>
    <col min="2053" max="2053" width="16.19921875" style="271" customWidth="1"/>
    <col min="2054" max="2054" width="15.69921875" style="271" customWidth="1"/>
    <col min="2055" max="2055" width="17.69921875" style="271" customWidth="1"/>
    <col min="2056" max="2056" width="18.09765625" style="271" bestFit="1" customWidth="1"/>
    <col min="2057" max="2058" width="17.3984375" style="271" customWidth="1"/>
    <col min="2059" max="2059" width="15.59765625" style="271" bestFit="1" customWidth="1"/>
    <col min="2060" max="2061" width="12.09765625" style="271" customWidth="1"/>
    <col min="2062" max="2062" width="11.3984375" style="271" customWidth="1"/>
    <col min="2063" max="2064" width="9" style="271"/>
    <col min="2065" max="2065" width="27" style="271" bestFit="1" customWidth="1"/>
    <col min="2066" max="2066" width="5.3984375" style="271" bestFit="1" customWidth="1"/>
    <col min="2067" max="2067" width="8.09765625" style="271" bestFit="1" customWidth="1"/>
    <col min="2068" max="2068" width="23.3984375" style="271" bestFit="1" customWidth="1"/>
    <col min="2069" max="2069" width="4.09765625" style="271" bestFit="1" customWidth="1"/>
    <col min="2070" max="2071" width="7" style="271" bestFit="1" customWidth="1"/>
    <col min="2072" max="2074" width="17.3984375" style="271" bestFit="1" customWidth="1"/>
    <col min="2075" max="2075" width="15.8984375" style="271" bestFit="1" customWidth="1"/>
    <col min="2076" max="2076" width="7" style="271" bestFit="1" customWidth="1"/>
    <col min="2077" max="2079" width="17.3984375" style="271" bestFit="1" customWidth="1"/>
    <col min="2080" max="2080" width="15.8984375" style="271" bestFit="1" customWidth="1"/>
    <col min="2081" max="2081" width="7.69921875" style="271" bestFit="1" customWidth="1"/>
    <col min="2082" max="2083" width="2.59765625" style="271" bestFit="1" customWidth="1"/>
    <col min="2084" max="2084" width="5.8984375" style="271" bestFit="1" customWidth="1"/>
    <col min="2085" max="2304" width="9" style="271"/>
    <col min="2305" max="2305" width="18.8984375" style="271" customWidth="1"/>
    <col min="2306" max="2306" width="17.3984375" style="271" customWidth="1"/>
    <col min="2307" max="2308" width="16.59765625" style="271" customWidth="1"/>
    <col min="2309" max="2309" width="16.19921875" style="271" customWidth="1"/>
    <col min="2310" max="2310" width="15.69921875" style="271" customWidth="1"/>
    <col min="2311" max="2311" width="17.69921875" style="271" customWidth="1"/>
    <col min="2312" max="2312" width="18.09765625" style="271" bestFit="1" customWidth="1"/>
    <col min="2313" max="2314" width="17.3984375" style="271" customWidth="1"/>
    <col min="2315" max="2315" width="15.59765625" style="271" bestFit="1" customWidth="1"/>
    <col min="2316" max="2317" width="12.09765625" style="271" customWidth="1"/>
    <col min="2318" max="2318" width="11.3984375" style="271" customWidth="1"/>
    <col min="2319" max="2320" width="9" style="271"/>
    <col min="2321" max="2321" width="27" style="271" bestFit="1" customWidth="1"/>
    <col min="2322" max="2322" width="5.3984375" style="271" bestFit="1" customWidth="1"/>
    <col min="2323" max="2323" width="8.09765625" style="271" bestFit="1" customWidth="1"/>
    <col min="2324" max="2324" width="23.3984375" style="271" bestFit="1" customWidth="1"/>
    <col min="2325" max="2325" width="4.09765625" style="271" bestFit="1" customWidth="1"/>
    <col min="2326" max="2327" width="7" style="271" bestFit="1" customWidth="1"/>
    <col min="2328" max="2330" width="17.3984375" style="271" bestFit="1" customWidth="1"/>
    <col min="2331" max="2331" width="15.8984375" style="271" bestFit="1" customWidth="1"/>
    <col min="2332" max="2332" width="7" style="271" bestFit="1" customWidth="1"/>
    <col min="2333" max="2335" width="17.3984375" style="271" bestFit="1" customWidth="1"/>
    <col min="2336" max="2336" width="15.8984375" style="271" bestFit="1" customWidth="1"/>
    <col min="2337" max="2337" width="7.69921875" style="271" bestFit="1" customWidth="1"/>
    <col min="2338" max="2339" width="2.59765625" style="271" bestFit="1" customWidth="1"/>
    <col min="2340" max="2340" width="5.8984375" style="271" bestFit="1" customWidth="1"/>
    <col min="2341" max="2560" width="9" style="271"/>
    <col min="2561" max="2561" width="18.8984375" style="271" customWidth="1"/>
    <col min="2562" max="2562" width="17.3984375" style="271" customWidth="1"/>
    <col min="2563" max="2564" width="16.59765625" style="271" customWidth="1"/>
    <col min="2565" max="2565" width="16.19921875" style="271" customWidth="1"/>
    <col min="2566" max="2566" width="15.69921875" style="271" customWidth="1"/>
    <col min="2567" max="2567" width="17.69921875" style="271" customWidth="1"/>
    <col min="2568" max="2568" width="18.09765625" style="271" bestFit="1" customWidth="1"/>
    <col min="2569" max="2570" width="17.3984375" style="271" customWidth="1"/>
    <col min="2571" max="2571" width="15.59765625" style="271" bestFit="1" customWidth="1"/>
    <col min="2572" max="2573" width="12.09765625" style="271" customWidth="1"/>
    <col min="2574" max="2574" width="11.3984375" style="271" customWidth="1"/>
    <col min="2575" max="2576" width="9" style="271"/>
    <col min="2577" max="2577" width="27" style="271" bestFit="1" customWidth="1"/>
    <col min="2578" max="2578" width="5.3984375" style="271" bestFit="1" customWidth="1"/>
    <col min="2579" max="2579" width="8.09765625" style="271" bestFit="1" customWidth="1"/>
    <col min="2580" max="2580" width="23.3984375" style="271" bestFit="1" customWidth="1"/>
    <col min="2581" max="2581" width="4.09765625" style="271" bestFit="1" customWidth="1"/>
    <col min="2582" max="2583" width="7" style="271" bestFit="1" customWidth="1"/>
    <col min="2584" max="2586" width="17.3984375" style="271" bestFit="1" customWidth="1"/>
    <col min="2587" max="2587" width="15.8984375" style="271" bestFit="1" customWidth="1"/>
    <col min="2588" max="2588" width="7" style="271" bestFit="1" customWidth="1"/>
    <col min="2589" max="2591" width="17.3984375" style="271" bestFit="1" customWidth="1"/>
    <col min="2592" max="2592" width="15.8984375" style="271" bestFit="1" customWidth="1"/>
    <col min="2593" max="2593" width="7.69921875" style="271" bestFit="1" customWidth="1"/>
    <col min="2594" max="2595" width="2.59765625" style="271" bestFit="1" customWidth="1"/>
    <col min="2596" max="2596" width="5.8984375" style="271" bestFit="1" customWidth="1"/>
    <col min="2597" max="2816" width="9" style="271"/>
    <col min="2817" max="2817" width="18.8984375" style="271" customWidth="1"/>
    <col min="2818" max="2818" width="17.3984375" style="271" customWidth="1"/>
    <col min="2819" max="2820" width="16.59765625" style="271" customWidth="1"/>
    <col min="2821" max="2821" width="16.19921875" style="271" customWidth="1"/>
    <col min="2822" max="2822" width="15.69921875" style="271" customWidth="1"/>
    <col min="2823" max="2823" width="17.69921875" style="271" customWidth="1"/>
    <col min="2824" max="2824" width="18.09765625" style="271" bestFit="1" customWidth="1"/>
    <col min="2825" max="2826" width="17.3984375" style="271" customWidth="1"/>
    <col min="2827" max="2827" width="15.59765625" style="271" bestFit="1" customWidth="1"/>
    <col min="2828" max="2829" width="12.09765625" style="271" customWidth="1"/>
    <col min="2830" max="2830" width="11.3984375" style="271" customWidth="1"/>
    <col min="2831" max="2832" width="9" style="271"/>
    <col min="2833" max="2833" width="27" style="271" bestFit="1" customWidth="1"/>
    <col min="2834" max="2834" width="5.3984375" style="271" bestFit="1" customWidth="1"/>
    <col min="2835" max="2835" width="8.09765625" style="271" bestFit="1" customWidth="1"/>
    <col min="2836" max="2836" width="23.3984375" style="271" bestFit="1" customWidth="1"/>
    <col min="2837" max="2837" width="4.09765625" style="271" bestFit="1" customWidth="1"/>
    <col min="2838" max="2839" width="7" style="271" bestFit="1" customWidth="1"/>
    <col min="2840" max="2842" width="17.3984375" style="271" bestFit="1" customWidth="1"/>
    <col min="2843" max="2843" width="15.8984375" style="271" bestFit="1" customWidth="1"/>
    <col min="2844" max="2844" width="7" style="271" bestFit="1" customWidth="1"/>
    <col min="2845" max="2847" width="17.3984375" style="271" bestFit="1" customWidth="1"/>
    <col min="2848" max="2848" width="15.8984375" style="271" bestFit="1" customWidth="1"/>
    <col min="2849" max="2849" width="7.69921875" style="271" bestFit="1" customWidth="1"/>
    <col min="2850" max="2851" width="2.59765625" style="271" bestFit="1" customWidth="1"/>
    <col min="2852" max="2852" width="5.8984375" style="271" bestFit="1" customWidth="1"/>
    <col min="2853" max="3072" width="9" style="271"/>
    <col min="3073" max="3073" width="18.8984375" style="271" customWidth="1"/>
    <col min="3074" max="3074" width="17.3984375" style="271" customWidth="1"/>
    <col min="3075" max="3076" width="16.59765625" style="271" customWidth="1"/>
    <col min="3077" max="3077" width="16.19921875" style="271" customWidth="1"/>
    <col min="3078" max="3078" width="15.69921875" style="271" customWidth="1"/>
    <col min="3079" max="3079" width="17.69921875" style="271" customWidth="1"/>
    <col min="3080" max="3080" width="18.09765625" style="271" bestFit="1" customWidth="1"/>
    <col min="3081" max="3082" width="17.3984375" style="271" customWidth="1"/>
    <col min="3083" max="3083" width="15.59765625" style="271" bestFit="1" customWidth="1"/>
    <col min="3084" max="3085" width="12.09765625" style="271" customWidth="1"/>
    <col min="3086" max="3086" width="11.3984375" style="271" customWidth="1"/>
    <col min="3087" max="3088" width="9" style="271"/>
    <col min="3089" max="3089" width="27" style="271" bestFit="1" customWidth="1"/>
    <col min="3090" max="3090" width="5.3984375" style="271" bestFit="1" customWidth="1"/>
    <col min="3091" max="3091" width="8.09765625" style="271" bestFit="1" customWidth="1"/>
    <col min="3092" max="3092" width="23.3984375" style="271" bestFit="1" customWidth="1"/>
    <col min="3093" max="3093" width="4.09765625" style="271" bestFit="1" customWidth="1"/>
    <col min="3094" max="3095" width="7" style="271" bestFit="1" customWidth="1"/>
    <col min="3096" max="3098" width="17.3984375" style="271" bestFit="1" customWidth="1"/>
    <col min="3099" max="3099" width="15.8984375" style="271" bestFit="1" customWidth="1"/>
    <col min="3100" max="3100" width="7" style="271" bestFit="1" customWidth="1"/>
    <col min="3101" max="3103" width="17.3984375" style="271" bestFit="1" customWidth="1"/>
    <col min="3104" max="3104" width="15.8984375" style="271" bestFit="1" customWidth="1"/>
    <col min="3105" max="3105" width="7.69921875" style="271" bestFit="1" customWidth="1"/>
    <col min="3106" max="3107" width="2.59765625" style="271" bestFit="1" customWidth="1"/>
    <col min="3108" max="3108" width="5.8984375" style="271" bestFit="1" customWidth="1"/>
    <col min="3109" max="3328" width="9" style="271"/>
    <col min="3329" max="3329" width="18.8984375" style="271" customWidth="1"/>
    <col min="3330" max="3330" width="17.3984375" style="271" customWidth="1"/>
    <col min="3331" max="3332" width="16.59765625" style="271" customWidth="1"/>
    <col min="3333" max="3333" width="16.19921875" style="271" customWidth="1"/>
    <col min="3334" max="3334" width="15.69921875" style="271" customWidth="1"/>
    <col min="3335" max="3335" width="17.69921875" style="271" customWidth="1"/>
    <col min="3336" max="3336" width="18.09765625" style="271" bestFit="1" customWidth="1"/>
    <col min="3337" max="3338" width="17.3984375" style="271" customWidth="1"/>
    <col min="3339" max="3339" width="15.59765625" style="271" bestFit="1" customWidth="1"/>
    <col min="3340" max="3341" width="12.09765625" style="271" customWidth="1"/>
    <col min="3342" max="3342" width="11.3984375" style="271" customWidth="1"/>
    <col min="3343" max="3344" width="9" style="271"/>
    <col min="3345" max="3345" width="27" style="271" bestFit="1" customWidth="1"/>
    <col min="3346" max="3346" width="5.3984375" style="271" bestFit="1" customWidth="1"/>
    <col min="3347" max="3347" width="8.09765625" style="271" bestFit="1" customWidth="1"/>
    <col min="3348" max="3348" width="23.3984375" style="271" bestFit="1" customWidth="1"/>
    <col min="3349" max="3349" width="4.09765625" style="271" bestFit="1" customWidth="1"/>
    <col min="3350" max="3351" width="7" style="271" bestFit="1" customWidth="1"/>
    <col min="3352" max="3354" width="17.3984375" style="271" bestFit="1" customWidth="1"/>
    <col min="3355" max="3355" width="15.8984375" style="271" bestFit="1" customWidth="1"/>
    <col min="3356" max="3356" width="7" style="271" bestFit="1" customWidth="1"/>
    <col min="3357" max="3359" width="17.3984375" style="271" bestFit="1" customWidth="1"/>
    <col min="3360" max="3360" width="15.8984375" style="271" bestFit="1" customWidth="1"/>
    <col min="3361" max="3361" width="7.69921875" style="271" bestFit="1" customWidth="1"/>
    <col min="3362" max="3363" width="2.59765625" style="271" bestFit="1" customWidth="1"/>
    <col min="3364" max="3364" width="5.8984375" style="271" bestFit="1" customWidth="1"/>
    <col min="3365" max="3584" width="9" style="271"/>
    <col min="3585" max="3585" width="18.8984375" style="271" customWidth="1"/>
    <col min="3586" max="3586" width="17.3984375" style="271" customWidth="1"/>
    <col min="3587" max="3588" width="16.59765625" style="271" customWidth="1"/>
    <col min="3589" max="3589" width="16.19921875" style="271" customWidth="1"/>
    <col min="3590" max="3590" width="15.69921875" style="271" customWidth="1"/>
    <col min="3591" max="3591" width="17.69921875" style="271" customWidth="1"/>
    <col min="3592" max="3592" width="18.09765625" style="271" bestFit="1" customWidth="1"/>
    <col min="3593" max="3594" width="17.3984375" style="271" customWidth="1"/>
    <col min="3595" max="3595" width="15.59765625" style="271" bestFit="1" customWidth="1"/>
    <col min="3596" max="3597" width="12.09765625" style="271" customWidth="1"/>
    <col min="3598" max="3598" width="11.3984375" style="271" customWidth="1"/>
    <col min="3599" max="3600" width="9" style="271"/>
    <col min="3601" max="3601" width="27" style="271" bestFit="1" customWidth="1"/>
    <col min="3602" max="3602" width="5.3984375" style="271" bestFit="1" customWidth="1"/>
    <col min="3603" max="3603" width="8.09765625" style="271" bestFit="1" customWidth="1"/>
    <col min="3604" max="3604" width="23.3984375" style="271" bestFit="1" customWidth="1"/>
    <col min="3605" max="3605" width="4.09765625" style="271" bestFit="1" customWidth="1"/>
    <col min="3606" max="3607" width="7" style="271" bestFit="1" customWidth="1"/>
    <col min="3608" max="3610" width="17.3984375" style="271" bestFit="1" customWidth="1"/>
    <col min="3611" max="3611" width="15.8984375" style="271" bestFit="1" customWidth="1"/>
    <col min="3612" max="3612" width="7" style="271" bestFit="1" customWidth="1"/>
    <col min="3613" max="3615" width="17.3984375" style="271" bestFit="1" customWidth="1"/>
    <col min="3616" max="3616" width="15.8984375" style="271" bestFit="1" customWidth="1"/>
    <col min="3617" max="3617" width="7.69921875" style="271" bestFit="1" customWidth="1"/>
    <col min="3618" max="3619" width="2.59765625" style="271" bestFit="1" customWidth="1"/>
    <col min="3620" max="3620" width="5.8984375" style="271" bestFit="1" customWidth="1"/>
    <col min="3621" max="3840" width="9" style="271"/>
    <col min="3841" max="3841" width="18.8984375" style="271" customWidth="1"/>
    <col min="3842" max="3842" width="17.3984375" style="271" customWidth="1"/>
    <col min="3843" max="3844" width="16.59765625" style="271" customWidth="1"/>
    <col min="3845" max="3845" width="16.19921875" style="271" customWidth="1"/>
    <col min="3846" max="3846" width="15.69921875" style="271" customWidth="1"/>
    <col min="3847" max="3847" width="17.69921875" style="271" customWidth="1"/>
    <col min="3848" max="3848" width="18.09765625" style="271" bestFit="1" customWidth="1"/>
    <col min="3849" max="3850" width="17.3984375" style="271" customWidth="1"/>
    <col min="3851" max="3851" width="15.59765625" style="271" bestFit="1" customWidth="1"/>
    <col min="3852" max="3853" width="12.09765625" style="271" customWidth="1"/>
    <col min="3854" max="3854" width="11.3984375" style="271" customWidth="1"/>
    <col min="3855" max="3856" width="9" style="271"/>
    <col min="3857" max="3857" width="27" style="271" bestFit="1" customWidth="1"/>
    <col min="3858" max="3858" width="5.3984375" style="271" bestFit="1" customWidth="1"/>
    <col min="3859" max="3859" width="8.09765625" style="271" bestFit="1" customWidth="1"/>
    <col min="3860" max="3860" width="23.3984375" style="271" bestFit="1" customWidth="1"/>
    <col min="3861" max="3861" width="4.09765625" style="271" bestFit="1" customWidth="1"/>
    <col min="3862" max="3863" width="7" style="271" bestFit="1" customWidth="1"/>
    <col min="3864" max="3866" width="17.3984375" style="271" bestFit="1" customWidth="1"/>
    <col min="3867" max="3867" width="15.8984375" style="271" bestFit="1" customWidth="1"/>
    <col min="3868" max="3868" width="7" style="271" bestFit="1" customWidth="1"/>
    <col min="3869" max="3871" width="17.3984375" style="271" bestFit="1" customWidth="1"/>
    <col min="3872" max="3872" width="15.8984375" style="271" bestFit="1" customWidth="1"/>
    <col min="3873" max="3873" width="7.69921875" style="271" bestFit="1" customWidth="1"/>
    <col min="3874" max="3875" width="2.59765625" style="271" bestFit="1" customWidth="1"/>
    <col min="3876" max="3876" width="5.8984375" style="271" bestFit="1" customWidth="1"/>
    <col min="3877" max="4096" width="9" style="271"/>
    <col min="4097" max="4097" width="18.8984375" style="271" customWidth="1"/>
    <col min="4098" max="4098" width="17.3984375" style="271" customWidth="1"/>
    <col min="4099" max="4100" width="16.59765625" style="271" customWidth="1"/>
    <col min="4101" max="4101" width="16.19921875" style="271" customWidth="1"/>
    <col min="4102" max="4102" width="15.69921875" style="271" customWidth="1"/>
    <col min="4103" max="4103" width="17.69921875" style="271" customWidth="1"/>
    <col min="4104" max="4104" width="18.09765625" style="271" bestFit="1" customWidth="1"/>
    <col min="4105" max="4106" width="17.3984375" style="271" customWidth="1"/>
    <col min="4107" max="4107" width="15.59765625" style="271" bestFit="1" customWidth="1"/>
    <col min="4108" max="4109" width="12.09765625" style="271" customWidth="1"/>
    <col min="4110" max="4110" width="11.3984375" style="271" customWidth="1"/>
    <col min="4111" max="4112" width="9" style="271"/>
    <col min="4113" max="4113" width="27" style="271" bestFit="1" customWidth="1"/>
    <col min="4114" max="4114" width="5.3984375" style="271" bestFit="1" customWidth="1"/>
    <col min="4115" max="4115" width="8.09765625" style="271" bestFit="1" customWidth="1"/>
    <col min="4116" max="4116" width="23.3984375" style="271" bestFit="1" customWidth="1"/>
    <col min="4117" max="4117" width="4.09765625" style="271" bestFit="1" customWidth="1"/>
    <col min="4118" max="4119" width="7" style="271" bestFit="1" customWidth="1"/>
    <col min="4120" max="4122" width="17.3984375" style="271" bestFit="1" customWidth="1"/>
    <col min="4123" max="4123" width="15.8984375" style="271" bestFit="1" customWidth="1"/>
    <col min="4124" max="4124" width="7" style="271" bestFit="1" customWidth="1"/>
    <col min="4125" max="4127" width="17.3984375" style="271" bestFit="1" customWidth="1"/>
    <col min="4128" max="4128" width="15.8984375" style="271" bestFit="1" customWidth="1"/>
    <col min="4129" max="4129" width="7.69921875" style="271" bestFit="1" customWidth="1"/>
    <col min="4130" max="4131" width="2.59765625" style="271" bestFit="1" customWidth="1"/>
    <col min="4132" max="4132" width="5.8984375" style="271" bestFit="1" customWidth="1"/>
    <col min="4133" max="4352" width="9" style="271"/>
    <col min="4353" max="4353" width="18.8984375" style="271" customWidth="1"/>
    <col min="4354" max="4354" width="17.3984375" style="271" customWidth="1"/>
    <col min="4355" max="4356" width="16.59765625" style="271" customWidth="1"/>
    <col min="4357" max="4357" width="16.19921875" style="271" customWidth="1"/>
    <col min="4358" max="4358" width="15.69921875" style="271" customWidth="1"/>
    <col min="4359" max="4359" width="17.69921875" style="271" customWidth="1"/>
    <col min="4360" max="4360" width="18.09765625" style="271" bestFit="1" customWidth="1"/>
    <col min="4361" max="4362" width="17.3984375" style="271" customWidth="1"/>
    <col min="4363" max="4363" width="15.59765625" style="271" bestFit="1" customWidth="1"/>
    <col min="4364" max="4365" width="12.09765625" style="271" customWidth="1"/>
    <col min="4366" max="4366" width="11.3984375" style="271" customWidth="1"/>
    <col min="4367" max="4368" width="9" style="271"/>
    <col min="4369" max="4369" width="27" style="271" bestFit="1" customWidth="1"/>
    <col min="4370" max="4370" width="5.3984375" style="271" bestFit="1" customWidth="1"/>
    <col min="4371" max="4371" width="8.09765625" style="271" bestFit="1" customWidth="1"/>
    <col min="4372" max="4372" width="23.3984375" style="271" bestFit="1" customWidth="1"/>
    <col min="4373" max="4373" width="4.09765625" style="271" bestFit="1" customWidth="1"/>
    <col min="4374" max="4375" width="7" style="271" bestFit="1" customWidth="1"/>
    <col min="4376" max="4378" width="17.3984375" style="271" bestFit="1" customWidth="1"/>
    <col min="4379" max="4379" width="15.8984375" style="271" bestFit="1" customWidth="1"/>
    <col min="4380" max="4380" width="7" style="271" bestFit="1" customWidth="1"/>
    <col min="4381" max="4383" width="17.3984375" style="271" bestFit="1" customWidth="1"/>
    <col min="4384" max="4384" width="15.8984375" style="271" bestFit="1" customWidth="1"/>
    <col min="4385" max="4385" width="7.69921875" style="271" bestFit="1" customWidth="1"/>
    <col min="4386" max="4387" width="2.59765625" style="271" bestFit="1" customWidth="1"/>
    <col min="4388" max="4388" width="5.8984375" style="271" bestFit="1" customWidth="1"/>
    <col min="4389" max="4608" width="9" style="271"/>
    <col min="4609" max="4609" width="18.8984375" style="271" customWidth="1"/>
    <col min="4610" max="4610" width="17.3984375" style="271" customWidth="1"/>
    <col min="4611" max="4612" width="16.59765625" style="271" customWidth="1"/>
    <col min="4613" max="4613" width="16.19921875" style="271" customWidth="1"/>
    <col min="4614" max="4614" width="15.69921875" style="271" customWidth="1"/>
    <col min="4615" max="4615" width="17.69921875" style="271" customWidth="1"/>
    <col min="4616" max="4616" width="18.09765625" style="271" bestFit="1" customWidth="1"/>
    <col min="4617" max="4618" width="17.3984375" style="271" customWidth="1"/>
    <col min="4619" max="4619" width="15.59765625" style="271" bestFit="1" customWidth="1"/>
    <col min="4620" max="4621" width="12.09765625" style="271" customWidth="1"/>
    <col min="4622" max="4622" width="11.3984375" style="271" customWidth="1"/>
    <col min="4623" max="4624" width="9" style="271"/>
    <col min="4625" max="4625" width="27" style="271" bestFit="1" customWidth="1"/>
    <col min="4626" max="4626" width="5.3984375" style="271" bestFit="1" customWidth="1"/>
    <col min="4627" max="4627" width="8.09765625" style="271" bestFit="1" customWidth="1"/>
    <col min="4628" max="4628" width="23.3984375" style="271" bestFit="1" customWidth="1"/>
    <col min="4629" max="4629" width="4.09765625" style="271" bestFit="1" customWidth="1"/>
    <col min="4630" max="4631" width="7" style="271" bestFit="1" customWidth="1"/>
    <col min="4632" max="4634" width="17.3984375" style="271" bestFit="1" customWidth="1"/>
    <col min="4635" max="4635" width="15.8984375" style="271" bestFit="1" customWidth="1"/>
    <col min="4636" max="4636" width="7" style="271" bestFit="1" customWidth="1"/>
    <col min="4637" max="4639" width="17.3984375" style="271" bestFit="1" customWidth="1"/>
    <col min="4640" max="4640" width="15.8984375" style="271" bestFit="1" customWidth="1"/>
    <col min="4641" max="4641" width="7.69921875" style="271" bestFit="1" customWidth="1"/>
    <col min="4642" max="4643" width="2.59765625" style="271" bestFit="1" customWidth="1"/>
    <col min="4644" max="4644" width="5.8984375" style="271" bestFit="1" customWidth="1"/>
    <col min="4645" max="4864" width="9" style="271"/>
    <col min="4865" max="4865" width="18.8984375" style="271" customWidth="1"/>
    <col min="4866" max="4866" width="17.3984375" style="271" customWidth="1"/>
    <col min="4867" max="4868" width="16.59765625" style="271" customWidth="1"/>
    <col min="4869" max="4869" width="16.19921875" style="271" customWidth="1"/>
    <col min="4870" max="4870" width="15.69921875" style="271" customWidth="1"/>
    <col min="4871" max="4871" width="17.69921875" style="271" customWidth="1"/>
    <col min="4872" max="4872" width="18.09765625" style="271" bestFit="1" customWidth="1"/>
    <col min="4873" max="4874" width="17.3984375" style="271" customWidth="1"/>
    <col min="4875" max="4875" width="15.59765625" style="271" bestFit="1" customWidth="1"/>
    <col min="4876" max="4877" width="12.09765625" style="271" customWidth="1"/>
    <col min="4878" max="4878" width="11.3984375" style="271" customWidth="1"/>
    <col min="4879" max="4880" width="9" style="271"/>
    <col min="4881" max="4881" width="27" style="271" bestFit="1" customWidth="1"/>
    <col min="4882" max="4882" width="5.3984375" style="271" bestFit="1" customWidth="1"/>
    <col min="4883" max="4883" width="8.09765625" style="271" bestFit="1" customWidth="1"/>
    <col min="4884" max="4884" width="23.3984375" style="271" bestFit="1" customWidth="1"/>
    <col min="4885" max="4885" width="4.09765625" style="271" bestFit="1" customWidth="1"/>
    <col min="4886" max="4887" width="7" style="271" bestFit="1" customWidth="1"/>
    <col min="4888" max="4890" width="17.3984375" style="271" bestFit="1" customWidth="1"/>
    <col min="4891" max="4891" width="15.8984375" style="271" bestFit="1" customWidth="1"/>
    <col min="4892" max="4892" width="7" style="271" bestFit="1" customWidth="1"/>
    <col min="4893" max="4895" width="17.3984375" style="271" bestFit="1" customWidth="1"/>
    <col min="4896" max="4896" width="15.8984375" style="271" bestFit="1" customWidth="1"/>
    <col min="4897" max="4897" width="7.69921875" style="271" bestFit="1" customWidth="1"/>
    <col min="4898" max="4899" width="2.59765625" style="271" bestFit="1" customWidth="1"/>
    <col min="4900" max="4900" width="5.8984375" style="271" bestFit="1" customWidth="1"/>
    <col min="4901" max="5120" width="9" style="271"/>
    <col min="5121" max="5121" width="18.8984375" style="271" customWidth="1"/>
    <col min="5122" max="5122" width="17.3984375" style="271" customWidth="1"/>
    <col min="5123" max="5124" width="16.59765625" style="271" customWidth="1"/>
    <col min="5125" max="5125" width="16.19921875" style="271" customWidth="1"/>
    <col min="5126" max="5126" width="15.69921875" style="271" customWidth="1"/>
    <col min="5127" max="5127" width="17.69921875" style="271" customWidth="1"/>
    <col min="5128" max="5128" width="18.09765625" style="271" bestFit="1" customWidth="1"/>
    <col min="5129" max="5130" width="17.3984375" style="271" customWidth="1"/>
    <col min="5131" max="5131" width="15.59765625" style="271" bestFit="1" customWidth="1"/>
    <col min="5132" max="5133" width="12.09765625" style="271" customWidth="1"/>
    <col min="5134" max="5134" width="11.3984375" style="271" customWidth="1"/>
    <col min="5135" max="5136" width="9" style="271"/>
    <col min="5137" max="5137" width="27" style="271" bestFit="1" customWidth="1"/>
    <col min="5138" max="5138" width="5.3984375" style="271" bestFit="1" customWidth="1"/>
    <col min="5139" max="5139" width="8.09765625" style="271" bestFit="1" customWidth="1"/>
    <col min="5140" max="5140" width="23.3984375" style="271" bestFit="1" customWidth="1"/>
    <col min="5141" max="5141" width="4.09765625" style="271" bestFit="1" customWidth="1"/>
    <col min="5142" max="5143" width="7" style="271" bestFit="1" customWidth="1"/>
    <col min="5144" max="5146" width="17.3984375" style="271" bestFit="1" customWidth="1"/>
    <col min="5147" max="5147" width="15.8984375" style="271" bestFit="1" customWidth="1"/>
    <col min="5148" max="5148" width="7" style="271" bestFit="1" customWidth="1"/>
    <col min="5149" max="5151" width="17.3984375" style="271" bestFit="1" customWidth="1"/>
    <col min="5152" max="5152" width="15.8984375" style="271" bestFit="1" customWidth="1"/>
    <col min="5153" max="5153" width="7.69921875" style="271" bestFit="1" customWidth="1"/>
    <col min="5154" max="5155" width="2.59765625" style="271" bestFit="1" customWidth="1"/>
    <col min="5156" max="5156" width="5.8984375" style="271" bestFit="1" customWidth="1"/>
    <col min="5157" max="5376" width="9" style="271"/>
    <col min="5377" max="5377" width="18.8984375" style="271" customWidth="1"/>
    <col min="5378" max="5378" width="17.3984375" style="271" customWidth="1"/>
    <col min="5379" max="5380" width="16.59765625" style="271" customWidth="1"/>
    <col min="5381" max="5381" width="16.19921875" style="271" customWidth="1"/>
    <col min="5382" max="5382" width="15.69921875" style="271" customWidth="1"/>
    <col min="5383" max="5383" width="17.69921875" style="271" customWidth="1"/>
    <col min="5384" max="5384" width="18.09765625" style="271" bestFit="1" customWidth="1"/>
    <col min="5385" max="5386" width="17.3984375" style="271" customWidth="1"/>
    <col min="5387" max="5387" width="15.59765625" style="271" bestFit="1" customWidth="1"/>
    <col min="5388" max="5389" width="12.09765625" style="271" customWidth="1"/>
    <col min="5390" max="5390" width="11.3984375" style="271" customWidth="1"/>
    <col min="5391" max="5392" width="9" style="271"/>
    <col min="5393" max="5393" width="27" style="271" bestFit="1" customWidth="1"/>
    <col min="5394" max="5394" width="5.3984375" style="271" bestFit="1" customWidth="1"/>
    <col min="5395" max="5395" width="8.09765625" style="271" bestFit="1" customWidth="1"/>
    <col min="5396" max="5396" width="23.3984375" style="271" bestFit="1" customWidth="1"/>
    <col min="5397" max="5397" width="4.09765625" style="271" bestFit="1" customWidth="1"/>
    <col min="5398" max="5399" width="7" style="271" bestFit="1" customWidth="1"/>
    <col min="5400" max="5402" width="17.3984375" style="271" bestFit="1" customWidth="1"/>
    <col min="5403" max="5403" width="15.8984375" style="271" bestFit="1" customWidth="1"/>
    <col min="5404" max="5404" width="7" style="271" bestFit="1" customWidth="1"/>
    <col min="5405" max="5407" width="17.3984375" style="271" bestFit="1" customWidth="1"/>
    <col min="5408" max="5408" width="15.8984375" style="271" bestFit="1" customWidth="1"/>
    <col min="5409" max="5409" width="7.69921875" style="271" bestFit="1" customWidth="1"/>
    <col min="5410" max="5411" width="2.59765625" style="271" bestFit="1" customWidth="1"/>
    <col min="5412" max="5412" width="5.8984375" style="271" bestFit="1" customWidth="1"/>
    <col min="5413" max="5632" width="9" style="271"/>
    <col min="5633" max="5633" width="18.8984375" style="271" customWidth="1"/>
    <col min="5634" max="5634" width="17.3984375" style="271" customWidth="1"/>
    <col min="5635" max="5636" width="16.59765625" style="271" customWidth="1"/>
    <col min="5637" max="5637" width="16.19921875" style="271" customWidth="1"/>
    <col min="5638" max="5638" width="15.69921875" style="271" customWidth="1"/>
    <col min="5639" max="5639" width="17.69921875" style="271" customWidth="1"/>
    <col min="5640" max="5640" width="18.09765625" style="271" bestFit="1" customWidth="1"/>
    <col min="5641" max="5642" width="17.3984375" style="271" customWidth="1"/>
    <col min="5643" max="5643" width="15.59765625" style="271" bestFit="1" customWidth="1"/>
    <col min="5644" max="5645" width="12.09765625" style="271" customWidth="1"/>
    <col min="5646" max="5646" width="11.3984375" style="271" customWidth="1"/>
    <col min="5647" max="5648" width="9" style="271"/>
    <col min="5649" max="5649" width="27" style="271" bestFit="1" customWidth="1"/>
    <col min="5650" max="5650" width="5.3984375" style="271" bestFit="1" customWidth="1"/>
    <col min="5651" max="5651" width="8.09765625" style="271" bestFit="1" customWidth="1"/>
    <col min="5652" max="5652" width="23.3984375" style="271" bestFit="1" customWidth="1"/>
    <col min="5653" max="5653" width="4.09765625" style="271" bestFit="1" customWidth="1"/>
    <col min="5654" max="5655" width="7" style="271" bestFit="1" customWidth="1"/>
    <col min="5656" max="5658" width="17.3984375" style="271" bestFit="1" customWidth="1"/>
    <col min="5659" max="5659" width="15.8984375" style="271" bestFit="1" customWidth="1"/>
    <col min="5660" max="5660" width="7" style="271" bestFit="1" customWidth="1"/>
    <col min="5661" max="5663" width="17.3984375" style="271" bestFit="1" customWidth="1"/>
    <col min="5664" max="5664" width="15.8984375" style="271" bestFit="1" customWidth="1"/>
    <col min="5665" max="5665" width="7.69921875" style="271" bestFit="1" customWidth="1"/>
    <col min="5666" max="5667" width="2.59765625" style="271" bestFit="1" customWidth="1"/>
    <col min="5668" max="5668" width="5.8984375" style="271" bestFit="1" customWidth="1"/>
    <col min="5669" max="5888" width="9" style="271"/>
    <col min="5889" max="5889" width="18.8984375" style="271" customWidth="1"/>
    <col min="5890" max="5890" width="17.3984375" style="271" customWidth="1"/>
    <col min="5891" max="5892" width="16.59765625" style="271" customWidth="1"/>
    <col min="5893" max="5893" width="16.19921875" style="271" customWidth="1"/>
    <col min="5894" max="5894" width="15.69921875" style="271" customWidth="1"/>
    <col min="5895" max="5895" width="17.69921875" style="271" customWidth="1"/>
    <col min="5896" max="5896" width="18.09765625" style="271" bestFit="1" customWidth="1"/>
    <col min="5897" max="5898" width="17.3984375" style="271" customWidth="1"/>
    <col min="5899" max="5899" width="15.59765625" style="271" bestFit="1" customWidth="1"/>
    <col min="5900" max="5901" width="12.09765625" style="271" customWidth="1"/>
    <col min="5902" max="5902" width="11.3984375" style="271" customWidth="1"/>
    <col min="5903" max="5904" width="9" style="271"/>
    <col min="5905" max="5905" width="27" style="271" bestFit="1" customWidth="1"/>
    <col min="5906" max="5906" width="5.3984375" style="271" bestFit="1" customWidth="1"/>
    <col min="5907" max="5907" width="8.09765625" style="271" bestFit="1" customWidth="1"/>
    <col min="5908" max="5908" width="23.3984375" style="271" bestFit="1" customWidth="1"/>
    <col min="5909" max="5909" width="4.09765625" style="271" bestFit="1" customWidth="1"/>
    <col min="5910" max="5911" width="7" style="271" bestFit="1" customWidth="1"/>
    <col min="5912" max="5914" width="17.3984375" style="271" bestFit="1" customWidth="1"/>
    <col min="5915" max="5915" width="15.8984375" style="271" bestFit="1" customWidth="1"/>
    <col min="5916" max="5916" width="7" style="271" bestFit="1" customWidth="1"/>
    <col min="5917" max="5919" width="17.3984375" style="271" bestFit="1" customWidth="1"/>
    <col min="5920" max="5920" width="15.8984375" style="271" bestFit="1" customWidth="1"/>
    <col min="5921" max="5921" width="7.69921875" style="271" bestFit="1" customWidth="1"/>
    <col min="5922" max="5923" width="2.59765625" style="271" bestFit="1" customWidth="1"/>
    <col min="5924" max="5924" width="5.8984375" style="271" bestFit="1" customWidth="1"/>
    <col min="5925" max="6144" width="9" style="271"/>
    <col min="6145" max="6145" width="18.8984375" style="271" customWidth="1"/>
    <col min="6146" max="6146" width="17.3984375" style="271" customWidth="1"/>
    <col min="6147" max="6148" width="16.59765625" style="271" customWidth="1"/>
    <col min="6149" max="6149" width="16.19921875" style="271" customWidth="1"/>
    <col min="6150" max="6150" width="15.69921875" style="271" customWidth="1"/>
    <col min="6151" max="6151" width="17.69921875" style="271" customWidth="1"/>
    <col min="6152" max="6152" width="18.09765625" style="271" bestFit="1" customWidth="1"/>
    <col min="6153" max="6154" width="17.3984375" style="271" customWidth="1"/>
    <col min="6155" max="6155" width="15.59765625" style="271" bestFit="1" customWidth="1"/>
    <col min="6156" max="6157" width="12.09765625" style="271" customWidth="1"/>
    <col min="6158" max="6158" width="11.3984375" style="271" customWidth="1"/>
    <col min="6159" max="6160" width="9" style="271"/>
    <col min="6161" max="6161" width="27" style="271" bestFit="1" customWidth="1"/>
    <col min="6162" max="6162" width="5.3984375" style="271" bestFit="1" customWidth="1"/>
    <col min="6163" max="6163" width="8.09765625" style="271" bestFit="1" customWidth="1"/>
    <col min="6164" max="6164" width="23.3984375" style="271" bestFit="1" customWidth="1"/>
    <col min="6165" max="6165" width="4.09765625" style="271" bestFit="1" customWidth="1"/>
    <col min="6166" max="6167" width="7" style="271" bestFit="1" customWidth="1"/>
    <col min="6168" max="6170" width="17.3984375" style="271" bestFit="1" customWidth="1"/>
    <col min="6171" max="6171" width="15.8984375" style="271" bestFit="1" customWidth="1"/>
    <col min="6172" max="6172" width="7" style="271" bestFit="1" customWidth="1"/>
    <col min="6173" max="6175" width="17.3984375" style="271" bestFit="1" customWidth="1"/>
    <col min="6176" max="6176" width="15.8984375" style="271" bestFit="1" customWidth="1"/>
    <col min="6177" max="6177" width="7.69921875" style="271" bestFit="1" customWidth="1"/>
    <col min="6178" max="6179" width="2.59765625" style="271" bestFit="1" customWidth="1"/>
    <col min="6180" max="6180" width="5.8984375" style="271" bestFit="1" customWidth="1"/>
    <col min="6181" max="6400" width="9" style="271"/>
    <col min="6401" max="6401" width="18.8984375" style="271" customWidth="1"/>
    <col min="6402" max="6402" width="17.3984375" style="271" customWidth="1"/>
    <col min="6403" max="6404" width="16.59765625" style="271" customWidth="1"/>
    <col min="6405" max="6405" width="16.19921875" style="271" customWidth="1"/>
    <col min="6406" max="6406" width="15.69921875" style="271" customWidth="1"/>
    <col min="6407" max="6407" width="17.69921875" style="271" customWidth="1"/>
    <col min="6408" max="6408" width="18.09765625" style="271" bestFit="1" customWidth="1"/>
    <col min="6409" max="6410" width="17.3984375" style="271" customWidth="1"/>
    <col min="6411" max="6411" width="15.59765625" style="271" bestFit="1" customWidth="1"/>
    <col min="6412" max="6413" width="12.09765625" style="271" customWidth="1"/>
    <col min="6414" max="6414" width="11.3984375" style="271" customWidth="1"/>
    <col min="6415" max="6416" width="9" style="271"/>
    <col min="6417" max="6417" width="27" style="271" bestFit="1" customWidth="1"/>
    <col min="6418" max="6418" width="5.3984375" style="271" bestFit="1" customWidth="1"/>
    <col min="6419" max="6419" width="8.09765625" style="271" bestFit="1" customWidth="1"/>
    <col min="6420" max="6420" width="23.3984375" style="271" bestFit="1" customWidth="1"/>
    <col min="6421" max="6421" width="4.09765625" style="271" bestFit="1" customWidth="1"/>
    <col min="6422" max="6423" width="7" style="271" bestFit="1" customWidth="1"/>
    <col min="6424" max="6426" width="17.3984375" style="271" bestFit="1" customWidth="1"/>
    <col min="6427" max="6427" width="15.8984375" style="271" bestFit="1" customWidth="1"/>
    <col min="6428" max="6428" width="7" style="271" bestFit="1" customWidth="1"/>
    <col min="6429" max="6431" width="17.3984375" style="271" bestFit="1" customWidth="1"/>
    <col min="6432" max="6432" width="15.8984375" style="271" bestFit="1" customWidth="1"/>
    <col min="6433" max="6433" width="7.69921875" style="271" bestFit="1" customWidth="1"/>
    <col min="6434" max="6435" width="2.59765625" style="271" bestFit="1" customWidth="1"/>
    <col min="6436" max="6436" width="5.8984375" style="271" bestFit="1" customWidth="1"/>
    <col min="6437" max="6656" width="9" style="271"/>
    <col min="6657" max="6657" width="18.8984375" style="271" customWidth="1"/>
    <col min="6658" max="6658" width="17.3984375" style="271" customWidth="1"/>
    <col min="6659" max="6660" width="16.59765625" style="271" customWidth="1"/>
    <col min="6661" max="6661" width="16.19921875" style="271" customWidth="1"/>
    <col min="6662" max="6662" width="15.69921875" style="271" customWidth="1"/>
    <col min="6663" max="6663" width="17.69921875" style="271" customWidth="1"/>
    <col min="6664" max="6664" width="18.09765625" style="271" bestFit="1" customWidth="1"/>
    <col min="6665" max="6666" width="17.3984375" style="271" customWidth="1"/>
    <col min="6667" max="6667" width="15.59765625" style="271" bestFit="1" customWidth="1"/>
    <col min="6668" max="6669" width="12.09765625" style="271" customWidth="1"/>
    <col min="6670" max="6670" width="11.3984375" style="271" customWidth="1"/>
    <col min="6671" max="6672" width="9" style="271"/>
    <col min="6673" max="6673" width="27" style="271" bestFit="1" customWidth="1"/>
    <col min="6674" max="6674" width="5.3984375" style="271" bestFit="1" customWidth="1"/>
    <col min="6675" max="6675" width="8.09765625" style="271" bestFit="1" customWidth="1"/>
    <col min="6676" max="6676" width="23.3984375" style="271" bestFit="1" customWidth="1"/>
    <col min="6677" max="6677" width="4.09765625" style="271" bestFit="1" customWidth="1"/>
    <col min="6678" max="6679" width="7" style="271" bestFit="1" customWidth="1"/>
    <col min="6680" max="6682" width="17.3984375" style="271" bestFit="1" customWidth="1"/>
    <col min="6683" max="6683" width="15.8984375" style="271" bestFit="1" customWidth="1"/>
    <col min="6684" max="6684" width="7" style="271" bestFit="1" customWidth="1"/>
    <col min="6685" max="6687" width="17.3984375" style="271" bestFit="1" customWidth="1"/>
    <col min="6688" max="6688" width="15.8984375" style="271" bestFit="1" customWidth="1"/>
    <col min="6689" max="6689" width="7.69921875" style="271" bestFit="1" customWidth="1"/>
    <col min="6690" max="6691" width="2.59765625" style="271" bestFit="1" customWidth="1"/>
    <col min="6692" max="6692" width="5.8984375" style="271" bestFit="1" customWidth="1"/>
    <col min="6693" max="6912" width="9" style="271"/>
    <col min="6913" max="6913" width="18.8984375" style="271" customWidth="1"/>
    <col min="6914" max="6914" width="17.3984375" style="271" customWidth="1"/>
    <col min="6915" max="6916" width="16.59765625" style="271" customWidth="1"/>
    <col min="6917" max="6917" width="16.19921875" style="271" customWidth="1"/>
    <col min="6918" max="6918" width="15.69921875" style="271" customWidth="1"/>
    <col min="6919" max="6919" width="17.69921875" style="271" customWidth="1"/>
    <col min="6920" max="6920" width="18.09765625" style="271" bestFit="1" customWidth="1"/>
    <col min="6921" max="6922" width="17.3984375" style="271" customWidth="1"/>
    <col min="6923" max="6923" width="15.59765625" style="271" bestFit="1" customWidth="1"/>
    <col min="6924" max="6925" width="12.09765625" style="271" customWidth="1"/>
    <col min="6926" max="6926" width="11.3984375" style="271" customWidth="1"/>
    <col min="6927" max="6928" width="9" style="271"/>
    <col min="6929" max="6929" width="27" style="271" bestFit="1" customWidth="1"/>
    <col min="6930" max="6930" width="5.3984375" style="271" bestFit="1" customWidth="1"/>
    <col min="6931" max="6931" width="8.09765625" style="271" bestFit="1" customWidth="1"/>
    <col min="6932" max="6932" width="23.3984375" style="271" bestFit="1" customWidth="1"/>
    <col min="6933" max="6933" width="4.09765625" style="271" bestFit="1" customWidth="1"/>
    <col min="6934" max="6935" width="7" style="271" bestFit="1" customWidth="1"/>
    <col min="6936" max="6938" width="17.3984375" style="271" bestFit="1" customWidth="1"/>
    <col min="6939" max="6939" width="15.8984375" style="271" bestFit="1" customWidth="1"/>
    <col min="6940" max="6940" width="7" style="271" bestFit="1" customWidth="1"/>
    <col min="6941" max="6943" width="17.3984375" style="271" bestFit="1" customWidth="1"/>
    <col min="6944" max="6944" width="15.8984375" style="271" bestFit="1" customWidth="1"/>
    <col min="6945" max="6945" width="7.69921875" style="271" bestFit="1" customWidth="1"/>
    <col min="6946" max="6947" width="2.59765625" style="271" bestFit="1" customWidth="1"/>
    <col min="6948" max="6948" width="5.8984375" style="271" bestFit="1" customWidth="1"/>
    <col min="6949" max="7168" width="9" style="271"/>
    <col min="7169" max="7169" width="18.8984375" style="271" customWidth="1"/>
    <col min="7170" max="7170" width="17.3984375" style="271" customWidth="1"/>
    <col min="7171" max="7172" width="16.59765625" style="271" customWidth="1"/>
    <col min="7173" max="7173" width="16.19921875" style="271" customWidth="1"/>
    <col min="7174" max="7174" width="15.69921875" style="271" customWidth="1"/>
    <col min="7175" max="7175" width="17.69921875" style="271" customWidth="1"/>
    <col min="7176" max="7176" width="18.09765625" style="271" bestFit="1" customWidth="1"/>
    <col min="7177" max="7178" width="17.3984375" style="271" customWidth="1"/>
    <col min="7179" max="7179" width="15.59765625" style="271" bestFit="1" customWidth="1"/>
    <col min="7180" max="7181" width="12.09765625" style="271" customWidth="1"/>
    <col min="7182" max="7182" width="11.3984375" style="271" customWidth="1"/>
    <col min="7183" max="7184" width="9" style="271"/>
    <col min="7185" max="7185" width="27" style="271" bestFit="1" customWidth="1"/>
    <col min="7186" max="7186" width="5.3984375" style="271" bestFit="1" customWidth="1"/>
    <col min="7187" max="7187" width="8.09765625" style="271" bestFit="1" customWidth="1"/>
    <col min="7188" max="7188" width="23.3984375" style="271" bestFit="1" customWidth="1"/>
    <col min="7189" max="7189" width="4.09765625" style="271" bestFit="1" customWidth="1"/>
    <col min="7190" max="7191" width="7" style="271" bestFit="1" customWidth="1"/>
    <col min="7192" max="7194" width="17.3984375" style="271" bestFit="1" customWidth="1"/>
    <col min="7195" max="7195" width="15.8984375" style="271" bestFit="1" customWidth="1"/>
    <col min="7196" max="7196" width="7" style="271" bestFit="1" customWidth="1"/>
    <col min="7197" max="7199" width="17.3984375" style="271" bestFit="1" customWidth="1"/>
    <col min="7200" max="7200" width="15.8984375" style="271" bestFit="1" customWidth="1"/>
    <col min="7201" max="7201" width="7.69921875" style="271" bestFit="1" customWidth="1"/>
    <col min="7202" max="7203" width="2.59765625" style="271" bestFit="1" customWidth="1"/>
    <col min="7204" max="7204" width="5.8984375" style="271" bestFit="1" customWidth="1"/>
    <col min="7205" max="7424" width="9" style="271"/>
    <col min="7425" max="7425" width="18.8984375" style="271" customWidth="1"/>
    <col min="7426" max="7426" width="17.3984375" style="271" customWidth="1"/>
    <col min="7427" max="7428" width="16.59765625" style="271" customWidth="1"/>
    <col min="7429" max="7429" width="16.19921875" style="271" customWidth="1"/>
    <col min="7430" max="7430" width="15.69921875" style="271" customWidth="1"/>
    <col min="7431" max="7431" width="17.69921875" style="271" customWidth="1"/>
    <col min="7432" max="7432" width="18.09765625" style="271" bestFit="1" customWidth="1"/>
    <col min="7433" max="7434" width="17.3984375" style="271" customWidth="1"/>
    <col min="7435" max="7435" width="15.59765625" style="271" bestFit="1" customWidth="1"/>
    <col min="7436" max="7437" width="12.09765625" style="271" customWidth="1"/>
    <col min="7438" max="7438" width="11.3984375" style="271" customWidth="1"/>
    <col min="7439" max="7440" width="9" style="271"/>
    <col min="7441" max="7441" width="27" style="271" bestFit="1" customWidth="1"/>
    <col min="7442" max="7442" width="5.3984375" style="271" bestFit="1" customWidth="1"/>
    <col min="7443" max="7443" width="8.09765625" style="271" bestFit="1" customWidth="1"/>
    <col min="7444" max="7444" width="23.3984375" style="271" bestFit="1" customWidth="1"/>
    <col min="7445" max="7445" width="4.09765625" style="271" bestFit="1" customWidth="1"/>
    <col min="7446" max="7447" width="7" style="271" bestFit="1" customWidth="1"/>
    <col min="7448" max="7450" width="17.3984375" style="271" bestFit="1" customWidth="1"/>
    <col min="7451" max="7451" width="15.8984375" style="271" bestFit="1" customWidth="1"/>
    <col min="7452" max="7452" width="7" style="271" bestFit="1" customWidth="1"/>
    <col min="7453" max="7455" width="17.3984375" style="271" bestFit="1" customWidth="1"/>
    <col min="7456" max="7456" width="15.8984375" style="271" bestFit="1" customWidth="1"/>
    <col min="7457" max="7457" width="7.69921875" style="271" bestFit="1" customWidth="1"/>
    <col min="7458" max="7459" width="2.59765625" style="271" bestFit="1" customWidth="1"/>
    <col min="7460" max="7460" width="5.8984375" style="271" bestFit="1" customWidth="1"/>
    <col min="7461" max="7680" width="9" style="271"/>
    <col min="7681" max="7681" width="18.8984375" style="271" customWidth="1"/>
    <col min="7682" max="7682" width="17.3984375" style="271" customWidth="1"/>
    <col min="7683" max="7684" width="16.59765625" style="271" customWidth="1"/>
    <col min="7685" max="7685" width="16.19921875" style="271" customWidth="1"/>
    <col min="7686" max="7686" width="15.69921875" style="271" customWidth="1"/>
    <col min="7687" max="7687" width="17.69921875" style="271" customWidth="1"/>
    <col min="7688" max="7688" width="18.09765625" style="271" bestFit="1" customWidth="1"/>
    <col min="7689" max="7690" width="17.3984375" style="271" customWidth="1"/>
    <col min="7691" max="7691" width="15.59765625" style="271" bestFit="1" customWidth="1"/>
    <col min="7692" max="7693" width="12.09765625" style="271" customWidth="1"/>
    <col min="7694" max="7694" width="11.3984375" style="271" customWidth="1"/>
    <col min="7695" max="7696" width="9" style="271"/>
    <col min="7697" max="7697" width="27" style="271" bestFit="1" customWidth="1"/>
    <col min="7698" max="7698" width="5.3984375" style="271" bestFit="1" customWidth="1"/>
    <col min="7699" max="7699" width="8.09765625" style="271" bestFit="1" customWidth="1"/>
    <col min="7700" max="7700" width="23.3984375" style="271" bestFit="1" customWidth="1"/>
    <col min="7701" max="7701" width="4.09765625" style="271" bestFit="1" customWidth="1"/>
    <col min="7702" max="7703" width="7" style="271" bestFit="1" customWidth="1"/>
    <col min="7704" max="7706" width="17.3984375" style="271" bestFit="1" customWidth="1"/>
    <col min="7707" max="7707" width="15.8984375" style="271" bestFit="1" customWidth="1"/>
    <col min="7708" max="7708" width="7" style="271" bestFit="1" customWidth="1"/>
    <col min="7709" max="7711" width="17.3984375" style="271" bestFit="1" customWidth="1"/>
    <col min="7712" max="7712" width="15.8984375" style="271" bestFit="1" customWidth="1"/>
    <col min="7713" max="7713" width="7.69921875" style="271" bestFit="1" customWidth="1"/>
    <col min="7714" max="7715" width="2.59765625" style="271" bestFit="1" customWidth="1"/>
    <col min="7716" max="7716" width="5.8984375" style="271" bestFit="1" customWidth="1"/>
    <col min="7717" max="7936" width="9" style="271"/>
    <col min="7937" max="7937" width="18.8984375" style="271" customWidth="1"/>
    <col min="7938" max="7938" width="17.3984375" style="271" customWidth="1"/>
    <col min="7939" max="7940" width="16.59765625" style="271" customWidth="1"/>
    <col min="7941" max="7941" width="16.19921875" style="271" customWidth="1"/>
    <col min="7942" max="7942" width="15.69921875" style="271" customWidth="1"/>
    <col min="7943" max="7943" width="17.69921875" style="271" customWidth="1"/>
    <col min="7944" max="7944" width="18.09765625" style="271" bestFit="1" customWidth="1"/>
    <col min="7945" max="7946" width="17.3984375" style="271" customWidth="1"/>
    <col min="7947" max="7947" width="15.59765625" style="271" bestFit="1" customWidth="1"/>
    <col min="7948" max="7949" width="12.09765625" style="271" customWidth="1"/>
    <col min="7950" max="7950" width="11.3984375" style="271" customWidth="1"/>
    <col min="7951" max="7952" width="9" style="271"/>
    <col min="7953" max="7953" width="27" style="271" bestFit="1" customWidth="1"/>
    <col min="7954" max="7954" width="5.3984375" style="271" bestFit="1" customWidth="1"/>
    <col min="7955" max="7955" width="8.09765625" style="271" bestFit="1" customWidth="1"/>
    <col min="7956" max="7956" width="23.3984375" style="271" bestFit="1" customWidth="1"/>
    <col min="7957" max="7957" width="4.09765625" style="271" bestFit="1" customWidth="1"/>
    <col min="7958" max="7959" width="7" style="271" bestFit="1" customWidth="1"/>
    <col min="7960" max="7962" width="17.3984375" style="271" bestFit="1" customWidth="1"/>
    <col min="7963" max="7963" width="15.8984375" style="271" bestFit="1" customWidth="1"/>
    <col min="7964" max="7964" width="7" style="271" bestFit="1" customWidth="1"/>
    <col min="7965" max="7967" width="17.3984375" style="271" bestFit="1" customWidth="1"/>
    <col min="7968" max="7968" width="15.8984375" style="271" bestFit="1" customWidth="1"/>
    <col min="7969" max="7969" width="7.69921875" style="271" bestFit="1" customWidth="1"/>
    <col min="7970" max="7971" width="2.59765625" style="271" bestFit="1" customWidth="1"/>
    <col min="7972" max="7972" width="5.8984375" style="271" bestFit="1" customWidth="1"/>
    <col min="7973" max="8192" width="9" style="271"/>
    <col min="8193" max="8193" width="18.8984375" style="271" customWidth="1"/>
    <col min="8194" max="8194" width="17.3984375" style="271" customWidth="1"/>
    <col min="8195" max="8196" width="16.59765625" style="271" customWidth="1"/>
    <col min="8197" max="8197" width="16.19921875" style="271" customWidth="1"/>
    <col min="8198" max="8198" width="15.69921875" style="271" customWidth="1"/>
    <col min="8199" max="8199" width="17.69921875" style="271" customWidth="1"/>
    <col min="8200" max="8200" width="18.09765625" style="271" bestFit="1" customWidth="1"/>
    <col min="8201" max="8202" width="17.3984375" style="271" customWidth="1"/>
    <col min="8203" max="8203" width="15.59765625" style="271" bestFit="1" customWidth="1"/>
    <col min="8204" max="8205" width="12.09765625" style="271" customWidth="1"/>
    <col min="8206" max="8206" width="11.3984375" style="271" customWidth="1"/>
    <col min="8207" max="8208" width="9" style="271"/>
    <col min="8209" max="8209" width="27" style="271" bestFit="1" customWidth="1"/>
    <col min="8210" max="8210" width="5.3984375" style="271" bestFit="1" customWidth="1"/>
    <col min="8211" max="8211" width="8.09765625" style="271" bestFit="1" customWidth="1"/>
    <col min="8212" max="8212" width="23.3984375" style="271" bestFit="1" customWidth="1"/>
    <col min="8213" max="8213" width="4.09765625" style="271" bestFit="1" customWidth="1"/>
    <col min="8214" max="8215" width="7" style="271" bestFit="1" customWidth="1"/>
    <col min="8216" max="8218" width="17.3984375" style="271" bestFit="1" customWidth="1"/>
    <col min="8219" max="8219" width="15.8984375" style="271" bestFit="1" customWidth="1"/>
    <col min="8220" max="8220" width="7" style="271" bestFit="1" customWidth="1"/>
    <col min="8221" max="8223" width="17.3984375" style="271" bestFit="1" customWidth="1"/>
    <col min="8224" max="8224" width="15.8984375" style="271" bestFit="1" customWidth="1"/>
    <col min="8225" max="8225" width="7.69921875" style="271" bestFit="1" customWidth="1"/>
    <col min="8226" max="8227" width="2.59765625" style="271" bestFit="1" customWidth="1"/>
    <col min="8228" max="8228" width="5.8984375" style="271" bestFit="1" customWidth="1"/>
    <col min="8229" max="8448" width="9" style="271"/>
    <col min="8449" max="8449" width="18.8984375" style="271" customWidth="1"/>
    <col min="8450" max="8450" width="17.3984375" style="271" customWidth="1"/>
    <col min="8451" max="8452" width="16.59765625" style="271" customWidth="1"/>
    <col min="8453" max="8453" width="16.19921875" style="271" customWidth="1"/>
    <col min="8454" max="8454" width="15.69921875" style="271" customWidth="1"/>
    <col min="8455" max="8455" width="17.69921875" style="271" customWidth="1"/>
    <col min="8456" max="8456" width="18.09765625" style="271" bestFit="1" customWidth="1"/>
    <col min="8457" max="8458" width="17.3984375" style="271" customWidth="1"/>
    <col min="8459" max="8459" width="15.59765625" style="271" bestFit="1" customWidth="1"/>
    <col min="8460" max="8461" width="12.09765625" style="271" customWidth="1"/>
    <col min="8462" max="8462" width="11.3984375" style="271" customWidth="1"/>
    <col min="8463" max="8464" width="9" style="271"/>
    <col min="8465" max="8465" width="27" style="271" bestFit="1" customWidth="1"/>
    <col min="8466" max="8466" width="5.3984375" style="271" bestFit="1" customWidth="1"/>
    <col min="8467" max="8467" width="8.09765625" style="271" bestFit="1" customWidth="1"/>
    <col min="8468" max="8468" width="23.3984375" style="271" bestFit="1" customWidth="1"/>
    <col min="8469" max="8469" width="4.09765625" style="271" bestFit="1" customWidth="1"/>
    <col min="8470" max="8471" width="7" style="271" bestFit="1" customWidth="1"/>
    <col min="8472" max="8474" width="17.3984375" style="271" bestFit="1" customWidth="1"/>
    <col min="8475" max="8475" width="15.8984375" style="271" bestFit="1" customWidth="1"/>
    <col min="8476" max="8476" width="7" style="271" bestFit="1" customWidth="1"/>
    <col min="8477" max="8479" width="17.3984375" style="271" bestFit="1" customWidth="1"/>
    <col min="8480" max="8480" width="15.8984375" style="271" bestFit="1" customWidth="1"/>
    <col min="8481" max="8481" width="7.69921875" style="271" bestFit="1" customWidth="1"/>
    <col min="8482" max="8483" width="2.59765625" style="271" bestFit="1" customWidth="1"/>
    <col min="8484" max="8484" width="5.8984375" style="271" bestFit="1" customWidth="1"/>
    <col min="8485" max="8704" width="9" style="271"/>
    <col min="8705" max="8705" width="18.8984375" style="271" customWidth="1"/>
    <col min="8706" max="8706" width="17.3984375" style="271" customWidth="1"/>
    <col min="8707" max="8708" width="16.59765625" style="271" customWidth="1"/>
    <col min="8709" max="8709" width="16.19921875" style="271" customWidth="1"/>
    <col min="8710" max="8710" width="15.69921875" style="271" customWidth="1"/>
    <col min="8711" max="8711" width="17.69921875" style="271" customWidth="1"/>
    <col min="8712" max="8712" width="18.09765625" style="271" bestFit="1" customWidth="1"/>
    <col min="8713" max="8714" width="17.3984375" style="271" customWidth="1"/>
    <col min="8715" max="8715" width="15.59765625" style="271" bestFit="1" customWidth="1"/>
    <col min="8716" max="8717" width="12.09765625" style="271" customWidth="1"/>
    <col min="8718" max="8718" width="11.3984375" style="271" customWidth="1"/>
    <col min="8719" max="8720" width="9" style="271"/>
    <col min="8721" max="8721" width="27" style="271" bestFit="1" customWidth="1"/>
    <col min="8722" max="8722" width="5.3984375" style="271" bestFit="1" customWidth="1"/>
    <col min="8723" max="8723" width="8.09765625" style="271" bestFit="1" customWidth="1"/>
    <col min="8724" max="8724" width="23.3984375" style="271" bestFit="1" customWidth="1"/>
    <col min="8725" max="8725" width="4.09765625" style="271" bestFit="1" customWidth="1"/>
    <col min="8726" max="8727" width="7" style="271" bestFit="1" customWidth="1"/>
    <col min="8728" max="8730" width="17.3984375" style="271" bestFit="1" customWidth="1"/>
    <col min="8731" max="8731" width="15.8984375" style="271" bestFit="1" customWidth="1"/>
    <col min="8732" max="8732" width="7" style="271" bestFit="1" customWidth="1"/>
    <col min="8733" max="8735" width="17.3984375" style="271" bestFit="1" customWidth="1"/>
    <col min="8736" max="8736" width="15.8984375" style="271" bestFit="1" customWidth="1"/>
    <col min="8737" max="8737" width="7.69921875" style="271" bestFit="1" customWidth="1"/>
    <col min="8738" max="8739" width="2.59765625" style="271" bestFit="1" customWidth="1"/>
    <col min="8740" max="8740" width="5.8984375" style="271" bestFit="1" customWidth="1"/>
    <col min="8741" max="8960" width="9" style="271"/>
    <col min="8961" max="8961" width="18.8984375" style="271" customWidth="1"/>
    <col min="8962" max="8962" width="17.3984375" style="271" customWidth="1"/>
    <col min="8963" max="8964" width="16.59765625" style="271" customWidth="1"/>
    <col min="8965" max="8965" width="16.19921875" style="271" customWidth="1"/>
    <col min="8966" max="8966" width="15.69921875" style="271" customWidth="1"/>
    <col min="8967" max="8967" width="17.69921875" style="271" customWidth="1"/>
    <col min="8968" max="8968" width="18.09765625" style="271" bestFit="1" customWidth="1"/>
    <col min="8969" max="8970" width="17.3984375" style="271" customWidth="1"/>
    <col min="8971" max="8971" width="15.59765625" style="271" bestFit="1" customWidth="1"/>
    <col min="8972" max="8973" width="12.09765625" style="271" customWidth="1"/>
    <col min="8974" max="8974" width="11.3984375" style="271" customWidth="1"/>
    <col min="8975" max="8976" width="9" style="271"/>
    <col min="8977" max="8977" width="27" style="271" bestFit="1" customWidth="1"/>
    <col min="8978" max="8978" width="5.3984375" style="271" bestFit="1" customWidth="1"/>
    <col min="8979" max="8979" width="8.09765625" style="271" bestFit="1" customWidth="1"/>
    <col min="8980" max="8980" width="23.3984375" style="271" bestFit="1" customWidth="1"/>
    <col min="8981" max="8981" width="4.09765625" style="271" bestFit="1" customWidth="1"/>
    <col min="8982" max="8983" width="7" style="271" bestFit="1" customWidth="1"/>
    <col min="8984" max="8986" width="17.3984375" style="271" bestFit="1" customWidth="1"/>
    <col min="8987" max="8987" width="15.8984375" style="271" bestFit="1" customWidth="1"/>
    <col min="8988" max="8988" width="7" style="271" bestFit="1" customWidth="1"/>
    <col min="8989" max="8991" width="17.3984375" style="271" bestFit="1" customWidth="1"/>
    <col min="8992" max="8992" width="15.8984375" style="271" bestFit="1" customWidth="1"/>
    <col min="8993" max="8993" width="7.69921875" style="271" bestFit="1" customWidth="1"/>
    <col min="8994" max="8995" width="2.59765625" style="271" bestFit="1" customWidth="1"/>
    <col min="8996" max="8996" width="5.8984375" style="271" bestFit="1" customWidth="1"/>
    <col min="8997" max="9216" width="9" style="271"/>
    <col min="9217" max="9217" width="18.8984375" style="271" customWidth="1"/>
    <col min="9218" max="9218" width="17.3984375" style="271" customWidth="1"/>
    <col min="9219" max="9220" width="16.59765625" style="271" customWidth="1"/>
    <col min="9221" max="9221" width="16.19921875" style="271" customWidth="1"/>
    <col min="9222" max="9222" width="15.69921875" style="271" customWidth="1"/>
    <col min="9223" max="9223" width="17.69921875" style="271" customWidth="1"/>
    <col min="9224" max="9224" width="18.09765625" style="271" bestFit="1" customWidth="1"/>
    <col min="9225" max="9226" width="17.3984375" style="271" customWidth="1"/>
    <col min="9227" max="9227" width="15.59765625" style="271" bestFit="1" customWidth="1"/>
    <col min="9228" max="9229" width="12.09765625" style="271" customWidth="1"/>
    <col min="9230" max="9230" width="11.3984375" style="271" customWidth="1"/>
    <col min="9231" max="9232" width="9" style="271"/>
    <col min="9233" max="9233" width="27" style="271" bestFit="1" customWidth="1"/>
    <col min="9234" max="9234" width="5.3984375" style="271" bestFit="1" customWidth="1"/>
    <col min="9235" max="9235" width="8.09765625" style="271" bestFit="1" customWidth="1"/>
    <col min="9236" max="9236" width="23.3984375" style="271" bestFit="1" customWidth="1"/>
    <col min="9237" max="9237" width="4.09765625" style="271" bestFit="1" customWidth="1"/>
    <col min="9238" max="9239" width="7" style="271" bestFit="1" customWidth="1"/>
    <col min="9240" max="9242" width="17.3984375" style="271" bestFit="1" customWidth="1"/>
    <col min="9243" max="9243" width="15.8984375" style="271" bestFit="1" customWidth="1"/>
    <col min="9244" max="9244" width="7" style="271" bestFit="1" customWidth="1"/>
    <col min="9245" max="9247" width="17.3984375" style="271" bestFit="1" customWidth="1"/>
    <col min="9248" max="9248" width="15.8984375" style="271" bestFit="1" customWidth="1"/>
    <col min="9249" max="9249" width="7.69921875" style="271" bestFit="1" customWidth="1"/>
    <col min="9250" max="9251" width="2.59765625" style="271" bestFit="1" customWidth="1"/>
    <col min="9252" max="9252" width="5.8984375" style="271" bestFit="1" customWidth="1"/>
    <col min="9253" max="9472" width="9" style="271"/>
    <col min="9473" max="9473" width="18.8984375" style="271" customWidth="1"/>
    <col min="9474" max="9474" width="17.3984375" style="271" customWidth="1"/>
    <col min="9475" max="9476" width="16.59765625" style="271" customWidth="1"/>
    <col min="9477" max="9477" width="16.19921875" style="271" customWidth="1"/>
    <col min="9478" max="9478" width="15.69921875" style="271" customWidth="1"/>
    <col min="9479" max="9479" width="17.69921875" style="271" customWidth="1"/>
    <col min="9480" max="9480" width="18.09765625" style="271" bestFit="1" customWidth="1"/>
    <col min="9481" max="9482" width="17.3984375" style="271" customWidth="1"/>
    <col min="9483" max="9483" width="15.59765625" style="271" bestFit="1" customWidth="1"/>
    <col min="9484" max="9485" width="12.09765625" style="271" customWidth="1"/>
    <col min="9486" max="9486" width="11.3984375" style="271" customWidth="1"/>
    <col min="9487" max="9488" width="9" style="271"/>
    <col min="9489" max="9489" width="27" style="271" bestFit="1" customWidth="1"/>
    <col min="9490" max="9490" width="5.3984375" style="271" bestFit="1" customWidth="1"/>
    <col min="9491" max="9491" width="8.09765625" style="271" bestFit="1" customWidth="1"/>
    <col min="9492" max="9492" width="23.3984375" style="271" bestFit="1" customWidth="1"/>
    <col min="9493" max="9493" width="4.09765625" style="271" bestFit="1" customWidth="1"/>
    <col min="9494" max="9495" width="7" style="271" bestFit="1" customWidth="1"/>
    <col min="9496" max="9498" width="17.3984375" style="271" bestFit="1" customWidth="1"/>
    <col min="9499" max="9499" width="15.8984375" style="271" bestFit="1" customWidth="1"/>
    <col min="9500" max="9500" width="7" style="271" bestFit="1" customWidth="1"/>
    <col min="9501" max="9503" width="17.3984375" style="271" bestFit="1" customWidth="1"/>
    <col min="9504" max="9504" width="15.8984375" style="271" bestFit="1" customWidth="1"/>
    <col min="9505" max="9505" width="7.69921875" style="271" bestFit="1" customWidth="1"/>
    <col min="9506" max="9507" width="2.59765625" style="271" bestFit="1" customWidth="1"/>
    <col min="9508" max="9508" width="5.8984375" style="271" bestFit="1" customWidth="1"/>
    <col min="9509" max="9728" width="9" style="271"/>
    <col min="9729" max="9729" width="18.8984375" style="271" customWidth="1"/>
    <col min="9730" max="9730" width="17.3984375" style="271" customWidth="1"/>
    <col min="9731" max="9732" width="16.59765625" style="271" customWidth="1"/>
    <col min="9733" max="9733" width="16.19921875" style="271" customWidth="1"/>
    <col min="9734" max="9734" width="15.69921875" style="271" customWidth="1"/>
    <col min="9735" max="9735" width="17.69921875" style="271" customWidth="1"/>
    <col min="9736" max="9736" width="18.09765625" style="271" bestFit="1" customWidth="1"/>
    <col min="9737" max="9738" width="17.3984375" style="271" customWidth="1"/>
    <col min="9739" max="9739" width="15.59765625" style="271" bestFit="1" customWidth="1"/>
    <col min="9740" max="9741" width="12.09765625" style="271" customWidth="1"/>
    <col min="9742" max="9742" width="11.3984375" style="271" customWidth="1"/>
    <col min="9743" max="9744" width="9" style="271"/>
    <col min="9745" max="9745" width="27" style="271" bestFit="1" customWidth="1"/>
    <col min="9746" max="9746" width="5.3984375" style="271" bestFit="1" customWidth="1"/>
    <col min="9747" max="9747" width="8.09765625" style="271" bestFit="1" customWidth="1"/>
    <col min="9748" max="9748" width="23.3984375" style="271" bestFit="1" customWidth="1"/>
    <col min="9749" max="9749" width="4.09765625" style="271" bestFit="1" customWidth="1"/>
    <col min="9750" max="9751" width="7" style="271" bestFit="1" customWidth="1"/>
    <col min="9752" max="9754" width="17.3984375" style="271" bestFit="1" customWidth="1"/>
    <col min="9755" max="9755" width="15.8984375" style="271" bestFit="1" customWidth="1"/>
    <col min="9756" max="9756" width="7" style="271" bestFit="1" customWidth="1"/>
    <col min="9757" max="9759" width="17.3984375" style="271" bestFit="1" customWidth="1"/>
    <col min="9760" max="9760" width="15.8984375" style="271" bestFit="1" customWidth="1"/>
    <col min="9761" max="9761" width="7.69921875" style="271" bestFit="1" customWidth="1"/>
    <col min="9762" max="9763" width="2.59765625" style="271" bestFit="1" customWidth="1"/>
    <col min="9764" max="9764" width="5.8984375" style="271" bestFit="1" customWidth="1"/>
    <col min="9765" max="9984" width="9" style="271"/>
    <col min="9985" max="9985" width="18.8984375" style="271" customWidth="1"/>
    <col min="9986" max="9986" width="17.3984375" style="271" customWidth="1"/>
    <col min="9987" max="9988" width="16.59765625" style="271" customWidth="1"/>
    <col min="9989" max="9989" width="16.19921875" style="271" customWidth="1"/>
    <col min="9990" max="9990" width="15.69921875" style="271" customWidth="1"/>
    <col min="9991" max="9991" width="17.69921875" style="271" customWidth="1"/>
    <col min="9992" max="9992" width="18.09765625" style="271" bestFit="1" customWidth="1"/>
    <col min="9993" max="9994" width="17.3984375" style="271" customWidth="1"/>
    <col min="9995" max="9995" width="15.59765625" style="271" bestFit="1" customWidth="1"/>
    <col min="9996" max="9997" width="12.09765625" style="271" customWidth="1"/>
    <col min="9998" max="9998" width="11.3984375" style="271" customWidth="1"/>
    <col min="9999" max="10000" width="9" style="271"/>
    <col min="10001" max="10001" width="27" style="271" bestFit="1" customWidth="1"/>
    <col min="10002" max="10002" width="5.3984375" style="271" bestFit="1" customWidth="1"/>
    <col min="10003" max="10003" width="8.09765625" style="271" bestFit="1" customWidth="1"/>
    <col min="10004" max="10004" width="23.3984375" style="271" bestFit="1" customWidth="1"/>
    <col min="10005" max="10005" width="4.09765625" style="271" bestFit="1" customWidth="1"/>
    <col min="10006" max="10007" width="7" style="271" bestFit="1" customWidth="1"/>
    <col min="10008" max="10010" width="17.3984375" style="271" bestFit="1" customWidth="1"/>
    <col min="10011" max="10011" width="15.8984375" style="271" bestFit="1" customWidth="1"/>
    <col min="10012" max="10012" width="7" style="271" bestFit="1" customWidth="1"/>
    <col min="10013" max="10015" width="17.3984375" style="271" bestFit="1" customWidth="1"/>
    <col min="10016" max="10016" width="15.8984375" style="271" bestFit="1" customWidth="1"/>
    <col min="10017" max="10017" width="7.69921875" style="271" bestFit="1" customWidth="1"/>
    <col min="10018" max="10019" width="2.59765625" style="271" bestFit="1" customWidth="1"/>
    <col min="10020" max="10020" width="5.8984375" style="271" bestFit="1" customWidth="1"/>
    <col min="10021" max="10240" width="9" style="271"/>
    <col min="10241" max="10241" width="18.8984375" style="271" customWidth="1"/>
    <col min="10242" max="10242" width="17.3984375" style="271" customWidth="1"/>
    <col min="10243" max="10244" width="16.59765625" style="271" customWidth="1"/>
    <col min="10245" max="10245" width="16.19921875" style="271" customWidth="1"/>
    <col min="10246" max="10246" width="15.69921875" style="271" customWidth="1"/>
    <col min="10247" max="10247" width="17.69921875" style="271" customWidth="1"/>
    <col min="10248" max="10248" width="18.09765625" style="271" bestFit="1" customWidth="1"/>
    <col min="10249" max="10250" width="17.3984375" style="271" customWidth="1"/>
    <col min="10251" max="10251" width="15.59765625" style="271" bestFit="1" customWidth="1"/>
    <col min="10252" max="10253" width="12.09765625" style="271" customWidth="1"/>
    <col min="10254" max="10254" width="11.3984375" style="271" customWidth="1"/>
    <col min="10255" max="10256" width="9" style="271"/>
    <col min="10257" max="10257" width="27" style="271" bestFit="1" customWidth="1"/>
    <col min="10258" max="10258" width="5.3984375" style="271" bestFit="1" customWidth="1"/>
    <col min="10259" max="10259" width="8.09765625" style="271" bestFit="1" customWidth="1"/>
    <col min="10260" max="10260" width="23.3984375" style="271" bestFit="1" customWidth="1"/>
    <col min="10261" max="10261" width="4.09765625" style="271" bestFit="1" customWidth="1"/>
    <col min="10262" max="10263" width="7" style="271" bestFit="1" customWidth="1"/>
    <col min="10264" max="10266" width="17.3984375" style="271" bestFit="1" customWidth="1"/>
    <col min="10267" max="10267" width="15.8984375" style="271" bestFit="1" customWidth="1"/>
    <col min="10268" max="10268" width="7" style="271" bestFit="1" customWidth="1"/>
    <col min="10269" max="10271" width="17.3984375" style="271" bestFit="1" customWidth="1"/>
    <col min="10272" max="10272" width="15.8984375" style="271" bestFit="1" customWidth="1"/>
    <col min="10273" max="10273" width="7.69921875" style="271" bestFit="1" customWidth="1"/>
    <col min="10274" max="10275" width="2.59765625" style="271" bestFit="1" customWidth="1"/>
    <col min="10276" max="10276" width="5.8984375" style="271" bestFit="1" customWidth="1"/>
    <col min="10277" max="10496" width="9" style="271"/>
    <col min="10497" max="10497" width="18.8984375" style="271" customWidth="1"/>
    <col min="10498" max="10498" width="17.3984375" style="271" customWidth="1"/>
    <col min="10499" max="10500" width="16.59765625" style="271" customWidth="1"/>
    <col min="10501" max="10501" width="16.19921875" style="271" customWidth="1"/>
    <col min="10502" max="10502" width="15.69921875" style="271" customWidth="1"/>
    <col min="10503" max="10503" width="17.69921875" style="271" customWidth="1"/>
    <col min="10504" max="10504" width="18.09765625" style="271" bestFit="1" customWidth="1"/>
    <col min="10505" max="10506" width="17.3984375" style="271" customWidth="1"/>
    <col min="10507" max="10507" width="15.59765625" style="271" bestFit="1" customWidth="1"/>
    <col min="10508" max="10509" width="12.09765625" style="271" customWidth="1"/>
    <col min="10510" max="10510" width="11.3984375" style="271" customWidth="1"/>
    <col min="10511" max="10512" width="9" style="271"/>
    <col min="10513" max="10513" width="27" style="271" bestFit="1" customWidth="1"/>
    <col min="10514" max="10514" width="5.3984375" style="271" bestFit="1" customWidth="1"/>
    <col min="10515" max="10515" width="8.09765625" style="271" bestFit="1" customWidth="1"/>
    <col min="10516" max="10516" width="23.3984375" style="271" bestFit="1" customWidth="1"/>
    <col min="10517" max="10517" width="4.09765625" style="271" bestFit="1" customWidth="1"/>
    <col min="10518" max="10519" width="7" style="271" bestFit="1" customWidth="1"/>
    <col min="10520" max="10522" width="17.3984375" style="271" bestFit="1" customWidth="1"/>
    <col min="10523" max="10523" width="15.8984375" style="271" bestFit="1" customWidth="1"/>
    <col min="10524" max="10524" width="7" style="271" bestFit="1" customWidth="1"/>
    <col min="10525" max="10527" width="17.3984375" style="271" bestFit="1" customWidth="1"/>
    <col min="10528" max="10528" width="15.8984375" style="271" bestFit="1" customWidth="1"/>
    <col min="10529" max="10529" width="7.69921875" style="271" bestFit="1" customWidth="1"/>
    <col min="10530" max="10531" width="2.59765625" style="271" bestFit="1" customWidth="1"/>
    <col min="10532" max="10532" width="5.8984375" style="271" bestFit="1" customWidth="1"/>
    <col min="10533" max="10752" width="9" style="271"/>
    <col min="10753" max="10753" width="18.8984375" style="271" customWidth="1"/>
    <col min="10754" max="10754" width="17.3984375" style="271" customWidth="1"/>
    <col min="10755" max="10756" width="16.59765625" style="271" customWidth="1"/>
    <col min="10757" max="10757" width="16.19921875" style="271" customWidth="1"/>
    <col min="10758" max="10758" width="15.69921875" style="271" customWidth="1"/>
    <col min="10759" max="10759" width="17.69921875" style="271" customWidth="1"/>
    <col min="10760" max="10760" width="18.09765625" style="271" bestFit="1" customWidth="1"/>
    <col min="10761" max="10762" width="17.3984375" style="271" customWidth="1"/>
    <col min="10763" max="10763" width="15.59765625" style="271" bestFit="1" customWidth="1"/>
    <col min="10764" max="10765" width="12.09765625" style="271" customWidth="1"/>
    <col min="10766" max="10766" width="11.3984375" style="271" customWidth="1"/>
    <col min="10767" max="10768" width="9" style="271"/>
    <col min="10769" max="10769" width="27" style="271" bestFit="1" customWidth="1"/>
    <col min="10770" max="10770" width="5.3984375" style="271" bestFit="1" customWidth="1"/>
    <col min="10771" max="10771" width="8.09765625" style="271" bestFit="1" customWidth="1"/>
    <col min="10772" max="10772" width="23.3984375" style="271" bestFit="1" customWidth="1"/>
    <col min="10773" max="10773" width="4.09765625" style="271" bestFit="1" customWidth="1"/>
    <col min="10774" max="10775" width="7" style="271" bestFit="1" customWidth="1"/>
    <col min="10776" max="10778" width="17.3984375" style="271" bestFit="1" customWidth="1"/>
    <col min="10779" max="10779" width="15.8984375" style="271" bestFit="1" customWidth="1"/>
    <col min="10780" max="10780" width="7" style="271" bestFit="1" customWidth="1"/>
    <col min="10781" max="10783" width="17.3984375" style="271" bestFit="1" customWidth="1"/>
    <col min="10784" max="10784" width="15.8984375" style="271" bestFit="1" customWidth="1"/>
    <col min="10785" max="10785" width="7.69921875" style="271" bestFit="1" customWidth="1"/>
    <col min="10786" max="10787" width="2.59765625" style="271" bestFit="1" customWidth="1"/>
    <col min="10788" max="10788" width="5.8984375" style="271" bestFit="1" customWidth="1"/>
    <col min="10789" max="11008" width="9" style="271"/>
    <col min="11009" max="11009" width="18.8984375" style="271" customWidth="1"/>
    <col min="11010" max="11010" width="17.3984375" style="271" customWidth="1"/>
    <col min="11011" max="11012" width="16.59765625" style="271" customWidth="1"/>
    <col min="11013" max="11013" width="16.19921875" style="271" customWidth="1"/>
    <col min="11014" max="11014" width="15.69921875" style="271" customWidth="1"/>
    <col min="11015" max="11015" width="17.69921875" style="271" customWidth="1"/>
    <col min="11016" max="11016" width="18.09765625" style="271" bestFit="1" customWidth="1"/>
    <col min="11017" max="11018" width="17.3984375" style="271" customWidth="1"/>
    <col min="11019" max="11019" width="15.59765625" style="271" bestFit="1" customWidth="1"/>
    <col min="11020" max="11021" width="12.09765625" style="271" customWidth="1"/>
    <col min="11022" max="11022" width="11.3984375" style="271" customWidth="1"/>
    <col min="11023" max="11024" width="9" style="271"/>
    <col min="11025" max="11025" width="27" style="271" bestFit="1" customWidth="1"/>
    <col min="11026" max="11026" width="5.3984375" style="271" bestFit="1" customWidth="1"/>
    <col min="11027" max="11027" width="8.09765625" style="271" bestFit="1" customWidth="1"/>
    <col min="11028" max="11028" width="23.3984375" style="271" bestFit="1" customWidth="1"/>
    <col min="11029" max="11029" width="4.09765625" style="271" bestFit="1" customWidth="1"/>
    <col min="11030" max="11031" width="7" style="271" bestFit="1" customWidth="1"/>
    <col min="11032" max="11034" width="17.3984375" style="271" bestFit="1" customWidth="1"/>
    <col min="11035" max="11035" width="15.8984375" style="271" bestFit="1" customWidth="1"/>
    <col min="11036" max="11036" width="7" style="271" bestFit="1" customWidth="1"/>
    <col min="11037" max="11039" width="17.3984375" style="271" bestFit="1" customWidth="1"/>
    <col min="11040" max="11040" width="15.8984375" style="271" bestFit="1" customWidth="1"/>
    <col min="11041" max="11041" width="7.69921875" style="271" bestFit="1" customWidth="1"/>
    <col min="11042" max="11043" width="2.59765625" style="271" bestFit="1" customWidth="1"/>
    <col min="11044" max="11044" width="5.8984375" style="271" bestFit="1" customWidth="1"/>
    <col min="11045" max="11264" width="9" style="271"/>
    <col min="11265" max="11265" width="18.8984375" style="271" customWidth="1"/>
    <col min="11266" max="11266" width="17.3984375" style="271" customWidth="1"/>
    <col min="11267" max="11268" width="16.59765625" style="271" customWidth="1"/>
    <col min="11269" max="11269" width="16.19921875" style="271" customWidth="1"/>
    <col min="11270" max="11270" width="15.69921875" style="271" customWidth="1"/>
    <col min="11271" max="11271" width="17.69921875" style="271" customWidth="1"/>
    <col min="11272" max="11272" width="18.09765625" style="271" bestFit="1" customWidth="1"/>
    <col min="11273" max="11274" width="17.3984375" style="271" customWidth="1"/>
    <col min="11275" max="11275" width="15.59765625" style="271" bestFit="1" customWidth="1"/>
    <col min="11276" max="11277" width="12.09765625" style="271" customWidth="1"/>
    <col min="11278" max="11278" width="11.3984375" style="271" customWidth="1"/>
    <col min="11279" max="11280" width="9" style="271"/>
    <col min="11281" max="11281" width="27" style="271" bestFit="1" customWidth="1"/>
    <col min="11282" max="11282" width="5.3984375" style="271" bestFit="1" customWidth="1"/>
    <col min="11283" max="11283" width="8.09765625" style="271" bestFit="1" customWidth="1"/>
    <col min="11284" max="11284" width="23.3984375" style="271" bestFit="1" customWidth="1"/>
    <col min="11285" max="11285" width="4.09765625" style="271" bestFit="1" customWidth="1"/>
    <col min="11286" max="11287" width="7" style="271" bestFit="1" customWidth="1"/>
    <col min="11288" max="11290" width="17.3984375" style="271" bestFit="1" customWidth="1"/>
    <col min="11291" max="11291" width="15.8984375" style="271" bestFit="1" customWidth="1"/>
    <col min="11292" max="11292" width="7" style="271" bestFit="1" customWidth="1"/>
    <col min="11293" max="11295" width="17.3984375" style="271" bestFit="1" customWidth="1"/>
    <col min="11296" max="11296" width="15.8984375" style="271" bestFit="1" customWidth="1"/>
    <col min="11297" max="11297" width="7.69921875" style="271" bestFit="1" customWidth="1"/>
    <col min="11298" max="11299" width="2.59765625" style="271" bestFit="1" customWidth="1"/>
    <col min="11300" max="11300" width="5.8984375" style="271" bestFit="1" customWidth="1"/>
    <col min="11301" max="11520" width="9" style="271"/>
    <col min="11521" max="11521" width="18.8984375" style="271" customWidth="1"/>
    <col min="11522" max="11522" width="17.3984375" style="271" customWidth="1"/>
    <col min="11523" max="11524" width="16.59765625" style="271" customWidth="1"/>
    <col min="11525" max="11525" width="16.19921875" style="271" customWidth="1"/>
    <col min="11526" max="11526" width="15.69921875" style="271" customWidth="1"/>
    <col min="11527" max="11527" width="17.69921875" style="271" customWidth="1"/>
    <col min="11528" max="11528" width="18.09765625" style="271" bestFit="1" customWidth="1"/>
    <col min="11529" max="11530" width="17.3984375" style="271" customWidth="1"/>
    <col min="11531" max="11531" width="15.59765625" style="271" bestFit="1" customWidth="1"/>
    <col min="11532" max="11533" width="12.09765625" style="271" customWidth="1"/>
    <col min="11534" max="11534" width="11.3984375" style="271" customWidth="1"/>
    <col min="11535" max="11536" width="9" style="271"/>
    <col min="11537" max="11537" width="27" style="271" bestFit="1" customWidth="1"/>
    <col min="11538" max="11538" width="5.3984375" style="271" bestFit="1" customWidth="1"/>
    <col min="11539" max="11539" width="8.09765625" style="271" bestFit="1" customWidth="1"/>
    <col min="11540" max="11540" width="23.3984375" style="271" bestFit="1" customWidth="1"/>
    <col min="11541" max="11541" width="4.09765625" style="271" bestFit="1" customWidth="1"/>
    <col min="11542" max="11543" width="7" style="271" bestFit="1" customWidth="1"/>
    <col min="11544" max="11546" width="17.3984375" style="271" bestFit="1" customWidth="1"/>
    <col min="11547" max="11547" width="15.8984375" style="271" bestFit="1" customWidth="1"/>
    <col min="11548" max="11548" width="7" style="271" bestFit="1" customWidth="1"/>
    <col min="11549" max="11551" width="17.3984375" style="271" bestFit="1" customWidth="1"/>
    <col min="11552" max="11552" width="15.8984375" style="271" bestFit="1" customWidth="1"/>
    <col min="11553" max="11553" width="7.69921875" style="271" bestFit="1" customWidth="1"/>
    <col min="11554" max="11555" width="2.59765625" style="271" bestFit="1" customWidth="1"/>
    <col min="11556" max="11556" width="5.8984375" style="271" bestFit="1" customWidth="1"/>
    <col min="11557" max="11776" width="9" style="271"/>
    <col min="11777" max="11777" width="18.8984375" style="271" customWidth="1"/>
    <col min="11778" max="11778" width="17.3984375" style="271" customWidth="1"/>
    <col min="11779" max="11780" width="16.59765625" style="271" customWidth="1"/>
    <col min="11781" max="11781" width="16.19921875" style="271" customWidth="1"/>
    <col min="11782" max="11782" width="15.69921875" style="271" customWidth="1"/>
    <col min="11783" max="11783" width="17.69921875" style="271" customWidth="1"/>
    <col min="11784" max="11784" width="18.09765625" style="271" bestFit="1" customWidth="1"/>
    <col min="11785" max="11786" width="17.3984375" style="271" customWidth="1"/>
    <col min="11787" max="11787" width="15.59765625" style="271" bestFit="1" customWidth="1"/>
    <col min="11788" max="11789" width="12.09765625" style="271" customWidth="1"/>
    <col min="11790" max="11790" width="11.3984375" style="271" customWidth="1"/>
    <col min="11791" max="11792" width="9" style="271"/>
    <col min="11793" max="11793" width="27" style="271" bestFit="1" customWidth="1"/>
    <col min="11794" max="11794" width="5.3984375" style="271" bestFit="1" customWidth="1"/>
    <col min="11795" max="11795" width="8.09765625" style="271" bestFit="1" customWidth="1"/>
    <col min="11796" max="11796" width="23.3984375" style="271" bestFit="1" customWidth="1"/>
    <col min="11797" max="11797" width="4.09765625" style="271" bestFit="1" customWidth="1"/>
    <col min="11798" max="11799" width="7" style="271" bestFit="1" customWidth="1"/>
    <col min="11800" max="11802" width="17.3984375" style="271" bestFit="1" customWidth="1"/>
    <col min="11803" max="11803" width="15.8984375" style="271" bestFit="1" customWidth="1"/>
    <col min="11804" max="11804" width="7" style="271" bestFit="1" customWidth="1"/>
    <col min="11805" max="11807" width="17.3984375" style="271" bestFit="1" customWidth="1"/>
    <col min="11808" max="11808" width="15.8984375" style="271" bestFit="1" customWidth="1"/>
    <col min="11809" max="11809" width="7.69921875" style="271" bestFit="1" customWidth="1"/>
    <col min="11810" max="11811" width="2.59765625" style="271" bestFit="1" customWidth="1"/>
    <col min="11812" max="11812" width="5.8984375" style="271" bestFit="1" customWidth="1"/>
    <col min="11813" max="12032" width="9" style="271"/>
    <col min="12033" max="12033" width="18.8984375" style="271" customWidth="1"/>
    <col min="12034" max="12034" width="17.3984375" style="271" customWidth="1"/>
    <col min="12035" max="12036" width="16.59765625" style="271" customWidth="1"/>
    <col min="12037" max="12037" width="16.19921875" style="271" customWidth="1"/>
    <col min="12038" max="12038" width="15.69921875" style="271" customWidth="1"/>
    <col min="12039" max="12039" width="17.69921875" style="271" customWidth="1"/>
    <col min="12040" max="12040" width="18.09765625" style="271" bestFit="1" customWidth="1"/>
    <col min="12041" max="12042" width="17.3984375" style="271" customWidth="1"/>
    <col min="12043" max="12043" width="15.59765625" style="271" bestFit="1" customWidth="1"/>
    <col min="12044" max="12045" width="12.09765625" style="271" customWidth="1"/>
    <col min="12046" max="12046" width="11.3984375" style="271" customWidth="1"/>
    <col min="12047" max="12048" width="9" style="271"/>
    <col min="12049" max="12049" width="27" style="271" bestFit="1" customWidth="1"/>
    <col min="12050" max="12050" width="5.3984375" style="271" bestFit="1" customWidth="1"/>
    <col min="12051" max="12051" width="8.09765625" style="271" bestFit="1" customWidth="1"/>
    <col min="12052" max="12052" width="23.3984375" style="271" bestFit="1" customWidth="1"/>
    <col min="12053" max="12053" width="4.09765625" style="271" bestFit="1" customWidth="1"/>
    <col min="12054" max="12055" width="7" style="271" bestFit="1" customWidth="1"/>
    <col min="12056" max="12058" width="17.3984375" style="271" bestFit="1" customWidth="1"/>
    <col min="12059" max="12059" width="15.8984375" style="271" bestFit="1" customWidth="1"/>
    <col min="12060" max="12060" width="7" style="271" bestFit="1" customWidth="1"/>
    <col min="12061" max="12063" width="17.3984375" style="271" bestFit="1" customWidth="1"/>
    <col min="12064" max="12064" width="15.8984375" style="271" bestFit="1" customWidth="1"/>
    <col min="12065" max="12065" width="7.69921875" style="271" bestFit="1" customWidth="1"/>
    <col min="12066" max="12067" width="2.59765625" style="271" bestFit="1" customWidth="1"/>
    <col min="12068" max="12068" width="5.8984375" style="271" bestFit="1" customWidth="1"/>
    <col min="12069" max="12288" width="9" style="271"/>
    <col min="12289" max="12289" width="18.8984375" style="271" customWidth="1"/>
    <col min="12290" max="12290" width="17.3984375" style="271" customWidth="1"/>
    <col min="12291" max="12292" width="16.59765625" style="271" customWidth="1"/>
    <col min="12293" max="12293" width="16.19921875" style="271" customWidth="1"/>
    <col min="12294" max="12294" width="15.69921875" style="271" customWidth="1"/>
    <col min="12295" max="12295" width="17.69921875" style="271" customWidth="1"/>
    <col min="12296" max="12296" width="18.09765625" style="271" bestFit="1" customWidth="1"/>
    <col min="12297" max="12298" width="17.3984375" style="271" customWidth="1"/>
    <col min="12299" max="12299" width="15.59765625" style="271" bestFit="1" customWidth="1"/>
    <col min="12300" max="12301" width="12.09765625" style="271" customWidth="1"/>
    <col min="12302" max="12302" width="11.3984375" style="271" customWidth="1"/>
    <col min="12303" max="12304" width="9" style="271"/>
    <col min="12305" max="12305" width="27" style="271" bestFit="1" customWidth="1"/>
    <col min="12306" max="12306" width="5.3984375" style="271" bestFit="1" customWidth="1"/>
    <col min="12307" max="12307" width="8.09765625" style="271" bestFit="1" customWidth="1"/>
    <col min="12308" max="12308" width="23.3984375" style="271" bestFit="1" customWidth="1"/>
    <col min="12309" max="12309" width="4.09765625" style="271" bestFit="1" customWidth="1"/>
    <col min="12310" max="12311" width="7" style="271" bestFit="1" customWidth="1"/>
    <col min="12312" max="12314" width="17.3984375" style="271" bestFit="1" customWidth="1"/>
    <col min="12315" max="12315" width="15.8984375" style="271" bestFit="1" customWidth="1"/>
    <col min="12316" max="12316" width="7" style="271" bestFit="1" customWidth="1"/>
    <col min="12317" max="12319" width="17.3984375" style="271" bestFit="1" customWidth="1"/>
    <col min="12320" max="12320" width="15.8984375" style="271" bestFit="1" customWidth="1"/>
    <col min="12321" max="12321" width="7.69921875" style="271" bestFit="1" customWidth="1"/>
    <col min="12322" max="12323" width="2.59765625" style="271" bestFit="1" customWidth="1"/>
    <col min="12324" max="12324" width="5.8984375" style="271" bestFit="1" customWidth="1"/>
    <col min="12325" max="12544" width="9" style="271"/>
    <col min="12545" max="12545" width="18.8984375" style="271" customWidth="1"/>
    <col min="12546" max="12546" width="17.3984375" style="271" customWidth="1"/>
    <col min="12547" max="12548" width="16.59765625" style="271" customWidth="1"/>
    <col min="12549" max="12549" width="16.19921875" style="271" customWidth="1"/>
    <col min="12550" max="12550" width="15.69921875" style="271" customWidth="1"/>
    <col min="12551" max="12551" width="17.69921875" style="271" customWidth="1"/>
    <col min="12552" max="12552" width="18.09765625" style="271" bestFit="1" customWidth="1"/>
    <col min="12553" max="12554" width="17.3984375" style="271" customWidth="1"/>
    <col min="12555" max="12555" width="15.59765625" style="271" bestFit="1" customWidth="1"/>
    <col min="12556" max="12557" width="12.09765625" style="271" customWidth="1"/>
    <col min="12558" max="12558" width="11.3984375" style="271" customWidth="1"/>
    <col min="12559" max="12560" width="9" style="271"/>
    <col min="12561" max="12561" width="27" style="271" bestFit="1" customWidth="1"/>
    <col min="12562" max="12562" width="5.3984375" style="271" bestFit="1" customWidth="1"/>
    <col min="12563" max="12563" width="8.09765625" style="271" bestFit="1" customWidth="1"/>
    <col min="12564" max="12564" width="23.3984375" style="271" bestFit="1" customWidth="1"/>
    <col min="12565" max="12565" width="4.09765625" style="271" bestFit="1" customWidth="1"/>
    <col min="12566" max="12567" width="7" style="271" bestFit="1" customWidth="1"/>
    <col min="12568" max="12570" width="17.3984375" style="271" bestFit="1" customWidth="1"/>
    <col min="12571" max="12571" width="15.8984375" style="271" bestFit="1" customWidth="1"/>
    <col min="12572" max="12572" width="7" style="271" bestFit="1" customWidth="1"/>
    <col min="12573" max="12575" width="17.3984375" style="271" bestFit="1" customWidth="1"/>
    <col min="12576" max="12576" width="15.8984375" style="271" bestFit="1" customWidth="1"/>
    <col min="12577" max="12577" width="7.69921875" style="271" bestFit="1" customWidth="1"/>
    <col min="12578" max="12579" width="2.59765625" style="271" bestFit="1" customWidth="1"/>
    <col min="12580" max="12580" width="5.8984375" style="271" bestFit="1" customWidth="1"/>
    <col min="12581" max="12800" width="9" style="271"/>
    <col min="12801" max="12801" width="18.8984375" style="271" customWidth="1"/>
    <col min="12802" max="12802" width="17.3984375" style="271" customWidth="1"/>
    <col min="12803" max="12804" width="16.59765625" style="271" customWidth="1"/>
    <col min="12805" max="12805" width="16.19921875" style="271" customWidth="1"/>
    <col min="12806" max="12806" width="15.69921875" style="271" customWidth="1"/>
    <col min="12807" max="12807" width="17.69921875" style="271" customWidth="1"/>
    <col min="12808" max="12808" width="18.09765625" style="271" bestFit="1" customWidth="1"/>
    <col min="12809" max="12810" width="17.3984375" style="271" customWidth="1"/>
    <col min="12811" max="12811" width="15.59765625" style="271" bestFit="1" customWidth="1"/>
    <col min="12812" max="12813" width="12.09765625" style="271" customWidth="1"/>
    <col min="12814" max="12814" width="11.3984375" style="271" customWidth="1"/>
    <col min="12815" max="12816" width="9" style="271"/>
    <col min="12817" max="12817" width="27" style="271" bestFit="1" customWidth="1"/>
    <col min="12818" max="12818" width="5.3984375" style="271" bestFit="1" customWidth="1"/>
    <col min="12819" max="12819" width="8.09765625" style="271" bestFit="1" customWidth="1"/>
    <col min="12820" max="12820" width="23.3984375" style="271" bestFit="1" customWidth="1"/>
    <col min="12821" max="12821" width="4.09765625" style="271" bestFit="1" customWidth="1"/>
    <col min="12822" max="12823" width="7" style="271" bestFit="1" customWidth="1"/>
    <col min="12824" max="12826" width="17.3984375" style="271" bestFit="1" customWidth="1"/>
    <col min="12827" max="12827" width="15.8984375" style="271" bestFit="1" customWidth="1"/>
    <col min="12828" max="12828" width="7" style="271" bestFit="1" customWidth="1"/>
    <col min="12829" max="12831" width="17.3984375" style="271" bestFit="1" customWidth="1"/>
    <col min="12832" max="12832" width="15.8984375" style="271" bestFit="1" customWidth="1"/>
    <col min="12833" max="12833" width="7.69921875" style="271" bestFit="1" customWidth="1"/>
    <col min="12834" max="12835" width="2.59765625" style="271" bestFit="1" customWidth="1"/>
    <col min="12836" max="12836" width="5.8984375" style="271" bestFit="1" customWidth="1"/>
    <col min="12837" max="13056" width="9" style="271"/>
    <col min="13057" max="13057" width="18.8984375" style="271" customWidth="1"/>
    <col min="13058" max="13058" width="17.3984375" style="271" customWidth="1"/>
    <col min="13059" max="13060" width="16.59765625" style="271" customWidth="1"/>
    <col min="13061" max="13061" width="16.19921875" style="271" customWidth="1"/>
    <col min="13062" max="13062" width="15.69921875" style="271" customWidth="1"/>
    <col min="13063" max="13063" width="17.69921875" style="271" customWidth="1"/>
    <col min="13064" max="13064" width="18.09765625" style="271" bestFit="1" customWidth="1"/>
    <col min="13065" max="13066" width="17.3984375" style="271" customWidth="1"/>
    <col min="13067" max="13067" width="15.59765625" style="271" bestFit="1" customWidth="1"/>
    <col min="13068" max="13069" width="12.09765625" style="271" customWidth="1"/>
    <col min="13070" max="13070" width="11.3984375" style="271" customWidth="1"/>
    <col min="13071" max="13072" width="9" style="271"/>
    <col min="13073" max="13073" width="27" style="271" bestFit="1" customWidth="1"/>
    <col min="13074" max="13074" width="5.3984375" style="271" bestFit="1" customWidth="1"/>
    <col min="13075" max="13075" width="8.09765625" style="271" bestFit="1" customWidth="1"/>
    <col min="13076" max="13076" width="23.3984375" style="271" bestFit="1" customWidth="1"/>
    <col min="13077" max="13077" width="4.09765625" style="271" bestFit="1" customWidth="1"/>
    <col min="13078" max="13079" width="7" style="271" bestFit="1" customWidth="1"/>
    <col min="13080" max="13082" width="17.3984375" style="271" bestFit="1" customWidth="1"/>
    <col min="13083" max="13083" width="15.8984375" style="271" bestFit="1" customWidth="1"/>
    <col min="13084" max="13084" width="7" style="271" bestFit="1" customWidth="1"/>
    <col min="13085" max="13087" width="17.3984375" style="271" bestFit="1" customWidth="1"/>
    <col min="13088" max="13088" width="15.8984375" style="271" bestFit="1" customWidth="1"/>
    <col min="13089" max="13089" width="7.69921875" style="271" bestFit="1" customWidth="1"/>
    <col min="13090" max="13091" width="2.59765625" style="271" bestFit="1" customWidth="1"/>
    <col min="13092" max="13092" width="5.8984375" style="271" bestFit="1" customWidth="1"/>
    <col min="13093" max="13312" width="9" style="271"/>
    <col min="13313" max="13313" width="18.8984375" style="271" customWidth="1"/>
    <col min="13314" max="13314" width="17.3984375" style="271" customWidth="1"/>
    <col min="13315" max="13316" width="16.59765625" style="271" customWidth="1"/>
    <col min="13317" max="13317" width="16.19921875" style="271" customWidth="1"/>
    <col min="13318" max="13318" width="15.69921875" style="271" customWidth="1"/>
    <col min="13319" max="13319" width="17.69921875" style="271" customWidth="1"/>
    <col min="13320" max="13320" width="18.09765625" style="271" bestFit="1" customWidth="1"/>
    <col min="13321" max="13322" width="17.3984375" style="271" customWidth="1"/>
    <col min="13323" max="13323" width="15.59765625" style="271" bestFit="1" customWidth="1"/>
    <col min="13324" max="13325" width="12.09765625" style="271" customWidth="1"/>
    <col min="13326" max="13326" width="11.3984375" style="271" customWidth="1"/>
    <col min="13327" max="13328" width="9" style="271"/>
    <col min="13329" max="13329" width="27" style="271" bestFit="1" customWidth="1"/>
    <col min="13330" max="13330" width="5.3984375" style="271" bestFit="1" customWidth="1"/>
    <col min="13331" max="13331" width="8.09765625" style="271" bestFit="1" customWidth="1"/>
    <col min="13332" max="13332" width="23.3984375" style="271" bestFit="1" customWidth="1"/>
    <col min="13333" max="13333" width="4.09765625" style="271" bestFit="1" customWidth="1"/>
    <col min="13334" max="13335" width="7" style="271" bestFit="1" customWidth="1"/>
    <col min="13336" max="13338" width="17.3984375" style="271" bestFit="1" customWidth="1"/>
    <col min="13339" max="13339" width="15.8984375" style="271" bestFit="1" customWidth="1"/>
    <col min="13340" max="13340" width="7" style="271" bestFit="1" customWidth="1"/>
    <col min="13341" max="13343" width="17.3984375" style="271" bestFit="1" customWidth="1"/>
    <col min="13344" max="13344" width="15.8984375" style="271" bestFit="1" customWidth="1"/>
    <col min="13345" max="13345" width="7.69921875" style="271" bestFit="1" customWidth="1"/>
    <col min="13346" max="13347" width="2.59765625" style="271" bestFit="1" customWidth="1"/>
    <col min="13348" max="13348" width="5.8984375" style="271" bestFit="1" customWidth="1"/>
    <col min="13349" max="13568" width="9" style="271"/>
    <col min="13569" max="13569" width="18.8984375" style="271" customWidth="1"/>
    <col min="13570" max="13570" width="17.3984375" style="271" customWidth="1"/>
    <col min="13571" max="13572" width="16.59765625" style="271" customWidth="1"/>
    <col min="13573" max="13573" width="16.19921875" style="271" customWidth="1"/>
    <col min="13574" max="13574" width="15.69921875" style="271" customWidth="1"/>
    <col min="13575" max="13575" width="17.69921875" style="271" customWidth="1"/>
    <col min="13576" max="13576" width="18.09765625" style="271" bestFit="1" customWidth="1"/>
    <col min="13577" max="13578" width="17.3984375" style="271" customWidth="1"/>
    <col min="13579" max="13579" width="15.59765625" style="271" bestFit="1" customWidth="1"/>
    <col min="13580" max="13581" width="12.09765625" style="271" customWidth="1"/>
    <col min="13582" max="13582" width="11.3984375" style="271" customWidth="1"/>
    <col min="13583" max="13584" width="9" style="271"/>
    <col min="13585" max="13585" width="27" style="271" bestFit="1" customWidth="1"/>
    <col min="13586" max="13586" width="5.3984375" style="271" bestFit="1" customWidth="1"/>
    <col min="13587" max="13587" width="8.09765625" style="271" bestFit="1" customWidth="1"/>
    <col min="13588" max="13588" width="23.3984375" style="271" bestFit="1" customWidth="1"/>
    <col min="13589" max="13589" width="4.09765625" style="271" bestFit="1" customWidth="1"/>
    <col min="13590" max="13591" width="7" style="271" bestFit="1" customWidth="1"/>
    <col min="13592" max="13594" width="17.3984375" style="271" bestFit="1" customWidth="1"/>
    <col min="13595" max="13595" width="15.8984375" style="271" bestFit="1" customWidth="1"/>
    <col min="13596" max="13596" width="7" style="271" bestFit="1" customWidth="1"/>
    <col min="13597" max="13599" width="17.3984375" style="271" bestFit="1" customWidth="1"/>
    <col min="13600" max="13600" width="15.8984375" style="271" bestFit="1" customWidth="1"/>
    <col min="13601" max="13601" width="7.69921875" style="271" bestFit="1" customWidth="1"/>
    <col min="13602" max="13603" width="2.59765625" style="271" bestFit="1" customWidth="1"/>
    <col min="13604" max="13604" width="5.8984375" style="271" bestFit="1" customWidth="1"/>
    <col min="13605" max="13824" width="9" style="271"/>
    <col min="13825" max="13825" width="18.8984375" style="271" customWidth="1"/>
    <col min="13826" max="13826" width="17.3984375" style="271" customWidth="1"/>
    <col min="13827" max="13828" width="16.59765625" style="271" customWidth="1"/>
    <col min="13829" max="13829" width="16.19921875" style="271" customWidth="1"/>
    <col min="13830" max="13830" width="15.69921875" style="271" customWidth="1"/>
    <col min="13831" max="13831" width="17.69921875" style="271" customWidth="1"/>
    <col min="13832" max="13832" width="18.09765625" style="271" bestFit="1" customWidth="1"/>
    <col min="13833" max="13834" width="17.3984375" style="271" customWidth="1"/>
    <col min="13835" max="13835" width="15.59765625" style="271" bestFit="1" customWidth="1"/>
    <col min="13836" max="13837" width="12.09765625" style="271" customWidth="1"/>
    <col min="13838" max="13838" width="11.3984375" style="271" customWidth="1"/>
    <col min="13839" max="13840" width="9" style="271"/>
    <col min="13841" max="13841" width="27" style="271" bestFit="1" customWidth="1"/>
    <col min="13842" max="13842" width="5.3984375" style="271" bestFit="1" customWidth="1"/>
    <col min="13843" max="13843" width="8.09765625" style="271" bestFit="1" customWidth="1"/>
    <col min="13844" max="13844" width="23.3984375" style="271" bestFit="1" customWidth="1"/>
    <col min="13845" max="13845" width="4.09765625" style="271" bestFit="1" customWidth="1"/>
    <col min="13846" max="13847" width="7" style="271" bestFit="1" customWidth="1"/>
    <col min="13848" max="13850" width="17.3984375" style="271" bestFit="1" customWidth="1"/>
    <col min="13851" max="13851" width="15.8984375" style="271" bestFit="1" customWidth="1"/>
    <col min="13852" max="13852" width="7" style="271" bestFit="1" customWidth="1"/>
    <col min="13853" max="13855" width="17.3984375" style="271" bestFit="1" customWidth="1"/>
    <col min="13856" max="13856" width="15.8984375" style="271" bestFit="1" customWidth="1"/>
    <col min="13857" max="13857" width="7.69921875" style="271" bestFit="1" customWidth="1"/>
    <col min="13858" max="13859" width="2.59765625" style="271" bestFit="1" customWidth="1"/>
    <col min="13860" max="13860" width="5.8984375" style="271" bestFit="1" customWidth="1"/>
    <col min="13861" max="14080" width="9" style="271"/>
    <col min="14081" max="14081" width="18.8984375" style="271" customWidth="1"/>
    <col min="14082" max="14082" width="17.3984375" style="271" customWidth="1"/>
    <col min="14083" max="14084" width="16.59765625" style="271" customWidth="1"/>
    <col min="14085" max="14085" width="16.19921875" style="271" customWidth="1"/>
    <col min="14086" max="14086" width="15.69921875" style="271" customWidth="1"/>
    <col min="14087" max="14087" width="17.69921875" style="271" customWidth="1"/>
    <col min="14088" max="14088" width="18.09765625" style="271" bestFit="1" customWidth="1"/>
    <col min="14089" max="14090" width="17.3984375" style="271" customWidth="1"/>
    <col min="14091" max="14091" width="15.59765625" style="271" bestFit="1" customWidth="1"/>
    <col min="14092" max="14093" width="12.09765625" style="271" customWidth="1"/>
    <col min="14094" max="14094" width="11.3984375" style="271" customWidth="1"/>
    <col min="14095" max="14096" width="9" style="271"/>
    <col min="14097" max="14097" width="27" style="271" bestFit="1" customWidth="1"/>
    <col min="14098" max="14098" width="5.3984375" style="271" bestFit="1" customWidth="1"/>
    <col min="14099" max="14099" width="8.09765625" style="271" bestFit="1" customWidth="1"/>
    <col min="14100" max="14100" width="23.3984375" style="271" bestFit="1" customWidth="1"/>
    <col min="14101" max="14101" width="4.09765625" style="271" bestFit="1" customWidth="1"/>
    <col min="14102" max="14103" width="7" style="271" bestFit="1" customWidth="1"/>
    <col min="14104" max="14106" width="17.3984375" style="271" bestFit="1" customWidth="1"/>
    <col min="14107" max="14107" width="15.8984375" style="271" bestFit="1" customWidth="1"/>
    <col min="14108" max="14108" width="7" style="271" bestFit="1" customWidth="1"/>
    <col min="14109" max="14111" width="17.3984375" style="271" bestFit="1" customWidth="1"/>
    <col min="14112" max="14112" width="15.8984375" style="271" bestFit="1" customWidth="1"/>
    <col min="14113" max="14113" width="7.69921875" style="271" bestFit="1" customWidth="1"/>
    <col min="14114" max="14115" width="2.59765625" style="271" bestFit="1" customWidth="1"/>
    <col min="14116" max="14116" width="5.8984375" style="271" bestFit="1" customWidth="1"/>
    <col min="14117" max="14336" width="9" style="271"/>
    <col min="14337" max="14337" width="18.8984375" style="271" customWidth="1"/>
    <col min="14338" max="14338" width="17.3984375" style="271" customWidth="1"/>
    <col min="14339" max="14340" width="16.59765625" style="271" customWidth="1"/>
    <col min="14341" max="14341" width="16.19921875" style="271" customWidth="1"/>
    <col min="14342" max="14342" width="15.69921875" style="271" customWidth="1"/>
    <col min="14343" max="14343" width="17.69921875" style="271" customWidth="1"/>
    <col min="14344" max="14344" width="18.09765625" style="271" bestFit="1" customWidth="1"/>
    <col min="14345" max="14346" width="17.3984375" style="271" customWidth="1"/>
    <col min="14347" max="14347" width="15.59765625" style="271" bestFit="1" customWidth="1"/>
    <col min="14348" max="14349" width="12.09765625" style="271" customWidth="1"/>
    <col min="14350" max="14350" width="11.3984375" style="271" customWidth="1"/>
    <col min="14351" max="14352" width="9" style="271"/>
    <col min="14353" max="14353" width="27" style="271" bestFit="1" customWidth="1"/>
    <col min="14354" max="14354" width="5.3984375" style="271" bestFit="1" customWidth="1"/>
    <col min="14355" max="14355" width="8.09765625" style="271" bestFit="1" customWidth="1"/>
    <col min="14356" max="14356" width="23.3984375" style="271" bestFit="1" customWidth="1"/>
    <col min="14357" max="14357" width="4.09765625" style="271" bestFit="1" customWidth="1"/>
    <col min="14358" max="14359" width="7" style="271" bestFit="1" customWidth="1"/>
    <col min="14360" max="14362" width="17.3984375" style="271" bestFit="1" customWidth="1"/>
    <col min="14363" max="14363" width="15.8984375" style="271" bestFit="1" customWidth="1"/>
    <col min="14364" max="14364" width="7" style="271" bestFit="1" customWidth="1"/>
    <col min="14365" max="14367" width="17.3984375" style="271" bestFit="1" customWidth="1"/>
    <col min="14368" max="14368" width="15.8984375" style="271" bestFit="1" customWidth="1"/>
    <col min="14369" max="14369" width="7.69921875" style="271" bestFit="1" customWidth="1"/>
    <col min="14370" max="14371" width="2.59765625" style="271" bestFit="1" customWidth="1"/>
    <col min="14372" max="14372" width="5.8984375" style="271" bestFit="1" customWidth="1"/>
    <col min="14373" max="14592" width="9" style="271"/>
    <col min="14593" max="14593" width="18.8984375" style="271" customWidth="1"/>
    <col min="14594" max="14594" width="17.3984375" style="271" customWidth="1"/>
    <col min="14595" max="14596" width="16.59765625" style="271" customWidth="1"/>
    <col min="14597" max="14597" width="16.19921875" style="271" customWidth="1"/>
    <col min="14598" max="14598" width="15.69921875" style="271" customWidth="1"/>
    <col min="14599" max="14599" width="17.69921875" style="271" customWidth="1"/>
    <col min="14600" max="14600" width="18.09765625" style="271" bestFit="1" customWidth="1"/>
    <col min="14601" max="14602" width="17.3984375" style="271" customWidth="1"/>
    <col min="14603" max="14603" width="15.59765625" style="271" bestFit="1" customWidth="1"/>
    <col min="14604" max="14605" width="12.09765625" style="271" customWidth="1"/>
    <col min="14606" max="14606" width="11.3984375" style="271" customWidth="1"/>
    <col min="14607" max="14608" width="9" style="271"/>
    <col min="14609" max="14609" width="27" style="271" bestFit="1" customWidth="1"/>
    <col min="14610" max="14610" width="5.3984375" style="271" bestFit="1" customWidth="1"/>
    <col min="14611" max="14611" width="8.09765625" style="271" bestFit="1" customWidth="1"/>
    <col min="14612" max="14612" width="23.3984375" style="271" bestFit="1" customWidth="1"/>
    <col min="14613" max="14613" width="4.09765625" style="271" bestFit="1" customWidth="1"/>
    <col min="14614" max="14615" width="7" style="271" bestFit="1" customWidth="1"/>
    <col min="14616" max="14618" width="17.3984375" style="271" bestFit="1" customWidth="1"/>
    <col min="14619" max="14619" width="15.8984375" style="271" bestFit="1" customWidth="1"/>
    <col min="14620" max="14620" width="7" style="271" bestFit="1" customWidth="1"/>
    <col min="14621" max="14623" width="17.3984375" style="271" bestFit="1" customWidth="1"/>
    <col min="14624" max="14624" width="15.8984375" style="271" bestFit="1" customWidth="1"/>
    <col min="14625" max="14625" width="7.69921875" style="271" bestFit="1" customWidth="1"/>
    <col min="14626" max="14627" width="2.59765625" style="271" bestFit="1" customWidth="1"/>
    <col min="14628" max="14628" width="5.8984375" style="271" bestFit="1" customWidth="1"/>
    <col min="14629" max="14848" width="9" style="271"/>
    <col min="14849" max="14849" width="18.8984375" style="271" customWidth="1"/>
    <col min="14850" max="14850" width="17.3984375" style="271" customWidth="1"/>
    <col min="14851" max="14852" width="16.59765625" style="271" customWidth="1"/>
    <col min="14853" max="14853" width="16.19921875" style="271" customWidth="1"/>
    <col min="14854" max="14854" width="15.69921875" style="271" customWidth="1"/>
    <col min="14855" max="14855" width="17.69921875" style="271" customWidth="1"/>
    <col min="14856" max="14856" width="18.09765625" style="271" bestFit="1" customWidth="1"/>
    <col min="14857" max="14858" width="17.3984375" style="271" customWidth="1"/>
    <col min="14859" max="14859" width="15.59765625" style="271" bestFit="1" customWidth="1"/>
    <col min="14860" max="14861" width="12.09765625" style="271" customWidth="1"/>
    <col min="14862" max="14862" width="11.3984375" style="271" customWidth="1"/>
    <col min="14863" max="14864" width="9" style="271"/>
    <col min="14865" max="14865" width="27" style="271" bestFit="1" customWidth="1"/>
    <col min="14866" max="14866" width="5.3984375" style="271" bestFit="1" customWidth="1"/>
    <col min="14867" max="14867" width="8.09765625" style="271" bestFit="1" customWidth="1"/>
    <col min="14868" max="14868" width="23.3984375" style="271" bestFit="1" customWidth="1"/>
    <col min="14869" max="14869" width="4.09765625" style="271" bestFit="1" customWidth="1"/>
    <col min="14870" max="14871" width="7" style="271" bestFit="1" customWidth="1"/>
    <col min="14872" max="14874" width="17.3984375" style="271" bestFit="1" customWidth="1"/>
    <col min="14875" max="14875" width="15.8984375" style="271" bestFit="1" customWidth="1"/>
    <col min="14876" max="14876" width="7" style="271" bestFit="1" customWidth="1"/>
    <col min="14877" max="14879" width="17.3984375" style="271" bestFit="1" customWidth="1"/>
    <col min="14880" max="14880" width="15.8984375" style="271" bestFit="1" customWidth="1"/>
    <col min="14881" max="14881" width="7.69921875" style="271" bestFit="1" customWidth="1"/>
    <col min="14882" max="14883" width="2.59765625" style="271" bestFit="1" customWidth="1"/>
    <col min="14884" max="14884" width="5.8984375" style="271" bestFit="1" customWidth="1"/>
    <col min="14885" max="15104" width="9" style="271"/>
    <col min="15105" max="15105" width="18.8984375" style="271" customWidth="1"/>
    <col min="15106" max="15106" width="17.3984375" style="271" customWidth="1"/>
    <col min="15107" max="15108" width="16.59765625" style="271" customWidth="1"/>
    <col min="15109" max="15109" width="16.19921875" style="271" customWidth="1"/>
    <col min="15110" max="15110" width="15.69921875" style="271" customWidth="1"/>
    <col min="15111" max="15111" width="17.69921875" style="271" customWidth="1"/>
    <col min="15112" max="15112" width="18.09765625" style="271" bestFit="1" customWidth="1"/>
    <col min="15113" max="15114" width="17.3984375" style="271" customWidth="1"/>
    <col min="15115" max="15115" width="15.59765625" style="271" bestFit="1" customWidth="1"/>
    <col min="15116" max="15117" width="12.09765625" style="271" customWidth="1"/>
    <col min="15118" max="15118" width="11.3984375" style="271" customWidth="1"/>
    <col min="15119" max="15120" width="9" style="271"/>
    <col min="15121" max="15121" width="27" style="271" bestFit="1" customWidth="1"/>
    <col min="15122" max="15122" width="5.3984375" style="271" bestFit="1" customWidth="1"/>
    <col min="15123" max="15123" width="8.09765625" style="271" bestFit="1" customWidth="1"/>
    <col min="15124" max="15124" width="23.3984375" style="271" bestFit="1" customWidth="1"/>
    <col min="15125" max="15125" width="4.09765625" style="271" bestFit="1" customWidth="1"/>
    <col min="15126" max="15127" width="7" style="271" bestFit="1" customWidth="1"/>
    <col min="15128" max="15130" width="17.3984375" style="271" bestFit="1" customWidth="1"/>
    <col min="15131" max="15131" width="15.8984375" style="271" bestFit="1" customWidth="1"/>
    <col min="15132" max="15132" width="7" style="271" bestFit="1" customWidth="1"/>
    <col min="15133" max="15135" width="17.3984375" style="271" bestFit="1" customWidth="1"/>
    <col min="15136" max="15136" width="15.8984375" style="271" bestFit="1" customWidth="1"/>
    <col min="15137" max="15137" width="7.69921875" style="271" bestFit="1" customWidth="1"/>
    <col min="15138" max="15139" width="2.59765625" style="271" bestFit="1" customWidth="1"/>
    <col min="15140" max="15140" width="5.8984375" style="271" bestFit="1" customWidth="1"/>
    <col min="15141" max="15360" width="9" style="271"/>
    <col min="15361" max="15361" width="18.8984375" style="271" customWidth="1"/>
    <col min="15362" max="15362" width="17.3984375" style="271" customWidth="1"/>
    <col min="15363" max="15364" width="16.59765625" style="271" customWidth="1"/>
    <col min="15365" max="15365" width="16.19921875" style="271" customWidth="1"/>
    <col min="15366" max="15366" width="15.69921875" style="271" customWidth="1"/>
    <col min="15367" max="15367" width="17.69921875" style="271" customWidth="1"/>
    <col min="15368" max="15368" width="18.09765625" style="271" bestFit="1" customWidth="1"/>
    <col min="15369" max="15370" width="17.3984375" style="271" customWidth="1"/>
    <col min="15371" max="15371" width="15.59765625" style="271" bestFit="1" customWidth="1"/>
    <col min="15372" max="15373" width="12.09765625" style="271" customWidth="1"/>
    <col min="15374" max="15374" width="11.3984375" style="271" customWidth="1"/>
    <col min="15375" max="15376" width="9" style="271"/>
    <col min="15377" max="15377" width="27" style="271" bestFit="1" customWidth="1"/>
    <col min="15378" max="15378" width="5.3984375" style="271" bestFit="1" customWidth="1"/>
    <col min="15379" max="15379" width="8.09765625" style="271" bestFit="1" customWidth="1"/>
    <col min="15380" max="15380" width="23.3984375" style="271" bestFit="1" customWidth="1"/>
    <col min="15381" max="15381" width="4.09765625" style="271" bestFit="1" customWidth="1"/>
    <col min="15382" max="15383" width="7" style="271" bestFit="1" customWidth="1"/>
    <col min="15384" max="15386" width="17.3984375" style="271" bestFit="1" customWidth="1"/>
    <col min="15387" max="15387" width="15.8984375" style="271" bestFit="1" customWidth="1"/>
    <col min="15388" max="15388" width="7" style="271" bestFit="1" customWidth="1"/>
    <col min="15389" max="15391" width="17.3984375" style="271" bestFit="1" customWidth="1"/>
    <col min="15392" max="15392" width="15.8984375" style="271" bestFit="1" customWidth="1"/>
    <col min="15393" max="15393" width="7.69921875" style="271" bestFit="1" customWidth="1"/>
    <col min="15394" max="15395" width="2.59765625" style="271" bestFit="1" customWidth="1"/>
    <col min="15396" max="15396" width="5.8984375" style="271" bestFit="1" customWidth="1"/>
    <col min="15397" max="15616" width="9" style="271"/>
    <col min="15617" max="15617" width="18.8984375" style="271" customWidth="1"/>
    <col min="15618" max="15618" width="17.3984375" style="271" customWidth="1"/>
    <col min="15619" max="15620" width="16.59765625" style="271" customWidth="1"/>
    <col min="15621" max="15621" width="16.19921875" style="271" customWidth="1"/>
    <col min="15622" max="15622" width="15.69921875" style="271" customWidth="1"/>
    <col min="15623" max="15623" width="17.69921875" style="271" customWidth="1"/>
    <col min="15624" max="15624" width="18.09765625" style="271" bestFit="1" customWidth="1"/>
    <col min="15625" max="15626" width="17.3984375" style="271" customWidth="1"/>
    <col min="15627" max="15627" width="15.59765625" style="271" bestFit="1" customWidth="1"/>
    <col min="15628" max="15629" width="12.09765625" style="271" customWidth="1"/>
    <col min="15630" max="15630" width="11.3984375" style="271" customWidth="1"/>
    <col min="15631" max="15632" width="9" style="271"/>
    <col min="15633" max="15633" width="27" style="271" bestFit="1" customWidth="1"/>
    <col min="15634" max="15634" width="5.3984375" style="271" bestFit="1" customWidth="1"/>
    <col min="15635" max="15635" width="8.09765625" style="271" bestFit="1" customWidth="1"/>
    <col min="15636" max="15636" width="23.3984375" style="271" bestFit="1" customWidth="1"/>
    <col min="15637" max="15637" width="4.09765625" style="271" bestFit="1" customWidth="1"/>
    <col min="15638" max="15639" width="7" style="271" bestFit="1" customWidth="1"/>
    <col min="15640" max="15642" width="17.3984375" style="271" bestFit="1" customWidth="1"/>
    <col min="15643" max="15643" width="15.8984375" style="271" bestFit="1" customWidth="1"/>
    <col min="15644" max="15644" width="7" style="271" bestFit="1" customWidth="1"/>
    <col min="15645" max="15647" width="17.3984375" style="271" bestFit="1" customWidth="1"/>
    <col min="15648" max="15648" width="15.8984375" style="271" bestFit="1" customWidth="1"/>
    <col min="15649" max="15649" width="7.69921875" style="271" bestFit="1" customWidth="1"/>
    <col min="15650" max="15651" width="2.59765625" style="271" bestFit="1" customWidth="1"/>
    <col min="15652" max="15652" width="5.8984375" style="271" bestFit="1" customWidth="1"/>
    <col min="15653" max="15872" width="9" style="271"/>
    <col min="15873" max="15873" width="18.8984375" style="271" customWidth="1"/>
    <col min="15874" max="15874" width="17.3984375" style="271" customWidth="1"/>
    <col min="15875" max="15876" width="16.59765625" style="271" customWidth="1"/>
    <col min="15877" max="15877" width="16.19921875" style="271" customWidth="1"/>
    <col min="15878" max="15878" width="15.69921875" style="271" customWidth="1"/>
    <col min="15879" max="15879" width="17.69921875" style="271" customWidth="1"/>
    <col min="15880" max="15880" width="18.09765625" style="271" bestFit="1" customWidth="1"/>
    <col min="15881" max="15882" width="17.3984375" style="271" customWidth="1"/>
    <col min="15883" max="15883" width="15.59765625" style="271" bestFit="1" customWidth="1"/>
    <col min="15884" max="15885" width="12.09765625" style="271" customWidth="1"/>
    <col min="15886" max="15886" width="11.3984375" style="271" customWidth="1"/>
    <col min="15887" max="15888" width="9" style="271"/>
    <col min="15889" max="15889" width="27" style="271" bestFit="1" customWidth="1"/>
    <col min="15890" max="15890" width="5.3984375" style="271" bestFit="1" customWidth="1"/>
    <col min="15891" max="15891" width="8.09765625" style="271" bestFit="1" customWidth="1"/>
    <col min="15892" max="15892" width="23.3984375" style="271" bestFit="1" customWidth="1"/>
    <col min="15893" max="15893" width="4.09765625" style="271" bestFit="1" customWidth="1"/>
    <col min="15894" max="15895" width="7" style="271" bestFit="1" customWidth="1"/>
    <col min="15896" max="15898" width="17.3984375" style="271" bestFit="1" customWidth="1"/>
    <col min="15899" max="15899" width="15.8984375" style="271" bestFit="1" customWidth="1"/>
    <col min="15900" max="15900" width="7" style="271" bestFit="1" customWidth="1"/>
    <col min="15901" max="15903" width="17.3984375" style="271" bestFit="1" customWidth="1"/>
    <col min="15904" max="15904" width="15.8984375" style="271" bestFit="1" customWidth="1"/>
    <col min="15905" max="15905" width="7.69921875" style="271" bestFit="1" customWidth="1"/>
    <col min="15906" max="15907" width="2.59765625" style="271" bestFit="1" customWidth="1"/>
    <col min="15908" max="15908" width="5.8984375" style="271" bestFit="1" customWidth="1"/>
    <col min="15909" max="16128" width="9" style="271"/>
    <col min="16129" max="16129" width="18.8984375" style="271" customWidth="1"/>
    <col min="16130" max="16130" width="17.3984375" style="271" customWidth="1"/>
    <col min="16131" max="16132" width="16.59765625" style="271" customWidth="1"/>
    <col min="16133" max="16133" width="16.19921875" style="271" customWidth="1"/>
    <col min="16134" max="16134" width="15.69921875" style="271" customWidth="1"/>
    <col min="16135" max="16135" width="17.69921875" style="271" customWidth="1"/>
    <col min="16136" max="16136" width="18.09765625" style="271" bestFit="1" customWidth="1"/>
    <col min="16137" max="16138" width="17.3984375" style="271" customWidth="1"/>
    <col min="16139" max="16139" width="15.59765625" style="271" bestFit="1" customWidth="1"/>
    <col min="16140" max="16141" width="12.09765625" style="271" customWidth="1"/>
    <col min="16142" max="16142" width="11.3984375" style="271" customWidth="1"/>
    <col min="16143" max="16144" width="9" style="271"/>
    <col min="16145" max="16145" width="27" style="271" bestFit="1" customWidth="1"/>
    <col min="16146" max="16146" width="5.3984375" style="271" bestFit="1" customWidth="1"/>
    <col min="16147" max="16147" width="8.09765625" style="271" bestFit="1" customWidth="1"/>
    <col min="16148" max="16148" width="23.3984375" style="271" bestFit="1" customWidth="1"/>
    <col min="16149" max="16149" width="4.09765625" style="271" bestFit="1" customWidth="1"/>
    <col min="16150" max="16151" width="7" style="271" bestFit="1" customWidth="1"/>
    <col min="16152" max="16154" width="17.3984375" style="271" bestFit="1" customWidth="1"/>
    <col min="16155" max="16155" width="15.8984375" style="271" bestFit="1" customWidth="1"/>
    <col min="16156" max="16156" width="7" style="271" bestFit="1" customWidth="1"/>
    <col min="16157" max="16159" width="17.3984375" style="271" bestFit="1" customWidth="1"/>
    <col min="16160" max="16160" width="15.8984375" style="271" bestFit="1" customWidth="1"/>
    <col min="16161" max="16161" width="7.69921875" style="271" bestFit="1" customWidth="1"/>
    <col min="16162" max="16163" width="2.59765625" style="271" bestFit="1" customWidth="1"/>
    <col min="16164" max="16164" width="5.8984375" style="271" bestFit="1" customWidth="1"/>
    <col min="16165" max="16384" width="9" style="271"/>
  </cols>
  <sheetData>
    <row r="1" spans="1:15" ht="30" x14ac:dyDescent="0.85">
      <c r="A1" s="357"/>
      <c r="B1" s="358"/>
      <c r="C1" s="358"/>
      <c r="D1" s="358"/>
      <c r="E1" s="358"/>
      <c r="F1" s="359"/>
      <c r="G1" s="360"/>
      <c r="H1" s="360"/>
      <c r="I1" s="360"/>
      <c r="J1" s="360"/>
      <c r="K1" s="357"/>
      <c r="L1" s="359"/>
      <c r="M1" s="359"/>
      <c r="N1" s="664"/>
      <c r="O1" s="664"/>
    </row>
    <row r="2" spans="1:15" ht="30" x14ac:dyDescent="0.7">
      <c r="A2" s="657" t="s">
        <v>668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ht="30" x14ac:dyDescent="0.7">
      <c r="A3" s="657" t="s">
        <v>823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30" x14ac:dyDescent="0.7">
      <c r="A4" s="657" t="s">
        <v>824</v>
      </c>
      <c r="B4" s="657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</row>
    <row r="5" spans="1:15" ht="30" x14ac:dyDescent="0.7">
      <c r="A5" s="658" t="s">
        <v>825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</row>
    <row r="6" spans="1:15" ht="30" x14ac:dyDescent="0.7">
      <c r="A6" s="659" t="s">
        <v>826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</row>
    <row r="7" spans="1:15" ht="30" x14ac:dyDescent="0.7">
      <c r="A7" s="660" t="s">
        <v>827</v>
      </c>
      <c r="B7" s="660" t="s">
        <v>828</v>
      </c>
      <c r="C7" s="660"/>
      <c r="D7" s="660"/>
      <c r="E7" s="660"/>
      <c r="F7" s="660"/>
      <c r="G7" s="660" t="s">
        <v>829</v>
      </c>
      <c r="H7" s="660"/>
      <c r="I7" s="660"/>
      <c r="J7" s="660"/>
      <c r="K7" s="660"/>
      <c r="L7" s="660" t="s">
        <v>830</v>
      </c>
      <c r="M7" s="660"/>
      <c r="N7" s="660"/>
      <c r="O7" s="661" t="s">
        <v>831</v>
      </c>
    </row>
    <row r="8" spans="1:15" ht="90" x14ac:dyDescent="0.7">
      <c r="A8" s="660"/>
      <c r="B8" s="363" t="s">
        <v>832</v>
      </c>
      <c r="C8" s="364" t="s">
        <v>671</v>
      </c>
      <c r="D8" s="364" t="s">
        <v>672</v>
      </c>
      <c r="E8" s="364" t="s">
        <v>673</v>
      </c>
      <c r="F8" s="362" t="s">
        <v>833</v>
      </c>
      <c r="G8" s="363" t="s">
        <v>834</v>
      </c>
      <c r="H8" s="363" t="s">
        <v>835</v>
      </c>
      <c r="I8" s="363" t="s">
        <v>677</v>
      </c>
      <c r="J8" s="363" t="s">
        <v>678</v>
      </c>
      <c r="K8" s="362" t="s">
        <v>836</v>
      </c>
      <c r="L8" s="660"/>
      <c r="M8" s="660"/>
      <c r="N8" s="660"/>
      <c r="O8" s="662"/>
    </row>
    <row r="9" spans="1:15" ht="60" x14ac:dyDescent="0.7">
      <c r="A9" s="660"/>
      <c r="B9" s="365" t="s">
        <v>238</v>
      </c>
      <c r="C9" s="365" t="s">
        <v>679</v>
      </c>
      <c r="D9" s="365" t="s">
        <v>240</v>
      </c>
      <c r="E9" s="365" t="s">
        <v>680</v>
      </c>
      <c r="F9" s="366" t="s">
        <v>681</v>
      </c>
      <c r="G9" s="365" t="s">
        <v>243</v>
      </c>
      <c r="H9" s="365" t="s">
        <v>837</v>
      </c>
      <c r="I9" s="365" t="s">
        <v>245</v>
      </c>
      <c r="J9" s="365" t="s">
        <v>683</v>
      </c>
      <c r="K9" s="366" t="s">
        <v>684</v>
      </c>
      <c r="L9" s="361" t="s">
        <v>685</v>
      </c>
      <c r="M9" s="361" t="s">
        <v>686</v>
      </c>
      <c r="N9" s="361" t="s">
        <v>687</v>
      </c>
      <c r="O9" s="663"/>
    </row>
    <row r="10" spans="1:15" s="373" customFormat="1" ht="30" x14ac:dyDescent="0.85">
      <c r="A10" s="367" t="s">
        <v>838</v>
      </c>
      <c r="B10" s="368">
        <v>1611993340.3199999</v>
      </c>
      <c r="C10" s="368">
        <v>1477660561.9600003</v>
      </c>
      <c r="D10" s="368">
        <v>1483085465.4700003</v>
      </c>
      <c r="E10" s="368">
        <v>5424903.5099999905</v>
      </c>
      <c r="F10" s="379">
        <v>0.36712785396426112</v>
      </c>
      <c r="G10" s="369">
        <v>2676735904.9899998</v>
      </c>
      <c r="H10" s="369">
        <v>2453674579.5741663</v>
      </c>
      <c r="I10" s="369">
        <v>2536818512.3899999</v>
      </c>
      <c r="J10" s="369">
        <v>83143932.815833569</v>
      </c>
      <c r="K10" s="370">
        <v>3.388547670826958</v>
      </c>
      <c r="L10" s="371" t="s">
        <v>704</v>
      </c>
      <c r="M10" s="371" t="s">
        <v>704</v>
      </c>
      <c r="N10" s="371" t="s">
        <v>704</v>
      </c>
      <c r="O10" s="372">
        <v>58.333333333333336</v>
      </c>
    </row>
    <row r="11" spans="1:15" s="373" customFormat="1" ht="30" x14ac:dyDescent="0.85">
      <c r="A11" s="367" t="s">
        <v>839</v>
      </c>
      <c r="B11" s="368">
        <v>915843430.02999997</v>
      </c>
      <c r="C11" s="368">
        <v>839523144.19416666</v>
      </c>
      <c r="D11" s="368">
        <v>951191086.93000007</v>
      </c>
      <c r="E11" s="368">
        <v>111667942.73583341</v>
      </c>
      <c r="F11" s="379">
        <v>13.301353692043852</v>
      </c>
      <c r="G11" s="369">
        <v>1670045624.95</v>
      </c>
      <c r="H11" s="369">
        <v>1530875156.2041671</v>
      </c>
      <c r="I11" s="369">
        <v>1555933212.3600001</v>
      </c>
      <c r="J11" s="369">
        <v>25058056.155833006</v>
      </c>
      <c r="K11" s="370">
        <v>1.6368451767134893</v>
      </c>
      <c r="L11" s="371" t="s">
        <v>703</v>
      </c>
      <c r="M11" s="371" t="s">
        <v>704</v>
      </c>
      <c r="N11" s="371" t="s">
        <v>704</v>
      </c>
      <c r="O11" s="372">
        <v>87.5</v>
      </c>
    </row>
    <row r="12" spans="1:15" s="373" customFormat="1" ht="30" x14ac:dyDescent="0.85">
      <c r="A12" s="367" t="s">
        <v>840</v>
      </c>
      <c r="B12" s="368">
        <v>2231577378.9500003</v>
      </c>
      <c r="C12" s="368">
        <v>2045612597.3708332</v>
      </c>
      <c r="D12" s="368">
        <v>2080432234.8000002</v>
      </c>
      <c r="E12" s="368">
        <v>34819637.429167032</v>
      </c>
      <c r="F12" s="379">
        <v>1.7021618596756642</v>
      </c>
      <c r="G12" s="369">
        <v>2819980569.3099995</v>
      </c>
      <c r="H12" s="369">
        <v>2584982188.5341668</v>
      </c>
      <c r="I12" s="369">
        <v>2668587680.3500004</v>
      </c>
      <c r="J12" s="369">
        <v>83605491.815833569</v>
      </c>
      <c r="K12" s="370">
        <v>3.2342772877380126</v>
      </c>
      <c r="L12" s="371" t="s">
        <v>704</v>
      </c>
      <c r="M12" s="371" t="s">
        <v>704</v>
      </c>
      <c r="N12" s="371" t="s">
        <v>704</v>
      </c>
      <c r="O12" s="372">
        <v>64.285714285714292</v>
      </c>
    </row>
    <row r="13" spans="1:15" s="373" customFormat="1" ht="30" x14ac:dyDescent="0.85">
      <c r="A13" s="367" t="s">
        <v>841</v>
      </c>
      <c r="B13" s="368">
        <v>3631404566.7800007</v>
      </c>
      <c r="C13" s="368">
        <v>3328787519.5483336</v>
      </c>
      <c r="D13" s="368">
        <v>3392475273.1000009</v>
      </c>
      <c r="E13" s="368">
        <v>63687753.551667213</v>
      </c>
      <c r="F13" s="379">
        <v>1.9132417788056559</v>
      </c>
      <c r="G13" s="369">
        <v>5763053849.2599993</v>
      </c>
      <c r="H13" s="369">
        <v>5282799361.8216658</v>
      </c>
      <c r="I13" s="369">
        <v>5255031188.6999998</v>
      </c>
      <c r="J13" s="369">
        <v>-27768173.121665955</v>
      </c>
      <c r="K13" s="370">
        <v>-0.52563368812270517</v>
      </c>
      <c r="L13" s="371" t="s">
        <v>704</v>
      </c>
      <c r="M13" s="371" t="s">
        <v>704</v>
      </c>
      <c r="N13" s="371" t="s">
        <v>704</v>
      </c>
      <c r="O13" s="372">
        <v>94.444444444444443</v>
      </c>
    </row>
    <row r="14" spans="1:15" s="373" customFormat="1" ht="30" x14ac:dyDescent="0.85">
      <c r="A14" s="367" t="s">
        <v>842</v>
      </c>
      <c r="B14" s="368">
        <v>1879491878.24</v>
      </c>
      <c r="C14" s="368">
        <v>1722867555.0533333</v>
      </c>
      <c r="D14" s="368">
        <v>1708340310.46</v>
      </c>
      <c r="E14" s="368">
        <v>-14527244.593333244</v>
      </c>
      <c r="F14" s="379">
        <v>-0.84320147249412547</v>
      </c>
      <c r="G14" s="369">
        <v>2724876669.1700001</v>
      </c>
      <c r="H14" s="369">
        <v>2497803613.4058332</v>
      </c>
      <c r="I14" s="369">
        <v>2482705734.3300004</v>
      </c>
      <c r="J14" s="369">
        <v>-15097879.075832844</v>
      </c>
      <c r="K14" s="370">
        <v>-0.60444620204734245</v>
      </c>
      <c r="L14" s="371" t="s">
        <v>704</v>
      </c>
      <c r="M14" s="371" t="s">
        <v>704</v>
      </c>
      <c r="N14" s="371" t="s">
        <v>704</v>
      </c>
      <c r="O14" s="372">
        <v>88.888888888888886</v>
      </c>
    </row>
    <row r="15" spans="1:15" s="373" customFormat="1" ht="30" x14ac:dyDescent="0.85">
      <c r="A15" s="367" t="s">
        <v>843</v>
      </c>
      <c r="B15" s="368">
        <v>982463510.73999989</v>
      </c>
      <c r="C15" s="368">
        <v>900591551.51166666</v>
      </c>
      <c r="D15" s="368">
        <v>859538014.45000005</v>
      </c>
      <c r="E15" s="368">
        <v>-41053537.061666608</v>
      </c>
      <c r="F15" s="379">
        <v>-4.5585079043609911</v>
      </c>
      <c r="G15" s="369">
        <v>1580288760.3900001</v>
      </c>
      <c r="H15" s="369">
        <v>1448598030.3575001</v>
      </c>
      <c r="I15" s="369">
        <v>1477105630.04</v>
      </c>
      <c r="J15" s="369">
        <v>28507599.682499886</v>
      </c>
      <c r="K15" s="370">
        <v>1.9679441145908836</v>
      </c>
      <c r="L15" s="371" t="s">
        <v>704</v>
      </c>
      <c r="M15" s="371" t="s">
        <v>704</v>
      </c>
      <c r="N15" s="371" t="s">
        <v>704</v>
      </c>
      <c r="O15" s="372">
        <v>83.333333333333343</v>
      </c>
    </row>
    <row r="16" spans="1:15" s="373" customFormat="1" ht="30" x14ac:dyDescent="0.85">
      <c r="A16" s="367" t="s">
        <v>844</v>
      </c>
      <c r="B16" s="380">
        <v>4407184492.1400003</v>
      </c>
      <c r="C16" s="380">
        <v>4039919117.7949991</v>
      </c>
      <c r="D16" s="380">
        <v>4051806131.6799994</v>
      </c>
      <c r="E16" s="368">
        <v>11887013.885000229</v>
      </c>
      <c r="F16" s="379">
        <v>0.29423890772071198</v>
      </c>
      <c r="G16" s="369">
        <v>7559426045.8800011</v>
      </c>
      <c r="H16" s="369">
        <v>6929473875.3900003</v>
      </c>
      <c r="I16" s="369">
        <v>7035511609.1499996</v>
      </c>
      <c r="J16" s="369">
        <v>106037733.75999928</v>
      </c>
      <c r="K16" s="370">
        <v>1.5302422040523433</v>
      </c>
      <c r="L16" s="371" t="s">
        <v>704</v>
      </c>
      <c r="M16" s="371" t="s">
        <v>704</v>
      </c>
      <c r="N16" s="371" t="s">
        <v>704</v>
      </c>
      <c r="O16" s="372">
        <v>90.476190476190482</v>
      </c>
    </row>
    <row r="17" spans="1:15" s="373" customFormat="1" ht="30" x14ac:dyDescent="0.85">
      <c r="A17" s="374" t="s">
        <v>845</v>
      </c>
      <c r="B17" s="375">
        <f>SUM(B10:B16)</f>
        <v>15659958597.200001</v>
      </c>
      <c r="C17" s="375">
        <f>SUM(C10:C16)</f>
        <v>14354962047.433334</v>
      </c>
      <c r="D17" s="375">
        <f>SUM(D10:D16)</f>
        <v>14526868516.890003</v>
      </c>
      <c r="E17" s="375">
        <f>+D17-C17</f>
        <v>171906469.45666885</v>
      </c>
      <c r="F17" s="378">
        <f t="shared" ref="F17" si="0">+E17/C17*100</f>
        <v>1.1975403967536487</v>
      </c>
      <c r="G17" s="376">
        <f>SUM(G10:G16)</f>
        <v>24794407423.950001</v>
      </c>
      <c r="H17" s="376">
        <f>SUM(H10:H16)</f>
        <v>22728206805.287502</v>
      </c>
      <c r="I17" s="376">
        <f>SUM(I10:I16)</f>
        <v>23011693567.32</v>
      </c>
      <c r="J17" s="376">
        <f>+I17-H17</f>
        <v>283486762.03249741</v>
      </c>
      <c r="K17" s="374">
        <f>+J17/H17*100</f>
        <v>1.2472904900114994</v>
      </c>
      <c r="L17" s="374" t="str">
        <f t="shared" ref="L17" si="1">IF(AND(F17&gt;=-5.01, F17&lt;=5.01),"ผ่าน", "ไม่ผ่าน")</f>
        <v>ผ่าน</v>
      </c>
      <c r="M17" s="374" t="str">
        <f t="shared" ref="M17" si="2">IF(AND(K17&gt;=-5.01, K17&lt;=5.01),"ผ่าน", "ไม่ผ่าน")</f>
        <v>ผ่าน</v>
      </c>
      <c r="N17" s="374" t="str">
        <f t="shared" ref="N17" si="3">IF(OR(L17="ผ่าน", M17="ผ่าน"),"ผ่าน", "ไม่ผ่าน")</f>
        <v>ผ่าน</v>
      </c>
      <c r="O17" s="377">
        <f>'[4]1. กราฟสรุปความต่าง '!B10</f>
        <v>81.818181818181827</v>
      </c>
    </row>
    <row r="19" spans="1:15" ht="30" x14ac:dyDescent="0.7">
      <c r="A19" s="657" t="s">
        <v>668</v>
      </c>
      <c r="B19" s="657"/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</row>
    <row r="20" spans="1:15" ht="30" x14ac:dyDescent="0.7">
      <c r="A20" s="657" t="s">
        <v>847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657"/>
      <c r="N20" s="657"/>
    </row>
    <row r="21" spans="1:15" ht="30" x14ac:dyDescent="0.7">
      <c r="A21" s="657" t="s">
        <v>824</v>
      </c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</row>
    <row r="22" spans="1:15" ht="30" x14ac:dyDescent="0.7">
      <c r="A22" s="657" t="s">
        <v>669</v>
      </c>
      <c r="B22" s="657"/>
      <c r="C22" s="657"/>
      <c r="D22" s="657"/>
      <c r="E22" s="657"/>
      <c r="F22" s="657"/>
      <c r="G22" s="657"/>
      <c r="H22" s="657"/>
      <c r="I22" s="657"/>
      <c r="J22" s="657"/>
      <c r="K22" s="657"/>
      <c r="L22" s="657"/>
      <c r="M22" s="657"/>
      <c r="N22" s="657"/>
    </row>
    <row r="23" spans="1:15" ht="30" x14ac:dyDescent="0.7">
      <c r="A23" s="658" t="s">
        <v>825</v>
      </c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  <c r="N23" s="658"/>
    </row>
    <row r="24" spans="1:15" ht="30" x14ac:dyDescent="0.7">
      <c r="A24" s="642" t="s">
        <v>848</v>
      </c>
      <c r="B24" s="643"/>
      <c r="C24" s="643"/>
      <c r="D24" s="643"/>
      <c r="E24" s="643"/>
      <c r="F24" s="643"/>
      <c r="G24" s="643"/>
      <c r="H24" s="643"/>
      <c r="I24" s="643"/>
      <c r="J24" s="643"/>
      <c r="K24" s="643"/>
      <c r="L24" s="643"/>
      <c r="M24" s="643"/>
      <c r="N24" s="644"/>
    </row>
    <row r="25" spans="1:15" ht="24.6" customHeight="1" x14ac:dyDescent="0.7">
      <c r="A25" s="645" t="s">
        <v>513</v>
      </c>
      <c r="B25" s="648" t="s">
        <v>828</v>
      </c>
      <c r="C25" s="649"/>
      <c r="D25" s="649"/>
      <c r="E25" s="649"/>
      <c r="F25" s="650"/>
      <c r="G25" s="648" t="s">
        <v>829</v>
      </c>
      <c r="H25" s="649"/>
      <c r="I25" s="649"/>
      <c r="J25" s="649"/>
      <c r="K25" s="650"/>
      <c r="L25" s="651" t="s">
        <v>849</v>
      </c>
      <c r="M25" s="652"/>
      <c r="N25" s="653"/>
    </row>
    <row r="26" spans="1:15" ht="81" x14ac:dyDescent="0.7">
      <c r="A26" s="646"/>
      <c r="B26" s="273" t="s">
        <v>670</v>
      </c>
      <c r="C26" s="274" t="s">
        <v>671</v>
      </c>
      <c r="D26" s="274" t="s">
        <v>672</v>
      </c>
      <c r="E26" s="275" t="s">
        <v>673</v>
      </c>
      <c r="F26" s="276" t="s">
        <v>674</v>
      </c>
      <c r="G26" s="273" t="s">
        <v>675</v>
      </c>
      <c r="H26" s="273" t="s">
        <v>676</v>
      </c>
      <c r="I26" s="273" t="s">
        <v>677</v>
      </c>
      <c r="J26" s="277" t="s">
        <v>678</v>
      </c>
      <c r="K26" s="276" t="s">
        <v>674</v>
      </c>
      <c r="L26" s="654"/>
      <c r="M26" s="655"/>
      <c r="N26" s="656"/>
    </row>
    <row r="27" spans="1:15" x14ac:dyDescent="0.7">
      <c r="A27" s="647"/>
      <c r="B27" s="272" t="s">
        <v>238</v>
      </c>
      <c r="C27" s="272" t="s">
        <v>679</v>
      </c>
      <c r="D27" s="272" t="s">
        <v>240</v>
      </c>
      <c r="E27" s="272" t="s">
        <v>680</v>
      </c>
      <c r="F27" s="272" t="s">
        <v>681</v>
      </c>
      <c r="G27" s="272" t="s">
        <v>243</v>
      </c>
      <c r="H27" s="272" t="s">
        <v>682</v>
      </c>
      <c r="I27" s="272" t="s">
        <v>245</v>
      </c>
      <c r="J27" s="272" t="s">
        <v>683</v>
      </c>
      <c r="K27" s="272" t="s">
        <v>684</v>
      </c>
      <c r="L27" s="278" t="s">
        <v>685</v>
      </c>
      <c r="M27" s="278" t="s">
        <v>686</v>
      </c>
      <c r="N27" s="278" t="s">
        <v>687</v>
      </c>
    </row>
    <row r="28" spans="1:15" x14ac:dyDescent="0.7">
      <c r="A28" s="279" t="s">
        <v>688</v>
      </c>
      <c r="B28" s="280">
        <v>661294361.88</v>
      </c>
      <c r="C28" s="280">
        <v>606186498.38999999</v>
      </c>
      <c r="D28" s="280">
        <v>670349604.58999991</v>
      </c>
      <c r="E28" s="280">
        <v>64163106.199999928</v>
      </c>
      <c r="F28" s="281">
        <v>10.584713841435569</v>
      </c>
      <c r="G28" s="282">
        <v>1032258478.01</v>
      </c>
      <c r="H28" s="282">
        <v>946236938.17583323</v>
      </c>
      <c r="I28" s="282">
        <v>952379466.95999992</v>
      </c>
      <c r="J28" s="282">
        <v>6142528.7841666937</v>
      </c>
      <c r="K28" s="281">
        <v>0.64915335011211184</v>
      </c>
      <c r="L28" s="281" t="s">
        <v>703</v>
      </c>
      <c r="M28" s="283" t="s">
        <v>704</v>
      </c>
      <c r="N28" s="283" t="s">
        <v>704</v>
      </c>
    </row>
    <row r="29" spans="1:15" x14ac:dyDescent="0.7">
      <c r="A29" s="279" t="s">
        <v>689</v>
      </c>
      <c r="B29" s="284">
        <v>73132218.010000005</v>
      </c>
      <c r="C29" s="284">
        <v>67037866.509166665</v>
      </c>
      <c r="D29" s="284">
        <v>66213789.479999997</v>
      </c>
      <c r="E29" s="280">
        <v>-824077.02916666865</v>
      </c>
      <c r="F29" s="281">
        <v>-1.2292709659159358</v>
      </c>
      <c r="G29" s="282">
        <v>129849242.52000001</v>
      </c>
      <c r="H29" s="282">
        <v>119028472.31</v>
      </c>
      <c r="I29" s="282">
        <v>119448133.04999998</v>
      </c>
      <c r="J29" s="282">
        <v>419660.73999997973</v>
      </c>
      <c r="K29" s="281">
        <v>0.35257172662605241</v>
      </c>
      <c r="L29" s="281" t="s">
        <v>704</v>
      </c>
      <c r="M29" s="283" t="s">
        <v>704</v>
      </c>
      <c r="N29" s="283" t="s">
        <v>704</v>
      </c>
    </row>
    <row r="30" spans="1:15" x14ac:dyDescent="0.7">
      <c r="A30" s="279" t="s">
        <v>690</v>
      </c>
      <c r="B30" s="280">
        <v>68170100</v>
      </c>
      <c r="C30" s="280">
        <v>62489258.333333336</v>
      </c>
      <c r="D30" s="280">
        <v>56963296.699999996</v>
      </c>
      <c r="E30" s="280">
        <v>-5525961.6333333403</v>
      </c>
      <c r="F30" s="281">
        <v>-8.8430584403106192</v>
      </c>
      <c r="G30" s="282">
        <v>121899225</v>
      </c>
      <c r="H30" s="282">
        <v>111740956.25</v>
      </c>
      <c r="I30" s="282">
        <v>118916673.37</v>
      </c>
      <c r="J30" s="282">
        <v>7175717.1200000048</v>
      </c>
      <c r="K30" s="281">
        <v>6.4217430750687754</v>
      </c>
      <c r="L30" s="281" t="s">
        <v>703</v>
      </c>
      <c r="M30" s="283" t="s">
        <v>703</v>
      </c>
      <c r="N30" s="283" t="s">
        <v>703</v>
      </c>
    </row>
    <row r="31" spans="1:15" x14ac:dyDescent="0.7">
      <c r="A31" s="279" t="s">
        <v>691</v>
      </c>
      <c r="B31" s="280">
        <v>72223799.950000003</v>
      </c>
      <c r="C31" s="280">
        <v>66205149.954166666</v>
      </c>
      <c r="D31" s="280">
        <v>62568472.520000003</v>
      </c>
      <c r="E31" s="280">
        <v>-3636677.4341666624</v>
      </c>
      <c r="F31" s="281">
        <v>-5.4930431192804594</v>
      </c>
      <c r="G31" s="282">
        <v>119048225.38</v>
      </c>
      <c r="H31" s="282">
        <v>109127539.93166666</v>
      </c>
      <c r="I31" s="282">
        <v>114070952.76000001</v>
      </c>
      <c r="J31" s="282">
        <v>4943412.828333348</v>
      </c>
      <c r="K31" s="281">
        <v>4.5299406835605458</v>
      </c>
      <c r="L31" s="281" t="s">
        <v>703</v>
      </c>
      <c r="M31" s="283" t="s">
        <v>704</v>
      </c>
      <c r="N31" s="283" t="s">
        <v>704</v>
      </c>
    </row>
    <row r="32" spans="1:15" x14ac:dyDescent="0.7">
      <c r="A32" s="279" t="s">
        <v>692</v>
      </c>
      <c r="B32" s="280">
        <v>40864300</v>
      </c>
      <c r="C32" s="280">
        <v>37458941.666666672</v>
      </c>
      <c r="D32" s="280">
        <v>36819131.859999999</v>
      </c>
      <c r="E32" s="280">
        <v>-639809.80666667223</v>
      </c>
      <c r="F32" s="281">
        <v>-1.7080295870612259</v>
      </c>
      <c r="G32" s="282">
        <v>75459363.189999998</v>
      </c>
      <c r="H32" s="282">
        <v>69171082.924166664</v>
      </c>
      <c r="I32" s="282">
        <v>76991064.170000017</v>
      </c>
      <c r="J32" s="282">
        <v>7819981.2458333522</v>
      </c>
      <c r="K32" s="281">
        <v>11.305275145694219</v>
      </c>
      <c r="L32" s="281" t="s">
        <v>704</v>
      </c>
      <c r="M32" s="283" t="s">
        <v>703</v>
      </c>
      <c r="N32" s="283" t="s">
        <v>704</v>
      </c>
    </row>
    <row r="33" spans="1:14" x14ac:dyDescent="0.7">
      <c r="A33" s="279" t="s">
        <v>693</v>
      </c>
      <c r="B33" s="280">
        <v>83067888.659999996</v>
      </c>
      <c r="C33" s="280">
        <v>76145564.604999989</v>
      </c>
      <c r="D33" s="280">
        <v>71590794.140000001</v>
      </c>
      <c r="E33" s="280">
        <v>-4554770.4649999887</v>
      </c>
      <c r="F33" s="281">
        <v>-5.9816622131933155</v>
      </c>
      <c r="G33" s="282">
        <v>125895572</v>
      </c>
      <c r="H33" s="282">
        <v>115404274.33333333</v>
      </c>
      <c r="I33" s="282">
        <v>123873454.28</v>
      </c>
      <c r="J33" s="282">
        <v>8469179.9466666728</v>
      </c>
      <c r="K33" s="281">
        <v>7.3387056030561935</v>
      </c>
      <c r="L33" s="281" t="s">
        <v>703</v>
      </c>
      <c r="M33" s="283" t="s">
        <v>703</v>
      </c>
      <c r="N33" s="283" t="s">
        <v>703</v>
      </c>
    </row>
    <row r="34" spans="1:14" x14ac:dyDescent="0.7">
      <c r="A34" s="279" t="s">
        <v>694</v>
      </c>
      <c r="B34" s="280">
        <v>96188094.600000009</v>
      </c>
      <c r="C34" s="280">
        <v>88172420.050000012</v>
      </c>
      <c r="D34" s="280">
        <v>81234728.769999996</v>
      </c>
      <c r="E34" s="280">
        <v>-6937691.2800000161</v>
      </c>
      <c r="F34" s="281">
        <v>-7.8683235370718574</v>
      </c>
      <c r="G34" s="282">
        <v>163592233.99000001</v>
      </c>
      <c r="H34" s="282">
        <v>149959547.82416666</v>
      </c>
      <c r="I34" s="282">
        <v>166044110.17999998</v>
      </c>
      <c r="J34" s="282">
        <v>16084562.355833322</v>
      </c>
      <c r="K34" s="281">
        <v>10.725934153051121</v>
      </c>
      <c r="L34" s="281" t="s">
        <v>703</v>
      </c>
      <c r="M34" s="283" t="s">
        <v>703</v>
      </c>
      <c r="N34" s="283" t="s">
        <v>703</v>
      </c>
    </row>
    <row r="35" spans="1:14" x14ac:dyDescent="0.7">
      <c r="A35" s="279" t="s">
        <v>695</v>
      </c>
      <c r="B35" s="280">
        <v>130281893.56999999</v>
      </c>
      <c r="C35" s="280">
        <v>119425069.10583332</v>
      </c>
      <c r="D35" s="280">
        <v>123683444.70999999</v>
      </c>
      <c r="E35" s="280">
        <v>4258375.6041666716</v>
      </c>
      <c r="F35" s="281">
        <v>3.565730073300557</v>
      </c>
      <c r="G35" s="282">
        <v>277286490.44000006</v>
      </c>
      <c r="H35" s="282">
        <v>254179282.9033334</v>
      </c>
      <c r="I35" s="282">
        <v>260647124.22999999</v>
      </c>
      <c r="J35" s="282">
        <v>6467841.3266665936</v>
      </c>
      <c r="K35" s="281">
        <v>2.5445981485148694</v>
      </c>
      <c r="L35" s="281" t="s">
        <v>704</v>
      </c>
      <c r="M35" s="283" t="s">
        <v>704</v>
      </c>
      <c r="N35" s="283" t="s">
        <v>704</v>
      </c>
    </row>
    <row r="36" spans="1:14" x14ac:dyDescent="0.7">
      <c r="A36" s="279" t="s">
        <v>696</v>
      </c>
      <c r="B36" s="280">
        <v>69871090</v>
      </c>
      <c r="C36" s="280">
        <v>64048499.166666664</v>
      </c>
      <c r="D36" s="280">
        <v>56613719.179999992</v>
      </c>
      <c r="E36" s="280">
        <v>-7434779.9866666719</v>
      </c>
      <c r="F36" s="281">
        <v>-11.6080471570769</v>
      </c>
      <c r="G36" s="282">
        <v>120096657</v>
      </c>
      <c r="H36" s="282">
        <v>110088602.25</v>
      </c>
      <c r="I36" s="282">
        <v>124821480.22999999</v>
      </c>
      <c r="J36" s="282">
        <v>14732877.979999989</v>
      </c>
      <c r="K36" s="281">
        <v>13.382745969054202</v>
      </c>
      <c r="L36" s="281" t="s">
        <v>703</v>
      </c>
      <c r="M36" s="283" t="s">
        <v>703</v>
      </c>
      <c r="N36" s="283" t="s">
        <v>703</v>
      </c>
    </row>
    <row r="37" spans="1:14" x14ac:dyDescent="0.7">
      <c r="A37" s="279" t="s">
        <v>697</v>
      </c>
      <c r="B37" s="280">
        <v>101866712</v>
      </c>
      <c r="C37" s="280">
        <v>93377819.333333328</v>
      </c>
      <c r="D37" s="280">
        <v>56654084.189999998</v>
      </c>
      <c r="E37" s="280">
        <v>-36723735.143333331</v>
      </c>
      <c r="F37" s="281">
        <v>-39.328113898483338</v>
      </c>
      <c r="G37" s="282">
        <v>133735528.5</v>
      </c>
      <c r="H37" s="282">
        <v>122590901.125</v>
      </c>
      <c r="I37" s="282">
        <v>137243996.19999996</v>
      </c>
      <c r="J37" s="282">
        <v>14653095.074999958</v>
      </c>
      <c r="K37" s="281">
        <v>11.952840659894413</v>
      </c>
      <c r="L37" s="281" t="s">
        <v>703</v>
      </c>
      <c r="M37" s="283" t="s">
        <v>703</v>
      </c>
      <c r="N37" s="283" t="s">
        <v>703</v>
      </c>
    </row>
    <row r="38" spans="1:14" x14ac:dyDescent="0.7">
      <c r="A38" s="279" t="s">
        <v>698</v>
      </c>
      <c r="B38" s="280">
        <v>192166700.18000001</v>
      </c>
      <c r="C38" s="280">
        <v>176152808.49833333</v>
      </c>
      <c r="D38" s="280">
        <v>180070498.95000002</v>
      </c>
      <c r="E38" s="280">
        <v>3917690.451666683</v>
      </c>
      <c r="F38" s="281">
        <v>2.2240295145244593</v>
      </c>
      <c r="G38" s="282">
        <v>333122083.79000002</v>
      </c>
      <c r="H38" s="282">
        <v>305361910.14083338</v>
      </c>
      <c r="I38" s="282">
        <v>301108553.38000005</v>
      </c>
      <c r="J38" s="282">
        <v>-4253356.760833323</v>
      </c>
      <c r="K38" s="281">
        <v>-1.39289040957062</v>
      </c>
      <c r="L38" s="281" t="s">
        <v>704</v>
      </c>
      <c r="M38" s="283" t="s">
        <v>704</v>
      </c>
      <c r="N38" s="283" t="s">
        <v>704</v>
      </c>
    </row>
    <row r="39" spans="1:14" x14ac:dyDescent="0.7">
      <c r="A39" s="279" t="s">
        <v>699</v>
      </c>
      <c r="B39" s="280">
        <v>22866181.470000003</v>
      </c>
      <c r="C39" s="280">
        <v>20960666.347500004</v>
      </c>
      <c r="D39" s="280">
        <v>20323900.380000003</v>
      </c>
      <c r="E39" s="280">
        <v>-636765.96750000119</v>
      </c>
      <c r="F39" s="281">
        <v>-3.037908990789068</v>
      </c>
      <c r="G39" s="282">
        <v>44492805.170000002</v>
      </c>
      <c r="H39" s="282">
        <v>40785071.405833334</v>
      </c>
      <c r="I39" s="282">
        <v>41273503.579999998</v>
      </c>
      <c r="J39" s="282">
        <v>488432.17416666448</v>
      </c>
      <c r="K39" s="281">
        <v>1.1975758710987714</v>
      </c>
      <c r="L39" s="281" t="s">
        <v>704</v>
      </c>
      <c r="M39" s="283" t="s">
        <v>704</v>
      </c>
      <c r="N39" s="283" t="s">
        <v>704</v>
      </c>
    </row>
    <row r="40" spans="1:14" x14ac:dyDescent="0.7">
      <c r="A40" s="381" t="s">
        <v>700</v>
      </c>
      <c r="B40" s="382">
        <f>SUM(B28:B39)</f>
        <v>1611993340.3199999</v>
      </c>
      <c r="C40" s="382">
        <f>SUM(C28:C39)</f>
        <v>1477660561.9600003</v>
      </c>
      <c r="D40" s="382">
        <f>SUM(D28:D39)</f>
        <v>1483085465.4700003</v>
      </c>
      <c r="E40" s="382">
        <f>SUM(E28:E39)</f>
        <v>5424903.5099999309</v>
      </c>
      <c r="F40" s="383">
        <f>+E40/C40*100</f>
        <v>0.36712785396425712</v>
      </c>
      <c r="G40" s="384">
        <f>SUM(G28:G39)</f>
        <v>2676735904.9899998</v>
      </c>
      <c r="H40" s="385">
        <f>SUM(H28:H39)</f>
        <v>2453674579.5741663</v>
      </c>
      <c r="I40" s="384">
        <f>SUM(I28:I39)</f>
        <v>2536818512.3899999</v>
      </c>
      <c r="J40" s="384">
        <f t="shared" ref="J40" si="4">+I40-H40</f>
        <v>83143932.815833569</v>
      </c>
      <c r="K40" s="383">
        <f t="shared" ref="K40" si="5">+J40/H40*100</f>
        <v>3.388547670826958</v>
      </c>
      <c r="L40" s="386" t="str">
        <f t="shared" ref="L40" si="6">IF(AND(F40&gt;=-5.01, F40&lt;=5.01),"ผ่าน", "ไม่ผ่าน")</f>
        <v>ผ่าน</v>
      </c>
      <c r="M40" s="387" t="str">
        <f t="shared" ref="M40" si="7">IF(AND(K40&gt;=-5.01, K40&lt;=5.01),"ผ่าน", "ไม่ผ่าน")</f>
        <v>ผ่าน</v>
      </c>
      <c r="N40" s="388" t="str">
        <f t="shared" ref="N40" si="8">IF(OR(L40="ผ่าน", M40="ผ่าน"),"ผ่าน", "ไม่ผ่าน")</f>
        <v>ผ่าน</v>
      </c>
    </row>
    <row r="41" spans="1:14" x14ac:dyDescent="0.7">
      <c r="A41" s="641" t="s">
        <v>701</v>
      </c>
      <c r="B41" s="641"/>
      <c r="C41" s="641"/>
      <c r="D41" s="641"/>
      <c r="E41" s="641"/>
      <c r="F41" s="641"/>
      <c r="G41" s="641"/>
      <c r="H41" s="641"/>
      <c r="I41" s="641"/>
      <c r="J41" s="641"/>
      <c r="K41" s="641"/>
      <c r="L41" s="389">
        <f>COUNTIF(L28:L39,"ผ่าน")</f>
        <v>5</v>
      </c>
      <c r="M41" s="389">
        <f>COUNTIF(M28:M39,"ผ่าน")</f>
        <v>6</v>
      </c>
      <c r="N41" s="389">
        <f>COUNTIF(N28:N39,"ผ่าน")</f>
        <v>7</v>
      </c>
    </row>
    <row r="42" spans="1:14" x14ac:dyDescent="0.7">
      <c r="A42" s="390" t="s">
        <v>846</v>
      </c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2">
        <f>L41/12*100</f>
        <v>41.666666666666671</v>
      </c>
      <c r="M42" s="392">
        <f>M41/12*100</f>
        <v>50</v>
      </c>
      <c r="N42" s="392">
        <f>N41/12*100</f>
        <v>58.333333333333336</v>
      </c>
    </row>
    <row r="44" spans="1:14" ht="30" x14ac:dyDescent="0.7">
      <c r="A44" s="657" t="s">
        <v>668</v>
      </c>
      <c r="B44" s="657"/>
      <c r="C44" s="657"/>
      <c r="D44" s="657"/>
      <c r="E44" s="657"/>
      <c r="F44" s="657"/>
      <c r="G44" s="657"/>
      <c r="H44" s="657"/>
      <c r="I44" s="657"/>
      <c r="J44" s="657"/>
      <c r="K44" s="657"/>
      <c r="L44" s="657"/>
      <c r="M44" s="657"/>
      <c r="N44" s="657"/>
    </row>
    <row r="45" spans="1:14" ht="30" x14ac:dyDescent="0.7">
      <c r="A45" s="657" t="s">
        <v>847</v>
      </c>
      <c r="B45" s="657"/>
      <c r="C45" s="657"/>
      <c r="D45" s="657"/>
      <c r="E45" s="657"/>
      <c r="F45" s="657"/>
      <c r="G45" s="657"/>
      <c r="H45" s="657"/>
      <c r="I45" s="657"/>
      <c r="J45" s="657"/>
      <c r="K45" s="657"/>
      <c r="L45" s="657"/>
      <c r="M45" s="657"/>
      <c r="N45" s="657"/>
    </row>
    <row r="46" spans="1:14" ht="30" x14ac:dyDescent="0.7">
      <c r="A46" s="657" t="s">
        <v>824</v>
      </c>
      <c r="B46" s="657"/>
      <c r="C46" s="657"/>
      <c r="D46" s="657"/>
      <c r="E46" s="657"/>
      <c r="F46" s="657"/>
      <c r="G46" s="657"/>
      <c r="H46" s="657"/>
      <c r="I46" s="657"/>
      <c r="J46" s="657"/>
      <c r="K46" s="657"/>
      <c r="L46" s="657"/>
      <c r="M46" s="657"/>
      <c r="N46" s="657"/>
    </row>
    <row r="47" spans="1:14" ht="30" x14ac:dyDescent="0.7">
      <c r="A47" s="657" t="s">
        <v>851</v>
      </c>
      <c r="B47" s="657"/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M47" s="657"/>
      <c r="N47" s="657"/>
    </row>
    <row r="48" spans="1:14" ht="30" x14ac:dyDescent="0.7">
      <c r="A48" s="658" t="s">
        <v>825</v>
      </c>
      <c r="B48" s="658"/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</row>
    <row r="49" spans="1:14" ht="30" x14ac:dyDescent="0.7">
      <c r="A49" s="642" t="s">
        <v>848</v>
      </c>
      <c r="B49" s="643"/>
      <c r="C49" s="643"/>
      <c r="D49" s="643"/>
      <c r="E49" s="643"/>
      <c r="F49" s="643"/>
      <c r="G49" s="643"/>
      <c r="H49" s="643"/>
      <c r="I49" s="643"/>
      <c r="J49" s="643"/>
      <c r="K49" s="643"/>
      <c r="L49" s="643"/>
      <c r="M49" s="643"/>
      <c r="N49" s="644"/>
    </row>
    <row r="50" spans="1:14" ht="24.6" customHeight="1" x14ac:dyDescent="0.7">
      <c r="A50" s="645" t="s">
        <v>513</v>
      </c>
      <c r="B50" s="648" t="s">
        <v>828</v>
      </c>
      <c r="C50" s="649"/>
      <c r="D50" s="649"/>
      <c r="E50" s="649"/>
      <c r="F50" s="650"/>
      <c r="G50" s="648" t="s">
        <v>829</v>
      </c>
      <c r="H50" s="649"/>
      <c r="I50" s="649"/>
      <c r="J50" s="649"/>
      <c r="K50" s="650"/>
      <c r="L50" s="651" t="s">
        <v>849</v>
      </c>
      <c r="M50" s="652"/>
      <c r="N50" s="653"/>
    </row>
    <row r="51" spans="1:14" ht="81" x14ac:dyDescent="0.7">
      <c r="A51" s="646"/>
      <c r="B51" s="273" t="s">
        <v>670</v>
      </c>
      <c r="C51" s="274" t="s">
        <v>671</v>
      </c>
      <c r="D51" s="274" t="s">
        <v>672</v>
      </c>
      <c r="E51" s="275" t="s">
        <v>673</v>
      </c>
      <c r="F51" s="276" t="s">
        <v>674</v>
      </c>
      <c r="G51" s="273" t="s">
        <v>675</v>
      </c>
      <c r="H51" s="273" t="s">
        <v>676</v>
      </c>
      <c r="I51" s="273" t="s">
        <v>677</v>
      </c>
      <c r="J51" s="277" t="s">
        <v>678</v>
      </c>
      <c r="K51" s="276" t="s">
        <v>674</v>
      </c>
      <c r="L51" s="654"/>
      <c r="M51" s="655"/>
      <c r="N51" s="656"/>
    </row>
    <row r="52" spans="1:14" x14ac:dyDescent="0.7">
      <c r="A52" s="647"/>
      <c r="B52" s="272" t="s">
        <v>238</v>
      </c>
      <c r="C52" s="272" t="s">
        <v>679</v>
      </c>
      <c r="D52" s="272" t="s">
        <v>240</v>
      </c>
      <c r="E52" s="272" t="s">
        <v>680</v>
      </c>
      <c r="F52" s="272" t="s">
        <v>681</v>
      </c>
      <c r="G52" s="272" t="s">
        <v>243</v>
      </c>
      <c r="H52" s="272" t="s">
        <v>682</v>
      </c>
      <c r="I52" s="272" t="s">
        <v>245</v>
      </c>
      <c r="J52" s="272" t="s">
        <v>683</v>
      </c>
      <c r="K52" s="272" t="s">
        <v>684</v>
      </c>
      <c r="L52" s="278" t="s">
        <v>685</v>
      </c>
      <c r="M52" s="278" t="s">
        <v>686</v>
      </c>
      <c r="N52" s="278" t="s">
        <v>687</v>
      </c>
    </row>
    <row r="53" spans="1:14" x14ac:dyDescent="0.7">
      <c r="A53" s="291" t="s">
        <v>702</v>
      </c>
      <c r="B53" s="292">
        <v>408109067.06</v>
      </c>
      <c r="C53" s="293">
        <v>374099978.13833332</v>
      </c>
      <c r="D53" s="292">
        <v>495030050.26000011</v>
      </c>
      <c r="E53" s="292">
        <v>120930072.12166679</v>
      </c>
      <c r="F53" s="294">
        <v>32.325602563106735</v>
      </c>
      <c r="G53" s="295">
        <v>692589155.14000022</v>
      </c>
      <c r="H53" s="295">
        <v>634873392.21166682</v>
      </c>
      <c r="I53" s="295">
        <v>638980829.50000012</v>
      </c>
      <c r="J53" s="295">
        <v>4107437.2883332968</v>
      </c>
      <c r="K53" s="294">
        <v>0.64696951214548259</v>
      </c>
      <c r="L53" s="281" t="s">
        <v>703</v>
      </c>
      <c r="M53" s="283" t="s">
        <v>704</v>
      </c>
      <c r="N53" s="283" t="s">
        <v>704</v>
      </c>
    </row>
    <row r="54" spans="1:14" x14ac:dyDescent="0.7">
      <c r="A54" s="291" t="s">
        <v>705</v>
      </c>
      <c r="B54" s="292">
        <v>60792058.849999994</v>
      </c>
      <c r="C54" s="293">
        <v>55726053.945833325</v>
      </c>
      <c r="D54" s="292">
        <v>59899867.639999993</v>
      </c>
      <c r="E54" s="292">
        <v>4173813.6941666678</v>
      </c>
      <c r="F54" s="294">
        <v>7.4898784296187308</v>
      </c>
      <c r="G54" s="295">
        <v>125740530.95000002</v>
      </c>
      <c r="H54" s="295">
        <v>115262153.37083334</v>
      </c>
      <c r="I54" s="295">
        <v>125983469.19</v>
      </c>
      <c r="J54" s="295">
        <v>10721315.81916666</v>
      </c>
      <c r="K54" s="294">
        <v>9.3016792638542274</v>
      </c>
      <c r="L54" s="281" t="s">
        <v>703</v>
      </c>
      <c r="M54" s="283" t="s">
        <v>703</v>
      </c>
      <c r="N54" s="283" t="s">
        <v>703</v>
      </c>
    </row>
    <row r="55" spans="1:14" x14ac:dyDescent="0.7">
      <c r="A55" s="291" t="s">
        <v>706</v>
      </c>
      <c r="B55" s="292">
        <v>75190260</v>
      </c>
      <c r="C55" s="293">
        <v>68924405</v>
      </c>
      <c r="D55" s="292">
        <v>73786325.879999995</v>
      </c>
      <c r="E55" s="292">
        <v>4861920.8799999952</v>
      </c>
      <c r="F55" s="294">
        <v>7.0539903536345285</v>
      </c>
      <c r="G55" s="295">
        <v>195605802.80000001</v>
      </c>
      <c r="H55" s="295">
        <v>179305319.23333335</v>
      </c>
      <c r="I55" s="295">
        <v>180707513.44999999</v>
      </c>
      <c r="J55" s="295">
        <v>1402194.2166666389</v>
      </c>
      <c r="K55" s="294">
        <v>0.78201484633143392</v>
      </c>
      <c r="L55" s="281" t="s">
        <v>703</v>
      </c>
      <c r="M55" s="283" t="s">
        <v>704</v>
      </c>
      <c r="N55" s="283" t="s">
        <v>704</v>
      </c>
    </row>
    <row r="56" spans="1:14" x14ac:dyDescent="0.7">
      <c r="A56" s="291" t="s">
        <v>707</v>
      </c>
      <c r="B56" s="292">
        <v>136627311.34</v>
      </c>
      <c r="C56" s="293">
        <v>125241702.06166668</v>
      </c>
      <c r="D56" s="292">
        <v>116326411.78000002</v>
      </c>
      <c r="E56" s="292">
        <v>-8915290.2816666663</v>
      </c>
      <c r="F56" s="294">
        <v>-7.1184678385135189</v>
      </c>
      <c r="G56" s="295">
        <v>226220236.34</v>
      </c>
      <c r="H56" s="295">
        <v>207368549.97833335</v>
      </c>
      <c r="I56" s="295">
        <v>205206005.78</v>
      </c>
      <c r="J56" s="295">
        <v>-2162544.1983333528</v>
      </c>
      <c r="K56" s="294">
        <v>-1.0428506147915408</v>
      </c>
      <c r="L56" s="281" t="s">
        <v>703</v>
      </c>
      <c r="M56" s="283" t="s">
        <v>704</v>
      </c>
      <c r="N56" s="283" t="s">
        <v>704</v>
      </c>
    </row>
    <row r="57" spans="1:14" x14ac:dyDescent="0.7">
      <c r="A57" s="291" t="s">
        <v>708</v>
      </c>
      <c r="B57" s="292">
        <v>66898220.359999999</v>
      </c>
      <c r="C57" s="293">
        <v>61323368.663333327</v>
      </c>
      <c r="D57" s="292">
        <v>55402166.739999995</v>
      </c>
      <c r="E57" s="292">
        <v>-5921201.9233333319</v>
      </c>
      <c r="F57" s="294">
        <v>-9.6557023079421231</v>
      </c>
      <c r="G57" s="295">
        <v>126083190.85000001</v>
      </c>
      <c r="H57" s="295">
        <v>115576258.27916668</v>
      </c>
      <c r="I57" s="295">
        <v>118194142.49000002</v>
      </c>
      <c r="J57" s="295">
        <v>2617884.2108333409</v>
      </c>
      <c r="K57" s="294">
        <v>2.265070914919237</v>
      </c>
      <c r="L57" s="281" t="s">
        <v>703</v>
      </c>
      <c r="M57" s="283" t="s">
        <v>704</v>
      </c>
      <c r="N57" s="283" t="s">
        <v>704</v>
      </c>
    </row>
    <row r="58" spans="1:14" x14ac:dyDescent="0.7">
      <c r="A58" s="291" t="s">
        <v>709</v>
      </c>
      <c r="B58" s="292">
        <v>75496837.189999998</v>
      </c>
      <c r="C58" s="293">
        <v>69205434.090833321</v>
      </c>
      <c r="D58" s="292">
        <v>64636224.890000001</v>
      </c>
      <c r="E58" s="292">
        <v>-4569209.2008333206</v>
      </c>
      <c r="F58" s="294">
        <v>-6.6023850017849108</v>
      </c>
      <c r="G58" s="295">
        <v>124505214.09</v>
      </c>
      <c r="H58" s="295">
        <v>114129779.58250001</v>
      </c>
      <c r="I58" s="295">
        <v>119792655.55</v>
      </c>
      <c r="J58" s="295">
        <v>5662875.9674999863</v>
      </c>
      <c r="K58" s="294">
        <v>4.9617864751999381</v>
      </c>
      <c r="L58" s="281" t="s">
        <v>703</v>
      </c>
      <c r="M58" s="283" t="s">
        <v>704</v>
      </c>
      <c r="N58" s="283" t="s">
        <v>704</v>
      </c>
    </row>
    <row r="59" spans="1:14" x14ac:dyDescent="0.7">
      <c r="A59" s="291" t="s">
        <v>710</v>
      </c>
      <c r="B59" s="292">
        <v>56053329.579999998</v>
      </c>
      <c r="C59" s="293">
        <v>51382218.781666659</v>
      </c>
      <c r="D59" s="292">
        <v>52865042.170000002</v>
      </c>
      <c r="E59" s="292">
        <v>1482823.388333343</v>
      </c>
      <c r="F59" s="294">
        <v>2.8858687372652332</v>
      </c>
      <c r="G59" s="295">
        <v>113045153.97000001</v>
      </c>
      <c r="H59" s="295">
        <v>103624724.47250001</v>
      </c>
      <c r="I59" s="295">
        <v>107763592.01000001</v>
      </c>
      <c r="J59" s="295">
        <v>4138867.537499994</v>
      </c>
      <c r="K59" s="294">
        <v>3.9940926825801784</v>
      </c>
      <c r="L59" s="281" t="s">
        <v>704</v>
      </c>
      <c r="M59" s="283" t="s">
        <v>704</v>
      </c>
      <c r="N59" s="283" t="s">
        <v>704</v>
      </c>
    </row>
    <row r="60" spans="1:14" x14ac:dyDescent="0.7">
      <c r="A60" s="291" t="s">
        <v>711</v>
      </c>
      <c r="B60" s="292">
        <v>36676345.650000006</v>
      </c>
      <c r="C60" s="293">
        <v>33619983.51250001</v>
      </c>
      <c r="D60" s="292">
        <v>33244997.569999997</v>
      </c>
      <c r="E60" s="292">
        <v>-374985.94250001386</v>
      </c>
      <c r="F60" s="294">
        <v>-1.1153662296133875</v>
      </c>
      <c r="G60" s="295">
        <v>66256340.810000002</v>
      </c>
      <c r="H60" s="295">
        <v>60734979.075833336</v>
      </c>
      <c r="I60" s="295">
        <v>59305004.390000015</v>
      </c>
      <c r="J60" s="295">
        <v>-1429974.68583332</v>
      </c>
      <c r="K60" s="294">
        <v>-2.3544499522225273</v>
      </c>
      <c r="L60" s="281" t="s">
        <v>704</v>
      </c>
      <c r="M60" s="283" t="s">
        <v>704</v>
      </c>
      <c r="N60" s="283" t="s">
        <v>704</v>
      </c>
    </row>
    <row r="61" spans="1:14" x14ac:dyDescent="0.7">
      <c r="A61" s="278" t="s">
        <v>712</v>
      </c>
      <c r="B61" s="296">
        <f>SUM(B53:B60)</f>
        <v>915843430.02999997</v>
      </c>
      <c r="C61" s="296">
        <f>SUM(C53:C60)</f>
        <v>839523144.19416666</v>
      </c>
      <c r="D61" s="296">
        <f>SUM(D53:D60)</f>
        <v>951191086.93000007</v>
      </c>
      <c r="E61" s="297">
        <f t="shared" ref="E61" si="9">+D61-C61</f>
        <v>111667942.73583341</v>
      </c>
      <c r="F61" s="278">
        <f t="shared" ref="F61" si="10">+E61/C61*100</f>
        <v>13.301353692043852</v>
      </c>
      <c r="G61" s="298">
        <f>SUM(G53:G60)</f>
        <v>1670045624.95</v>
      </c>
      <c r="H61" s="298">
        <f>SUM(H53:H60)</f>
        <v>1530875156.2041671</v>
      </c>
      <c r="I61" s="298">
        <f>SUM(I53:I60)</f>
        <v>1555933212.3600001</v>
      </c>
      <c r="J61" s="298">
        <f t="shared" ref="J61" si="11">+I61-H61</f>
        <v>25058056.155833006</v>
      </c>
      <c r="K61" s="278">
        <f t="shared" ref="K61" si="12">+J61/H61*100</f>
        <v>1.6368451767134893</v>
      </c>
      <c r="L61" s="287" t="str">
        <f t="shared" ref="L61" si="13">IF(AND(F61&gt;=-5.01, F61&lt;=5.01),"ผ่าน", "ไม่ผ่าน")</f>
        <v>ไม่ผ่าน</v>
      </c>
      <c r="M61" s="288" t="str">
        <f t="shared" ref="M61" si="14">IF(AND(K61&gt;=-5.01, K61&lt;=5.01),"ผ่าน", "ไม่ผ่าน")</f>
        <v>ผ่าน</v>
      </c>
      <c r="N61" s="289" t="str">
        <f>IF(OR(L61="ผ่าน", M61="ผ่าน"),"ผ่าน", "ไม่ผ่าน")</f>
        <v>ผ่าน</v>
      </c>
    </row>
    <row r="62" spans="1:14" x14ac:dyDescent="0.7">
      <c r="A62" s="665" t="s">
        <v>713</v>
      </c>
      <c r="B62" s="666"/>
      <c r="C62" s="666"/>
      <c r="D62" s="666"/>
      <c r="E62" s="666"/>
      <c r="F62" s="666"/>
      <c r="G62" s="666"/>
      <c r="H62" s="666"/>
      <c r="I62" s="666"/>
      <c r="J62" s="666"/>
      <c r="K62" s="667"/>
      <c r="L62" s="290">
        <f>COUNTIF(L53:L60,"ผ่าน")</f>
        <v>2</v>
      </c>
      <c r="M62" s="290">
        <f>COUNTIF(M53:M60,"ผ่าน")</f>
        <v>7</v>
      </c>
      <c r="N62" s="290">
        <f>COUNTIF(N53:N60,"ผ่าน")</f>
        <v>7</v>
      </c>
    </row>
    <row r="63" spans="1:14" x14ac:dyDescent="0.7">
      <c r="A63" s="665" t="s">
        <v>850</v>
      </c>
      <c r="B63" s="666"/>
      <c r="C63" s="666"/>
      <c r="D63" s="666"/>
      <c r="E63" s="666"/>
      <c r="F63" s="666"/>
      <c r="G63" s="666"/>
      <c r="H63" s="666"/>
      <c r="I63" s="666"/>
      <c r="J63" s="666"/>
      <c r="K63" s="667"/>
      <c r="L63" s="289">
        <f>L62/8*100</f>
        <v>25</v>
      </c>
      <c r="M63" s="289">
        <f>M62/8*100</f>
        <v>87.5</v>
      </c>
      <c r="N63" s="289">
        <f>N62/8*100</f>
        <v>87.5</v>
      </c>
    </row>
    <row r="65" spans="1:14" ht="30" x14ac:dyDescent="0.7">
      <c r="A65" s="657" t="s">
        <v>668</v>
      </c>
      <c r="B65" s="657"/>
      <c r="C65" s="657"/>
      <c r="D65" s="657"/>
      <c r="E65" s="657"/>
      <c r="F65" s="657"/>
      <c r="G65" s="657"/>
      <c r="H65" s="657"/>
      <c r="I65" s="657"/>
      <c r="J65" s="657"/>
      <c r="K65" s="657"/>
      <c r="L65" s="657"/>
      <c r="M65" s="657"/>
      <c r="N65" s="657"/>
    </row>
    <row r="66" spans="1:14" ht="30" x14ac:dyDescent="0.7">
      <c r="A66" s="657" t="s">
        <v>847</v>
      </c>
      <c r="B66" s="657"/>
      <c r="C66" s="657"/>
      <c r="D66" s="657"/>
      <c r="E66" s="657"/>
      <c r="F66" s="657"/>
      <c r="G66" s="657"/>
      <c r="H66" s="657"/>
      <c r="I66" s="657"/>
      <c r="J66" s="657"/>
      <c r="K66" s="657"/>
      <c r="L66" s="657"/>
      <c r="M66" s="657"/>
      <c r="N66" s="657"/>
    </row>
    <row r="67" spans="1:14" ht="30" x14ac:dyDescent="0.7">
      <c r="A67" s="657" t="s">
        <v>824</v>
      </c>
      <c r="B67" s="657"/>
      <c r="C67" s="657"/>
      <c r="D67" s="657"/>
      <c r="E67" s="657"/>
      <c r="F67" s="657"/>
      <c r="G67" s="657"/>
      <c r="H67" s="657"/>
      <c r="I67" s="657"/>
      <c r="J67" s="657"/>
      <c r="K67" s="657"/>
      <c r="L67" s="657"/>
      <c r="M67" s="657"/>
      <c r="N67" s="657"/>
    </row>
    <row r="68" spans="1:14" ht="30" x14ac:dyDescent="0.7">
      <c r="A68" s="657" t="s">
        <v>853</v>
      </c>
      <c r="B68" s="657"/>
      <c r="C68" s="657"/>
      <c r="D68" s="657"/>
      <c r="E68" s="657"/>
      <c r="F68" s="657"/>
      <c r="G68" s="657"/>
      <c r="H68" s="657"/>
      <c r="I68" s="657"/>
      <c r="J68" s="657"/>
      <c r="K68" s="657"/>
      <c r="L68" s="657"/>
      <c r="M68" s="657"/>
      <c r="N68" s="657"/>
    </row>
    <row r="69" spans="1:14" ht="30" x14ac:dyDescent="0.7">
      <c r="A69" s="658" t="s">
        <v>825</v>
      </c>
      <c r="B69" s="658"/>
      <c r="C69" s="658"/>
      <c r="D69" s="658"/>
      <c r="E69" s="658"/>
      <c r="F69" s="658"/>
      <c r="G69" s="658"/>
      <c r="H69" s="658"/>
      <c r="I69" s="658"/>
      <c r="J69" s="658"/>
      <c r="K69" s="658"/>
      <c r="L69" s="658"/>
      <c r="M69" s="658"/>
      <c r="N69" s="658"/>
    </row>
    <row r="70" spans="1:14" ht="30" x14ac:dyDescent="0.7">
      <c r="A70" s="642" t="s">
        <v>848</v>
      </c>
      <c r="B70" s="643"/>
      <c r="C70" s="643"/>
      <c r="D70" s="643"/>
      <c r="E70" s="643"/>
      <c r="F70" s="643"/>
      <c r="G70" s="643"/>
      <c r="H70" s="643"/>
      <c r="I70" s="643"/>
      <c r="J70" s="643"/>
      <c r="K70" s="643"/>
      <c r="L70" s="643"/>
      <c r="M70" s="643"/>
      <c r="N70" s="644"/>
    </row>
    <row r="71" spans="1:14" x14ac:dyDescent="0.7">
      <c r="A71" s="645" t="s">
        <v>513</v>
      </c>
      <c r="B71" s="648" t="s">
        <v>828</v>
      </c>
      <c r="C71" s="649"/>
      <c r="D71" s="649"/>
      <c r="E71" s="649"/>
      <c r="F71" s="650"/>
      <c r="G71" s="648" t="s">
        <v>829</v>
      </c>
      <c r="H71" s="649"/>
      <c r="I71" s="649"/>
      <c r="J71" s="649"/>
      <c r="K71" s="650"/>
      <c r="L71" s="651" t="s">
        <v>849</v>
      </c>
      <c r="M71" s="652"/>
      <c r="N71" s="653"/>
    </row>
    <row r="72" spans="1:14" ht="81" x14ac:dyDescent="0.7">
      <c r="A72" s="646"/>
      <c r="B72" s="273" t="s">
        <v>670</v>
      </c>
      <c r="C72" s="274" t="s">
        <v>671</v>
      </c>
      <c r="D72" s="274" t="s">
        <v>672</v>
      </c>
      <c r="E72" s="275" t="s">
        <v>673</v>
      </c>
      <c r="F72" s="276" t="s">
        <v>674</v>
      </c>
      <c r="G72" s="273" t="s">
        <v>675</v>
      </c>
      <c r="H72" s="273" t="s">
        <v>676</v>
      </c>
      <c r="I72" s="273" t="s">
        <v>677</v>
      </c>
      <c r="J72" s="277" t="s">
        <v>678</v>
      </c>
      <c r="K72" s="276" t="s">
        <v>674</v>
      </c>
      <c r="L72" s="654"/>
      <c r="M72" s="655"/>
      <c r="N72" s="656"/>
    </row>
    <row r="73" spans="1:14" x14ac:dyDescent="0.7">
      <c r="A73" s="647"/>
      <c r="B73" s="272" t="s">
        <v>238</v>
      </c>
      <c r="C73" s="272" t="s">
        <v>679</v>
      </c>
      <c r="D73" s="272" t="s">
        <v>240</v>
      </c>
      <c r="E73" s="272" t="s">
        <v>680</v>
      </c>
      <c r="F73" s="272" t="s">
        <v>681</v>
      </c>
      <c r="G73" s="272" t="s">
        <v>243</v>
      </c>
      <c r="H73" s="272" t="s">
        <v>682</v>
      </c>
      <c r="I73" s="272" t="s">
        <v>245</v>
      </c>
      <c r="J73" s="272" t="s">
        <v>683</v>
      </c>
      <c r="K73" s="272" t="s">
        <v>684</v>
      </c>
      <c r="L73" s="278" t="s">
        <v>685</v>
      </c>
      <c r="M73" s="278" t="s">
        <v>686</v>
      </c>
      <c r="N73" s="278" t="s">
        <v>687</v>
      </c>
    </row>
    <row r="74" spans="1:14" ht="27" x14ac:dyDescent="0.75">
      <c r="A74" s="299" t="s">
        <v>714</v>
      </c>
      <c r="B74" s="300">
        <v>1343000000</v>
      </c>
      <c r="C74" s="300">
        <v>1231083333.3333335</v>
      </c>
      <c r="D74" s="300">
        <v>1272570183.28</v>
      </c>
      <c r="E74" s="301">
        <v>41486849.946666479</v>
      </c>
      <c r="F74" s="281">
        <v>3.3699465197319278</v>
      </c>
      <c r="G74" s="300">
        <v>1230805934.3</v>
      </c>
      <c r="H74" s="300">
        <v>1128238773.1083333</v>
      </c>
      <c r="I74" s="300">
        <v>1155022667.8700001</v>
      </c>
      <c r="J74" s="282">
        <v>26783894.761666775</v>
      </c>
      <c r="K74" s="281">
        <v>2.373956240475259</v>
      </c>
      <c r="L74" s="281" t="s">
        <v>704</v>
      </c>
      <c r="M74" s="283" t="s">
        <v>704</v>
      </c>
      <c r="N74" s="283" t="s">
        <v>704</v>
      </c>
    </row>
    <row r="75" spans="1:14" ht="27" x14ac:dyDescent="0.75">
      <c r="A75" s="279" t="s">
        <v>715</v>
      </c>
      <c r="B75" s="302">
        <v>60051286.659999996</v>
      </c>
      <c r="C75" s="302">
        <v>55047012.771666661</v>
      </c>
      <c r="D75" s="302">
        <v>46381443.850000001</v>
      </c>
      <c r="E75" s="301">
        <v>-8665568.9216666594</v>
      </c>
      <c r="F75" s="281">
        <v>-15.742123841689967</v>
      </c>
      <c r="G75" s="282">
        <v>103362146.52000001</v>
      </c>
      <c r="H75" s="282">
        <v>94748634.310000002</v>
      </c>
      <c r="I75" s="282">
        <v>88904370.679999977</v>
      </c>
      <c r="J75" s="282">
        <v>-5844263.630000025</v>
      </c>
      <c r="K75" s="281">
        <v>-6.1681771695818597</v>
      </c>
      <c r="L75" s="281" t="s">
        <v>703</v>
      </c>
      <c r="M75" s="283" t="s">
        <v>703</v>
      </c>
      <c r="N75" s="283" t="s">
        <v>703</v>
      </c>
    </row>
    <row r="76" spans="1:14" ht="27" x14ac:dyDescent="0.75">
      <c r="A76" s="279" t="s">
        <v>716</v>
      </c>
      <c r="B76" s="302">
        <v>86671574.789999992</v>
      </c>
      <c r="C76" s="302">
        <v>79448943.55749999</v>
      </c>
      <c r="D76" s="302">
        <v>84602420.320000008</v>
      </c>
      <c r="E76" s="301">
        <v>5153476.7625000179</v>
      </c>
      <c r="F76" s="281">
        <v>6.4865264807080356</v>
      </c>
      <c r="G76" s="282">
        <v>153969455.90000004</v>
      </c>
      <c r="H76" s="282">
        <v>141138667.90833336</v>
      </c>
      <c r="I76" s="282">
        <v>143493831.85999998</v>
      </c>
      <c r="J76" s="282">
        <v>2355163.9516666234</v>
      </c>
      <c r="K76" s="281">
        <v>1.6686879553066587</v>
      </c>
      <c r="L76" s="281" t="s">
        <v>703</v>
      </c>
      <c r="M76" s="283" t="s">
        <v>704</v>
      </c>
      <c r="N76" s="283" t="s">
        <v>704</v>
      </c>
    </row>
    <row r="77" spans="1:14" ht="27" x14ac:dyDescent="0.75">
      <c r="A77" s="279" t="s">
        <v>717</v>
      </c>
      <c r="B77" s="302">
        <v>56548533.750000007</v>
      </c>
      <c r="C77" s="302">
        <v>51836155.937500007</v>
      </c>
      <c r="D77" s="302">
        <v>52938882.649999999</v>
      </c>
      <c r="E77" s="301">
        <v>1102726.7124999911</v>
      </c>
      <c r="F77" s="281">
        <v>2.1273311891213016</v>
      </c>
      <c r="G77" s="282">
        <v>118822411.47999999</v>
      </c>
      <c r="H77" s="282">
        <v>108920543.85666667</v>
      </c>
      <c r="I77" s="282">
        <v>115847041.87</v>
      </c>
      <c r="J77" s="282">
        <v>6926498.0133333355</v>
      </c>
      <c r="K77" s="281">
        <v>6.3592209220404001</v>
      </c>
      <c r="L77" s="281" t="s">
        <v>704</v>
      </c>
      <c r="M77" s="283" t="s">
        <v>703</v>
      </c>
      <c r="N77" s="283" t="s">
        <v>704</v>
      </c>
    </row>
    <row r="78" spans="1:14" ht="27" x14ac:dyDescent="0.75">
      <c r="A78" s="279" t="s">
        <v>718</v>
      </c>
      <c r="B78" s="302">
        <v>40699828.530000001</v>
      </c>
      <c r="C78" s="302">
        <v>37308176.152499996</v>
      </c>
      <c r="D78" s="302">
        <v>33074146.27</v>
      </c>
      <c r="E78" s="301">
        <v>-4234029.8824999966</v>
      </c>
      <c r="F78" s="281">
        <v>-11.348798893821769</v>
      </c>
      <c r="G78" s="282">
        <v>63988099.599999994</v>
      </c>
      <c r="H78" s="282">
        <v>58655757.966666661</v>
      </c>
      <c r="I78" s="282">
        <v>62759133.299999997</v>
      </c>
      <c r="J78" s="282">
        <v>4103375.3333333358</v>
      </c>
      <c r="K78" s="281">
        <v>6.9956905776671281</v>
      </c>
      <c r="L78" s="281" t="s">
        <v>703</v>
      </c>
      <c r="M78" s="283" t="s">
        <v>703</v>
      </c>
      <c r="N78" s="283" t="s">
        <v>703</v>
      </c>
    </row>
    <row r="79" spans="1:14" ht="27" x14ac:dyDescent="0.75">
      <c r="A79" s="279" t="s">
        <v>719</v>
      </c>
      <c r="B79" s="302">
        <v>50217792.359999999</v>
      </c>
      <c r="C79" s="302">
        <v>46032976.329999998</v>
      </c>
      <c r="D79" s="302">
        <v>41555789.690000005</v>
      </c>
      <c r="E79" s="301">
        <v>-4477186.6399999931</v>
      </c>
      <c r="F79" s="281">
        <v>-9.726042061464927</v>
      </c>
      <c r="G79" s="282">
        <v>83171794.589999989</v>
      </c>
      <c r="H79" s="282">
        <v>76240811.707499996</v>
      </c>
      <c r="I79" s="282">
        <v>73280254.080000013</v>
      </c>
      <c r="J79" s="282">
        <v>-2960557.6274999827</v>
      </c>
      <c r="K79" s="281">
        <v>-3.8831664579572482</v>
      </c>
      <c r="L79" s="281" t="s">
        <v>703</v>
      </c>
      <c r="M79" s="283" t="s">
        <v>704</v>
      </c>
      <c r="N79" s="283" t="s">
        <v>704</v>
      </c>
    </row>
    <row r="80" spans="1:14" ht="27" x14ac:dyDescent="0.75">
      <c r="A80" s="279" t="s">
        <v>720</v>
      </c>
      <c r="B80" s="302">
        <v>52430000</v>
      </c>
      <c r="C80" s="302">
        <v>48060833.333333336</v>
      </c>
      <c r="D80" s="302">
        <v>50661049.369999997</v>
      </c>
      <c r="E80" s="301">
        <v>2600216.0366666615</v>
      </c>
      <c r="F80" s="281">
        <v>5.4102599899432899</v>
      </c>
      <c r="G80" s="282">
        <v>82150000</v>
      </c>
      <c r="H80" s="282">
        <v>75304166.666666657</v>
      </c>
      <c r="I80" s="282">
        <v>86848597.769999981</v>
      </c>
      <c r="J80" s="282">
        <v>11544431.103333324</v>
      </c>
      <c r="K80" s="281">
        <v>15.330401509433953</v>
      </c>
      <c r="L80" s="281" t="s">
        <v>703</v>
      </c>
      <c r="M80" s="283" t="s">
        <v>703</v>
      </c>
      <c r="N80" s="283" t="s">
        <v>703</v>
      </c>
    </row>
    <row r="81" spans="1:14" ht="27" x14ac:dyDescent="0.75">
      <c r="A81" s="279" t="s">
        <v>721</v>
      </c>
      <c r="B81" s="302">
        <v>184860000</v>
      </c>
      <c r="C81" s="302">
        <v>169455000</v>
      </c>
      <c r="D81" s="302">
        <v>163125098.49000001</v>
      </c>
      <c r="E81" s="301">
        <v>-6329901.5099999905</v>
      </c>
      <c r="F81" s="281">
        <v>-3.7354468797025704</v>
      </c>
      <c r="G81" s="282">
        <v>319100000</v>
      </c>
      <c r="H81" s="282">
        <v>292508333.33333337</v>
      </c>
      <c r="I81" s="282">
        <v>305183984.24000001</v>
      </c>
      <c r="J81" s="282">
        <v>12675650.906666636</v>
      </c>
      <c r="K81" s="281">
        <v>4.3334324059143503</v>
      </c>
      <c r="L81" s="281" t="s">
        <v>704</v>
      </c>
      <c r="M81" s="283" t="s">
        <v>704</v>
      </c>
      <c r="N81" s="283" t="s">
        <v>704</v>
      </c>
    </row>
    <row r="82" spans="1:14" ht="27" x14ac:dyDescent="0.75">
      <c r="A82" s="279" t="s">
        <v>722</v>
      </c>
      <c r="B82" s="302">
        <v>47295000</v>
      </c>
      <c r="C82" s="302">
        <v>43353750</v>
      </c>
      <c r="D82" s="302">
        <v>45876943.5</v>
      </c>
      <c r="E82" s="301">
        <v>2523193.5</v>
      </c>
      <c r="F82" s="281">
        <v>5.8200121096790935</v>
      </c>
      <c r="G82" s="282">
        <v>82000000</v>
      </c>
      <c r="H82" s="282">
        <v>75166666.666666657</v>
      </c>
      <c r="I82" s="282">
        <v>82543129.179999992</v>
      </c>
      <c r="J82" s="282">
        <v>7376462.5133333355</v>
      </c>
      <c r="K82" s="281">
        <v>9.8134756274944621</v>
      </c>
      <c r="L82" s="281" t="s">
        <v>703</v>
      </c>
      <c r="M82" s="283" t="s">
        <v>703</v>
      </c>
      <c r="N82" s="283" t="s">
        <v>703</v>
      </c>
    </row>
    <row r="83" spans="1:14" ht="27" x14ac:dyDescent="0.75">
      <c r="A83" s="279" t="s">
        <v>723</v>
      </c>
      <c r="B83" s="302">
        <v>47253858.560000002</v>
      </c>
      <c r="C83" s="302">
        <v>43316037.013333336</v>
      </c>
      <c r="D83" s="302">
        <v>42318576.880000003</v>
      </c>
      <c r="E83" s="301">
        <v>-997460.13333333284</v>
      </c>
      <c r="F83" s="281">
        <v>-2.3027502101041688</v>
      </c>
      <c r="G83" s="282">
        <v>92851132.870000005</v>
      </c>
      <c r="H83" s="282">
        <v>85113538.464166671</v>
      </c>
      <c r="I83" s="282">
        <v>90370947.950000003</v>
      </c>
      <c r="J83" s="282">
        <v>5257409.4858333319</v>
      </c>
      <c r="K83" s="281">
        <v>6.1769368078225702</v>
      </c>
      <c r="L83" s="281" t="s">
        <v>704</v>
      </c>
      <c r="M83" s="281" t="s">
        <v>703</v>
      </c>
      <c r="N83" s="281" t="s">
        <v>704</v>
      </c>
    </row>
    <row r="84" spans="1:14" ht="27" x14ac:dyDescent="0.75">
      <c r="A84" s="279" t="s">
        <v>724</v>
      </c>
      <c r="B84" s="302">
        <v>61422167.210000001</v>
      </c>
      <c r="C84" s="302">
        <v>56303653.275833338</v>
      </c>
      <c r="D84" s="302">
        <v>57609299.649999999</v>
      </c>
      <c r="E84" s="301">
        <v>1305646.37416666</v>
      </c>
      <c r="F84" s="281">
        <v>2.3189372237894723</v>
      </c>
      <c r="G84" s="282">
        <v>124061358.39999999</v>
      </c>
      <c r="H84" s="282">
        <v>113722911.86666666</v>
      </c>
      <c r="I84" s="282">
        <v>114671358.77999999</v>
      </c>
      <c r="J84" s="282">
        <v>948446.91333332658</v>
      </c>
      <c r="K84" s="281">
        <v>0.83399809041587347</v>
      </c>
      <c r="L84" s="281" t="s">
        <v>704</v>
      </c>
      <c r="M84" s="281" t="s">
        <v>704</v>
      </c>
      <c r="N84" s="281" t="s">
        <v>704</v>
      </c>
    </row>
    <row r="85" spans="1:14" ht="27" x14ac:dyDescent="0.75">
      <c r="A85" s="279" t="s">
        <v>725</v>
      </c>
      <c r="B85" s="302">
        <v>118199803.55999999</v>
      </c>
      <c r="C85" s="302">
        <v>108349819.92999999</v>
      </c>
      <c r="D85" s="302">
        <v>111186379.88999999</v>
      </c>
      <c r="E85" s="301">
        <v>2836559.9599999934</v>
      </c>
      <c r="F85" s="281">
        <v>2.6179646277516371</v>
      </c>
      <c r="G85" s="282">
        <v>191396171.55999997</v>
      </c>
      <c r="H85" s="282">
        <v>175446490.59666663</v>
      </c>
      <c r="I85" s="282">
        <v>180102421.11000001</v>
      </c>
      <c r="J85" s="282">
        <v>4655930.5133333802</v>
      </c>
      <c r="K85" s="281">
        <v>2.6537609829066824</v>
      </c>
      <c r="L85" s="281" t="s">
        <v>704</v>
      </c>
      <c r="M85" s="281" t="s">
        <v>704</v>
      </c>
      <c r="N85" s="281" t="s">
        <v>704</v>
      </c>
    </row>
    <row r="86" spans="1:14" ht="27" x14ac:dyDescent="0.75">
      <c r="A86" s="303" t="s">
        <v>726</v>
      </c>
      <c r="B86" s="302">
        <v>44652074.230000004</v>
      </c>
      <c r="C86" s="302">
        <v>40931068.044166669</v>
      </c>
      <c r="D86" s="302">
        <v>44247355.480000004</v>
      </c>
      <c r="E86" s="301">
        <v>3316287.4358333349</v>
      </c>
      <c r="F86" s="281">
        <v>8.1021277828736231</v>
      </c>
      <c r="G86" s="282">
        <v>100737753.83</v>
      </c>
      <c r="H86" s="282">
        <v>92342941.010833323</v>
      </c>
      <c r="I86" s="282">
        <v>99453846.920000002</v>
      </c>
      <c r="J86" s="282">
        <v>7110905.9091666788</v>
      </c>
      <c r="K86" s="281">
        <v>7.7005408657413827</v>
      </c>
      <c r="L86" s="281" t="s">
        <v>703</v>
      </c>
      <c r="M86" s="281" t="s">
        <v>703</v>
      </c>
      <c r="N86" s="281" t="s">
        <v>703</v>
      </c>
    </row>
    <row r="87" spans="1:14" ht="27" x14ac:dyDescent="0.75">
      <c r="A87" s="303" t="s">
        <v>727</v>
      </c>
      <c r="B87" s="302">
        <v>38275459.299999997</v>
      </c>
      <c r="C87" s="302">
        <v>35085837.691666663</v>
      </c>
      <c r="D87" s="302">
        <v>34284665.479999997</v>
      </c>
      <c r="E87" s="301">
        <v>-801172.21166666597</v>
      </c>
      <c r="F87" s="281">
        <v>-2.2834632557653158</v>
      </c>
      <c r="G87" s="282">
        <v>73564310.25999999</v>
      </c>
      <c r="H87" s="282">
        <v>67433951.071666658</v>
      </c>
      <c r="I87" s="282">
        <v>70106094.739999995</v>
      </c>
      <c r="J87" s="282">
        <v>2672143.6683333367</v>
      </c>
      <c r="K87" s="281">
        <v>3.9626087836577559</v>
      </c>
      <c r="L87" s="281" t="s">
        <v>704</v>
      </c>
      <c r="M87" s="281" t="s">
        <v>704</v>
      </c>
      <c r="N87" s="281" t="s">
        <v>704</v>
      </c>
    </row>
    <row r="88" spans="1:14" ht="27" x14ac:dyDescent="0.75">
      <c r="A88" s="285" t="s">
        <v>728</v>
      </c>
      <c r="B88" s="304">
        <f>SUM(B74:B87)</f>
        <v>2231577378.9500003</v>
      </c>
      <c r="C88" s="305">
        <f>SUM(C74:C87)</f>
        <v>2045612597.3708332</v>
      </c>
      <c r="D88" s="305">
        <f>SUM(D74:D87)</f>
        <v>2080432234.8000002</v>
      </c>
      <c r="E88" s="305">
        <f t="shared" ref="E88" si="15">+D88-C88</f>
        <v>34819637.429167032</v>
      </c>
      <c r="F88" s="285">
        <f t="shared" ref="F88" si="16">+E88/C88*100</f>
        <v>1.7021618596756642</v>
      </c>
      <c r="G88" s="286">
        <f>SUM(G74:G87)</f>
        <v>2819980569.3099995</v>
      </c>
      <c r="H88" s="286">
        <f>SUM(H74:H87)</f>
        <v>2584982188.5341668</v>
      </c>
      <c r="I88" s="286">
        <f>SUM(I74:I87)</f>
        <v>2668587680.3500004</v>
      </c>
      <c r="J88" s="286">
        <f t="shared" ref="J88" si="17">+I88-H88</f>
        <v>83605491.815833569</v>
      </c>
      <c r="K88" s="285">
        <f t="shared" ref="K88" si="18">+J88/H88*100</f>
        <v>3.2342772877380126</v>
      </c>
      <c r="L88" s="287" t="str">
        <f t="shared" ref="L88" si="19">IF(AND(F88&gt;=-5.01, F88&lt;=5.01),"ผ่าน", "ไม่ผ่าน")</f>
        <v>ผ่าน</v>
      </c>
      <c r="M88" s="287" t="str">
        <f t="shared" ref="M88" si="20">IF(AND(K88&gt;=-5.01, K88&lt;=5.01),"ผ่าน", "ไม่ผ่าน")</f>
        <v>ผ่าน</v>
      </c>
      <c r="N88" s="285" t="str">
        <f t="shared" ref="N88" si="21">IF(OR(L88="ผ่าน", M88="ผ่าน"),"ผ่าน", "ไม่ผ่าน")</f>
        <v>ผ่าน</v>
      </c>
    </row>
    <row r="89" spans="1:14" x14ac:dyDescent="0.7">
      <c r="A89" s="665" t="s">
        <v>729</v>
      </c>
      <c r="B89" s="666"/>
      <c r="C89" s="666"/>
      <c r="D89" s="666"/>
      <c r="E89" s="666"/>
      <c r="F89" s="666"/>
      <c r="G89" s="666"/>
      <c r="H89" s="666"/>
      <c r="I89" s="666"/>
      <c r="J89" s="666"/>
      <c r="K89" s="667"/>
      <c r="L89" s="306">
        <f>COUNTIF(L74:L87,"ผ่าน")</f>
        <v>7</v>
      </c>
      <c r="M89" s="306">
        <f>COUNTIF(M74:M87,"ผ่าน")</f>
        <v>7</v>
      </c>
      <c r="N89" s="306">
        <f>COUNTIF(N74:N87,"ผ่าน")</f>
        <v>9</v>
      </c>
    </row>
    <row r="90" spans="1:14" x14ac:dyDescent="0.7">
      <c r="A90" s="665" t="s">
        <v>852</v>
      </c>
      <c r="B90" s="666"/>
      <c r="C90" s="666"/>
      <c r="D90" s="666"/>
      <c r="E90" s="666"/>
      <c r="F90" s="666"/>
      <c r="G90" s="666"/>
      <c r="H90" s="666"/>
      <c r="I90" s="666"/>
      <c r="J90" s="666"/>
      <c r="K90" s="667"/>
      <c r="L90" s="285">
        <f>L89/14*100</f>
        <v>50</v>
      </c>
      <c r="M90" s="285">
        <f>M89/14*100</f>
        <v>50</v>
      </c>
      <c r="N90" s="285">
        <f>N89/14*100</f>
        <v>64.285714285714292</v>
      </c>
    </row>
    <row r="92" spans="1:14" ht="30" x14ac:dyDescent="0.7">
      <c r="A92" s="657" t="s">
        <v>668</v>
      </c>
      <c r="B92" s="657"/>
      <c r="C92" s="657"/>
      <c r="D92" s="657"/>
      <c r="E92" s="657"/>
      <c r="F92" s="657"/>
      <c r="G92" s="657"/>
      <c r="H92" s="657"/>
      <c r="I92" s="657"/>
      <c r="J92" s="657"/>
      <c r="K92" s="657"/>
      <c r="L92" s="657"/>
      <c r="M92" s="657"/>
      <c r="N92" s="657"/>
    </row>
    <row r="93" spans="1:14" ht="30" x14ac:dyDescent="0.7">
      <c r="A93" s="657" t="s">
        <v>847</v>
      </c>
      <c r="B93" s="657"/>
      <c r="C93" s="657"/>
      <c r="D93" s="657"/>
      <c r="E93" s="657"/>
      <c r="F93" s="657"/>
      <c r="G93" s="657"/>
      <c r="H93" s="657"/>
      <c r="I93" s="657"/>
      <c r="J93" s="657"/>
      <c r="K93" s="657"/>
      <c r="L93" s="657"/>
      <c r="M93" s="657"/>
      <c r="N93" s="657"/>
    </row>
    <row r="94" spans="1:14" ht="30" x14ac:dyDescent="0.7">
      <c r="A94" s="657" t="s">
        <v>824</v>
      </c>
      <c r="B94" s="657"/>
      <c r="C94" s="657"/>
      <c r="D94" s="657"/>
      <c r="E94" s="657"/>
      <c r="F94" s="657"/>
      <c r="G94" s="657"/>
      <c r="H94" s="657"/>
      <c r="I94" s="657"/>
      <c r="J94" s="657"/>
      <c r="K94" s="657"/>
      <c r="L94" s="657"/>
      <c r="M94" s="657"/>
      <c r="N94" s="657"/>
    </row>
    <row r="95" spans="1:14" ht="30" x14ac:dyDescent="0.7">
      <c r="A95" s="657" t="s">
        <v>854</v>
      </c>
      <c r="B95" s="657"/>
      <c r="C95" s="657"/>
      <c r="D95" s="657"/>
      <c r="E95" s="657"/>
      <c r="F95" s="657"/>
      <c r="G95" s="657"/>
      <c r="H95" s="657"/>
      <c r="I95" s="657"/>
      <c r="J95" s="657"/>
      <c r="K95" s="657"/>
      <c r="L95" s="657"/>
      <c r="M95" s="657"/>
      <c r="N95" s="657"/>
    </row>
    <row r="96" spans="1:14" ht="30" x14ac:dyDescent="0.7">
      <c r="A96" s="658" t="s">
        <v>825</v>
      </c>
      <c r="B96" s="658"/>
      <c r="C96" s="658"/>
      <c r="D96" s="658"/>
      <c r="E96" s="658"/>
      <c r="F96" s="658"/>
      <c r="G96" s="658"/>
      <c r="H96" s="658"/>
      <c r="I96" s="658"/>
      <c r="J96" s="658"/>
      <c r="K96" s="658"/>
      <c r="L96" s="658"/>
      <c r="M96" s="658"/>
      <c r="N96" s="658"/>
    </row>
    <row r="97" spans="1:14" ht="30" x14ac:dyDescent="0.7">
      <c r="A97" s="642" t="s">
        <v>848</v>
      </c>
      <c r="B97" s="643"/>
      <c r="C97" s="643"/>
      <c r="D97" s="643"/>
      <c r="E97" s="643"/>
      <c r="F97" s="643"/>
      <c r="G97" s="643"/>
      <c r="H97" s="643"/>
      <c r="I97" s="643"/>
      <c r="J97" s="643"/>
      <c r="K97" s="643"/>
      <c r="L97" s="643"/>
      <c r="M97" s="643"/>
      <c r="N97" s="644"/>
    </row>
    <row r="98" spans="1:14" x14ac:dyDescent="0.7">
      <c r="A98" s="645" t="s">
        <v>513</v>
      </c>
      <c r="B98" s="648" t="s">
        <v>828</v>
      </c>
      <c r="C98" s="649"/>
      <c r="D98" s="649"/>
      <c r="E98" s="649"/>
      <c r="F98" s="650"/>
      <c r="G98" s="648" t="s">
        <v>829</v>
      </c>
      <c r="H98" s="649"/>
      <c r="I98" s="649"/>
      <c r="J98" s="649"/>
      <c r="K98" s="650"/>
      <c r="L98" s="651" t="s">
        <v>849</v>
      </c>
      <c r="M98" s="652"/>
      <c r="N98" s="653"/>
    </row>
    <row r="99" spans="1:14" ht="81" x14ac:dyDescent="0.7">
      <c r="A99" s="646"/>
      <c r="B99" s="273" t="s">
        <v>670</v>
      </c>
      <c r="C99" s="274" t="s">
        <v>671</v>
      </c>
      <c r="D99" s="274" t="s">
        <v>672</v>
      </c>
      <c r="E99" s="275" t="s">
        <v>673</v>
      </c>
      <c r="F99" s="276" t="s">
        <v>674</v>
      </c>
      <c r="G99" s="273" t="s">
        <v>675</v>
      </c>
      <c r="H99" s="273" t="s">
        <v>676</v>
      </c>
      <c r="I99" s="273" t="s">
        <v>677</v>
      </c>
      <c r="J99" s="277" t="s">
        <v>678</v>
      </c>
      <c r="K99" s="276" t="s">
        <v>674</v>
      </c>
      <c r="L99" s="654"/>
      <c r="M99" s="655"/>
      <c r="N99" s="656"/>
    </row>
    <row r="100" spans="1:14" x14ac:dyDescent="0.7">
      <c r="A100" s="647"/>
      <c r="B100" s="272" t="s">
        <v>238</v>
      </c>
      <c r="C100" s="272" t="s">
        <v>679</v>
      </c>
      <c r="D100" s="272" t="s">
        <v>240</v>
      </c>
      <c r="E100" s="272" t="s">
        <v>680</v>
      </c>
      <c r="F100" s="272" t="s">
        <v>681</v>
      </c>
      <c r="G100" s="272" t="s">
        <v>243</v>
      </c>
      <c r="H100" s="272" t="s">
        <v>682</v>
      </c>
      <c r="I100" s="272" t="s">
        <v>245</v>
      </c>
      <c r="J100" s="272" t="s">
        <v>683</v>
      </c>
      <c r="K100" s="272" t="s">
        <v>684</v>
      </c>
      <c r="L100" s="278" t="s">
        <v>685</v>
      </c>
      <c r="M100" s="278" t="s">
        <v>686</v>
      </c>
      <c r="N100" s="278" t="s">
        <v>687</v>
      </c>
    </row>
    <row r="101" spans="1:14" x14ac:dyDescent="0.7">
      <c r="A101" s="393" t="s">
        <v>730</v>
      </c>
      <c r="B101" s="308">
        <v>1781740867.1600001</v>
      </c>
      <c r="C101" s="308">
        <v>1633262461.5633333</v>
      </c>
      <c r="D101" s="308">
        <v>1657533439.5900002</v>
      </c>
      <c r="E101" s="302">
        <v>24270978.02666688</v>
      </c>
      <c r="F101" s="281">
        <v>1.486042727231671</v>
      </c>
      <c r="G101" s="308">
        <v>2524256448.9099994</v>
      </c>
      <c r="H101" s="308">
        <v>2313901744.834166</v>
      </c>
      <c r="I101" s="308">
        <v>2304825934.54</v>
      </c>
      <c r="J101" s="282">
        <v>-9075810.2941660881</v>
      </c>
      <c r="K101" s="281">
        <v>-0.39222971824227298</v>
      </c>
      <c r="L101" s="281" t="s">
        <v>704</v>
      </c>
      <c r="M101" s="281" t="s">
        <v>704</v>
      </c>
      <c r="N101" s="281" t="s">
        <v>704</v>
      </c>
    </row>
    <row r="102" spans="1:14" x14ac:dyDescent="0.7">
      <c r="A102" s="393" t="s">
        <v>731</v>
      </c>
      <c r="B102" s="302">
        <v>65671642.130000003</v>
      </c>
      <c r="C102" s="302">
        <v>60199005.285833336</v>
      </c>
      <c r="D102" s="302">
        <v>59210618.390000001</v>
      </c>
      <c r="E102" s="302">
        <v>-988386.89583333582</v>
      </c>
      <c r="F102" s="281">
        <v>-1.6418658267530102</v>
      </c>
      <c r="G102" s="282">
        <v>127304258.71999997</v>
      </c>
      <c r="H102" s="282">
        <v>116695570.49333331</v>
      </c>
      <c r="I102" s="282">
        <v>116245380.08000001</v>
      </c>
      <c r="J102" s="282">
        <v>-450190.41333329678</v>
      </c>
      <c r="K102" s="281">
        <v>-0.38578192079622736</v>
      </c>
      <c r="L102" s="281" t="s">
        <v>704</v>
      </c>
      <c r="M102" s="281" t="s">
        <v>704</v>
      </c>
      <c r="N102" s="281" t="s">
        <v>704</v>
      </c>
    </row>
    <row r="103" spans="1:14" x14ac:dyDescent="0.7">
      <c r="A103" s="393" t="s">
        <v>732</v>
      </c>
      <c r="B103" s="302">
        <v>50860262.780000001</v>
      </c>
      <c r="C103" s="302">
        <v>46621907.548333332</v>
      </c>
      <c r="D103" s="302">
        <v>46677542.18</v>
      </c>
      <c r="E103" s="302">
        <v>55634.631666667759</v>
      </c>
      <c r="F103" s="281">
        <v>0.11933152157918647</v>
      </c>
      <c r="G103" s="282">
        <v>90499942.659999996</v>
      </c>
      <c r="H103" s="282">
        <v>82958280.771666661</v>
      </c>
      <c r="I103" s="282">
        <v>85198794.859999999</v>
      </c>
      <c r="J103" s="282">
        <v>2240514.0883333385</v>
      </c>
      <c r="K103" s="281">
        <v>2.700772083862371</v>
      </c>
      <c r="L103" s="281" t="s">
        <v>704</v>
      </c>
      <c r="M103" s="281" t="s">
        <v>704</v>
      </c>
      <c r="N103" s="281" t="s">
        <v>704</v>
      </c>
    </row>
    <row r="104" spans="1:14" x14ac:dyDescent="0.7">
      <c r="A104" s="393" t="s">
        <v>733</v>
      </c>
      <c r="B104" s="302">
        <v>190492517.5</v>
      </c>
      <c r="C104" s="302">
        <v>174618141.04166669</v>
      </c>
      <c r="D104" s="302">
        <v>188510545.17000002</v>
      </c>
      <c r="E104" s="302">
        <v>13892404.12833333</v>
      </c>
      <c r="F104" s="281">
        <v>7.9558767751504016</v>
      </c>
      <c r="G104" s="282">
        <v>253399546.25999999</v>
      </c>
      <c r="H104" s="282">
        <v>232282917.405</v>
      </c>
      <c r="I104" s="282">
        <v>231842512.60000002</v>
      </c>
      <c r="J104" s="282">
        <v>-440404.80499997735</v>
      </c>
      <c r="K104" s="281">
        <v>-0.18959844741062193</v>
      </c>
      <c r="L104" s="281" t="s">
        <v>703</v>
      </c>
      <c r="M104" s="281" t="s">
        <v>704</v>
      </c>
      <c r="N104" s="281" t="s">
        <v>704</v>
      </c>
    </row>
    <row r="105" spans="1:14" x14ac:dyDescent="0.7">
      <c r="A105" s="393" t="s">
        <v>734</v>
      </c>
      <c r="B105" s="302">
        <v>121373517.80000001</v>
      </c>
      <c r="C105" s="302">
        <v>111259057.98333335</v>
      </c>
      <c r="D105" s="302">
        <v>120584264.5</v>
      </c>
      <c r="E105" s="302">
        <v>9325206.5166666508</v>
      </c>
      <c r="F105" s="281">
        <v>8.3815256804201699</v>
      </c>
      <c r="G105" s="282">
        <v>212776790.94999999</v>
      </c>
      <c r="H105" s="282">
        <v>195045391.70416668</v>
      </c>
      <c r="I105" s="282">
        <v>195372867.31000003</v>
      </c>
      <c r="J105" s="282">
        <v>327475.60583335161</v>
      </c>
      <c r="K105" s="281">
        <v>0.1678971253676412</v>
      </c>
      <c r="L105" s="281" t="s">
        <v>703</v>
      </c>
      <c r="M105" s="281" t="s">
        <v>704</v>
      </c>
      <c r="N105" s="281" t="s">
        <v>704</v>
      </c>
    </row>
    <row r="106" spans="1:14" x14ac:dyDescent="0.7">
      <c r="A106" s="393" t="s">
        <v>735</v>
      </c>
      <c r="B106" s="302">
        <v>68108734.719999999</v>
      </c>
      <c r="C106" s="302">
        <v>62433006.826666668</v>
      </c>
      <c r="D106" s="302">
        <v>65367839.510000005</v>
      </c>
      <c r="E106" s="302">
        <v>2934832.6833333373</v>
      </c>
      <c r="F106" s="281">
        <v>4.7007710064026558</v>
      </c>
      <c r="G106" s="282">
        <v>125709645.03999998</v>
      </c>
      <c r="H106" s="282">
        <v>115233841.28666665</v>
      </c>
      <c r="I106" s="282">
        <v>111930888.50999999</v>
      </c>
      <c r="J106" s="282">
        <v>-3302952.7766666561</v>
      </c>
      <c r="K106" s="281">
        <v>-2.8663044985629846</v>
      </c>
      <c r="L106" s="281" t="s">
        <v>704</v>
      </c>
      <c r="M106" s="281" t="s">
        <v>704</v>
      </c>
      <c r="N106" s="281" t="s">
        <v>704</v>
      </c>
    </row>
    <row r="107" spans="1:14" x14ac:dyDescent="0.7">
      <c r="A107" s="393" t="s">
        <v>736</v>
      </c>
      <c r="B107" s="302">
        <v>32798840.319999997</v>
      </c>
      <c r="C107" s="302">
        <v>30065603.626666661</v>
      </c>
      <c r="D107" s="302">
        <v>28825013.759999998</v>
      </c>
      <c r="E107" s="302">
        <v>-1240589.8666666634</v>
      </c>
      <c r="F107" s="281">
        <v>-4.1262762659663466</v>
      </c>
      <c r="G107" s="282">
        <v>55456402.559999987</v>
      </c>
      <c r="H107" s="282">
        <v>50835035.679999992</v>
      </c>
      <c r="I107" s="282">
        <v>54554710.039999992</v>
      </c>
      <c r="J107" s="282">
        <v>3719674.3599999994</v>
      </c>
      <c r="K107" s="281">
        <v>7.3171471412253375</v>
      </c>
      <c r="L107" s="281" t="s">
        <v>704</v>
      </c>
      <c r="M107" s="281" t="s">
        <v>703</v>
      </c>
      <c r="N107" s="281" t="s">
        <v>704</v>
      </c>
    </row>
    <row r="108" spans="1:14" x14ac:dyDescent="0.7">
      <c r="A108" s="393" t="s">
        <v>737</v>
      </c>
      <c r="B108" s="302">
        <v>326624341.28000003</v>
      </c>
      <c r="C108" s="302">
        <v>299405646.17333335</v>
      </c>
      <c r="D108" s="302">
        <v>299321435.55000001</v>
      </c>
      <c r="E108" s="302">
        <v>-84210.623333334923</v>
      </c>
      <c r="F108" s="281">
        <v>-2.812593029210388E-2</v>
      </c>
      <c r="G108" s="282">
        <v>571603673.31999993</v>
      </c>
      <c r="H108" s="282">
        <v>523970033.87666661</v>
      </c>
      <c r="I108" s="282">
        <v>542589582.99999988</v>
      </c>
      <c r="J108" s="282">
        <v>18619549.123333275</v>
      </c>
      <c r="K108" s="281">
        <v>3.5535522872508376</v>
      </c>
      <c r="L108" s="281" t="s">
        <v>704</v>
      </c>
      <c r="M108" s="281" t="s">
        <v>704</v>
      </c>
      <c r="N108" s="281" t="s">
        <v>704</v>
      </c>
    </row>
    <row r="109" spans="1:14" x14ac:dyDescent="0.7">
      <c r="A109" s="393" t="s">
        <v>738</v>
      </c>
      <c r="B109" s="302">
        <v>58755770.520000003</v>
      </c>
      <c r="C109" s="302">
        <v>53859456.310000002</v>
      </c>
      <c r="D109" s="302">
        <v>54227466.619999997</v>
      </c>
      <c r="E109" s="302">
        <v>368010.30999999493</v>
      </c>
      <c r="F109" s="281">
        <v>0.68327891741392688</v>
      </c>
      <c r="G109" s="282">
        <v>104405492.84999999</v>
      </c>
      <c r="H109" s="282">
        <v>95705035.112499982</v>
      </c>
      <c r="I109" s="282">
        <v>103326297.57000001</v>
      </c>
      <c r="J109" s="282">
        <v>7621262.4575000256</v>
      </c>
      <c r="K109" s="281">
        <v>7.963282651264203</v>
      </c>
      <c r="L109" s="281" t="s">
        <v>704</v>
      </c>
      <c r="M109" s="281" t="s">
        <v>703</v>
      </c>
      <c r="N109" s="281" t="s">
        <v>704</v>
      </c>
    </row>
    <row r="110" spans="1:14" x14ac:dyDescent="0.7">
      <c r="A110" s="393" t="s">
        <v>739</v>
      </c>
      <c r="B110" s="302">
        <v>98751431.640000001</v>
      </c>
      <c r="C110" s="302">
        <v>90522145.670000002</v>
      </c>
      <c r="D110" s="302">
        <v>95833983.5</v>
      </c>
      <c r="E110" s="302">
        <v>5311837.8299999982</v>
      </c>
      <c r="F110" s="281">
        <v>5.8679981464031927</v>
      </c>
      <c r="G110" s="282">
        <v>210636091.97000003</v>
      </c>
      <c r="H110" s="282">
        <v>193083084.30583337</v>
      </c>
      <c r="I110" s="282">
        <v>200107412.25999999</v>
      </c>
      <c r="J110" s="282">
        <v>7024327.954166621</v>
      </c>
      <c r="K110" s="281">
        <v>3.6379820528661422</v>
      </c>
      <c r="L110" s="281" t="s">
        <v>703</v>
      </c>
      <c r="M110" s="281" t="s">
        <v>704</v>
      </c>
      <c r="N110" s="281" t="s">
        <v>704</v>
      </c>
    </row>
    <row r="111" spans="1:14" x14ac:dyDescent="0.7">
      <c r="A111" s="393" t="s">
        <v>740</v>
      </c>
      <c r="B111" s="302">
        <v>113175405.23</v>
      </c>
      <c r="C111" s="302">
        <v>103744121.46083334</v>
      </c>
      <c r="D111" s="302">
        <v>106106495.44</v>
      </c>
      <c r="E111" s="302">
        <v>2362373.9791666567</v>
      </c>
      <c r="F111" s="281">
        <v>2.2771159906718448</v>
      </c>
      <c r="G111" s="282">
        <v>193093702.85999998</v>
      </c>
      <c r="H111" s="282">
        <v>177002560.95499998</v>
      </c>
      <c r="I111" s="282">
        <v>183569432.26000002</v>
      </c>
      <c r="J111" s="282">
        <v>6566871.305000037</v>
      </c>
      <c r="K111" s="281">
        <v>3.7100431030879588</v>
      </c>
      <c r="L111" s="281" t="s">
        <v>704</v>
      </c>
      <c r="M111" s="281" t="s">
        <v>704</v>
      </c>
      <c r="N111" s="281" t="s">
        <v>704</v>
      </c>
    </row>
    <row r="112" spans="1:14" x14ac:dyDescent="0.7">
      <c r="A112" s="393" t="s">
        <v>741</v>
      </c>
      <c r="B112" s="302">
        <v>69862679.439999998</v>
      </c>
      <c r="C112" s="302">
        <v>64040789.486666664</v>
      </c>
      <c r="D112" s="302">
        <v>64173879.890000001</v>
      </c>
      <c r="E112" s="302">
        <v>133090.40333333611</v>
      </c>
      <c r="F112" s="281">
        <v>0.20782130326648399</v>
      </c>
      <c r="G112" s="282">
        <v>113406312.71000002</v>
      </c>
      <c r="H112" s="282">
        <v>103955786.65083335</v>
      </c>
      <c r="I112" s="282">
        <v>99933680.219999999</v>
      </c>
      <c r="J112" s="282">
        <v>-4022106.4308333546</v>
      </c>
      <c r="K112" s="281">
        <v>-3.8690548745908715</v>
      </c>
      <c r="L112" s="281" t="s">
        <v>704</v>
      </c>
      <c r="M112" s="281" t="s">
        <v>704</v>
      </c>
      <c r="N112" s="281" t="s">
        <v>704</v>
      </c>
    </row>
    <row r="113" spans="1:14" x14ac:dyDescent="0.7">
      <c r="A113" s="393" t="s">
        <v>742</v>
      </c>
      <c r="B113" s="302">
        <v>39815046.039999999</v>
      </c>
      <c r="C113" s="302">
        <v>36497125.536666669</v>
      </c>
      <c r="D113" s="302">
        <v>36623067.290000007</v>
      </c>
      <c r="E113" s="302">
        <v>125941.7533333376</v>
      </c>
      <c r="F113" s="281">
        <v>0.34507307488314609</v>
      </c>
      <c r="G113" s="282">
        <v>69199964.890000015</v>
      </c>
      <c r="H113" s="282">
        <v>63433301.149166681</v>
      </c>
      <c r="I113" s="282">
        <v>66559577.010000013</v>
      </c>
      <c r="J113" s="282">
        <v>3126275.8608333319</v>
      </c>
      <c r="K113" s="281">
        <v>4.9284457914017956</v>
      </c>
      <c r="L113" s="281" t="s">
        <v>704</v>
      </c>
      <c r="M113" s="281" t="s">
        <v>704</v>
      </c>
      <c r="N113" s="281" t="s">
        <v>704</v>
      </c>
    </row>
    <row r="114" spans="1:14" x14ac:dyDescent="0.7">
      <c r="A114" s="393" t="s">
        <v>743</v>
      </c>
      <c r="B114" s="302">
        <v>68730524.829999998</v>
      </c>
      <c r="C114" s="302">
        <v>63002981.094166659</v>
      </c>
      <c r="D114" s="302">
        <v>68923887.010000005</v>
      </c>
      <c r="E114" s="302">
        <v>5920905.9158333465</v>
      </c>
      <c r="F114" s="281">
        <v>9.3978186635069445</v>
      </c>
      <c r="G114" s="282">
        <v>109631353.14999999</v>
      </c>
      <c r="H114" s="282">
        <v>100495407.05416666</v>
      </c>
      <c r="I114" s="282">
        <v>116175761.05999997</v>
      </c>
      <c r="J114" s="282">
        <v>15680354.005833313</v>
      </c>
      <c r="K114" s="281">
        <v>15.6030553688704</v>
      </c>
      <c r="L114" s="281" t="s">
        <v>703</v>
      </c>
      <c r="M114" s="281" t="s">
        <v>703</v>
      </c>
      <c r="N114" s="281" t="s">
        <v>703</v>
      </c>
    </row>
    <row r="115" spans="1:14" x14ac:dyDescent="0.7">
      <c r="A115" s="393" t="s">
        <v>744</v>
      </c>
      <c r="B115" s="302">
        <v>57315626.799999997</v>
      </c>
      <c r="C115" s="302">
        <v>52539324.56666667</v>
      </c>
      <c r="D115" s="302">
        <v>53944452.519999996</v>
      </c>
      <c r="E115" s="302">
        <v>1405127.9533333257</v>
      </c>
      <c r="F115" s="281">
        <v>2.6744309427700608</v>
      </c>
      <c r="G115" s="282">
        <v>103672454.01000002</v>
      </c>
      <c r="H115" s="282">
        <v>95033082.842500031</v>
      </c>
      <c r="I115" s="282">
        <v>98852129.629999995</v>
      </c>
      <c r="J115" s="282">
        <v>3819046.7874999642</v>
      </c>
      <c r="K115" s="281">
        <v>4.018649793598021</v>
      </c>
      <c r="L115" s="281" t="s">
        <v>704</v>
      </c>
      <c r="M115" s="281" t="s">
        <v>704</v>
      </c>
      <c r="N115" s="281" t="s">
        <v>704</v>
      </c>
    </row>
    <row r="116" spans="1:14" x14ac:dyDescent="0.7">
      <c r="A116" s="393" t="s">
        <v>745</v>
      </c>
      <c r="B116" s="302">
        <v>45239864.119999997</v>
      </c>
      <c r="C116" s="302">
        <v>41469875.443333328</v>
      </c>
      <c r="D116" s="302">
        <v>43090938.590000004</v>
      </c>
      <c r="E116" s="302">
        <v>1621063.1466666758</v>
      </c>
      <c r="F116" s="281">
        <v>3.909013782502877</v>
      </c>
      <c r="G116" s="282">
        <v>90185294.850000009</v>
      </c>
      <c r="H116" s="282">
        <v>82669853.612500012</v>
      </c>
      <c r="I116" s="282">
        <v>83129822.209999979</v>
      </c>
      <c r="J116" s="282">
        <v>459968.59749996662</v>
      </c>
      <c r="K116" s="281">
        <v>0.55639217610809655</v>
      </c>
      <c r="L116" s="281" t="s">
        <v>704</v>
      </c>
      <c r="M116" s="281" t="s">
        <v>704</v>
      </c>
      <c r="N116" s="281" t="s">
        <v>704</v>
      </c>
    </row>
    <row r="117" spans="1:14" x14ac:dyDescent="0.7">
      <c r="A117" s="393" t="s">
        <v>746</v>
      </c>
      <c r="B117" s="302">
        <v>390907449.81999999</v>
      </c>
      <c r="C117" s="302">
        <v>358331829.00166667</v>
      </c>
      <c r="D117" s="302">
        <v>353855810.19</v>
      </c>
      <c r="E117" s="302">
        <v>-4476018.8116666675</v>
      </c>
      <c r="F117" s="281">
        <v>-1.2491267728398889</v>
      </c>
      <c r="G117" s="282">
        <v>715281917.99000001</v>
      </c>
      <c r="H117" s="282">
        <v>655675091.49083328</v>
      </c>
      <c r="I117" s="282">
        <v>573953801.57000005</v>
      </c>
      <c r="J117" s="282">
        <v>-81721289.92083323</v>
      </c>
      <c r="K117" s="281">
        <v>-12.463686814001191</v>
      </c>
      <c r="L117" s="281" t="s">
        <v>704</v>
      </c>
      <c r="M117" s="281" t="s">
        <v>703</v>
      </c>
      <c r="N117" s="281" t="s">
        <v>704</v>
      </c>
    </row>
    <row r="118" spans="1:14" x14ac:dyDescent="0.7">
      <c r="A118" s="393" t="s">
        <v>747</v>
      </c>
      <c r="B118" s="302">
        <v>51180044.650000006</v>
      </c>
      <c r="C118" s="302">
        <v>46915040.929166675</v>
      </c>
      <c r="D118" s="302">
        <v>49664593.400000006</v>
      </c>
      <c r="E118" s="302">
        <v>2749552.4708333313</v>
      </c>
      <c r="F118" s="281">
        <v>5.8607056849522188</v>
      </c>
      <c r="G118" s="282">
        <v>92534555.560000017</v>
      </c>
      <c r="H118" s="282">
        <v>84823342.596666679</v>
      </c>
      <c r="I118" s="282">
        <v>86862603.969999999</v>
      </c>
      <c r="J118" s="282">
        <v>2039261.37333332</v>
      </c>
      <c r="K118" s="281">
        <v>2.4041275796333181</v>
      </c>
      <c r="L118" s="281" t="s">
        <v>703</v>
      </c>
      <c r="M118" s="281" t="s">
        <v>704</v>
      </c>
      <c r="N118" s="281" t="s">
        <v>704</v>
      </c>
    </row>
    <row r="119" spans="1:14" x14ac:dyDescent="0.7">
      <c r="A119" s="285" t="s">
        <v>748</v>
      </c>
      <c r="B119" s="304">
        <f>SUM(B101:B118)</f>
        <v>3631404566.7800007</v>
      </c>
      <c r="C119" s="304">
        <f>SUM(C101:C118)</f>
        <v>3328787519.5483336</v>
      </c>
      <c r="D119" s="304">
        <f>SUM(D101:D118)</f>
        <v>3392475273.1000009</v>
      </c>
      <c r="E119" s="304">
        <f t="shared" ref="E119" si="22">+D119-C119</f>
        <v>63687753.551667213</v>
      </c>
      <c r="F119" s="285">
        <f t="shared" ref="F119" si="23">+E119/C119*100</f>
        <v>1.9132417788056559</v>
      </c>
      <c r="G119" s="286">
        <f>SUM(G101:G118)</f>
        <v>5763053849.2599993</v>
      </c>
      <c r="H119" s="286">
        <f>SUM(H101:H118)</f>
        <v>5282799361.8216658</v>
      </c>
      <c r="I119" s="286">
        <f>SUM(I101:I118)</f>
        <v>5255031188.6999998</v>
      </c>
      <c r="J119" s="286">
        <f t="shared" ref="J119" si="24">+I119-H119</f>
        <v>-27768173.121665955</v>
      </c>
      <c r="K119" s="285">
        <f t="shared" ref="K119" si="25">+J119/H119*100</f>
        <v>-0.52563368812270517</v>
      </c>
      <c r="L119" s="287" t="str">
        <f t="shared" ref="L119" si="26">IF(AND(F119&gt;=-5.01, F119&lt;=5.01),"ผ่าน", "ไม่ผ่าน")</f>
        <v>ผ่าน</v>
      </c>
      <c r="M119" s="287" t="str">
        <f t="shared" ref="M119" si="27">IF(AND(K119&gt;=-5.01, K119&lt;=5.01),"ผ่าน", "ไม่ผ่าน")</f>
        <v>ผ่าน</v>
      </c>
      <c r="N119" s="285" t="str">
        <f t="shared" ref="N119" si="28">IF(OR(L119="ผ่าน", M119="ผ่าน"),"ผ่าน", "ไม่ผ่าน")</f>
        <v>ผ่าน</v>
      </c>
    </row>
    <row r="120" spans="1:14" x14ac:dyDescent="0.7">
      <c r="A120" s="668" t="s">
        <v>749</v>
      </c>
      <c r="B120" s="669"/>
      <c r="C120" s="669"/>
      <c r="D120" s="669"/>
      <c r="E120" s="669"/>
      <c r="F120" s="669"/>
      <c r="G120" s="669"/>
      <c r="H120" s="669"/>
      <c r="I120" s="669"/>
      <c r="J120" s="669"/>
      <c r="K120" s="670"/>
      <c r="L120" s="306">
        <f>COUNTIF(L101:L118,"ผ่าน")</f>
        <v>13</v>
      </c>
      <c r="M120" s="306">
        <f>COUNTIF(M101:M118,"ผ่าน")</f>
        <v>14</v>
      </c>
      <c r="N120" s="306">
        <f>COUNTIF(N101:N118,"ผ่าน")</f>
        <v>17</v>
      </c>
    </row>
    <row r="121" spans="1:14" x14ac:dyDescent="0.7">
      <c r="A121" s="668" t="s">
        <v>855</v>
      </c>
      <c r="B121" s="669"/>
      <c r="C121" s="669"/>
      <c r="D121" s="669"/>
      <c r="E121" s="669"/>
      <c r="F121" s="669"/>
      <c r="G121" s="669"/>
      <c r="H121" s="669"/>
      <c r="I121" s="669"/>
      <c r="J121" s="669"/>
      <c r="K121" s="670"/>
      <c r="L121" s="285">
        <f>L120/18*100</f>
        <v>72.222222222222214</v>
      </c>
      <c r="M121" s="285">
        <f>M120/18*100</f>
        <v>77.777777777777786</v>
      </c>
      <c r="N121" s="285">
        <f>N120/18*100</f>
        <v>94.444444444444443</v>
      </c>
    </row>
    <row r="123" spans="1:14" ht="30" x14ac:dyDescent="0.7">
      <c r="A123" s="657" t="s">
        <v>668</v>
      </c>
      <c r="B123" s="657"/>
      <c r="C123" s="657"/>
      <c r="D123" s="657"/>
      <c r="E123" s="657"/>
      <c r="F123" s="657"/>
      <c r="G123" s="657"/>
      <c r="H123" s="657"/>
      <c r="I123" s="657"/>
      <c r="J123" s="657"/>
      <c r="K123" s="657"/>
      <c r="L123" s="657"/>
      <c r="M123" s="657"/>
      <c r="N123" s="657"/>
    </row>
    <row r="124" spans="1:14" ht="30" x14ac:dyDescent="0.7">
      <c r="A124" s="657" t="s">
        <v>847</v>
      </c>
      <c r="B124" s="657"/>
      <c r="C124" s="657"/>
      <c r="D124" s="657"/>
      <c r="E124" s="657"/>
      <c r="F124" s="657"/>
      <c r="G124" s="657"/>
      <c r="H124" s="657"/>
      <c r="I124" s="657"/>
      <c r="J124" s="657"/>
      <c r="K124" s="657"/>
      <c r="L124" s="657"/>
      <c r="M124" s="657"/>
      <c r="N124" s="657"/>
    </row>
    <row r="125" spans="1:14" ht="30" x14ac:dyDescent="0.7">
      <c r="A125" s="657" t="s">
        <v>824</v>
      </c>
      <c r="B125" s="657"/>
      <c r="C125" s="657"/>
      <c r="D125" s="657"/>
      <c r="E125" s="657"/>
      <c r="F125" s="657"/>
      <c r="G125" s="657"/>
      <c r="H125" s="657"/>
      <c r="I125" s="657"/>
      <c r="J125" s="657"/>
      <c r="K125" s="657"/>
      <c r="L125" s="657"/>
      <c r="M125" s="657"/>
      <c r="N125" s="657"/>
    </row>
    <row r="126" spans="1:14" ht="30" x14ac:dyDescent="0.7">
      <c r="A126" s="657" t="s">
        <v>856</v>
      </c>
      <c r="B126" s="657"/>
      <c r="C126" s="657"/>
      <c r="D126" s="657"/>
      <c r="E126" s="657"/>
      <c r="F126" s="657"/>
      <c r="G126" s="657"/>
      <c r="H126" s="657"/>
      <c r="I126" s="657"/>
      <c r="J126" s="657"/>
      <c r="K126" s="657"/>
      <c r="L126" s="657"/>
      <c r="M126" s="657"/>
      <c r="N126" s="657"/>
    </row>
    <row r="127" spans="1:14" ht="30" x14ac:dyDescent="0.7">
      <c r="A127" s="658" t="s">
        <v>825</v>
      </c>
      <c r="B127" s="658"/>
      <c r="C127" s="658"/>
      <c r="D127" s="658"/>
      <c r="E127" s="658"/>
      <c r="F127" s="658"/>
      <c r="G127" s="658"/>
      <c r="H127" s="658"/>
      <c r="I127" s="658"/>
      <c r="J127" s="658"/>
      <c r="K127" s="658"/>
      <c r="L127" s="658"/>
      <c r="M127" s="658"/>
      <c r="N127" s="658"/>
    </row>
    <row r="128" spans="1:14" ht="30" x14ac:dyDescent="0.7">
      <c r="A128" s="642" t="s">
        <v>848</v>
      </c>
      <c r="B128" s="643"/>
      <c r="C128" s="643"/>
      <c r="D128" s="643"/>
      <c r="E128" s="643"/>
      <c r="F128" s="643"/>
      <c r="G128" s="643"/>
      <c r="H128" s="643"/>
      <c r="I128" s="643"/>
      <c r="J128" s="643"/>
      <c r="K128" s="643"/>
      <c r="L128" s="643"/>
      <c r="M128" s="643"/>
      <c r="N128" s="644"/>
    </row>
    <row r="129" spans="1:14" x14ac:dyDescent="0.7">
      <c r="A129" s="645" t="s">
        <v>513</v>
      </c>
      <c r="B129" s="648" t="s">
        <v>828</v>
      </c>
      <c r="C129" s="649"/>
      <c r="D129" s="649"/>
      <c r="E129" s="649"/>
      <c r="F129" s="650"/>
      <c r="G129" s="648" t="s">
        <v>829</v>
      </c>
      <c r="H129" s="649"/>
      <c r="I129" s="649"/>
      <c r="J129" s="649"/>
      <c r="K129" s="650"/>
      <c r="L129" s="651" t="s">
        <v>849</v>
      </c>
      <c r="M129" s="652"/>
      <c r="N129" s="653"/>
    </row>
    <row r="130" spans="1:14" ht="81" x14ac:dyDescent="0.7">
      <c r="A130" s="646"/>
      <c r="B130" s="273" t="s">
        <v>670</v>
      </c>
      <c r="C130" s="274" t="s">
        <v>671</v>
      </c>
      <c r="D130" s="274" t="s">
        <v>672</v>
      </c>
      <c r="E130" s="275" t="s">
        <v>673</v>
      </c>
      <c r="F130" s="276" t="s">
        <v>674</v>
      </c>
      <c r="G130" s="273" t="s">
        <v>675</v>
      </c>
      <c r="H130" s="273" t="s">
        <v>676</v>
      </c>
      <c r="I130" s="273" t="s">
        <v>677</v>
      </c>
      <c r="J130" s="277" t="s">
        <v>678</v>
      </c>
      <c r="K130" s="276" t="s">
        <v>674</v>
      </c>
      <c r="L130" s="654"/>
      <c r="M130" s="655"/>
      <c r="N130" s="656"/>
    </row>
    <row r="131" spans="1:14" x14ac:dyDescent="0.7">
      <c r="A131" s="647"/>
      <c r="B131" s="272" t="s">
        <v>238</v>
      </c>
      <c r="C131" s="272" t="s">
        <v>679</v>
      </c>
      <c r="D131" s="272" t="s">
        <v>240</v>
      </c>
      <c r="E131" s="272" t="s">
        <v>680</v>
      </c>
      <c r="F131" s="272" t="s">
        <v>681</v>
      </c>
      <c r="G131" s="272" t="s">
        <v>243</v>
      </c>
      <c r="H131" s="272" t="s">
        <v>682</v>
      </c>
      <c r="I131" s="272" t="s">
        <v>245</v>
      </c>
      <c r="J131" s="272" t="s">
        <v>683</v>
      </c>
      <c r="K131" s="272" t="s">
        <v>684</v>
      </c>
      <c r="L131" s="278" t="s">
        <v>685</v>
      </c>
      <c r="M131" s="278" t="s">
        <v>686</v>
      </c>
      <c r="N131" s="278" t="s">
        <v>687</v>
      </c>
    </row>
    <row r="132" spans="1:14" x14ac:dyDescent="0.7">
      <c r="A132" s="307" t="s">
        <v>750</v>
      </c>
      <c r="B132" s="300">
        <v>992300000</v>
      </c>
      <c r="C132" s="300">
        <v>909608333.33333337</v>
      </c>
      <c r="D132" s="300">
        <v>861130374.63000011</v>
      </c>
      <c r="E132" s="302">
        <v>-48477958.703333259</v>
      </c>
      <c r="F132" s="281">
        <v>-5.3295420596776912</v>
      </c>
      <c r="G132" s="300">
        <v>1261890000</v>
      </c>
      <c r="H132" s="300">
        <v>1156732500</v>
      </c>
      <c r="I132" s="300">
        <v>1130030053.99</v>
      </c>
      <c r="J132" s="282">
        <v>-26702446.00999999</v>
      </c>
      <c r="K132" s="281">
        <v>-2.3084374312989384</v>
      </c>
      <c r="L132" s="281" t="s">
        <v>703</v>
      </c>
      <c r="M132" s="283" t="s">
        <v>704</v>
      </c>
      <c r="N132" s="283" t="s">
        <v>704</v>
      </c>
    </row>
    <row r="133" spans="1:14" x14ac:dyDescent="0.7">
      <c r="A133" s="307" t="s">
        <v>751</v>
      </c>
      <c r="B133" s="302">
        <v>151217802.17000002</v>
      </c>
      <c r="C133" s="302">
        <v>138616318.65583336</v>
      </c>
      <c r="D133" s="302">
        <v>167878339.18000001</v>
      </c>
      <c r="E133" s="302">
        <v>29262020.524166644</v>
      </c>
      <c r="F133" s="281">
        <v>21.110083436006192</v>
      </c>
      <c r="G133" s="282">
        <v>287592252.79000002</v>
      </c>
      <c r="H133" s="282">
        <v>263626231.72416666</v>
      </c>
      <c r="I133" s="282">
        <v>264861606.35000002</v>
      </c>
      <c r="J133" s="282">
        <v>1235374.6258333623</v>
      </c>
      <c r="K133" s="281">
        <v>0.46860838458820003</v>
      </c>
      <c r="L133" s="281" t="s">
        <v>703</v>
      </c>
      <c r="M133" s="283" t="s">
        <v>704</v>
      </c>
      <c r="N133" s="283" t="s">
        <v>704</v>
      </c>
    </row>
    <row r="134" spans="1:14" x14ac:dyDescent="0.7">
      <c r="A134" s="307" t="s">
        <v>752</v>
      </c>
      <c r="B134" s="302">
        <v>57245435.279999994</v>
      </c>
      <c r="C134" s="302">
        <v>52474982.339999996</v>
      </c>
      <c r="D134" s="302">
        <v>55693963.379999995</v>
      </c>
      <c r="E134" s="302">
        <v>3218981.0399999991</v>
      </c>
      <c r="F134" s="281">
        <v>6.1343156232875433</v>
      </c>
      <c r="G134" s="282">
        <v>97679218.549999997</v>
      </c>
      <c r="H134" s="282">
        <v>89539283.670833334</v>
      </c>
      <c r="I134" s="282">
        <v>91710543.549999982</v>
      </c>
      <c r="J134" s="282">
        <v>2171259.8791666478</v>
      </c>
      <c r="K134" s="281">
        <v>2.4249243350535283</v>
      </c>
      <c r="L134" s="281" t="s">
        <v>703</v>
      </c>
      <c r="M134" s="283" t="s">
        <v>704</v>
      </c>
      <c r="N134" s="283" t="s">
        <v>704</v>
      </c>
    </row>
    <row r="135" spans="1:14" x14ac:dyDescent="0.7">
      <c r="A135" s="307" t="s">
        <v>753</v>
      </c>
      <c r="B135" s="302">
        <v>66184539.740000002</v>
      </c>
      <c r="C135" s="302">
        <v>60669161.428333335</v>
      </c>
      <c r="D135" s="302">
        <v>59336789.930000007</v>
      </c>
      <c r="E135" s="302">
        <v>-1332371.4983333275</v>
      </c>
      <c r="F135" s="281">
        <v>-2.1961264454054108</v>
      </c>
      <c r="G135" s="282">
        <v>120512986.2</v>
      </c>
      <c r="H135" s="282">
        <v>110470237.34999999</v>
      </c>
      <c r="I135" s="282">
        <v>105909239.58999997</v>
      </c>
      <c r="J135" s="282">
        <v>-4560997.7600000203</v>
      </c>
      <c r="K135" s="281">
        <v>-4.1287118317212714</v>
      </c>
      <c r="L135" s="281" t="s">
        <v>704</v>
      </c>
      <c r="M135" s="283" t="s">
        <v>704</v>
      </c>
      <c r="N135" s="283" t="s">
        <v>704</v>
      </c>
    </row>
    <row r="136" spans="1:14" x14ac:dyDescent="0.7">
      <c r="A136" s="307" t="s">
        <v>754</v>
      </c>
      <c r="B136" s="302">
        <v>479346335</v>
      </c>
      <c r="C136" s="302">
        <v>439400807.08333331</v>
      </c>
      <c r="D136" s="302">
        <v>447198352.13000005</v>
      </c>
      <c r="E136" s="302">
        <v>7797545.0466667414</v>
      </c>
      <c r="F136" s="281">
        <v>1.7745859636502488</v>
      </c>
      <c r="G136" s="282">
        <v>662631661.48999989</v>
      </c>
      <c r="H136" s="282">
        <v>607412356.36583328</v>
      </c>
      <c r="I136" s="282">
        <v>617455520.9000001</v>
      </c>
      <c r="J136" s="282">
        <v>10043164.534166813</v>
      </c>
      <c r="K136" s="281">
        <v>1.6534343480029567</v>
      </c>
      <c r="L136" s="281" t="s">
        <v>704</v>
      </c>
      <c r="M136" s="283" t="s">
        <v>704</v>
      </c>
      <c r="N136" s="283" t="s">
        <v>704</v>
      </c>
    </row>
    <row r="137" spans="1:14" x14ac:dyDescent="0.7">
      <c r="A137" s="307" t="s">
        <v>755</v>
      </c>
      <c r="B137" s="302">
        <v>33295222</v>
      </c>
      <c r="C137" s="302">
        <v>30520620.166666668</v>
      </c>
      <c r="D137" s="302">
        <v>32137005.84</v>
      </c>
      <c r="E137" s="302">
        <v>1616385.6733333319</v>
      </c>
      <c r="F137" s="281">
        <v>5.2960446560606922</v>
      </c>
      <c r="G137" s="282">
        <v>68241590.459999979</v>
      </c>
      <c r="H137" s="282">
        <v>62554791.25499998</v>
      </c>
      <c r="I137" s="282">
        <v>67158001.510000005</v>
      </c>
      <c r="J137" s="282">
        <v>4603210.255000025</v>
      </c>
      <c r="K137" s="281">
        <v>7.3586853423191503</v>
      </c>
      <c r="L137" s="281" t="s">
        <v>703</v>
      </c>
      <c r="M137" s="283" t="s">
        <v>703</v>
      </c>
      <c r="N137" s="283" t="s">
        <v>703</v>
      </c>
    </row>
    <row r="138" spans="1:14" x14ac:dyDescent="0.7">
      <c r="A138" s="307" t="s">
        <v>756</v>
      </c>
      <c r="B138" s="280">
        <v>27140519</v>
      </c>
      <c r="C138" s="280">
        <v>24878809.083333332</v>
      </c>
      <c r="D138" s="280">
        <v>24012585.539999999</v>
      </c>
      <c r="E138" s="302">
        <v>-866223.54333333299</v>
      </c>
      <c r="F138" s="281">
        <v>-3.481772541570844</v>
      </c>
      <c r="G138" s="280">
        <v>56352891.879999995</v>
      </c>
      <c r="H138" s="280">
        <v>51656817.556666665</v>
      </c>
      <c r="I138" s="280">
        <v>50432807.629999995</v>
      </c>
      <c r="J138" s="282">
        <v>-1224009.9266666695</v>
      </c>
      <c r="K138" s="281">
        <v>-2.369503164464112</v>
      </c>
      <c r="L138" s="281" t="s">
        <v>704</v>
      </c>
      <c r="M138" s="283" t="s">
        <v>704</v>
      </c>
      <c r="N138" s="283" t="s">
        <v>704</v>
      </c>
    </row>
    <row r="139" spans="1:14" x14ac:dyDescent="0.7">
      <c r="A139" s="307" t="s">
        <v>757</v>
      </c>
      <c r="B139" s="280">
        <v>36167681.579999998</v>
      </c>
      <c r="C139" s="280">
        <v>33153708.114999998</v>
      </c>
      <c r="D139" s="280">
        <v>30388328.550000001</v>
      </c>
      <c r="E139" s="302">
        <v>-2765379.5649999976</v>
      </c>
      <c r="F139" s="281">
        <v>-8.3410867810253624</v>
      </c>
      <c r="G139" s="280">
        <v>89927256.520000011</v>
      </c>
      <c r="H139" s="280">
        <v>82433318.476666674</v>
      </c>
      <c r="I139" s="280">
        <v>84541750.539999992</v>
      </c>
      <c r="J139" s="282">
        <v>2108432.0633333176</v>
      </c>
      <c r="K139" s="281">
        <v>2.5577425515510748</v>
      </c>
      <c r="L139" s="281" t="s">
        <v>703</v>
      </c>
      <c r="M139" s="283" t="s">
        <v>704</v>
      </c>
      <c r="N139" s="283" t="s">
        <v>704</v>
      </c>
    </row>
    <row r="140" spans="1:14" x14ac:dyDescent="0.7">
      <c r="A140" s="307" t="s">
        <v>758</v>
      </c>
      <c r="B140" s="280">
        <v>36594343.469999999</v>
      </c>
      <c r="C140" s="280">
        <v>33544814.8475</v>
      </c>
      <c r="D140" s="280">
        <v>30564571.279999997</v>
      </c>
      <c r="E140" s="302">
        <v>-2980243.5675000027</v>
      </c>
      <c r="F140" s="281">
        <v>-8.8843643378228734</v>
      </c>
      <c r="G140" s="280">
        <v>80048811.280000001</v>
      </c>
      <c r="H140" s="280">
        <v>73378077.00666666</v>
      </c>
      <c r="I140" s="280">
        <v>70606210.270000011</v>
      </c>
      <c r="J140" s="282">
        <v>-2771866.7366666496</v>
      </c>
      <c r="K140" s="281">
        <v>-3.7775134614318326</v>
      </c>
      <c r="L140" s="281" t="s">
        <v>703</v>
      </c>
      <c r="M140" s="283" t="s">
        <v>704</v>
      </c>
      <c r="N140" s="283" t="s">
        <v>704</v>
      </c>
    </row>
    <row r="141" spans="1:14" x14ac:dyDescent="0.7">
      <c r="A141" s="285" t="s">
        <v>759</v>
      </c>
      <c r="B141" s="304">
        <f>SUM(B132:B140)</f>
        <v>1879491878.24</v>
      </c>
      <c r="C141" s="304">
        <f>SUM(C132:C140)</f>
        <v>1722867555.0533333</v>
      </c>
      <c r="D141" s="304">
        <f>SUM(D132:D140)</f>
        <v>1708340310.46</v>
      </c>
      <c r="E141" s="304">
        <f t="shared" ref="E141" si="29">+D141-C141</f>
        <v>-14527244.593333244</v>
      </c>
      <c r="F141" s="285">
        <f t="shared" ref="F141" si="30">+E141/C141*100</f>
        <v>-0.84320147249412547</v>
      </c>
      <c r="G141" s="286">
        <f>SUM(G132:G140)</f>
        <v>2724876669.1700001</v>
      </c>
      <c r="H141" s="286">
        <f>SUM(H132:H140)</f>
        <v>2497803613.4058332</v>
      </c>
      <c r="I141" s="286">
        <f>SUM(I132:I140)</f>
        <v>2482705734.3300004</v>
      </c>
      <c r="J141" s="286">
        <f t="shared" ref="J141" si="31">+I141-H141</f>
        <v>-15097879.075832844</v>
      </c>
      <c r="K141" s="285">
        <f t="shared" ref="K141" si="32">+J141/H141*100</f>
        <v>-0.60444620204734245</v>
      </c>
      <c r="L141" s="287" t="str">
        <f t="shared" ref="L141" si="33">IF(AND(F141&gt;=-5.01, F141&lt;=5.01),"ผ่าน", "ไม่ผ่าน")</f>
        <v>ผ่าน</v>
      </c>
      <c r="M141" s="288" t="str">
        <f t="shared" ref="M141" si="34">IF(AND(K141&gt;=-5.01, K141&lt;=5.01),"ผ่าน", "ไม่ผ่าน")</f>
        <v>ผ่าน</v>
      </c>
      <c r="N141" s="288" t="str">
        <f t="shared" ref="N141" si="35">IF(OR(L141="ผ่าน", M141="ผ่าน"),"ผ่าน", "ไม่ผ่าน")</f>
        <v>ผ่าน</v>
      </c>
    </row>
    <row r="142" spans="1:14" x14ac:dyDescent="0.7">
      <c r="A142" s="665" t="s">
        <v>760</v>
      </c>
      <c r="B142" s="666"/>
      <c r="C142" s="666"/>
      <c r="D142" s="666"/>
      <c r="E142" s="666"/>
      <c r="F142" s="666"/>
      <c r="G142" s="666"/>
      <c r="H142" s="666"/>
      <c r="I142" s="666"/>
      <c r="J142" s="666"/>
      <c r="K142" s="667"/>
      <c r="L142" s="290">
        <f>COUNTIF(L132:L140,"ผ่าน")</f>
        <v>3</v>
      </c>
      <c r="M142" s="290">
        <f>COUNTIF(M132:M140,"ผ่าน")</f>
        <v>8</v>
      </c>
      <c r="N142" s="290">
        <f>COUNTIF(N132:N140,"ผ่าน")</f>
        <v>8</v>
      </c>
    </row>
    <row r="143" spans="1:14" x14ac:dyDescent="0.7">
      <c r="A143" s="665" t="s">
        <v>761</v>
      </c>
      <c r="B143" s="666"/>
      <c r="C143" s="666"/>
      <c r="D143" s="666"/>
      <c r="E143" s="666"/>
      <c r="F143" s="666"/>
      <c r="G143" s="666"/>
      <c r="H143" s="666"/>
      <c r="I143" s="666"/>
      <c r="J143" s="666"/>
      <c r="K143" s="667"/>
      <c r="L143" s="289">
        <f>L142/9*100</f>
        <v>33.333333333333329</v>
      </c>
      <c r="M143" s="289">
        <f>M142/9*100</f>
        <v>88.888888888888886</v>
      </c>
      <c r="N143" s="289">
        <f>N142/9*100</f>
        <v>88.888888888888886</v>
      </c>
    </row>
    <row r="146" spans="1:14" ht="30" x14ac:dyDescent="0.7">
      <c r="A146" s="657" t="s">
        <v>668</v>
      </c>
      <c r="B146" s="657"/>
      <c r="C146" s="657"/>
      <c r="D146" s="657"/>
      <c r="E146" s="657"/>
      <c r="F146" s="657"/>
      <c r="G146" s="657"/>
      <c r="H146" s="657"/>
      <c r="I146" s="657"/>
      <c r="J146" s="657"/>
      <c r="K146" s="657"/>
      <c r="L146" s="657"/>
      <c r="M146" s="657"/>
      <c r="N146" s="657"/>
    </row>
    <row r="147" spans="1:14" ht="30" x14ac:dyDescent="0.7">
      <c r="A147" s="657" t="s">
        <v>847</v>
      </c>
      <c r="B147" s="657"/>
      <c r="C147" s="657"/>
      <c r="D147" s="657"/>
      <c r="E147" s="657"/>
      <c r="F147" s="657"/>
      <c r="G147" s="657"/>
      <c r="H147" s="657"/>
      <c r="I147" s="657"/>
      <c r="J147" s="657"/>
      <c r="K147" s="657"/>
      <c r="L147" s="657"/>
      <c r="M147" s="657"/>
      <c r="N147" s="657"/>
    </row>
    <row r="148" spans="1:14" ht="30" x14ac:dyDescent="0.7">
      <c r="A148" s="657" t="s">
        <v>824</v>
      </c>
      <c r="B148" s="657"/>
      <c r="C148" s="657"/>
      <c r="D148" s="657"/>
      <c r="E148" s="657"/>
      <c r="F148" s="657"/>
      <c r="G148" s="657"/>
      <c r="H148" s="657"/>
      <c r="I148" s="657"/>
      <c r="J148" s="657"/>
      <c r="K148" s="657"/>
      <c r="L148" s="657"/>
      <c r="M148" s="657"/>
      <c r="N148" s="657"/>
    </row>
    <row r="149" spans="1:14" ht="30" x14ac:dyDescent="0.7">
      <c r="A149" s="657" t="s">
        <v>857</v>
      </c>
      <c r="B149" s="657"/>
      <c r="C149" s="657"/>
      <c r="D149" s="657"/>
      <c r="E149" s="657"/>
      <c r="F149" s="657"/>
      <c r="G149" s="657"/>
      <c r="H149" s="657"/>
      <c r="I149" s="657"/>
      <c r="J149" s="657"/>
      <c r="K149" s="657"/>
      <c r="L149" s="657"/>
      <c r="M149" s="657"/>
      <c r="N149" s="657"/>
    </row>
    <row r="150" spans="1:14" ht="30" x14ac:dyDescent="0.7">
      <c r="A150" s="658" t="s">
        <v>825</v>
      </c>
      <c r="B150" s="658"/>
      <c r="C150" s="658"/>
      <c r="D150" s="658"/>
      <c r="E150" s="658"/>
      <c r="F150" s="658"/>
      <c r="G150" s="658"/>
      <c r="H150" s="658"/>
      <c r="I150" s="658"/>
      <c r="J150" s="658"/>
      <c r="K150" s="658"/>
      <c r="L150" s="658"/>
      <c r="M150" s="658"/>
      <c r="N150" s="658"/>
    </row>
    <row r="151" spans="1:14" ht="30" x14ac:dyDescent="0.7">
      <c r="A151" s="642" t="s">
        <v>848</v>
      </c>
      <c r="B151" s="643"/>
      <c r="C151" s="643"/>
      <c r="D151" s="643"/>
      <c r="E151" s="643"/>
      <c r="F151" s="643"/>
      <c r="G151" s="643"/>
      <c r="H151" s="643"/>
      <c r="I151" s="643"/>
      <c r="J151" s="643"/>
      <c r="K151" s="643"/>
      <c r="L151" s="643"/>
      <c r="M151" s="643"/>
      <c r="N151" s="644"/>
    </row>
    <row r="152" spans="1:14" x14ac:dyDescent="0.7">
      <c r="A152" s="645" t="s">
        <v>513</v>
      </c>
      <c r="B152" s="648" t="s">
        <v>828</v>
      </c>
      <c r="C152" s="649"/>
      <c r="D152" s="649"/>
      <c r="E152" s="649"/>
      <c r="F152" s="650"/>
      <c r="G152" s="648" t="s">
        <v>829</v>
      </c>
      <c r="H152" s="649"/>
      <c r="I152" s="649"/>
      <c r="J152" s="649"/>
      <c r="K152" s="650"/>
      <c r="L152" s="651" t="s">
        <v>849</v>
      </c>
      <c r="M152" s="652"/>
      <c r="N152" s="653"/>
    </row>
    <row r="153" spans="1:14" ht="81" x14ac:dyDescent="0.7">
      <c r="A153" s="646"/>
      <c r="B153" s="273" t="s">
        <v>670</v>
      </c>
      <c r="C153" s="274" t="s">
        <v>671</v>
      </c>
      <c r="D153" s="274" t="s">
        <v>672</v>
      </c>
      <c r="E153" s="275" t="s">
        <v>673</v>
      </c>
      <c r="F153" s="276" t="s">
        <v>674</v>
      </c>
      <c r="G153" s="273" t="s">
        <v>675</v>
      </c>
      <c r="H153" s="273" t="s">
        <v>676</v>
      </c>
      <c r="I153" s="273" t="s">
        <v>677</v>
      </c>
      <c r="J153" s="277" t="s">
        <v>678</v>
      </c>
      <c r="K153" s="276" t="s">
        <v>674</v>
      </c>
      <c r="L153" s="654"/>
      <c r="M153" s="655"/>
      <c r="N153" s="656"/>
    </row>
    <row r="154" spans="1:14" x14ac:dyDescent="0.7">
      <c r="A154" s="647"/>
      <c r="B154" s="272" t="s">
        <v>238</v>
      </c>
      <c r="C154" s="272" t="s">
        <v>679</v>
      </c>
      <c r="D154" s="272" t="s">
        <v>240</v>
      </c>
      <c r="E154" s="272" t="s">
        <v>680</v>
      </c>
      <c r="F154" s="272" t="s">
        <v>681</v>
      </c>
      <c r="G154" s="272" t="s">
        <v>243</v>
      </c>
      <c r="H154" s="272" t="s">
        <v>682</v>
      </c>
      <c r="I154" s="272" t="s">
        <v>245</v>
      </c>
      <c r="J154" s="272" t="s">
        <v>683</v>
      </c>
      <c r="K154" s="272" t="s">
        <v>684</v>
      </c>
      <c r="L154" s="278" t="s">
        <v>685</v>
      </c>
      <c r="M154" s="278" t="s">
        <v>686</v>
      </c>
      <c r="N154" s="278" t="s">
        <v>687</v>
      </c>
    </row>
    <row r="155" spans="1:14" x14ac:dyDescent="0.7">
      <c r="A155" s="307" t="s">
        <v>762</v>
      </c>
      <c r="B155" s="300">
        <v>571200000</v>
      </c>
      <c r="C155" s="300">
        <v>523600000</v>
      </c>
      <c r="D155" s="300">
        <v>504499386.92000002</v>
      </c>
      <c r="E155" s="302">
        <v>-19100613.079999983</v>
      </c>
      <c r="F155" s="281">
        <v>-3.6479398548510282</v>
      </c>
      <c r="G155" s="300">
        <v>766600000</v>
      </c>
      <c r="H155" s="300">
        <v>702716666.66666675</v>
      </c>
      <c r="I155" s="300">
        <v>709624168.55000007</v>
      </c>
      <c r="J155" s="282">
        <v>6907501.8833333254</v>
      </c>
      <c r="K155" s="281">
        <v>0.98297111922775771</v>
      </c>
      <c r="L155" s="281" t="s">
        <v>704</v>
      </c>
      <c r="M155" s="281" t="s">
        <v>704</v>
      </c>
      <c r="N155" s="281" t="s">
        <v>704</v>
      </c>
    </row>
    <row r="156" spans="1:14" x14ac:dyDescent="0.7">
      <c r="A156" s="307" t="s">
        <v>763</v>
      </c>
      <c r="B156" s="302">
        <v>91378718.179999992</v>
      </c>
      <c r="C156" s="302">
        <v>83763824.99833332</v>
      </c>
      <c r="D156" s="302">
        <v>85397066.760000005</v>
      </c>
      <c r="E156" s="302">
        <v>1633241.7616666853</v>
      </c>
      <c r="F156" s="281">
        <v>1.9498175515494696</v>
      </c>
      <c r="G156" s="282">
        <v>185062387.89000002</v>
      </c>
      <c r="H156" s="282">
        <v>169640522.23250002</v>
      </c>
      <c r="I156" s="282">
        <v>176945438.34999999</v>
      </c>
      <c r="J156" s="282">
        <v>7304916.1174999774</v>
      </c>
      <c r="K156" s="281">
        <v>4.306115084630699</v>
      </c>
      <c r="L156" s="281" t="s">
        <v>704</v>
      </c>
      <c r="M156" s="281" t="s">
        <v>704</v>
      </c>
      <c r="N156" s="281" t="s">
        <v>704</v>
      </c>
    </row>
    <row r="157" spans="1:14" x14ac:dyDescent="0.7">
      <c r="A157" s="307" t="s">
        <v>764</v>
      </c>
      <c r="B157" s="309">
        <v>71367560.659999996</v>
      </c>
      <c r="C157" s="309">
        <v>65420263.938333333</v>
      </c>
      <c r="D157" s="309">
        <v>64904007.409999996</v>
      </c>
      <c r="E157" s="302">
        <v>-516256.52833333611</v>
      </c>
      <c r="F157" s="281">
        <v>-0.78913855930017573</v>
      </c>
      <c r="G157" s="310">
        <v>135444236.63</v>
      </c>
      <c r="H157" s="310">
        <v>124157216.91083333</v>
      </c>
      <c r="I157" s="310">
        <v>128099638.03000003</v>
      </c>
      <c r="J157" s="282">
        <v>3942421.119166702</v>
      </c>
      <c r="K157" s="281">
        <v>3.1753459180693882</v>
      </c>
      <c r="L157" s="281" t="s">
        <v>704</v>
      </c>
      <c r="M157" s="281" t="s">
        <v>704</v>
      </c>
      <c r="N157" s="281" t="s">
        <v>704</v>
      </c>
    </row>
    <row r="158" spans="1:14" x14ac:dyDescent="0.7">
      <c r="A158" s="307" t="s">
        <v>765</v>
      </c>
      <c r="B158" s="302">
        <v>116382551.48</v>
      </c>
      <c r="C158" s="302">
        <v>106684005.52333334</v>
      </c>
      <c r="D158" s="302">
        <v>102137664.2</v>
      </c>
      <c r="E158" s="302">
        <v>-4546341.3233333379</v>
      </c>
      <c r="F158" s="281">
        <v>-4.2615022758392653</v>
      </c>
      <c r="G158" s="282">
        <v>232506011.47000003</v>
      </c>
      <c r="H158" s="282">
        <v>213130510.51416668</v>
      </c>
      <c r="I158" s="282">
        <v>211991169.63999996</v>
      </c>
      <c r="J158" s="282">
        <v>-1139340.8741667271</v>
      </c>
      <c r="K158" s="281">
        <v>-0.53457427161325899</v>
      </c>
      <c r="L158" s="281" t="s">
        <v>704</v>
      </c>
      <c r="M158" s="281" t="s">
        <v>704</v>
      </c>
      <c r="N158" s="281" t="s">
        <v>704</v>
      </c>
    </row>
    <row r="159" spans="1:14" x14ac:dyDescent="0.7">
      <c r="A159" s="307" t="s">
        <v>766</v>
      </c>
      <c r="B159" s="302">
        <v>74873519.390000001</v>
      </c>
      <c r="C159" s="302">
        <v>68634059.44083333</v>
      </c>
      <c r="D159" s="302">
        <v>60638413.269999996</v>
      </c>
      <c r="E159" s="302">
        <v>-7995646.1708333343</v>
      </c>
      <c r="F159" s="281">
        <v>-11.649676903820705</v>
      </c>
      <c r="G159" s="311">
        <v>151797177.47999999</v>
      </c>
      <c r="H159" s="311">
        <v>139147412.69</v>
      </c>
      <c r="I159" s="311">
        <v>145307796.97999999</v>
      </c>
      <c r="J159" s="282">
        <v>6160384.2899999917</v>
      </c>
      <c r="K159" s="281">
        <v>4.4272359585473735</v>
      </c>
      <c r="L159" s="281" t="s">
        <v>703</v>
      </c>
      <c r="M159" s="281" t="s">
        <v>704</v>
      </c>
      <c r="N159" s="281" t="s">
        <v>704</v>
      </c>
    </row>
    <row r="160" spans="1:14" x14ac:dyDescent="0.7">
      <c r="A160" s="307" t="s">
        <v>767</v>
      </c>
      <c r="B160" s="302">
        <v>57261161.030000001</v>
      </c>
      <c r="C160" s="302">
        <v>52489397.610833332</v>
      </c>
      <c r="D160" s="302">
        <v>41961475.889999993</v>
      </c>
      <c r="E160" s="302">
        <v>-10527921.720833339</v>
      </c>
      <c r="F160" s="281">
        <v>-20.057234794137688</v>
      </c>
      <c r="G160" s="282">
        <v>108878946.92</v>
      </c>
      <c r="H160" s="282">
        <v>99805701.343333334</v>
      </c>
      <c r="I160" s="282">
        <v>105137418.48999999</v>
      </c>
      <c r="J160" s="282">
        <v>5331717.1466666609</v>
      </c>
      <c r="K160" s="281">
        <v>5.3420967689265186</v>
      </c>
      <c r="L160" s="281" t="s">
        <v>703</v>
      </c>
      <c r="M160" s="281" t="s">
        <v>703</v>
      </c>
      <c r="N160" s="281" t="s">
        <v>703</v>
      </c>
    </row>
    <row r="161" spans="1:14" x14ac:dyDescent="0.7">
      <c r="A161" s="285" t="s">
        <v>768</v>
      </c>
      <c r="B161" s="304">
        <f>SUM(B155:B160)</f>
        <v>982463510.73999989</v>
      </c>
      <c r="C161" s="304">
        <f>SUM(C155:C160)</f>
        <v>900591551.51166666</v>
      </c>
      <c r="D161" s="304">
        <f>SUM(D155:D160)</f>
        <v>859538014.45000005</v>
      </c>
      <c r="E161" s="312">
        <f t="shared" ref="E161" si="36">+D161-C161</f>
        <v>-41053537.061666608</v>
      </c>
      <c r="F161" s="285">
        <f t="shared" ref="F161" si="37">+E161/C161*100</f>
        <v>-4.5585079043609911</v>
      </c>
      <c r="G161" s="286">
        <f>SUM(G155:G160)</f>
        <v>1580288760.3900001</v>
      </c>
      <c r="H161" s="286">
        <f>SUM(H155:H160)</f>
        <v>1448598030.3575001</v>
      </c>
      <c r="I161" s="286">
        <f>SUM(I155:I160)</f>
        <v>1477105630.04</v>
      </c>
      <c r="J161" s="313">
        <f t="shared" ref="J161" si="38">+I161-H161</f>
        <v>28507599.682499886</v>
      </c>
      <c r="K161" s="285">
        <f t="shared" ref="K161" si="39">+J161/H161*100</f>
        <v>1.9679441145908836</v>
      </c>
      <c r="L161" s="287" t="str">
        <f t="shared" ref="L161" si="40">IF(AND(F161&gt;=-5.01, F161&lt;=5.01),"ผ่าน", "ไม่ผ่าน")</f>
        <v>ผ่าน</v>
      </c>
      <c r="M161" s="287" t="str">
        <f t="shared" ref="M161" si="41">IF(AND(K161&gt;=-5.01, K161&lt;=5.01),"ผ่าน", "ไม่ผ่าน")</f>
        <v>ผ่าน</v>
      </c>
      <c r="N161" s="287" t="str">
        <f t="shared" ref="N161" si="42">IF(OR(L161="ผ่าน", M161="ผ่าน"),"ผ่าน", "ไม่ผ่าน")</f>
        <v>ผ่าน</v>
      </c>
    </row>
    <row r="162" spans="1:14" x14ac:dyDescent="0.7">
      <c r="A162" s="668" t="s">
        <v>769</v>
      </c>
      <c r="B162" s="669"/>
      <c r="C162" s="669"/>
      <c r="D162" s="669"/>
      <c r="E162" s="669"/>
      <c r="F162" s="669"/>
      <c r="G162" s="669"/>
      <c r="H162" s="669"/>
      <c r="I162" s="669"/>
      <c r="J162" s="669"/>
      <c r="K162" s="670"/>
      <c r="L162" s="306">
        <f>COUNTIF(L155:L160,"ผ่าน")</f>
        <v>4</v>
      </c>
      <c r="M162" s="306">
        <f>COUNTIF(M155:M160,"ผ่าน")</f>
        <v>5</v>
      </c>
      <c r="N162" s="306">
        <f>COUNTIF(N155:N160,"ผ่าน")</f>
        <v>5</v>
      </c>
    </row>
    <row r="163" spans="1:14" x14ac:dyDescent="0.7">
      <c r="A163" s="668" t="s">
        <v>770</v>
      </c>
      <c r="B163" s="669"/>
      <c r="C163" s="669"/>
      <c r="D163" s="669"/>
      <c r="E163" s="669"/>
      <c r="F163" s="669"/>
      <c r="G163" s="669"/>
      <c r="H163" s="669"/>
      <c r="I163" s="669"/>
      <c r="J163" s="669"/>
      <c r="K163" s="670"/>
      <c r="L163" s="278">
        <f>L162/6*100</f>
        <v>66.666666666666657</v>
      </c>
      <c r="M163" s="278">
        <f>M162/6*100</f>
        <v>83.333333333333343</v>
      </c>
      <c r="N163" s="278">
        <f>N162/6*100</f>
        <v>83.333333333333343</v>
      </c>
    </row>
    <row r="165" spans="1:14" ht="30" x14ac:dyDescent="0.7">
      <c r="A165" s="657" t="s">
        <v>668</v>
      </c>
      <c r="B165" s="657"/>
      <c r="C165" s="657"/>
      <c r="D165" s="657"/>
      <c r="E165" s="657"/>
      <c r="F165" s="657"/>
      <c r="G165" s="657"/>
      <c r="H165" s="657"/>
      <c r="I165" s="657"/>
      <c r="J165" s="657"/>
      <c r="K165" s="657"/>
      <c r="L165" s="657"/>
      <c r="M165" s="657"/>
      <c r="N165" s="657"/>
    </row>
    <row r="166" spans="1:14" ht="30" x14ac:dyDescent="0.7">
      <c r="A166" s="657" t="s">
        <v>847</v>
      </c>
      <c r="B166" s="657"/>
      <c r="C166" s="657"/>
      <c r="D166" s="657"/>
      <c r="E166" s="657"/>
      <c r="F166" s="657"/>
      <c r="G166" s="657"/>
      <c r="H166" s="657"/>
      <c r="I166" s="657"/>
      <c r="J166" s="657"/>
      <c r="K166" s="657"/>
      <c r="L166" s="657"/>
      <c r="M166" s="657"/>
      <c r="N166" s="657"/>
    </row>
    <row r="167" spans="1:14" ht="30" x14ac:dyDescent="0.7">
      <c r="A167" s="657" t="s">
        <v>824</v>
      </c>
      <c r="B167" s="657"/>
      <c r="C167" s="657"/>
      <c r="D167" s="657"/>
      <c r="E167" s="657"/>
      <c r="F167" s="657"/>
      <c r="G167" s="657"/>
      <c r="H167" s="657"/>
      <c r="I167" s="657"/>
      <c r="J167" s="657"/>
      <c r="K167" s="657"/>
      <c r="L167" s="657"/>
      <c r="M167" s="657"/>
      <c r="N167" s="657"/>
    </row>
    <row r="168" spans="1:14" ht="30" x14ac:dyDescent="0.7">
      <c r="A168" s="657" t="s">
        <v>858</v>
      </c>
      <c r="B168" s="657"/>
      <c r="C168" s="657"/>
      <c r="D168" s="657"/>
      <c r="E168" s="657"/>
      <c r="F168" s="657"/>
      <c r="G168" s="657"/>
      <c r="H168" s="657"/>
      <c r="I168" s="657"/>
      <c r="J168" s="657"/>
      <c r="K168" s="657"/>
      <c r="L168" s="657"/>
      <c r="M168" s="657"/>
      <c r="N168" s="657"/>
    </row>
    <row r="169" spans="1:14" ht="30" x14ac:dyDescent="0.7">
      <c r="A169" s="658" t="s">
        <v>825</v>
      </c>
      <c r="B169" s="658"/>
      <c r="C169" s="658"/>
      <c r="D169" s="658"/>
      <c r="E169" s="658"/>
      <c r="F169" s="658"/>
      <c r="G169" s="658"/>
      <c r="H169" s="658"/>
      <c r="I169" s="658"/>
      <c r="J169" s="658"/>
      <c r="K169" s="658"/>
      <c r="L169" s="658"/>
      <c r="M169" s="658"/>
      <c r="N169" s="658"/>
    </row>
    <row r="170" spans="1:14" ht="30" x14ac:dyDescent="0.7">
      <c r="A170" s="642" t="s">
        <v>848</v>
      </c>
      <c r="B170" s="643"/>
      <c r="C170" s="643"/>
      <c r="D170" s="643"/>
      <c r="E170" s="643"/>
      <c r="F170" s="643"/>
      <c r="G170" s="643"/>
      <c r="H170" s="643"/>
      <c r="I170" s="643"/>
      <c r="J170" s="643"/>
      <c r="K170" s="643"/>
      <c r="L170" s="643"/>
      <c r="M170" s="643"/>
      <c r="N170" s="644"/>
    </row>
    <row r="171" spans="1:14" x14ac:dyDescent="0.7">
      <c r="A171" s="645" t="s">
        <v>513</v>
      </c>
      <c r="B171" s="648" t="s">
        <v>828</v>
      </c>
      <c r="C171" s="649"/>
      <c r="D171" s="649"/>
      <c r="E171" s="649"/>
      <c r="F171" s="650"/>
      <c r="G171" s="648" t="s">
        <v>829</v>
      </c>
      <c r="H171" s="649"/>
      <c r="I171" s="649"/>
      <c r="J171" s="649"/>
      <c r="K171" s="650"/>
      <c r="L171" s="651" t="s">
        <v>849</v>
      </c>
      <c r="M171" s="652"/>
      <c r="N171" s="653"/>
    </row>
    <row r="172" spans="1:14" ht="81" x14ac:dyDescent="0.7">
      <c r="A172" s="646"/>
      <c r="B172" s="273" t="s">
        <v>670</v>
      </c>
      <c r="C172" s="274" t="s">
        <v>671</v>
      </c>
      <c r="D172" s="274" t="s">
        <v>672</v>
      </c>
      <c r="E172" s="275" t="s">
        <v>673</v>
      </c>
      <c r="F172" s="276" t="s">
        <v>674</v>
      </c>
      <c r="G172" s="273" t="s">
        <v>675</v>
      </c>
      <c r="H172" s="273" t="s">
        <v>676</v>
      </c>
      <c r="I172" s="273" t="s">
        <v>677</v>
      </c>
      <c r="J172" s="277" t="s">
        <v>678</v>
      </c>
      <c r="K172" s="276" t="s">
        <v>674</v>
      </c>
      <c r="L172" s="654"/>
      <c r="M172" s="655"/>
      <c r="N172" s="656"/>
    </row>
    <row r="173" spans="1:14" x14ac:dyDescent="0.7">
      <c r="A173" s="647"/>
      <c r="B173" s="272" t="s">
        <v>238</v>
      </c>
      <c r="C173" s="272" t="s">
        <v>679</v>
      </c>
      <c r="D173" s="272" t="s">
        <v>240</v>
      </c>
      <c r="E173" s="272" t="s">
        <v>680</v>
      </c>
      <c r="F173" s="272" t="s">
        <v>681</v>
      </c>
      <c r="G173" s="272" t="s">
        <v>243</v>
      </c>
      <c r="H173" s="272" t="s">
        <v>682</v>
      </c>
      <c r="I173" s="272" t="s">
        <v>245</v>
      </c>
      <c r="J173" s="272" t="s">
        <v>683</v>
      </c>
      <c r="K173" s="272" t="s">
        <v>684</v>
      </c>
      <c r="L173" s="278" t="s">
        <v>685</v>
      </c>
      <c r="M173" s="278" t="s">
        <v>686</v>
      </c>
      <c r="N173" s="278" t="s">
        <v>687</v>
      </c>
    </row>
    <row r="174" spans="1:14" x14ac:dyDescent="0.7">
      <c r="A174" s="314" t="s">
        <v>771</v>
      </c>
      <c r="B174" s="300">
        <v>2570604800</v>
      </c>
      <c r="C174" s="300">
        <v>2356387733.333333</v>
      </c>
      <c r="D174" s="300">
        <v>2395426788.46</v>
      </c>
      <c r="E174" s="302">
        <v>39039055.126667023</v>
      </c>
      <c r="F174" s="281">
        <v>1.6567330823540907</v>
      </c>
      <c r="G174" s="300">
        <v>4072691632.0900002</v>
      </c>
      <c r="H174" s="300">
        <v>3733300662.749167</v>
      </c>
      <c r="I174" s="300">
        <v>3772125655.3800001</v>
      </c>
      <c r="J174" s="282">
        <v>38824992.630833149</v>
      </c>
      <c r="K174" s="281">
        <v>1.0399642605330051</v>
      </c>
      <c r="L174" s="281" t="s">
        <v>704</v>
      </c>
      <c r="M174" s="281" t="s">
        <v>704</v>
      </c>
      <c r="N174" s="281" t="s">
        <v>704</v>
      </c>
    </row>
    <row r="175" spans="1:14" x14ac:dyDescent="0.7">
      <c r="A175" s="314" t="s">
        <v>772</v>
      </c>
      <c r="B175" s="302">
        <v>81622054.479999989</v>
      </c>
      <c r="C175" s="302">
        <v>74820216.606666654</v>
      </c>
      <c r="D175" s="302">
        <v>69037380.060000002</v>
      </c>
      <c r="E175" s="302">
        <v>-5782836.546666652</v>
      </c>
      <c r="F175" s="281">
        <v>-7.7289759491973822</v>
      </c>
      <c r="G175" s="282">
        <v>154503701.88000003</v>
      </c>
      <c r="H175" s="282">
        <v>141628393.39000002</v>
      </c>
      <c r="I175" s="282">
        <v>136006002.21000004</v>
      </c>
      <c r="J175" s="282">
        <v>-5622391.1799999774</v>
      </c>
      <c r="K175" s="281">
        <v>-3.9698192187478125</v>
      </c>
      <c r="L175" s="281" t="s">
        <v>703</v>
      </c>
      <c r="M175" s="281" t="s">
        <v>704</v>
      </c>
      <c r="N175" s="281" t="s">
        <v>704</v>
      </c>
    </row>
    <row r="176" spans="1:14" x14ac:dyDescent="0.7">
      <c r="A176" s="314" t="s">
        <v>773</v>
      </c>
      <c r="B176" s="302">
        <v>72632169.579999998</v>
      </c>
      <c r="C176" s="302">
        <v>66579488.781666659</v>
      </c>
      <c r="D176" s="302">
        <v>69052115.109999999</v>
      </c>
      <c r="E176" s="302">
        <v>2472626.3283333406</v>
      </c>
      <c r="F176" s="281">
        <v>3.7137959055855707</v>
      </c>
      <c r="G176" s="282">
        <v>134774975.31</v>
      </c>
      <c r="H176" s="282">
        <v>123543727.36750001</v>
      </c>
      <c r="I176" s="282">
        <v>125175173.51000001</v>
      </c>
      <c r="J176" s="282">
        <v>1631446.1424999982</v>
      </c>
      <c r="K176" s="281">
        <v>1.320541461119275</v>
      </c>
      <c r="L176" s="281" t="s">
        <v>704</v>
      </c>
      <c r="M176" s="281" t="s">
        <v>704</v>
      </c>
      <c r="N176" s="281" t="s">
        <v>704</v>
      </c>
    </row>
    <row r="177" spans="1:14" x14ac:dyDescent="0.7">
      <c r="A177" s="314" t="s">
        <v>774</v>
      </c>
      <c r="B177" s="302">
        <v>342879104.38999999</v>
      </c>
      <c r="C177" s="302">
        <v>314305845.69083333</v>
      </c>
      <c r="D177" s="302">
        <v>314651444.92000002</v>
      </c>
      <c r="E177" s="302">
        <v>345599.22916668653</v>
      </c>
      <c r="F177" s="281">
        <v>0.10995634790281149</v>
      </c>
      <c r="G177" s="282">
        <v>607437568.88</v>
      </c>
      <c r="H177" s="282">
        <v>556817771.47333336</v>
      </c>
      <c r="I177" s="282">
        <v>599339221.55000007</v>
      </c>
      <c r="J177" s="282">
        <v>42521450.076666713</v>
      </c>
      <c r="K177" s="281">
        <v>7.6365109475862187</v>
      </c>
      <c r="L177" s="281" t="s">
        <v>704</v>
      </c>
      <c r="M177" s="281" t="s">
        <v>703</v>
      </c>
      <c r="N177" s="281" t="s">
        <v>704</v>
      </c>
    </row>
    <row r="178" spans="1:14" x14ac:dyDescent="0.7">
      <c r="A178" s="314" t="s">
        <v>775</v>
      </c>
      <c r="B178" s="302">
        <v>41109210</v>
      </c>
      <c r="C178" s="302">
        <v>37683442.5</v>
      </c>
      <c r="D178" s="302">
        <v>31408279.549999997</v>
      </c>
      <c r="E178" s="302">
        <v>-6275162.950000003</v>
      </c>
      <c r="F178" s="281">
        <v>-16.652308105874358</v>
      </c>
      <c r="G178" s="282">
        <v>47068390.310000002</v>
      </c>
      <c r="H178" s="282">
        <v>43146024.450833336</v>
      </c>
      <c r="I178" s="282">
        <v>41246529.780000001</v>
      </c>
      <c r="J178" s="282">
        <v>-1899494.6708333343</v>
      </c>
      <c r="K178" s="281">
        <v>-4.4024790117056707</v>
      </c>
      <c r="L178" s="281" t="s">
        <v>703</v>
      </c>
      <c r="M178" s="281" t="s">
        <v>704</v>
      </c>
      <c r="N178" s="281" t="s">
        <v>704</v>
      </c>
    </row>
    <row r="179" spans="1:14" x14ac:dyDescent="0.7">
      <c r="A179" s="314" t="s">
        <v>776</v>
      </c>
      <c r="B179" s="302">
        <v>60995680.390000001</v>
      </c>
      <c r="C179" s="302">
        <v>55912707.024166673</v>
      </c>
      <c r="D179" s="302">
        <v>61612423.450000003</v>
      </c>
      <c r="E179" s="302">
        <v>5699716.4258333296</v>
      </c>
      <c r="F179" s="281">
        <v>10.193955415840964</v>
      </c>
      <c r="G179" s="282">
        <v>117541162.96000001</v>
      </c>
      <c r="H179" s="282">
        <v>107746066.04666668</v>
      </c>
      <c r="I179" s="282">
        <v>108160050.72000001</v>
      </c>
      <c r="J179" s="282">
        <v>413984.67333333194</v>
      </c>
      <c r="K179" s="281">
        <v>0.38422254150237656</v>
      </c>
      <c r="L179" s="281" t="s">
        <v>703</v>
      </c>
      <c r="M179" s="281" t="s">
        <v>704</v>
      </c>
      <c r="N179" s="281" t="s">
        <v>704</v>
      </c>
    </row>
    <row r="180" spans="1:14" x14ac:dyDescent="0.7">
      <c r="A180" s="314" t="s">
        <v>777</v>
      </c>
      <c r="B180" s="302">
        <v>178693300</v>
      </c>
      <c r="C180" s="302">
        <v>163802191.66666669</v>
      </c>
      <c r="D180" s="302">
        <v>164723382.89000002</v>
      </c>
      <c r="E180" s="302">
        <v>921191.22333332896</v>
      </c>
      <c r="F180" s="281">
        <v>0.56238027950683944</v>
      </c>
      <c r="G180" s="282">
        <v>336277121.25</v>
      </c>
      <c r="H180" s="282">
        <v>308254027.8125</v>
      </c>
      <c r="I180" s="282">
        <v>317470410.26999998</v>
      </c>
      <c r="J180" s="282">
        <v>9216382.4574999809</v>
      </c>
      <c r="K180" s="281">
        <v>2.9898660279975253</v>
      </c>
      <c r="L180" s="281" t="s">
        <v>704</v>
      </c>
      <c r="M180" s="281" t="s">
        <v>704</v>
      </c>
      <c r="N180" s="281" t="s">
        <v>704</v>
      </c>
    </row>
    <row r="181" spans="1:14" x14ac:dyDescent="0.7">
      <c r="A181" s="314" t="s">
        <v>778</v>
      </c>
      <c r="B181" s="302">
        <v>45931930.189999998</v>
      </c>
      <c r="C181" s="302">
        <v>42104269.340833336</v>
      </c>
      <c r="D181" s="302">
        <v>41642763.219999999</v>
      </c>
      <c r="E181" s="302">
        <v>-461506.12083333731</v>
      </c>
      <c r="F181" s="281">
        <v>-1.096102908466249</v>
      </c>
      <c r="G181" s="282">
        <v>90929013.969999999</v>
      </c>
      <c r="H181" s="282">
        <v>83351596.139166668</v>
      </c>
      <c r="I181" s="282">
        <v>81968589.439999998</v>
      </c>
      <c r="J181" s="282">
        <v>-1383006.6991666704</v>
      </c>
      <c r="K181" s="281">
        <v>-1.6592444094982359</v>
      </c>
      <c r="L181" s="281" t="s">
        <v>704</v>
      </c>
      <c r="M181" s="281" t="s">
        <v>704</v>
      </c>
      <c r="N181" s="281" t="s">
        <v>704</v>
      </c>
    </row>
    <row r="182" spans="1:14" x14ac:dyDescent="0.7">
      <c r="A182" s="314" t="s">
        <v>779</v>
      </c>
      <c r="B182" s="302">
        <v>44617576.979999997</v>
      </c>
      <c r="C182" s="302">
        <v>40899445.564999998</v>
      </c>
      <c r="D182" s="302">
        <v>42505307.710000001</v>
      </c>
      <c r="E182" s="302">
        <v>1605862.1450000033</v>
      </c>
      <c r="F182" s="281">
        <v>3.9263665382648409</v>
      </c>
      <c r="G182" s="282">
        <v>89877184.210000008</v>
      </c>
      <c r="H182" s="282">
        <v>82387418.859166682</v>
      </c>
      <c r="I182" s="282">
        <v>84754806.469999999</v>
      </c>
      <c r="J182" s="282">
        <v>2367387.610833317</v>
      </c>
      <c r="K182" s="281">
        <v>2.8734819510247518</v>
      </c>
      <c r="L182" s="281" t="s">
        <v>704</v>
      </c>
      <c r="M182" s="281" t="s">
        <v>704</v>
      </c>
      <c r="N182" s="281" t="s">
        <v>704</v>
      </c>
    </row>
    <row r="183" spans="1:14" x14ac:dyDescent="0.7">
      <c r="A183" s="314" t="s">
        <v>780</v>
      </c>
      <c r="B183" s="302">
        <v>70544838</v>
      </c>
      <c r="C183" s="302">
        <v>64666101.5</v>
      </c>
      <c r="D183" s="302">
        <v>58493395.129999995</v>
      </c>
      <c r="E183" s="302">
        <v>-6172706.3700000048</v>
      </c>
      <c r="F183" s="281">
        <v>-9.5455056464166237</v>
      </c>
      <c r="G183" s="282">
        <v>127711073</v>
      </c>
      <c r="H183" s="282">
        <v>117068483.58333333</v>
      </c>
      <c r="I183" s="282">
        <v>115258111.88999999</v>
      </c>
      <c r="J183" s="282">
        <v>-1810371.6933333427</v>
      </c>
      <c r="K183" s="281">
        <v>-1.5464210673273635</v>
      </c>
      <c r="L183" s="281" t="s">
        <v>703</v>
      </c>
      <c r="M183" s="281" t="s">
        <v>704</v>
      </c>
      <c r="N183" s="281" t="s">
        <v>704</v>
      </c>
    </row>
    <row r="184" spans="1:14" x14ac:dyDescent="0.7">
      <c r="A184" s="314" t="s">
        <v>781</v>
      </c>
      <c r="B184" s="302">
        <v>88920786.420000002</v>
      </c>
      <c r="C184" s="302">
        <v>81510720.885000005</v>
      </c>
      <c r="D184" s="302">
        <v>82656981.330000013</v>
      </c>
      <c r="E184" s="302">
        <v>1146260.4450000077</v>
      </c>
      <c r="F184" s="281">
        <v>1.4062695465756188</v>
      </c>
      <c r="G184" s="282">
        <v>186128347.79000002</v>
      </c>
      <c r="H184" s="282">
        <v>170617652.14083335</v>
      </c>
      <c r="I184" s="282">
        <v>168054017.32999998</v>
      </c>
      <c r="J184" s="282">
        <v>-2563634.8108333647</v>
      </c>
      <c r="K184" s="281">
        <v>-1.5025612992946693</v>
      </c>
      <c r="L184" s="281" t="s">
        <v>704</v>
      </c>
      <c r="M184" s="281" t="s">
        <v>704</v>
      </c>
      <c r="N184" s="281" t="s">
        <v>704</v>
      </c>
    </row>
    <row r="185" spans="1:14" x14ac:dyDescent="0.7">
      <c r="A185" s="314" t="s">
        <v>782</v>
      </c>
      <c r="B185" s="302">
        <v>173702017.56999999</v>
      </c>
      <c r="C185" s="302">
        <v>159226849.43916667</v>
      </c>
      <c r="D185" s="302">
        <v>147155405.98999998</v>
      </c>
      <c r="E185" s="302">
        <v>-12071443.449166685</v>
      </c>
      <c r="F185" s="281">
        <v>-7.5812863795804954</v>
      </c>
      <c r="G185" s="282">
        <v>298843316.65000004</v>
      </c>
      <c r="H185" s="282">
        <v>273939706.92916667</v>
      </c>
      <c r="I185" s="282">
        <v>290183003.93000001</v>
      </c>
      <c r="J185" s="282">
        <v>16243297.000833333</v>
      </c>
      <c r="K185" s="281">
        <v>5.9295153604852926</v>
      </c>
      <c r="L185" s="281" t="s">
        <v>703</v>
      </c>
      <c r="M185" s="281" t="s">
        <v>703</v>
      </c>
      <c r="N185" s="281" t="s">
        <v>703</v>
      </c>
    </row>
    <row r="186" spans="1:14" x14ac:dyDescent="0.7">
      <c r="A186" s="314" t="s">
        <v>783</v>
      </c>
      <c r="B186" s="302">
        <v>84864115.939999998</v>
      </c>
      <c r="C186" s="302">
        <v>77792106.278333321</v>
      </c>
      <c r="D186" s="302">
        <v>69791817.579999998</v>
      </c>
      <c r="E186" s="302">
        <v>-8000288.698333323</v>
      </c>
      <c r="F186" s="281">
        <v>-10.284190878839292</v>
      </c>
      <c r="G186" s="282">
        <v>182161232.00999999</v>
      </c>
      <c r="H186" s="282">
        <v>166981129.34249997</v>
      </c>
      <c r="I186" s="282">
        <v>154931918.53</v>
      </c>
      <c r="J186" s="282">
        <v>-12049210.81249997</v>
      </c>
      <c r="K186" s="281">
        <v>-7.2159116781306913</v>
      </c>
      <c r="L186" s="281" t="s">
        <v>703</v>
      </c>
      <c r="M186" s="281" t="s">
        <v>703</v>
      </c>
      <c r="N186" s="281" t="s">
        <v>703</v>
      </c>
    </row>
    <row r="187" spans="1:14" x14ac:dyDescent="0.7">
      <c r="A187" s="314" t="s">
        <v>784</v>
      </c>
      <c r="B187" s="302">
        <v>129691624.77000001</v>
      </c>
      <c r="C187" s="302">
        <v>118883989.3725</v>
      </c>
      <c r="D187" s="302">
        <v>124415043.47</v>
      </c>
      <c r="E187" s="302">
        <v>5531054.0974999964</v>
      </c>
      <c r="F187" s="281">
        <v>4.6524802260542479</v>
      </c>
      <c r="G187" s="282">
        <v>278121535.55000001</v>
      </c>
      <c r="H187" s="282">
        <v>254944740.92083332</v>
      </c>
      <c r="I187" s="282">
        <v>259216915.80999997</v>
      </c>
      <c r="J187" s="282">
        <v>4272174.8891666532</v>
      </c>
      <c r="K187" s="281">
        <v>1.6757258352284543</v>
      </c>
      <c r="L187" s="281" t="s">
        <v>704</v>
      </c>
      <c r="M187" s="281" t="s">
        <v>704</v>
      </c>
      <c r="N187" s="281" t="s">
        <v>704</v>
      </c>
    </row>
    <row r="188" spans="1:14" x14ac:dyDescent="0.7">
      <c r="A188" s="314" t="s">
        <v>785</v>
      </c>
      <c r="B188" s="302">
        <v>44013148.519999996</v>
      </c>
      <c r="C188" s="302">
        <v>40345386.143333331</v>
      </c>
      <c r="D188" s="302">
        <v>39120733.359999999</v>
      </c>
      <c r="E188" s="302">
        <v>-1224652.7833333313</v>
      </c>
      <c r="F188" s="281">
        <v>-3.0354221396780283</v>
      </c>
      <c r="G188" s="282">
        <v>83379134.710000008</v>
      </c>
      <c r="H188" s="282">
        <v>76430873.484166682</v>
      </c>
      <c r="I188" s="282">
        <v>79407933.25</v>
      </c>
      <c r="J188" s="282">
        <v>2977059.7658333182</v>
      </c>
      <c r="K188" s="281">
        <v>3.8951010633812033</v>
      </c>
      <c r="L188" s="281" t="s">
        <v>704</v>
      </c>
      <c r="M188" s="281" t="s">
        <v>704</v>
      </c>
      <c r="N188" s="281" t="s">
        <v>704</v>
      </c>
    </row>
    <row r="189" spans="1:14" x14ac:dyDescent="0.7">
      <c r="A189" s="314" t="s">
        <v>786</v>
      </c>
      <c r="B189" s="302">
        <v>41840615.25</v>
      </c>
      <c r="C189" s="302">
        <v>38353897.3125</v>
      </c>
      <c r="D189" s="302">
        <v>38924362.620000005</v>
      </c>
      <c r="E189" s="302">
        <v>570465.30750000477</v>
      </c>
      <c r="F189" s="281">
        <v>1.487372464007936</v>
      </c>
      <c r="G189" s="282">
        <v>78590309.080000013</v>
      </c>
      <c r="H189" s="282">
        <v>72041116.656666681</v>
      </c>
      <c r="I189" s="282">
        <v>73134240.25999999</v>
      </c>
      <c r="J189" s="282">
        <v>1093123.6033333093</v>
      </c>
      <c r="K189" s="281">
        <v>1.5173607157464177</v>
      </c>
      <c r="L189" s="281" t="s">
        <v>704</v>
      </c>
      <c r="M189" s="281" t="s">
        <v>704</v>
      </c>
      <c r="N189" s="281" t="s">
        <v>704</v>
      </c>
    </row>
    <row r="190" spans="1:14" x14ac:dyDescent="0.7">
      <c r="A190" s="314" t="s">
        <v>787</v>
      </c>
      <c r="B190" s="302">
        <v>36367175.710000001</v>
      </c>
      <c r="C190" s="302">
        <v>33336577.734166671</v>
      </c>
      <c r="D190" s="302">
        <v>34571347.68</v>
      </c>
      <c r="E190" s="302">
        <v>1234769.9458333291</v>
      </c>
      <c r="F190" s="281">
        <v>3.7039493246117252</v>
      </c>
      <c r="G190" s="282">
        <v>82037585.699999988</v>
      </c>
      <c r="H190" s="282">
        <v>75201120.224999979</v>
      </c>
      <c r="I190" s="282">
        <v>79723227.479999989</v>
      </c>
      <c r="J190" s="282">
        <v>4522107.2550000101</v>
      </c>
      <c r="K190" s="281">
        <v>6.0133509201325346</v>
      </c>
      <c r="L190" s="281" t="s">
        <v>704</v>
      </c>
      <c r="M190" s="281" t="s">
        <v>703</v>
      </c>
      <c r="N190" s="281" t="s">
        <v>704</v>
      </c>
    </row>
    <row r="191" spans="1:14" x14ac:dyDescent="0.7">
      <c r="A191" s="315" t="s">
        <v>788</v>
      </c>
      <c r="B191" s="292">
        <v>41463844.539999999</v>
      </c>
      <c r="C191" s="292">
        <v>38008524.161666669</v>
      </c>
      <c r="D191" s="292">
        <v>38957704.289999992</v>
      </c>
      <c r="E191" s="302">
        <v>949180.1283333227</v>
      </c>
      <c r="F191" s="294">
        <v>2.4972822525180134</v>
      </c>
      <c r="G191" s="295">
        <v>79138602.159999996</v>
      </c>
      <c r="H191" s="295">
        <v>72543718.646666661</v>
      </c>
      <c r="I191" s="295">
        <v>74509061.909999996</v>
      </c>
      <c r="J191" s="295">
        <v>1965343.2633333355</v>
      </c>
      <c r="K191" s="294">
        <v>2.709184613082475</v>
      </c>
      <c r="L191" s="281" t="s">
        <v>704</v>
      </c>
      <c r="M191" s="281" t="s">
        <v>704</v>
      </c>
      <c r="N191" s="281" t="s">
        <v>704</v>
      </c>
    </row>
    <row r="192" spans="1:14" x14ac:dyDescent="0.7">
      <c r="A192" s="315" t="s">
        <v>789</v>
      </c>
      <c r="B192" s="292">
        <v>195501297.66</v>
      </c>
      <c r="C192" s="292">
        <v>179209522.85499999</v>
      </c>
      <c r="D192" s="292">
        <v>170284405.52000001</v>
      </c>
      <c r="E192" s="302">
        <v>-8925117.3349999785</v>
      </c>
      <c r="F192" s="294">
        <v>-4.980269570954313</v>
      </c>
      <c r="G192" s="295">
        <v>382956864.88</v>
      </c>
      <c r="H192" s="295">
        <v>351043792.80666667</v>
      </c>
      <c r="I192" s="295">
        <v>352476405.17000002</v>
      </c>
      <c r="J192" s="295">
        <v>1432612.3633333445</v>
      </c>
      <c r="K192" s="294">
        <v>0.40810075343572277</v>
      </c>
      <c r="L192" s="281" t="s">
        <v>704</v>
      </c>
      <c r="M192" s="281" t="s">
        <v>704</v>
      </c>
      <c r="N192" s="281" t="s">
        <v>704</v>
      </c>
    </row>
    <row r="193" spans="1:14" x14ac:dyDescent="0.7">
      <c r="A193" s="315" t="s">
        <v>790</v>
      </c>
      <c r="B193" s="292">
        <v>31560381.329999998</v>
      </c>
      <c r="C193" s="292">
        <v>28930349.552499998</v>
      </c>
      <c r="D193" s="292">
        <v>30267133.460000001</v>
      </c>
      <c r="E193" s="302">
        <v>1336783.9075000025</v>
      </c>
      <c r="F193" s="294">
        <v>4.6206973927989923</v>
      </c>
      <c r="G193" s="295">
        <v>70062551.109999999</v>
      </c>
      <c r="H193" s="295">
        <v>64224005.18416667</v>
      </c>
      <c r="I193" s="295">
        <v>64180236.650000006</v>
      </c>
      <c r="J193" s="295">
        <v>-43768.534166663885</v>
      </c>
      <c r="K193" s="294">
        <v>-6.8149804798306582E-2</v>
      </c>
      <c r="L193" s="281" t="s">
        <v>704</v>
      </c>
      <c r="M193" s="281" t="s">
        <v>704</v>
      </c>
      <c r="N193" s="281" t="s">
        <v>704</v>
      </c>
    </row>
    <row r="194" spans="1:14" x14ac:dyDescent="0.7">
      <c r="A194" s="315" t="s">
        <v>791</v>
      </c>
      <c r="B194" s="292">
        <v>29628820.420000002</v>
      </c>
      <c r="C194" s="292">
        <v>27159752.05166667</v>
      </c>
      <c r="D194" s="292">
        <v>27107915.879999999</v>
      </c>
      <c r="E194" s="302">
        <v>-51836.171666670591</v>
      </c>
      <c r="F194" s="294">
        <v>-0.19085657176862791</v>
      </c>
      <c r="G194" s="295">
        <v>59194742.379999995</v>
      </c>
      <c r="H194" s="295">
        <v>54261847.181666665</v>
      </c>
      <c r="I194" s="295">
        <v>58190097.609999999</v>
      </c>
      <c r="J194" s="295">
        <v>3928250.4283333346</v>
      </c>
      <c r="K194" s="294">
        <v>7.2394336580207028</v>
      </c>
      <c r="L194" s="281" t="s">
        <v>704</v>
      </c>
      <c r="M194" s="281" t="s">
        <v>703</v>
      </c>
      <c r="N194" s="281" t="s">
        <v>704</v>
      </c>
    </row>
    <row r="195" spans="1:14" x14ac:dyDescent="0.7">
      <c r="A195" s="278" t="s">
        <v>792</v>
      </c>
      <c r="B195" s="296">
        <f>SUM(B174:B194)</f>
        <v>4407184492.1400003</v>
      </c>
      <c r="C195" s="296">
        <f>SUM(C174:C194)</f>
        <v>4039919117.7949991</v>
      </c>
      <c r="D195" s="296">
        <f>SUM(D174:D194)</f>
        <v>4051806131.6799994</v>
      </c>
      <c r="E195" s="296">
        <f>SUM(E174:E194)</f>
        <v>11887013.885000389</v>
      </c>
      <c r="F195" s="278">
        <f t="shared" ref="F195" si="43">+E195/C195*100</f>
        <v>0.29423890772071598</v>
      </c>
      <c r="G195" s="298">
        <f>SUM(G174:G194)</f>
        <v>7559426045.8800011</v>
      </c>
      <c r="H195" s="298">
        <f>SUM(H174:H194)</f>
        <v>6929473875.3900003</v>
      </c>
      <c r="I195" s="298">
        <f>SUM(I174:I194)</f>
        <v>7035511609.1499996</v>
      </c>
      <c r="J195" s="298">
        <f>SUM(J174:J194)</f>
        <v>106037733.75999981</v>
      </c>
      <c r="K195" s="278">
        <f>+J195/H195*100</f>
        <v>1.5302422040523511</v>
      </c>
      <c r="L195" s="285" t="str">
        <f>IF(AND(F195&gt;=-5, F195&lt;=5),"ผ่าน", "ไม่ผ่าน")</f>
        <v>ผ่าน</v>
      </c>
      <c r="M195" s="285" t="str">
        <f>IF(AND(K195&gt;=-5, K195&lt;=5),"ผ่าน", "ไม่ผ่าน")</f>
        <v>ผ่าน</v>
      </c>
      <c r="N195" s="285" t="str">
        <f>IF(OR(L195="ผ่าน", M195="ผ่าน"),"ผ่าน", "ไม่ผ่าน")</f>
        <v>ผ่าน</v>
      </c>
    </row>
    <row r="196" spans="1:14" x14ac:dyDescent="0.7">
      <c r="A196" s="668" t="s">
        <v>793</v>
      </c>
      <c r="B196" s="669"/>
      <c r="C196" s="669"/>
      <c r="D196" s="669"/>
      <c r="E196" s="669"/>
      <c r="F196" s="669"/>
      <c r="G196" s="669"/>
      <c r="H196" s="669"/>
      <c r="I196" s="669"/>
      <c r="J196" s="669"/>
      <c r="K196" s="670"/>
      <c r="L196" s="306">
        <f>COUNTIF(L174:L194,"ผ่าน")</f>
        <v>15</v>
      </c>
      <c r="M196" s="306">
        <f>COUNTIF(M174:M194,"ผ่าน")</f>
        <v>16</v>
      </c>
      <c r="N196" s="306">
        <f>COUNTIF(N174:N194,"ผ่าน")</f>
        <v>19</v>
      </c>
    </row>
    <row r="197" spans="1:14" x14ac:dyDescent="0.7">
      <c r="A197" s="668" t="s">
        <v>794</v>
      </c>
      <c r="B197" s="669"/>
      <c r="C197" s="669"/>
      <c r="D197" s="669"/>
      <c r="E197" s="669"/>
      <c r="F197" s="669"/>
      <c r="G197" s="669"/>
      <c r="H197" s="669"/>
      <c r="I197" s="669"/>
      <c r="J197" s="669"/>
      <c r="K197" s="670"/>
      <c r="L197" s="278">
        <f>L196/21*100</f>
        <v>71.428571428571431</v>
      </c>
      <c r="M197" s="278">
        <f>M196/21*100</f>
        <v>76.19047619047619</v>
      </c>
      <c r="N197" s="278">
        <f>N196/21*100</f>
        <v>90.476190476190482</v>
      </c>
    </row>
  </sheetData>
  <mergeCells count="94">
    <mergeCell ref="A196:K196"/>
    <mergeCell ref="A197:K197"/>
    <mergeCell ref="A168:N168"/>
    <mergeCell ref="A169:N169"/>
    <mergeCell ref="A170:N170"/>
    <mergeCell ref="A171:A173"/>
    <mergeCell ref="B171:F171"/>
    <mergeCell ref="G171:K171"/>
    <mergeCell ref="L171:N172"/>
    <mergeCell ref="A162:K162"/>
    <mergeCell ref="A163:K163"/>
    <mergeCell ref="A165:N165"/>
    <mergeCell ref="A166:N166"/>
    <mergeCell ref="A167:N167"/>
    <mergeCell ref="A149:N149"/>
    <mergeCell ref="A150:N150"/>
    <mergeCell ref="A151:N151"/>
    <mergeCell ref="A152:A154"/>
    <mergeCell ref="B152:F152"/>
    <mergeCell ref="G152:K152"/>
    <mergeCell ref="L152:N153"/>
    <mergeCell ref="A142:K142"/>
    <mergeCell ref="A143:K143"/>
    <mergeCell ref="A146:N146"/>
    <mergeCell ref="A147:N147"/>
    <mergeCell ref="A148:N148"/>
    <mergeCell ref="A125:N125"/>
    <mergeCell ref="A126:N126"/>
    <mergeCell ref="A127:N127"/>
    <mergeCell ref="A128:N128"/>
    <mergeCell ref="A129:A131"/>
    <mergeCell ref="B129:F129"/>
    <mergeCell ref="G129:K129"/>
    <mergeCell ref="L129:N130"/>
    <mergeCell ref="A89:K89"/>
    <mergeCell ref="A120:K120"/>
    <mergeCell ref="A121:K121"/>
    <mergeCell ref="A123:N123"/>
    <mergeCell ref="A124:N124"/>
    <mergeCell ref="A90:K90"/>
    <mergeCell ref="A92:N92"/>
    <mergeCell ref="A93:N93"/>
    <mergeCell ref="A94:N94"/>
    <mergeCell ref="A95:N95"/>
    <mergeCell ref="A96:N96"/>
    <mergeCell ref="A97:N97"/>
    <mergeCell ref="A98:A100"/>
    <mergeCell ref="B98:F98"/>
    <mergeCell ref="G98:K98"/>
    <mergeCell ref="L98:N99"/>
    <mergeCell ref="A68:N68"/>
    <mergeCell ref="A69:N69"/>
    <mergeCell ref="A70:N70"/>
    <mergeCell ref="A71:A73"/>
    <mergeCell ref="B71:F71"/>
    <mergeCell ref="G71:K71"/>
    <mergeCell ref="L71:N72"/>
    <mergeCell ref="A65:N65"/>
    <mergeCell ref="A62:K62"/>
    <mergeCell ref="A63:K63"/>
    <mergeCell ref="A66:N66"/>
    <mergeCell ref="A67:N67"/>
    <mergeCell ref="A24:N24"/>
    <mergeCell ref="A25:A27"/>
    <mergeCell ref="B25:F25"/>
    <mergeCell ref="G25:K25"/>
    <mergeCell ref="L25:N26"/>
    <mergeCell ref="N1:O1"/>
    <mergeCell ref="A2:O2"/>
    <mergeCell ref="A3:O3"/>
    <mergeCell ref="A4:O4"/>
    <mergeCell ref="A5:O5"/>
    <mergeCell ref="A6:O6"/>
    <mergeCell ref="A7:A9"/>
    <mergeCell ref="B7:F7"/>
    <mergeCell ref="G7:K7"/>
    <mergeCell ref="L7:N8"/>
    <mergeCell ref="O7:O9"/>
    <mergeCell ref="A19:N19"/>
    <mergeCell ref="A20:N20"/>
    <mergeCell ref="A21:N21"/>
    <mergeCell ref="A22:N22"/>
    <mergeCell ref="A23:N23"/>
    <mergeCell ref="A41:K41"/>
    <mergeCell ref="A49:N49"/>
    <mergeCell ref="A50:A52"/>
    <mergeCell ref="B50:F50"/>
    <mergeCell ref="G50:K50"/>
    <mergeCell ref="L50:N51"/>
    <mergeCell ref="A44:N44"/>
    <mergeCell ref="A45:N45"/>
    <mergeCell ref="A46:N46"/>
    <mergeCell ref="A47:N47"/>
    <mergeCell ref="A48:N48"/>
  </mergeCells>
  <conditionalFormatting sqref="F10:F17">
    <cfRule type="cellIs" dxfId="39" priority="34" stopIfTrue="1" operator="greaterThan">
      <formula>5.01</formula>
    </cfRule>
    <cfRule type="cellIs" dxfId="38" priority="33" stopIfTrue="1" operator="lessThan">
      <formula>-5.01</formula>
    </cfRule>
  </conditionalFormatting>
  <conditionalFormatting sqref="F28:F40 K28:K40">
    <cfRule type="cellIs" dxfId="37" priority="27" stopIfTrue="1" operator="greaterThan">
      <formula>5.01</formula>
    </cfRule>
    <cfRule type="cellIs" dxfId="36" priority="26" stopIfTrue="1" operator="lessThan">
      <formula>-5.01</formula>
    </cfRule>
  </conditionalFormatting>
  <conditionalFormatting sqref="F53:F61 K53:K61">
    <cfRule type="cellIs" dxfId="35" priority="23" stopIfTrue="1" operator="lessThan">
      <formula>-5.01</formula>
    </cfRule>
    <cfRule type="cellIs" dxfId="34" priority="24" stopIfTrue="1" operator="greaterThan">
      <formula>5.01</formula>
    </cfRule>
  </conditionalFormatting>
  <conditionalFormatting sqref="F74:F88 K74:K88">
    <cfRule type="cellIs" dxfId="33" priority="21" stopIfTrue="1" operator="greaterThan">
      <formula>5.01</formula>
    </cfRule>
    <cfRule type="cellIs" dxfId="32" priority="20" stopIfTrue="1" operator="lessThan">
      <formula>-5.01</formula>
    </cfRule>
  </conditionalFormatting>
  <conditionalFormatting sqref="F101:F119">
    <cfRule type="cellIs" dxfId="31" priority="17" stopIfTrue="1" operator="lessThan">
      <formula>-5.01</formula>
    </cfRule>
    <cfRule type="cellIs" dxfId="30" priority="18" stopIfTrue="1" operator="greaterThan">
      <formula>5.01</formula>
    </cfRule>
  </conditionalFormatting>
  <conditionalFormatting sqref="F132:F141 K132:K141">
    <cfRule type="cellIs" dxfId="29" priority="12" stopIfTrue="1" operator="lessThan">
      <formula>-5.01</formula>
    </cfRule>
    <cfRule type="cellIs" dxfId="28" priority="13" stopIfTrue="1" operator="greaterThan">
      <formula>5.01</formula>
    </cfRule>
  </conditionalFormatting>
  <conditionalFormatting sqref="F155:F161">
    <cfRule type="cellIs" dxfId="27" priority="9" stopIfTrue="1" operator="lessThan">
      <formula>-5.01</formula>
    </cfRule>
    <cfRule type="cellIs" dxfId="26" priority="10" stopIfTrue="1" operator="greaterThan">
      <formula>5.01</formula>
    </cfRule>
  </conditionalFormatting>
  <conditionalFormatting sqref="F174:F195">
    <cfRule type="cellIs" dxfId="25" priority="3" stopIfTrue="1" operator="lessThan">
      <formula>-5.01</formula>
    </cfRule>
    <cfRule type="cellIs" dxfId="24" priority="4" stopIfTrue="1" operator="greaterThan">
      <formula>5.01</formula>
    </cfRule>
  </conditionalFormatting>
  <conditionalFormatting sqref="K10:K17">
    <cfRule type="cellIs" dxfId="23" priority="36" stopIfTrue="1" operator="greaterThan">
      <formula>5.01</formula>
    </cfRule>
    <cfRule type="cellIs" dxfId="22" priority="37" stopIfTrue="1" operator="lessThan">
      <formula>-5</formula>
    </cfRule>
    <cfRule type="cellIs" dxfId="21" priority="38" stopIfTrue="1" operator="greaterThan">
      <formula>5</formula>
    </cfRule>
    <cfRule type="cellIs" dxfId="20" priority="42" operator="lessThan">
      <formula>-5</formula>
    </cfRule>
    <cfRule type="cellIs" dxfId="19" priority="43" operator="greaterThan">
      <formula>5</formula>
    </cfRule>
    <cfRule type="cellIs" dxfId="18" priority="31" stopIfTrue="1" operator="lessThan">
      <formula>-5.01</formula>
    </cfRule>
    <cfRule type="cellIs" dxfId="17" priority="32" stopIfTrue="1" operator="greaterThan">
      <formula>5.01</formula>
    </cfRule>
    <cfRule type="cellIs" dxfId="16" priority="35" stopIfTrue="1" operator="lessThan">
      <formula>-5.01</formula>
    </cfRule>
  </conditionalFormatting>
  <conditionalFormatting sqref="K101:K119">
    <cfRule type="cellIs" dxfId="15" priority="16" stopIfTrue="1" operator="greaterThan">
      <formula>5.01</formula>
    </cfRule>
    <cfRule type="cellIs" dxfId="14" priority="15" stopIfTrue="1" operator="lessThan">
      <formula>-5.01</formula>
    </cfRule>
  </conditionalFormatting>
  <conditionalFormatting sqref="K155:K161">
    <cfRule type="cellIs" dxfId="13" priority="7" stopIfTrue="1" operator="lessThan">
      <formula>-5.01</formula>
    </cfRule>
    <cfRule type="cellIs" dxfId="12" priority="8" stopIfTrue="1" operator="greaterThan">
      <formula>5.01</formula>
    </cfRule>
  </conditionalFormatting>
  <conditionalFormatting sqref="K174:K195">
    <cfRule type="cellIs" dxfId="11" priority="2" stopIfTrue="1" operator="greaterThan">
      <formula>5.01</formula>
    </cfRule>
    <cfRule type="cellIs" dxfId="10" priority="1" stopIfTrue="1" operator="lessThan">
      <formula>-5.01</formula>
    </cfRule>
  </conditionalFormatting>
  <conditionalFormatting sqref="L10:N17">
    <cfRule type="containsText" dxfId="9" priority="41" stopIfTrue="1" operator="containsText" text="ไม่ผ่าน">
      <formula>NOT(ISERROR(SEARCH("ไม่ผ่าน",L10)))</formula>
    </cfRule>
  </conditionalFormatting>
  <conditionalFormatting sqref="L28:N40">
    <cfRule type="containsText" dxfId="8" priority="25" stopIfTrue="1" operator="containsText" text="ไม่ผ่าน">
      <formula>NOT(ISERROR(SEARCH("ไม่ผ่าน",L28)))</formula>
    </cfRule>
  </conditionalFormatting>
  <conditionalFormatting sqref="L53:N61">
    <cfRule type="containsText" dxfId="7" priority="22" stopIfTrue="1" operator="containsText" text="ไม่ผ่าน">
      <formula>NOT(ISERROR(SEARCH("ไม่ผ่าน",L53)))</formula>
    </cfRule>
  </conditionalFormatting>
  <conditionalFormatting sqref="L74:N88">
    <cfRule type="containsText" dxfId="6" priority="19" stopIfTrue="1" operator="containsText" text="ไม่ผ่าน">
      <formula>NOT(ISERROR(SEARCH("ไม่ผ่าน",L74)))</formula>
    </cfRule>
  </conditionalFormatting>
  <conditionalFormatting sqref="L101:N119">
    <cfRule type="containsText" dxfId="5" priority="14" stopIfTrue="1" operator="containsText" text="ไม่ผ่าน">
      <formula>NOT(ISERROR(SEARCH("ไม่ผ่าน",L101)))</formula>
    </cfRule>
  </conditionalFormatting>
  <conditionalFormatting sqref="L132:N141">
    <cfRule type="containsText" dxfId="4" priority="11" stopIfTrue="1" operator="containsText" text="ไม่ผ่าน">
      <formula>NOT(ISERROR(SEARCH("ไม่ผ่าน",L132)))</formula>
    </cfRule>
  </conditionalFormatting>
  <conditionalFormatting sqref="L155:N161">
    <cfRule type="containsText" dxfId="3" priority="6" stopIfTrue="1" operator="containsText" text="ไม่ผ่าน">
      <formula>NOT(ISERROR(SEARCH("ไม่ผ่าน",L155)))</formula>
    </cfRule>
  </conditionalFormatting>
  <conditionalFormatting sqref="L174:N195">
    <cfRule type="containsText" dxfId="2" priority="5" stopIfTrue="1" operator="containsText" text="ไม่ผ่าน">
      <formula>NOT(ISERROR(SEARCH("ไม่ผ่าน",L174)))</formula>
    </cfRule>
  </conditionalFormatting>
  <conditionalFormatting sqref="N17">
    <cfRule type="containsText" dxfId="1" priority="40" stopIfTrue="1" operator="containsText" text="ไม่ผ่าน">
      <formula>NOT(ISERROR(SEARCH("ไม่ผ่าน",N17)))</formula>
    </cfRule>
  </conditionalFormatting>
  <conditionalFormatting sqref="O10:O17">
    <cfRule type="cellIs" dxfId="0" priority="39" stopIfTrue="1" operator="lessThan">
      <formula>70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409C-1D47-4F6D-B27F-62DBF4B4D16B}">
  <dimension ref="A1"/>
  <sheetViews>
    <sheetView zoomScale="50" zoomScaleNormal="50" workbookViewId="0">
      <selection activeCell="AK59" sqref="AK59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7C3A-F2D7-4969-86D6-CF1628BF6372}">
  <dimension ref="A1:Z92"/>
  <sheetViews>
    <sheetView tabSelected="1" zoomScale="70" zoomScaleNormal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5" sqref="A5:XFD92"/>
    </sheetView>
  </sheetViews>
  <sheetFormatPr defaultColWidth="9" defaultRowHeight="24.6" x14ac:dyDescent="0.7"/>
  <cols>
    <col min="1" max="1" width="4.5" style="1" customWidth="1"/>
    <col min="2" max="2" width="11.19921875" style="44" customWidth="1"/>
    <col min="3" max="3" width="5.59765625" style="44" customWidth="1"/>
    <col min="4" max="4" width="15.09765625" style="44" customWidth="1"/>
    <col min="5" max="5" width="7.19921875" style="124" customWidth="1"/>
    <col min="6" max="6" width="11.296875" style="124" customWidth="1"/>
    <col min="7" max="7" width="14.09765625" style="124" customWidth="1"/>
    <col min="8" max="8" width="16.796875" style="72" customWidth="1"/>
    <col min="9" max="9" width="12.796875" style="72" customWidth="1"/>
    <col min="10" max="11" width="12.59765625" style="44" customWidth="1"/>
    <col min="12" max="12" width="14.8984375" style="72" customWidth="1"/>
    <col min="13" max="13" width="11" style="124" customWidth="1"/>
    <col min="14" max="14" width="14.09765625" style="124" customWidth="1"/>
    <col min="15" max="15" width="16.8984375" style="72" customWidth="1"/>
    <col min="16" max="16" width="11.19921875" style="72" customWidth="1"/>
    <col min="17" max="18" width="12.59765625" style="44" customWidth="1"/>
    <col min="19" max="19" width="14.8984375" style="72" customWidth="1"/>
    <col min="20" max="20" width="26.8984375" style="44" customWidth="1"/>
    <col min="21" max="21" width="20.296875" style="125" customWidth="1"/>
    <col min="22" max="22" width="14.59765625" style="44" hidden="1" customWidth="1"/>
    <col min="23" max="23" width="11.19921875" style="44" hidden="1" customWidth="1"/>
    <col min="24" max="25" width="9" style="44" hidden="1" customWidth="1"/>
    <col min="26" max="26" width="18.296875" style="44" hidden="1" customWidth="1"/>
    <col min="27" max="28" width="0" style="44" hidden="1" customWidth="1"/>
    <col min="29" max="16384" width="9" style="44"/>
  </cols>
  <sheetData>
    <row r="1" spans="1:26" s="200" customFormat="1" ht="27" x14ac:dyDescent="0.75">
      <c r="A1" s="682" t="s">
        <v>859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199"/>
    </row>
    <row r="2" spans="1:26" ht="23.4" customHeight="1" x14ac:dyDescent="0.7">
      <c r="A2" s="683" t="s">
        <v>193</v>
      </c>
      <c r="B2" s="684" t="s">
        <v>195</v>
      </c>
      <c r="C2" s="684" t="s">
        <v>196</v>
      </c>
      <c r="D2" s="684" t="s">
        <v>197</v>
      </c>
      <c r="E2" s="685" t="s">
        <v>509</v>
      </c>
      <c r="F2" s="671" t="s">
        <v>410</v>
      </c>
      <c r="G2" s="672"/>
      <c r="H2" s="672"/>
      <c r="I2" s="672"/>
      <c r="J2" s="672"/>
      <c r="K2" s="672"/>
      <c r="L2" s="673"/>
      <c r="M2" s="674" t="s">
        <v>860</v>
      </c>
      <c r="N2" s="675"/>
      <c r="O2" s="675"/>
      <c r="P2" s="675"/>
      <c r="Q2" s="675"/>
      <c r="R2" s="675"/>
      <c r="S2" s="675"/>
      <c r="T2" s="676"/>
      <c r="U2" s="126"/>
      <c r="V2" s="677" t="s">
        <v>411</v>
      </c>
      <c r="W2" s="678"/>
      <c r="X2" s="678"/>
      <c r="Y2" s="678"/>
      <c r="Z2" s="678"/>
    </row>
    <row r="3" spans="1:26" ht="21" customHeight="1" x14ac:dyDescent="0.7">
      <c r="A3" s="683"/>
      <c r="B3" s="684"/>
      <c r="C3" s="684"/>
      <c r="D3" s="684"/>
      <c r="E3" s="685"/>
      <c r="F3" s="674" t="s">
        <v>412</v>
      </c>
      <c r="G3" s="675"/>
      <c r="H3" s="675"/>
      <c r="I3" s="676"/>
      <c r="J3" s="679" t="s">
        <v>413</v>
      </c>
      <c r="K3" s="680"/>
      <c r="L3" s="681"/>
      <c r="M3" s="674" t="s">
        <v>412</v>
      </c>
      <c r="N3" s="675"/>
      <c r="O3" s="675"/>
      <c r="P3" s="676"/>
      <c r="Q3" s="679" t="s">
        <v>414</v>
      </c>
      <c r="R3" s="680"/>
      <c r="S3" s="680"/>
      <c r="T3" s="681"/>
      <c r="U3" s="127"/>
    </row>
    <row r="4" spans="1:26" s="134" customFormat="1" ht="49.2" x14ac:dyDescent="0.7">
      <c r="A4" s="683"/>
      <c r="B4" s="684"/>
      <c r="C4" s="684"/>
      <c r="D4" s="684"/>
      <c r="E4" s="685"/>
      <c r="F4" s="128" t="s">
        <v>415</v>
      </c>
      <c r="G4" s="129" t="s">
        <v>416</v>
      </c>
      <c r="H4" s="129" t="s">
        <v>364</v>
      </c>
      <c r="I4" s="130" t="s">
        <v>417</v>
      </c>
      <c r="J4" s="131" t="s">
        <v>415</v>
      </c>
      <c r="K4" s="132" t="s">
        <v>418</v>
      </c>
      <c r="L4" s="129" t="s">
        <v>542</v>
      </c>
      <c r="M4" s="128" t="s">
        <v>415</v>
      </c>
      <c r="N4" s="129" t="s">
        <v>419</v>
      </c>
      <c r="O4" s="129" t="s">
        <v>420</v>
      </c>
      <c r="P4" s="130" t="s">
        <v>417</v>
      </c>
      <c r="Q4" s="131" t="s">
        <v>415</v>
      </c>
      <c r="R4" s="132" t="s">
        <v>418</v>
      </c>
      <c r="S4" s="129" t="s">
        <v>861</v>
      </c>
      <c r="T4" s="131" t="s">
        <v>421</v>
      </c>
      <c r="U4" s="133"/>
      <c r="V4" s="134" t="s">
        <v>415</v>
      </c>
      <c r="W4" s="44" t="s">
        <v>422</v>
      </c>
      <c r="X4" s="44" t="s">
        <v>422</v>
      </c>
      <c r="Y4" s="44" t="s">
        <v>422</v>
      </c>
      <c r="Z4" s="44" t="s">
        <v>422</v>
      </c>
    </row>
    <row r="5" spans="1:26" ht="21" customHeight="1" x14ac:dyDescent="0.7">
      <c r="A5" s="65">
        <v>1</v>
      </c>
      <c r="B5" s="135" t="s">
        <v>95</v>
      </c>
      <c r="C5" s="136" t="s">
        <v>5</v>
      </c>
      <c r="D5" s="135" t="s">
        <v>423</v>
      </c>
      <c r="E5" s="150">
        <v>16</v>
      </c>
      <c r="F5" s="65">
        <v>2</v>
      </c>
      <c r="G5" s="137">
        <v>0.67</v>
      </c>
      <c r="H5" s="138">
        <v>-51921843.119999997</v>
      </c>
      <c r="I5" s="139"/>
      <c r="J5" s="65">
        <v>2</v>
      </c>
      <c r="K5" s="140">
        <v>71.428571428571431</v>
      </c>
      <c r="L5" s="138">
        <v>-4326820.26</v>
      </c>
      <c r="M5" s="65">
        <v>1</v>
      </c>
      <c r="N5" s="394">
        <v>0.66</v>
      </c>
      <c r="O5" s="149">
        <v>77234078.989999995</v>
      </c>
      <c r="P5" s="141"/>
      <c r="Q5" s="65">
        <v>1</v>
      </c>
      <c r="R5" s="162">
        <v>71.428571428571431</v>
      </c>
      <c r="S5" s="149">
        <v>7021279.9081818173</v>
      </c>
      <c r="T5" s="142" t="s">
        <v>638</v>
      </c>
      <c r="V5" s="83" t="s">
        <v>505</v>
      </c>
      <c r="W5" s="44">
        <v>0</v>
      </c>
      <c r="X5" s="44">
        <v>0</v>
      </c>
      <c r="Y5" s="44">
        <v>1</v>
      </c>
      <c r="Z5" s="44" t="s">
        <v>506</v>
      </c>
    </row>
    <row r="6" spans="1:26" ht="21" customHeight="1" x14ac:dyDescent="0.7">
      <c r="A6" s="65">
        <v>2</v>
      </c>
      <c r="B6" s="135" t="s">
        <v>95</v>
      </c>
      <c r="C6" s="136" t="s">
        <v>63</v>
      </c>
      <c r="D6" s="135" t="s">
        <v>424</v>
      </c>
      <c r="E6" s="150">
        <v>6</v>
      </c>
      <c r="F6" s="65">
        <v>1</v>
      </c>
      <c r="G6" s="137">
        <v>4.0199999999999996</v>
      </c>
      <c r="H6" s="138">
        <v>-19637436.370000001</v>
      </c>
      <c r="I6" s="139"/>
      <c r="J6" s="65">
        <v>1</v>
      </c>
      <c r="K6" s="143">
        <v>14.285714285714285</v>
      </c>
      <c r="L6" s="138">
        <v>-1636453.0308333335</v>
      </c>
      <c r="M6" s="65">
        <v>1</v>
      </c>
      <c r="N6" s="394">
        <v>2.56</v>
      </c>
      <c r="O6" s="163">
        <v>-10510460.779999999</v>
      </c>
      <c r="P6" s="141"/>
      <c r="Q6" s="65">
        <v>1</v>
      </c>
      <c r="R6" s="162">
        <v>57.142857142857139</v>
      </c>
      <c r="S6" s="149">
        <v>-955496.43454545445</v>
      </c>
      <c r="T6" s="142" t="s">
        <v>638</v>
      </c>
      <c r="V6" s="83" t="s">
        <v>505</v>
      </c>
      <c r="W6" s="44">
        <v>1</v>
      </c>
      <c r="X6" s="44">
        <v>0</v>
      </c>
      <c r="Y6" s="44">
        <v>0</v>
      </c>
      <c r="Z6" s="44" t="s">
        <v>506</v>
      </c>
    </row>
    <row r="7" spans="1:26" ht="21" customHeight="1" x14ac:dyDescent="0.7">
      <c r="A7" s="65">
        <v>3</v>
      </c>
      <c r="B7" s="135" t="s">
        <v>95</v>
      </c>
      <c r="C7" s="136" t="s">
        <v>64</v>
      </c>
      <c r="D7" s="135" t="s">
        <v>425</v>
      </c>
      <c r="E7" s="150">
        <v>6</v>
      </c>
      <c r="F7" s="65">
        <v>1</v>
      </c>
      <c r="G7" s="137">
        <v>5.0599999999999996</v>
      </c>
      <c r="H7" s="138">
        <v>-14448218.619999999</v>
      </c>
      <c r="I7" s="139"/>
      <c r="J7" s="65">
        <v>1</v>
      </c>
      <c r="K7" s="143">
        <v>28.571428571428569</v>
      </c>
      <c r="L7" s="138">
        <v>-1204018.2183333333</v>
      </c>
      <c r="M7" s="65">
        <v>1</v>
      </c>
      <c r="N7" s="394">
        <v>2.38</v>
      </c>
      <c r="O7" s="163">
        <v>-22627125.629999999</v>
      </c>
      <c r="P7" s="141"/>
      <c r="Q7" s="65">
        <v>1</v>
      </c>
      <c r="R7" s="164">
        <v>42.857142857142854</v>
      </c>
      <c r="S7" s="149">
        <v>-2057011.4209090909</v>
      </c>
      <c r="T7" s="142" t="s">
        <v>638</v>
      </c>
      <c r="V7" s="83" t="s">
        <v>505</v>
      </c>
      <c r="W7" s="44">
        <v>1</v>
      </c>
      <c r="X7" s="44">
        <v>0</v>
      </c>
      <c r="Y7" s="44">
        <v>0</v>
      </c>
      <c r="Z7" s="44" t="s">
        <v>506</v>
      </c>
    </row>
    <row r="8" spans="1:26" ht="21" customHeight="1" x14ac:dyDescent="0.7">
      <c r="A8" s="65">
        <v>4</v>
      </c>
      <c r="B8" s="135" t="s">
        <v>95</v>
      </c>
      <c r="C8" s="136" t="s">
        <v>65</v>
      </c>
      <c r="D8" s="135" t="s">
        <v>426</v>
      </c>
      <c r="E8" s="150">
        <v>5</v>
      </c>
      <c r="F8" s="65">
        <v>1</v>
      </c>
      <c r="G8" s="137">
        <v>2.81</v>
      </c>
      <c r="H8" s="138">
        <v>-13422614.66</v>
      </c>
      <c r="I8" s="139"/>
      <c r="J8" s="65">
        <v>1</v>
      </c>
      <c r="K8" s="143">
        <v>42.857142857142854</v>
      </c>
      <c r="L8" s="138">
        <v>-1118551.2216666667</v>
      </c>
      <c r="M8" s="65">
        <v>1</v>
      </c>
      <c r="N8" s="394">
        <v>1.2</v>
      </c>
      <c r="O8" s="163">
        <v>-18722107.309999999</v>
      </c>
      <c r="P8" s="141"/>
      <c r="Q8" s="65">
        <v>1</v>
      </c>
      <c r="R8" s="162">
        <v>57.142857142857139</v>
      </c>
      <c r="S8" s="149">
        <v>-1702009.7554545454</v>
      </c>
      <c r="T8" s="142" t="s">
        <v>638</v>
      </c>
      <c r="V8" s="83" t="s">
        <v>505</v>
      </c>
      <c r="W8" s="44">
        <v>1</v>
      </c>
      <c r="X8" s="44">
        <v>0</v>
      </c>
      <c r="Y8" s="44">
        <v>0</v>
      </c>
      <c r="Z8" s="44" t="s">
        <v>506</v>
      </c>
    </row>
    <row r="9" spans="1:26" ht="21" customHeight="1" x14ac:dyDescent="0.7">
      <c r="A9" s="65">
        <v>5</v>
      </c>
      <c r="B9" s="135" t="s">
        <v>95</v>
      </c>
      <c r="C9" s="136" t="s">
        <v>66</v>
      </c>
      <c r="D9" s="135" t="s">
        <v>427</v>
      </c>
      <c r="E9" s="150">
        <v>5</v>
      </c>
      <c r="F9" s="65">
        <v>1</v>
      </c>
      <c r="G9" s="137">
        <v>1.57</v>
      </c>
      <c r="H9" s="138">
        <v>-8094338.2699999996</v>
      </c>
      <c r="I9" s="139"/>
      <c r="J9" s="65">
        <v>1</v>
      </c>
      <c r="K9" s="143">
        <v>42.857142857142854</v>
      </c>
      <c r="L9" s="138">
        <v>-674528.18916666659</v>
      </c>
      <c r="M9" s="65">
        <v>1</v>
      </c>
      <c r="N9" s="394">
        <v>1.42</v>
      </c>
      <c r="O9" s="163">
        <v>-5351467.04</v>
      </c>
      <c r="P9" s="141"/>
      <c r="Q9" s="65">
        <v>1</v>
      </c>
      <c r="R9" s="164">
        <v>42.857142857142854</v>
      </c>
      <c r="S9" s="149">
        <v>-486497.00363636366</v>
      </c>
      <c r="T9" s="165" t="s">
        <v>638</v>
      </c>
      <c r="V9" s="83" t="s">
        <v>505</v>
      </c>
      <c r="W9" s="44">
        <v>0</v>
      </c>
      <c r="X9" s="44">
        <v>0</v>
      </c>
      <c r="Y9" s="44">
        <v>1</v>
      </c>
      <c r="Z9" s="44" t="s">
        <v>506</v>
      </c>
    </row>
    <row r="10" spans="1:26" ht="21" customHeight="1" x14ac:dyDescent="0.7">
      <c r="A10" s="65">
        <v>6</v>
      </c>
      <c r="B10" s="135" t="s">
        <v>95</v>
      </c>
      <c r="C10" s="136" t="s">
        <v>67</v>
      </c>
      <c r="D10" s="135" t="s">
        <v>428</v>
      </c>
      <c r="E10" s="150">
        <v>6</v>
      </c>
      <c r="F10" s="65">
        <v>2</v>
      </c>
      <c r="G10" s="137">
        <v>0.75</v>
      </c>
      <c r="H10" s="138">
        <v>-14415871.390000001</v>
      </c>
      <c r="I10" s="139"/>
      <c r="J10" s="65">
        <v>2</v>
      </c>
      <c r="K10" s="140">
        <v>71.428571428571431</v>
      </c>
      <c r="L10" s="138">
        <v>-1201322.6158333335</v>
      </c>
      <c r="M10" s="65">
        <v>7</v>
      </c>
      <c r="N10" s="144">
        <v>0.43</v>
      </c>
      <c r="O10" s="163">
        <v>-10749598.109999999</v>
      </c>
      <c r="P10" s="395" t="s">
        <v>434</v>
      </c>
      <c r="Q10" s="65">
        <v>7</v>
      </c>
      <c r="R10" s="162">
        <v>100</v>
      </c>
      <c r="S10" s="149">
        <v>-977236.19181818177</v>
      </c>
      <c r="T10" s="396" t="s">
        <v>639</v>
      </c>
      <c r="V10" s="83" t="s">
        <v>508</v>
      </c>
      <c r="W10" s="44">
        <v>1</v>
      </c>
      <c r="X10" s="44">
        <v>0</v>
      </c>
      <c r="Y10" s="44">
        <v>0</v>
      </c>
      <c r="Z10" s="44" t="s">
        <v>506</v>
      </c>
    </row>
    <row r="11" spans="1:26" ht="21" customHeight="1" x14ac:dyDescent="0.7">
      <c r="A11" s="65">
        <v>7</v>
      </c>
      <c r="B11" s="135" t="s">
        <v>95</v>
      </c>
      <c r="C11" s="136" t="s">
        <v>68</v>
      </c>
      <c r="D11" s="135" t="s">
        <v>429</v>
      </c>
      <c r="E11" s="150">
        <v>6</v>
      </c>
      <c r="F11" s="65">
        <v>1</v>
      </c>
      <c r="G11" s="137">
        <v>3.97</v>
      </c>
      <c r="H11" s="138">
        <v>-19508749.859999999</v>
      </c>
      <c r="I11" s="139"/>
      <c r="J11" s="65">
        <v>1</v>
      </c>
      <c r="K11" s="140">
        <v>57.142857142857139</v>
      </c>
      <c r="L11" s="138">
        <v>-1625729.155</v>
      </c>
      <c r="M11" s="65">
        <v>1</v>
      </c>
      <c r="N11" s="394">
        <v>1.19</v>
      </c>
      <c r="O11" s="163">
        <v>-23822616.300000001</v>
      </c>
      <c r="P11" s="141"/>
      <c r="Q11" s="65">
        <v>1</v>
      </c>
      <c r="R11" s="162">
        <v>71.428571428571431</v>
      </c>
      <c r="S11" s="149">
        <v>-2165692.3909090911</v>
      </c>
      <c r="T11" s="142" t="s">
        <v>638</v>
      </c>
      <c r="V11" s="83" t="s">
        <v>505</v>
      </c>
      <c r="W11" s="44">
        <v>1</v>
      </c>
      <c r="X11" s="44">
        <v>0</v>
      </c>
      <c r="Y11" s="44">
        <v>0</v>
      </c>
      <c r="Z11" s="44" t="s">
        <v>506</v>
      </c>
    </row>
    <row r="12" spans="1:26" ht="21" customHeight="1" x14ac:dyDescent="0.7">
      <c r="A12" s="65">
        <v>8</v>
      </c>
      <c r="B12" s="135" t="s">
        <v>95</v>
      </c>
      <c r="C12" s="136" t="s">
        <v>69</v>
      </c>
      <c r="D12" s="135" t="s">
        <v>430</v>
      </c>
      <c r="E12" s="150">
        <v>12</v>
      </c>
      <c r="F12" s="65">
        <v>1</v>
      </c>
      <c r="G12" s="137">
        <v>1.61</v>
      </c>
      <c r="H12" s="138">
        <v>-26915093.91</v>
      </c>
      <c r="I12" s="139"/>
      <c r="J12" s="65">
        <v>1</v>
      </c>
      <c r="K12" s="143">
        <v>28.571428571428569</v>
      </c>
      <c r="L12" s="138">
        <v>-2242924.4925000002</v>
      </c>
      <c r="M12" s="65">
        <v>2</v>
      </c>
      <c r="N12" s="394">
        <v>0.56000000000000005</v>
      </c>
      <c r="O12" s="163">
        <v>-29215927.43</v>
      </c>
      <c r="P12" s="141"/>
      <c r="Q12" s="65">
        <v>2</v>
      </c>
      <c r="R12" s="162">
        <v>57.142857142857139</v>
      </c>
      <c r="S12" s="149">
        <v>-2655993.4027272728</v>
      </c>
      <c r="T12" s="142" t="s">
        <v>638</v>
      </c>
      <c r="V12" s="83" t="s">
        <v>505</v>
      </c>
      <c r="W12" s="44">
        <v>1</v>
      </c>
      <c r="X12" s="44">
        <v>0</v>
      </c>
      <c r="Y12" s="44">
        <v>0</v>
      </c>
      <c r="Z12" s="44" t="s">
        <v>506</v>
      </c>
    </row>
    <row r="13" spans="1:26" ht="21" customHeight="1" x14ac:dyDescent="0.7">
      <c r="A13" s="65">
        <v>9</v>
      </c>
      <c r="B13" s="135" t="s">
        <v>95</v>
      </c>
      <c r="C13" s="136" t="s">
        <v>70</v>
      </c>
      <c r="D13" s="135" t="s">
        <v>431</v>
      </c>
      <c r="E13" s="150">
        <v>6</v>
      </c>
      <c r="F13" s="65">
        <v>1</v>
      </c>
      <c r="G13" s="137">
        <v>3.65</v>
      </c>
      <c r="H13" s="138">
        <v>-6963504.96</v>
      </c>
      <c r="I13" s="139"/>
      <c r="J13" s="65">
        <v>1</v>
      </c>
      <c r="K13" s="140">
        <v>57.142857142857139</v>
      </c>
      <c r="L13" s="138">
        <v>-580292.07999999996</v>
      </c>
      <c r="M13" s="65">
        <v>2</v>
      </c>
      <c r="N13" s="394">
        <v>0.97</v>
      </c>
      <c r="O13" s="163">
        <v>-20917621.84</v>
      </c>
      <c r="P13" s="141"/>
      <c r="Q13" s="65">
        <v>2</v>
      </c>
      <c r="R13" s="164">
        <v>42.857142857142854</v>
      </c>
      <c r="S13" s="149">
        <v>-1901601.9854545454</v>
      </c>
      <c r="T13" s="397" t="s">
        <v>640</v>
      </c>
      <c r="V13" s="83" t="s">
        <v>505</v>
      </c>
      <c r="W13" s="44">
        <v>0</v>
      </c>
      <c r="X13" s="44">
        <v>0</v>
      </c>
      <c r="Y13" s="44">
        <v>0</v>
      </c>
      <c r="Z13" s="44" t="s">
        <v>507</v>
      </c>
    </row>
    <row r="14" spans="1:26" ht="21" customHeight="1" x14ac:dyDescent="0.7">
      <c r="A14" s="65">
        <v>10</v>
      </c>
      <c r="B14" s="135" t="s">
        <v>95</v>
      </c>
      <c r="C14" s="136" t="s">
        <v>71</v>
      </c>
      <c r="D14" s="135" t="s">
        <v>432</v>
      </c>
      <c r="E14" s="150">
        <v>6</v>
      </c>
      <c r="F14" s="65">
        <v>1</v>
      </c>
      <c r="G14" s="137">
        <v>4.07</v>
      </c>
      <c r="H14" s="138">
        <v>-26212531.469999999</v>
      </c>
      <c r="I14" s="139"/>
      <c r="J14" s="65">
        <v>1</v>
      </c>
      <c r="K14" s="143">
        <v>28.571428571428569</v>
      </c>
      <c r="L14" s="138">
        <v>-2184377.6225000001</v>
      </c>
      <c r="M14" s="65">
        <v>2</v>
      </c>
      <c r="N14" s="394">
        <v>0.84</v>
      </c>
      <c r="O14" s="163">
        <v>-21980988.48</v>
      </c>
      <c r="P14" s="141"/>
      <c r="Q14" s="65">
        <v>2</v>
      </c>
      <c r="R14" s="162">
        <v>85.714285714285708</v>
      </c>
      <c r="S14" s="149">
        <v>-1998271.68</v>
      </c>
      <c r="T14" s="142" t="s">
        <v>638</v>
      </c>
      <c r="V14" s="83" t="s">
        <v>505</v>
      </c>
      <c r="W14" s="44">
        <v>1</v>
      </c>
      <c r="X14" s="44">
        <v>0</v>
      </c>
      <c r="Y14" s="44">
        <v>0</v>
      </c>
      <c r="Z14" s="44" t="s">
        <v>506</v>
      </c>
    </row>
    <row r="15" spans="1:26" ht="21" customHeight="1" x14ac:dyDescent="0.7">
      <c r="A15" s="65">
        <v>11</v>
      </c>
      <c r="B15" s="135" t="s">
        <v>95</v>
      </c>
      <c r="C15" s="136" t="s">
        <v>76</v>
      </c>
      <c r="D15" s="135" t="s">
        <v>433</v>
      </c>
      <c r="E15" s="150">
        <v>13</v>
      </c>
      <c r="F15" s="65">
        <v>7</v>
      </c>
      <c r="G15" s="144">
        <v>0.21</v>
      </c>
      <c r="H15" s="138">
        <v>-19859450.609999999</v>
      </c>
      <c r="I15" s="145" t="s">
        <v>434</v>
      </c>
      <c r="J15" s="65">
        <v>7</v>
      </c>
      <c r="K15" s="140">
        <v>71.428571428571431</v>
      </c>
      <c r="L15" s="138">
        <v>-1654954.2175</v>
      </c>
      <c r="M15" s="65">
        <v>6</v>
      </c>
      <c r="N15" s="144">
        <v>0.16</v>
      </c>
      <c r="O15" s="163">
        <v>-5995510.6600000001</v>
      </c>
      <c r="P15" s="146" t="s">
        <v>434</v>
      </c>
      <c r="Q15" s="65">
        <v>6</v>
      </c>
      <c r="R15" s="162">
        <v>85.714285714285708</v>
      </c>
      <c r="S15" s="149">
        <v>-545046.4236363637</v>
      </c>
      <c r="T15" s="396" t="s">
        <v>639</v>
      </c>
      <c r="V15" s="83" t="s">
        <v>508</v>
      </c>
      <c r="W15" s="44">
        <v>1</v>
      </c>
      <c r="X15" s="44">
        <v>0</v>
      </c>
      <c r="Y15" s="44">
        <v>0</v>
      </c>
      <c r="Z15" s="44" t="s">
        <v>506</v>
      </c>
    </row>
    <row r="16" spans="1:26" ht="21" customHeight="1" x14ac:dyDescent="0.7">
      <c r="A16" s="65">
        <v>12</v>
      </c>
      <c r="B16" s="135" t="s">
        <v>95</v>
      </c>
      <c r="C16" s="136" t="s">
        <v>87</v>
      </c>
      <c r="D16" s="135" t="s">
        <v>435</v>
      </c>
      <c r="E16" s="150">
        <v>2</v>
      </c>
      <c r="F16" s="65">
        <v>6</v>
      </c>
      <c r="G16" s="144">
        <v>0.49</v>
      </c>
      <c r="H16" s="138">
        <v>-4988184.58</v>
      </c>
      <c r="I16" s="146" t="s">
        <v>434</v>
      </c>
      <c r="J16" s="65">
        <v>6</v>
      </c>
      <c r="K16" s="143">
        <v>42.857142857142854</v>
      </c>
      <c r="L16" s="138">
        <v>-415682.04833333334</v>
      </c>
      <c r="M16" s="65">
        <v>7</v>
      </c>
      <c r="N16" s="394">
        <v>0.54</v>
      </c>
      <c r="O16" s="163">
        <v>1772391.54</v>
      </c>
      <c r="P16" s="147" t="s">
        <v>454</v>
      </c>
      <c r="Q16" s="65">
        <v>7</v>
      </c>
      <c r="R16" s="162">
        <v>71.428571428571431</v>
      </c>
      <c r="S16" s="149">
        <v>161126.50363636363</v>
      </c>
      <c r="T16" s="396" t="s">
        <v>639</v>
      </c>
      <c r="V16" s="83" t="s">
        <v>508</v>
      </c>
      <c r="W16" s="44">
        <v>1</v>
      </c>
      <c r="X16" s="44">
        <v>0</v>
      </c>
      <c r="Y16" s="44">
        <v>0</v>
      </c>
      <c r="Z16" s="44" t="s">
        <v>506</v>
      </c>
    </row>
    <row r="17" spans="1:26" x14ac:dyDescent="0.7">
      <c r="A17" s="65">
        <v>13</v>
      </c>
      <c r="B17" s="135" t="s">
        <v>89</v>
      </c>
      <c r="C17" s="136" t="s">
        <v>37</v>
      </c>
      <c r="D17" s="148" t="s">
        <v>89</v>
      </c>
      <c r="E17" s="151">
        <v>16</v>
      </c>
      <c r="F17" s="65">
        <v>1</v>
      </c>
      <c r="G17" s="137">
        <v>1.42</v>
      </c>
      <c r="H17" s="138">
        <v>-10915922.550000001</v>
      </c>
      <c r="I17" s="139"/>
      <c r="J17" s="65">
        <v>1</v>
      </c>
      <c r="K17" s="140">
        <v>57.142857142857139</v>
      </c>
      <c r="L17" s="138">
        <v>-909660.21250000002</v>
      </c>
      <c r="M17" s="65">
        <v>0</v>
      </c>
      <c r="N17" s="394">
        <v>1.24</v>
      </c>
      <c r="O17" s="163">
        <v>168189607.77000001</v>
      </c>
      <c r="P17" s="141"/>
      <c r="Q17" s="65">
        <v>0</v>
      </c>
      <c r="R17" s="164">
        <v>28.571428571428569</v>
      </c>
      <c r="S17" s="149">
        <v>15289964.342727274</v>
      </c>
      <c r="T17" s="397" t="s">
        <v>640</v>
      </c>
      <c r="V17" s="83" t="s">
        <v>505</v>
      </c>
      <c r="W17" s="44">
        <v>0</v>
      </c>
      <c r="X17" s="44">
        <v>0</v>
      </c>
      <c r="Y17" s="44">
        <v>0</v>
      </c>
      <c r="Z17" s="44" t="s">
        <v>507</v>
      </c>
    </row>
    <row r="18" spans="1:26" x14ac:dyDescent="0.7">
      <c r="A18" s="65">
        <v>14</v>
      </c>
      <c r="B18" s="135" t="s">
        <v>89</v>
      </c>
      <c r="C18" s="136" t="s">
        <v>38</v>
      </c>
      <c r="D18" s="148" t="s">
        <v>437</v>
      </c>
      <c r="E18" s="151">
        <v>6</v>
      </c>
      <c r="F18" s="65">
        <v>1</v>
      </c>
      <c r="G18" s="137">
        <v>2.8</v>
      </c>
      <c r="H18" s="138">
        <v>-27781624.260000002</v>
      </c>
      <c r="I18" s="139"/>
      <c r="J18" s="65">
        <v>1</v>
      </c>
      <c r="K18" s="140">
        <v>85.714285714285708</v>
      </c>
      <c r="L18" s="138">
        <v>-2315135.355</v>
      </c>
      <c r="M18" s="65">
        <v>1</v>
      </c>
      <c r="N18" s="394">
        <v>1.57</v>
      </c>
      <c r="O18" s="163">
        <v>-6762206.6900000004</v>
      </c>
      <c r="P18" s="141"/>
      <c r="Q18" s="65">
        <v>1</v>
      </c>
      <c r="R18" s="162">
        <v>100</v>
      </c>
      <c r="S18" s="149">
        <v>-614746.06272727274</v>
      </c>
      <c r="T18" s="142" t="s">
        <v>638</v>
      </c>
      <c r="V18" s="83" t="s">
        <v>505</v>
      </c>
      <c r="W18" s="44">
        <v>1</v>
      </c>
      <c r="X18" s="44">
        <v>0</v>
      </c>
      <c r="Y18" s="44">
        <v>0</v>
      </c>
      <c r="Z18" s="44" t="s">
        <v>506</v>
      </c>
    </row>
    <row r="19" spans="1:26" x14ac:dyDescent="0.7">
      <c r="A19" s="65">
        <v>15</v>
      </c>
      <c r="B19" s="135" t="s">
        <v>89</v>
      </c>
      <c r="C19" s="136" t="s">
        <v>40</v>
      </c>
      <c r="D19" s="148" t="s">
        <v>438</v>
      </c>
      <c r="E19" s="151">
        <v>9</v>
      </c>
      <c r="F19" s="65">
        <v>3</v>
      </c>
      <c r="G19" s="137">
        <v>0.63</v>
      </c>
      <c r="H19" s="138">
        <v>-17716002.510000002</v>
      </c>
      <c r="I19" s="139"/>
      <c r="J19" s="65">
        <v>3</v>
      </c>
      <c r="K19" s="140">
        <v>85.714285714285708</v>
      </c>
      <c r="L19" s="138">
        <v>-1476333.5425000002</v>
      </c>
      <c r="M19" s="65">
        <v>2</v>
      </c>
      <c r="N19" s="394">
        <v>0.81</v>
      </c>
      <c r="O19" s="163">
        <v>5621098.4800000004</v>
      </c>
      <c r="P19" s="141"/>
      <c r="Q19" s="65">
        <v>2</v>
      </c>
      <c r="R19" s="162">
        <v>100</v>
      </c>
      <c r="S19" s="149">
        <v>511008.95272727276</v>
      </c>
      <c r="T19" s="142" t="s">
        <v>638</v>
      </c>
      <c r="V19" s="83" t="s">
        <v>505</v>
      </c>
      <c r="W19" s="44">
        <v>1</v>
      </c>
      <c r="X19" s="44">
        <v>0</v>
      </c>
      <c r="Y19" s="44">
        <v>0</v>
      </c>
      <c r="Z19" s="44" t="s">
        <v>506</v>
      </c>
    </row>
    <row r="20" spans="1:26" x14ac:dyDescent="0.7">
      <c r="A20" s="65">
        <v>16</v>
      </c>
      <c r="B20" s="135" t="s">
        <v>89</v>
      </c>
      <c r="C20" s="136" t="s">
        <v>43</v>
      </c>
      <c r="D20" s="148" t="s">
        <v>439</v>
      </c>
      <c r="E20" s="151">
        <v>13</v>
      </c>
      <c r="F20" s="65">
        <v>1</v>
      </c>
      <c r="G20" s="137">
        <v>1.1299999999999999</v>
      </c>
      <c r="H20" s="138">
        <v>-17902420.850000001</v>
      </c>
      <c r="I20" s="139"/>
      <c r="J20" s="65">
        <v>1</v>
      </c>
      <c r="K20" s="140">
        <v>57.142857142857139</v>
      </c>
      <c r="L20" s="138">
        <v>-1491868.4041666668</v>
      </c>
      <c r="M20" s="65">
        <v>2</v>
      </c>
      <c r="N20" s="394">
        <v>0.77</v>
      </c>
      <c r="O20" s="163">
        <v>-20500210.170000002</v>
      </c>
      <c r="P20" s="141"/>
      <c r="Q20" s="65">
        <v>2</v>
      </c>
      <c r="R20" s="164">
        <v>42.857142857142854</v>
      </c>
      <c r="S20" s="149">
        <v>-1863655.4700000002</v>
      </c>
      <c r="T20" s="397" t="s">
        <v>640</v>
      </c>
      <c r="V20" s="83" t="s">
        <v>505</v>
      </c>
      <c r="W20" s="44">
        <v>0</v>
      </c>
      <c r="X20" s="44">
        <v>0</v>
      </c>
      <c r="Y20" s="44">
        <v>0</v>
      </c>
      <c r="Z20" s="44" t="s">
        <v>507</v>
      </c>
    </row>
    <row r="21" spans="1:26" x14ac:dyDescent="0.7">
      <c r="A21" s="65">
        <v>17</v>
      </c>
      <c r="B21" s="135" t="s">
        <v>89</v>
      </c>
      <c r="C21" s="136" t="s">
        <v>44</v>
      </c>
      <c r="D21" s="148" t="s">
        <v>440</v>
      </c>
      <c r="E21" s="151">
        <v>6</v>
      </c>
      <c r="F21" s="65">
        <v>1</v>
      </c>
      <c r="G21" s="137">
        <v>3.3</v>
      </c>
      <c r="H21" s="138">
        <v>-19973062.289999999</v>
      </c>
      <c r="I21" s="139"/>
      <c r="J21" s="65">
        <v>1</v>
      </c>
      <c r="K21" s="140">
        <v>71.428571428571431</v>
      </c>
      <c r="L21" s="138">
        <v>-1664421.8574999999</v>
      </c>
      <c r="M21" s="65">
        <v>1</v>
      </c>
      <c r="N21" s="394">
        <v>1.2</v>
      </c>
      <c r="O21" s="163">
        <v>-17231677.5</v>
      </c>
      <c r="P21" s="141"/>
      <c r="Q21" s="65">
        <v>1</v>
      </c>
      <c r="R21" s="162">
        <v>85.714285714285708</v>
      </c>
      <c r="S21" s="149">
        <v>-1566516.1363636365</v>
      </c>
      <c r="T21" s="142" t="s">
        <v>638</v>
      </c>
      <c r="V21" s="83" t="s">
        <v>505</v>
      </c>
      <c r="W21" s="44">
        <v>1</v>
      </c>
      <c r="X21" s="44">
        <v>0</v>
      </c>
      <c r="Y21" s="44">
        <v>0</v>
      </c>
      <c r="Z21" s="44" t="s">
        <v>506</v>
      </c>
    </row>
    <row r="22" spans="1:26" x14ac:dyDescent="0.7">
      <c r="A22" s="65">
        <v>18</v>
      </c>
      <c r="B22" s="135" t="s">
        <v>89</v>
      </c>
      <c r="C22" s="136" t="s">
        <v>45</v>
      </c>
      <c r="D22" s="148" t="s">
        <v>441</v>
      </c>
      <c r="E22" s="151">
        <v>6</v>
      </c>
      <c r="F22" s="65">
        <v>1</v>
      </c>
      <c r="G22" s="137">
        <v>2.36</v>
      </c>
      <c r="H22" s="138">
        <v>-6659812.7199999997</v>
      </c>
      <c r="I22" s="139"/>
      <c r="J22" s="65">
        <v>1</v>
      </c>
      <c r="K22" s="140">
        <v>57.142857142857139</v>
      </c>
      <c r="L22" s="138">
        <v>-554984.39333333331</v>
      </c>
      <c r="M22" s="65">
        <v>1</v>
      </c>
      <c r="N22" s="394">
        <v>1.54</v>
      </c>
      <c r="O22" s="163">
        <v>1541106.65</v>
      </c>
      <c r="P22" s="141"/>
      <c r="Q22" s="65">
        <v>1</v>
      </c>
      <c r="R22" s="162">
        <v>71.428571428571431</v>
      </c>
      <c r="S22" s="149">
        <v>140100.60454545452</v>
      </c>
      <c r="T22" s="142" t="s">
        <v>638</v>
      </c>
      <c r="V22" s="83" t="s">
        <v>505</v>
      </c>
      <c r="W22" s="44">
        <v>1</v>
      </c>
      <c r="X22" s="44">
        <v>0</v>
      </c>
      <c r="Y22" s="44">
        <v>0</v>
      </c>
      <c r="Z22" s="44" t="s">
        <v>506</v>
      </c>
    </row>
    <row r="23" spans="1:26" x14ac:dyDescent="0.7">
      <c r="A23" s="65">
        <v>19</v>
      </c>
      <c r="B23" s="135" t="s">
        <v>89</v>
      </c>
      <c r="C23" s="136" t="s">
        <v>46</v>
      </c>
      <c r="D23" s="148" t="s">
        <v>442</v>
      </c>
      <c r="E23" s="151">
        <v>6</v>
      </c>
      <c r="F23" s="65">
        <v>1</v>
      </c>
      <c r="G23" s="137">
        <v>2.11</v>
      </c>
      <c r="H23" s="138">
        <v>-21322040.710000001</v>
      </c>
      <c r="I23" s="139"/>
      <c r="J23" s="65">
        <v>1</v>
      </c>
      <c r="K23" s="140">
        <v>57.142857142857139</v>
      </c>
      <c r="L23" s="138">
        <v>-1776836.7258333333</v>
      </c>
      <c r="M23" s="65">
        <v>4</v>
      </c>
      <c r="N23" s="394">
        <v>0.76</v>
      </c>
      <c r="O23" s="163">
        <v>-10205438.130000001</v>
      </c>
      <c r="P23" s="147" t="s">
        <v>436</v>
      </c>
      <c r="Q23" s="65">
        <v>4</v>
      </c>
      <c r="R23" s="162">
        <v>57.142857142857139</v>
      </c>
      <c r="S23" s="149">
        <v>-927767.10272727278</v>
      </c>
      <c r="T23" s="396" t="s">
        <v>639</v>
      </c>
      <c r="V23" s="83" t="s">
        <v>508</v>
      </c>
      <c r="W23" s="44">
        <v>0</v>
      </c>
      <c r="X23" s="44">
        <v>0</v>
      </c>
      <c r="Y23" s="44">
        <v>1</v>
      </c>
      <c r="Z23" s="44" t="s">
        <v>506</v>
      </c>
    </row>
    <row r="24" spans="1:26" x14ac:dyDescent="0.7">
      <c r="A24" s="65">
        <v>20</v>
      </c>
      <c r="B24" s="135" t="s">
        <v>89</v>
      </c>
      <c r="C24" s="136" t="s">
        <v>47</v>
      </c>
      <c r="D24" s="148" t="s">
        <v>443</v>
      </c>
      <c r="E24" s="151">
        <v>2</v>
      </c>
      <c r="F24" s="65">
        <v>6</v>
      </c>
      <c r="G24" s="137">
        <v>0.59</v>
      </c>
      <c r="H24" s="138">
        <v>-15788085.5</v>
      </c>
      <c r="I24" s="147" t="s">
        <v>436</v>
      </c>
      <c r="J24" s="65">
        <v>6</v>
      </c>
      <c r="K24" s="140">
        <v>85.714285714285708</v>
      </c>
      <c r="L24" s="138">
        <v>-1315673.7916666667</v>
      </c>
      <c r="M24" s="65">
        <v>7</v>
      </c>
      <c r="N24" s="394">
        <v>0.55000000000000004</v>
      </c>
      <c r="O24" s="163">
        <v>-2699359.01</v>
      </c>
      <c r="P24" s="147" t="s">
        <v>454</v>
      </c>
      <c r="Q24" s="65">
        <v>7</v>
      </c>
      <c r="R24" s="162">
        <v>57.142857142857139</v>
      </c>
      <c r="S24" s="149">
        <v>-245396.27363636362</v>
      </c>
      <c r="T24" s="166" t="s">
        <v>641</v>
      </c>
      <c r="V24" s="83" t="s">
        <v>508</v>
      </c>
      <c r="W24" s="44">
        <v>0</v>
      </c>
      <c r="X24" s="44">
        <v>0</v>
      </c>
      <c r="Y24" s="44">
        <v>0</v>
      </c>
      <c r="Z24" s="44" t="s">
        <v>507</v>
      </c>
    </row>
    <row r="25" spans="1:26" x14ac:dyDescent="0.7">
      <c r="A25" s="65">
        <v>21</v>
      </c>
      <c r="B25" s="135" t="s">
        <v>92</v>
      </c>
      <c r="C25" s="136" t="s">
        <v>2</v>
      </c>
      <c r="D25" s="148" t="s">
        <v>92</v>
      </c>
      <c r="E25" s="151">
        <v>17</v>
      </c>
      <c r="F25" s="65">
        <v>1</v>
      </c>
      <c r="G25" s="137">
        <v>0.56999999999999995</v>
      </c>
      <c r="H25" s="138">
        <v>43974917.259999998</v>
      </c>
      <c r="I25" s="139"/>
      <c r="J25" s="65">
        <v>1</v>
      </c>
      <c r="K25" s="140">
        <v>71.428571428571431</v>
      </c>
      <c r="L25" s="138">
        <v>3664576.438333333</v>
      </c>
      <c r="M25" s="65">
        <v>1</v>
      </c>
      <c r="N25" s="394">
        <v>0.72</v>
      </c>
      <c r="O25" s="163">
        <v>631369779.97000003</v>
      </c>
      <c r="P25" s="141"/>
      <c r="Q25" s="65">
        <v>1</v>
      </c>
      <c r="R25" s="162">
        <v>85.714285714285708</v>
      </c>
      <c r="S25" s="149">
        <v>57397252.724545456</v>
      </c>
      <c r="T25" s="165" t="s">
        <v>638</v>
      </c>
      <c r="V25" s="83" t="s">
        <v>505</v>
      </c>
      <c r="W25" s="44">
        <v>1</v>
      </c>
      <c r="X25" s="44">
        <v>0</v>
      </c>
      <c r="Y25" s="44">
        <v>0</v>
      </c>
      <c r="Z25" s="44" t="s">
        <v>506</v>
      </c>
    </row>
    <row r="26" spans="1:26" x14ac:dyDescent="0.7">
      <c r="A26" s="65">
        <v>22</v>
      </c>
      <c r="B26" s="135" t="s">
        <v>92</v>
      </c>
      <c r="C26" s="136" t="s">
        <v>27</v>
      </c>
      <c r="D26" s="148" t="s">
        <v>444</v>
      </c>
      <c r="E26" s="151">
        <v>5</v>
      </c>
      <c r="F26" s="65">
        <v>1</v>
      </c>
      <c r="G26" s="137">
        <v>6.74</v>
      </c>
      <c r="H26" s="138">
        <v>-767676.77</v>
      </c>
      <c r="I26" s="139"/>
      <c r="J26" s="65">
        <v>1</v>
      </c>
      <c r="K26" s="140">
        <v>100</v>
      </c>
      <c r="L26" s="138">
        <v>-63973.064166666671</v>
      </c>
      <c r="M26" s="65">
        <v>1</v>
      </c>
      <c r="N26" s="394">
        <v>3.4</v>
      </c>
      <c r="O26" s="163">
        <v>2184522.58</v>
      </c>
      <c r="P26" s="141"/>
      <c r="Q26" s="65">
        <v>1</v>
      </c>
      <c r="R26" s="162">
        <v>100</v>
      </c>
      <c r="S26" s="149">
        <v>198592.96181818182</v>
      </c>
      <c r="T26" s="142" t="s">
        <v>638</v>
      </c>
      <c r="V26" s="83" t="s">
        <v>505</v>
      </c>
      <c r="W26" s="44">
        <v>0</v>
      </c>
      <c r="X26" s="44">
        <v>1</v>
      </c>
      <c r="Y26" s="44">
        <v>1</v>
      </c>
      <c r="Z26" s="44" t="s">
        <v>506</v>
      </c>
    </row>
    <row r="27" spans="1:26" x14ac:dyDescent="0.7">
      <c r="A27" s="65">
        <v>23</v>
      </c>
      <c r="B27" s="135" t="s">
        <v>92</v>
      </c>
      <c r="C27" s="136" t="s">
        <v>28</v>
      </c>
      <c r="D27" s="148" t="s">
        <v>445</v>
      </c>
      <c r="E27" s="151">
        <v>6</v>
      </c>
      <c r="F27" s="65">
        <v>6</v>
      </c>
      <c r="G27" s="144">
        <v>0.24</v>
      </c>
      <c r="H27" s="138">
        <v>-19577053.91</v>
      </c>
      <c r="I27" s="146" t="s">
        <v>434</v>
      </c>
      <c r="J27" s="65">
        <v>6</v>
      </c>
      <c r="K27" s="140">
        <v>71.428571428571431</v>
      </c>
      <c r="L27" s="138">
        <v>-1631421.1591666667</v>
      </c>
      <c r="M27" s="65">
        <v>3</v>
      </c>
      <c r="N27" s="144">
        <v>0.46</v>
      </c>
      <c r="O27" s="163">
        <v>11916908.26</v>
      </c>
      <c r="P27" s="141"/>
      <c r="Q27" s="65">
        <v>3</v>
      </c>
      <c r="R27" s="162">
        <v>71.428571428571431</v>
      </c>
      <c r="S27" s="149">
        <v>1083355.2963636364</v>
      </c>
      <c r="T27" s="142" t="s">
        <v>638</v>
      </c>
      <c r="V27" s="83" t="s">
        <v>505</v>
      </c>
      <c r="W27" s="44">
        <v>0</v>
      </c>
      <c r="X27" s="44">
        <v>0</v>
      </c>
      <c r="Y27" s="44">
        <v>1</v>
      </c>
      <c r="Z27" s="44" t="s">
        <v>506</v>
      </c>
    </row>
    <row r="28" spans="1:26" x14ac:dyDescent="0.7">
      <c r="A28" s="65">
        <v>24</v>
      </c>
      <c r="B28" s="135" t="s">
        <v>92</v>
      </c>
      <c r="C28" s="136" t="s">
        <v>29</v>
      </c>
      <c r="D28" s="148" t="s">
        <v>446</v>
      </c>
      <c r="E28" s="151">
        <v>6</v>
      </c>
      <c r="F28" s="65">
        <v>1</v>
      </c>
      <c r="G28" s="137">
        <v>1.04</v>
      </c>
      <c r="H28" s="138">
        <v>-1895952.66</v>
      </c>
      <c r="I28" s="139"/>
      <c r="J28" s="65">
        <v>1</v>
      </c>
      <c r="K28" s="140">
        <v>71.428571428571431</v>
      </c>
      <c r="L28" s="138">
        <v>-157996.05499999999</v>
      </c>
      <c r="M28" s="65">
        <v>1</v>
      </c>
      <c r="N28" s="394">
        <v>1.04</v>
      </c>
      <c r="O28" s="163">
        <v>4610459.6100000003</v>
      </c>
      <c r="P28" s="141"/>
      <c r="Q28" s="65">
        <v>1</v>
      </c>
      <c r="R28" s="162">
        <v>85.714285714285708</v>
      </c>
      <c r="S28" s="149">
        <v>419132.69181818183</v>
      </c>
      <c r="T28" s="142" t="s">
        <v>638</v>
      </c>
      <c r="V28" s="83" t="s">
        <v>505</v>
      </c>
      <c r="W28" s="44">
        <v>1</v>
      </c>
      <c r="X28" s="44">
        <v>0</v>
      </c>
      <c r="Y28" s="44">
        <v>0</v>
      </c>
      <c r="Z28" s="44" t="s">
        <v>506</v>
      </c>
    </row>
    <row r="29" spans="1:26" x14ac:dyDescent="0.7">
      <c r="A29" s="65">
        <v>25</v>
      </c>
      <c r="B29" s="135" t="s">
        <v>92</v>
      </c>
      <c r="C29" s="136" t="s">
        <v>30</v>
      </c>
      <c r="D29" s="148" t="s">
        <v>447</v>
      </c>
      <c r="E29" s="151">
        <v>2</v>
      </c>
      <c r="F29" s="65">
        <v>6</v>
      </c>
      <c r="G29" s="137">
        <v>0.55000000000000004</v>
      </c>
      <c r="H29" s="138">
        <v>-12373731.99</v>
      </c>
      <c r="I29" s="147" t="s">
        <v>436</v>
      </c>
      <c r="J29" s="65">
        <v>6</v>
      </c>
      <c r="K29" s="140">
        <v>71.428571428571431</v>
      </c>
      <c r="L29" s="138">
        <v>-1031144.3325</v>
      </c>
      <c r="M29" s="65">
        <v>4</v>
      </c>
      <c r="N29" s="394">
        <v>0.61</v>
      </c>
      <c r="O29" s="163">
        <v>1602076.98</v>
      </c>
      <c r="P29" s="201" t="s">
        <v>454</v>
      </c>
      <c r="Q29" s="65">
        <v>4</v>
      </c>
      <c r="R29" s="162">
        <v>71.428571428571431</v>
      </c>
      <c r="S29" s="149">
        <v>145643.36181818182</v>
      </c>
      <c r="T29" s="396" t="s">
        <v>639</v>
      </c>
      <c r="V29" s="83" t="s">
        <v>508</v>
      </c>
      <c r="W29" s="44">
        <v>0</v>
      </c>
      <c r="X29" s="44">
        <v>0</v>
      </c>
      <c r="Y29" s="44">
        <v>1</v>
      </c>
      <c r="Z29" s="44" t="s">
        <v>506</v>
      </c>
    </row>
    <row r="30" spans="1:26" x14ac:dyDescent="0.7">
      <c r="A30" s="65">
        <v>26</v>
      </c>
      <c r="B30" s="135" t="s">
        <v>92</v>
      </c>
      <c r="C30" s="136" t="s">
        <v>31</v>
      </c>
      <c r="D30" s="148" t="s">
        <v>448</v>
      </c>
      <c r="E30" s="151">
        <v>5</v>
      </c>
      <c r="F30" s="65">
        <v>1</v>
      </c>
      <c r="G30" s="137">
        <v>2.56</v>
      </c>
      <c r="H30" s="138">
        <v>-4185810.25</v>
      </c>
      <c r="I30" s="139"/>
      <c r="J30" s="65">
        <v>1</v>
      </c>
      <c r="K30" s="140">
        <v>57.142857142857139</v>
      </c>
      <c r="L30" s="138">
        <v>-348817.52083333331</v>
      </c>
      <c r="M30" s="65">
        <v>1</v>
      </c>
      <c r="N30" s="394">
        <v>0.97</v>
      </c>
      <c r="O30" s="163">
        <v>-1704539.03</v>
      </c>
      <c r="P30" s="141"/>
      <c r="Q30" s="65">
        <v>1</v>
      </c>
      <c r="R30" s="162">
        <v>57.142857142857139</v>
      </c>
      <c r="S30" s="149">
        <v>-154958.09363636363</v>
      </c>
      <c r="T30" s="142" t="s">
        <v>638</v>
      </c>
      <c r="V30" s="83" t="s">
        <v>505</v>
      </c>
      <c r="W30" s="44">
        <v>0</v>
      </c>
      <c r="X30" s="44">
        <v>0</v>
      </c>
      <c r="Y30" s="44">
        <v>1</v>
      </c>
      <c r="Z30" s="44" t="s">
        <v>506</v>
      </c>
    </row>
    <row r="31" spans="1:26" x14ac:dyDescent="0.7">
      <c r="A31" s="65">
        <v>27</v>
      </c>
      <c r="B31" s="135" t="s">
        <v>92</v>
      </c>
      <c r="C31" s="136" t="s">
        <v>32</v>
      </c>
      <c r="D31" s="148" t="s">
        <v>449</v>
      </c>
      <c r="E31" s="151">
        <v>5</v>
      </c>
      <c r="F31" s="65">
        <v>1</v>
      </c>
      <c r="G31" s="137">
        <v>2.1</v>
      </c>
      <c r="H31" s="138">
        <v>-5579587.9199999999</v>
      </c>
      <c r="I31" s="139"/>
      <c r="J31" s="65">
        <v>1</v>
      </c>
      <c r="K31" s="140">
        <v>57.142857142857139</v>
      </c>
      <c r="L31" s="138">
        <v>-464965.66</v>
      </c>
      <c r="M31" s="65">
        <v>1</v>
      </c>
      <c r="N31" s="394">
        <v>0.94</v>
      </c>
      <c r="O31" s="163">
        <v>-7240589.3399999999</v>
      </c>
      <c r="P31" s="141"/>
      <c r="Q31" s="65">
        <v>1</v>
      </c>
      <c r="R31" s="162">
        <v>57.142857142857139</v>
      </c>
      <c r="S31" s="149">
        <v>-658235.39454545453</v>
      </c>
      <c r="T31" s="397" t="s">
        <v>640</v>
      </c>
      <c r="V31" s="83" t="s">
        <v>505</v>
      </c>
      <c r="W31" s="44">
        <v>0</v>
      </c>
      <c r="X31" s="44">
        <v>0</v>
      </c>
      <c r="Y31" s="44">
        <v>0</v>
      </c>
      <c r="Z31" s="44" t="s">
        <v>507</v>
      </c>
    </row>
    <row r="32" spans="1:26" x14ac:dyDescent="0.7">
      <c r="A32" s="65">
        <v>28</v>
      </c>
      <c r="B32" s="135" t="s">
        <v>92</v>
      </c>
      <c r="C32" s="136" t="s">
        <v>33</v>
      </c>
      <c r="D32" s="148" t="s">
        <v>450</v>
      </c>
      <c r="E32" s="151">
        <v>13</v>
      </c>
      <c r="F32" s="65">
        <v>6</v>
      </c>
      <c r="G32" s="137">
        <v>0.59</v>
      </c>
      <c r="H32" s="138">
        <v>-16090427.619999999</v>
      </c>
      <c r="I32" s="147" t="s">
        <v>436</v>
      </c>
      <c r="J32" s="65">
        <v>6</v>
      </c>
      <c r="K32" s="140">
        <v>85.714285714285708</v>
      </c>
      <c r="L32" s="138">
        <v>-1340868.9683333333</v>
      </c>
      <c r="M32" s="65">
        <v>7</v>
      </c>
      <c r="N32" s="144">
        <v>0.23</v>
      </c>
      <c r="O32" s="163">
        <v>-20443929.079999998</v>
      </c>
      <c r="P32" s="395" t="s">
        <v>434</v>
      </c>
      <c r="Q32" s="65">
        <v>7</v>
      </c>
      <c r="R32" s="162">
        <v>85.714285714285708</v>
      </c>
      <c r="S32" s="149">
        <v>-1858539.0072727271</v>
      </c>
      <c r="T32" s="166" t="s">
        <v>641</v>
      </c>
      <c r="V32" s="83" t="s">
        <v>508</v>
      </c>
      <c r="W32" s="44">
        <v>0</v>
      </c>
      <c r="X32" s="44">
        <v>0</v>
      </c>
      <c r="Y32" s="44">
        <v>0</v>
      </c>
      <c r="Z32" s="44" t="s">
        <v>507</v>
      </c>
    </row>
    <row r="33" spans="1:26" x14ac:dyDescent="0.7">
      <c r="A33" s="65">
        <v>29</v>
      </c>
      <c r="B33" s="135" t="s">
        <v>92</v>
      </c>
      <c r="C33" s="136" t="s">
        <v>34</v>
      </c>
      <c r="D33" s="148" t="s">
        <v>451</v>
      </c>
      <c r="E33" s="151">
        <v>5</v>
      </c>
      <c r="F33" s="65">
        <v>2</v>
      </c>
      <c r="G33" s="137">
        <v>0.84</v>
      </c>
      <c r="H33" s="138">
        <v>-6523773.4299999997</v>
      </c>
      <c r="I33" s="139"/>
      <c r="J33" s="65">
        <v>2</v>
      </c>
      <c r="K33" s="140">
        <v>71.428571428571431</v>
      </c>
      <c r="L33" s="138">
        <v>-543647.78583333327</v>
      </c>
      <c r="M33" s="65">
        <v>6</v>
      </c>
      <c r="N33" s="394">
        <v>0.53</v>
      </c>
      <c r="O33" s="163">
        <v>-702546.02</v>
      </c>
      <c r="P33" s="202" t="s">
        <v>436</v>
      </c>
      <c r="Q33" s="65">
        <v>6</v>
      </c>
      <c r="R33" s="162">
        <v>85.714285714285708</v>
      </c>
      <c r="S33" s="149">
        <v>-63867.82</v>
      </c>
      <c r="T33" s="396" t="s">
        <v>639</v>
      </c>
      <c r="V33" s="83" t="s">
        <v>508</v>
      </c>
      <c r="W33" s="44">
        <v>1</v>
      </c>
      <c r="X33" s="44">
        <v>0</v>
      </c>
      <c r="Y33" s="44">
        <v>0</v>
      </c>
      <c r="Z33" s="44" t="s">
        <v>506</v>
      </c>
    </row>
    <row r="34" spans="1:26" x14ac:dyDescent="0.7">
      <c r="A34" s="65">
        <v>30</v>
      </c>
      <c r="B34" s="135" t="s">
        <v>92</v>
      </c>
      <c r="C34" s="136" t="s">
        <v>35</v>
      </c>
      <c r="D34" s="148" t="s">
        <v>452</v>
      </c>
      <c r="E34" s="151">
        <v>5</v>
      </c>
      <c r="F34" s="65">
        <v>3</v>
      </c>
      <c r="G34" s="144">
        <v>0.36</v>
      </c>
      <c r="H34" s="138">
        <v>-8638170.4199999999</v>
      </c>
      <c r="I34" s="139"/>
      <c r="J34" s="65">
        <v>3</v>
      </c>
      <c r="K34" s="143">
        <v>42.857142857142854</v>
      </c>
      <c r="L34" s="138">
        <v>-719847.53500000003</v>
      </c>
      <c r="M34" s="65">
        <v>3</v>
      </c>
      <c r="N34" s="144">
        <v>0.31</v>
      </c>
      <c r="O34" s="163">
        <v>-1036726.26</v>
      </c>
      <c r="P34" s="141"/>
      <c r="Q34" s="65">
        <v>3</v>
      </c>
      <c r="R34" s="162">
        <v>57.142857142857139</v>
      </c>
      <c r="S34" s="149">
        <v>-94247.841818181812</v>
      </c>
      <c r="T34" s="142" t="s">
        <v>638</v>
      </c>
      <c r="V34" s="83" t="s">
        <v>505</v>
      </c>
      <c r="W34" s="44">
        <v>1</v>
      </c>
      <c r="X34" s="44">
        <v>0</v>
      </c>
      <c r="Y34" s="44">
        <v>0</v>
      </c>
      <c r="Z34" s="44" t="s">
        <v>506</v>
      </c>
    </row>
    <row r="35" spans="1:26" x14ac:dyDescent="0.7">
      <c r="A35" s="65">
        <v>31</v>
      </c>
      <c r="B35" s="135" t="s">
        <v>92</v>
      </c>
      <c r="C35" s="136" t="s">
        <v>36</v>
      </c>
      <c r="D35" s="148" t="s">
        <v>453</v>
      </c>
      <c r="E35" s="151">
        <v>6</v>
      </c>
      <c r="F35" s="65">
        <v>7</v>
      </c>
      <c r="G35" s="144">
        <v>0.47</v>
      </c>
      <c r="H35" s="138">
        <v>-16325093.17</v>
      </c>
      <c r="I35" s="145" t="s">
        <v>434</v>
      </c>
      <c r="J35" s="65">
        <v>7</v>
      </c>
      <c r="K35" s="140">
        <v>100</v>
      </c>
      <c r="L35" s="138">
        <v>-1360424.4308333334</v>
      </c>
      <c r="M35" s="65">
        <v>3</v>
      </c>
      <c r="N35" s="394">
        <v>0.52</v>
      </c>
      <c r="O35" s="163">
        <v>8666316.6899999995</v>
      </c>
      <c r="P35" s="139"/>
      <c r="Q35" s="65">
        <v>3</v>
      </c>
      <c r="R35" s="162">
        <v>100</v>
      </c>
      <c r="S35" s="149">
        <v>787846.9718181818</v>
      </c>
      <c r="T35" s="165" t="s">
        <v>638</v>
      </c>
      <c r="V35" s="83" t="s">
        <v>505</v>
      </c>
      <c r="W35" s="44">
        <v>0</v>
      </c>
      <c r="X35" s="44">
        <v>1</v>
      </c>
      <c r="Y35" s="44">
        <v>1</v>
      </c>
      <c r="Z35" s="44" t="s">
        <v>506</v>
      </c>
    </row>
    <row r="36" spans="1:26" x14ac:dyDescent="0.7">
      <c r="A36" s="65">
        <v>32</v>
      </c>
      <c r="B36" s="135" t="s">
        <v>92</v>
      </c>
      <c r="C36" s="136" t="s">
        <v>73</v>
      </c>
      <c r="D36" s="148" t="s">
        <v>455</v>
      </c>
      <c r="E36" s="151">
        <v>12</v>
      </c>
      <c r="F36" s="65">
        <v>3</v>
      </c>
      <c r="G36" s="137">
        <v>0.68</v>
      </c>
      <c r="H36" s="138">
        <v>-3192933.09</v>
      </c>
      <c r="I36" s="139"/>
      <c r="J36" s="65">
        <v>3</v>
      </c>
      <c r="K36" s="140">
        <v>85.714285714285708</v>
      </c>
      <c r="L36" s="138">
        <v>-266077.75750000001</v>
      </c>
      <c r="M36" s="65">
        <v>3</v>
      </c>
      <c r="N36" s="394">
        <v>0.61</v>
      </c>
      <c r="O36" s="163">
        <v>6757222.1299999999</v>
      </c>
      <c r="P36" s="141"/>
      <c r="Q36" s="65">
        <v>3</v>
      </c>
      <c r="R36" s="164">
        <v>42.857142857142854</v>
      </c>
      <c r="S36" s="149">
        <v>614292.9209090909</v>
      </c>
      <c r="T36" s="397" t="s">
        <v>640</v>
      </c>
      <c r="V36" s="83" t="s">
        <v>505</v>
      </c>
      <c r="W36" s="44">
        <v>0</v>
      </c>
      <c r="X36" s="44">
        <v>0</v>
      </c>
      <c r="Y36" s="44">
        <v>0</v>
      </c>
      <c r="Z36" s="44" t="s">
        <v>507</v>
      </c>
    </row>
    <row r="37" spans="1:26" x14ac:dyDescent="0.7">
      <c r="A37" s="65">
        <v>33</v>
      </c>
      <c r="B37" s="135" t="s">
        <v>92</v>
      </c>
      <c r="C37" s="136" t="s">
        <v>77</v>
      </c>
      <c r="D37" s="148" t="s">
        <v>456</v>
      </c>
      <c r="E37" s="151">
        <v>6</v>
      </c>
      <c r="F37" s="65">
        <v>0</v>
      </c>
      <c r="G37" s="137">
        <v>4.0599999999999996</v>
      </c>
      <c r="H37" s="138">
        <v>7671217.1299999999</v>
      </c>
      <c r="I37" s="139"/>
      <c r="J37" s="65">
        <v>0</v>
      </c>
      <c r="K37" s="140">
        <v>57.142857142857139</v>
      </c>
      <c r="L37" s="138">
        <v>639268.09416666662</v>
      </c>
      <c r="M37" s="65">
        <v>1</v>
      </c>
      <c r="N37" s="394">
        <v>2.1</v>
      </c>
      <c r="O37" s="163">
        <v>-11103040.460000001</v>
      </c>
      <c r="P37" s="141"/>
      <c r="Q37" s="65">
        <v>1</v>
      </c>
      <c r="R37" s="162">
        <v>85.714285714285708</v>
      </c>
      <c r="S37" s="149">
        <v>-1009367.3145454546</v>
      </c>
      <c r="T37" s="142" t="s">
        <v>638</v>
      </c>
      <c r="V37" s="83" t="s">
        <v>505</v>
      </c>
      <c r="W37" s="44">
        <v>1</v>
      </c>
      <c r="X37" s="44">
        <v>0</v>
      </c>
      <c r="Y37" s="44">
        <v>0</v>
      </c>
      <c r="Z37" s="44" t="s">
        <v>506</v>
      </c>
    </row>
    <row r="38" spans="1:26" x14ac:dyDescent="0.7">
      <c r="A38" s="65">
        <v>34</v>
      </c>
      <c r="B38" s="135" t="s">
        <v>92</v>
      </c>
      <c r="C38" s="136" t="s">
        <v>86</v>
      </c>
      <c r="D38" s="148" t="s">
        <v>457</v>
      </c>
      <c r="E38" s="151">
        <v>5</v>
      </c>
      <c r="F38" s="65">
        <v>1</v>
      </c>
      <c r="G38" s="137">
        <v>1.33</v>
      </c>
      <c r="H38" s="138">
        <v>1265077.25</v>
      </c>
      <c r="I38" s="139"/>
      <c r="J38" s="65">
        <v>1</v>
      </c>
      <c r="K38" s="140">
        <v>57.142857142857139</v>
      </c>
      <c r="L38" s="138">
        <v>105423.10416666667</v>
      </c>
      <c r="M38" s="65">
        <v>5</v>
      </c>
      <c r="N38" s="394">
        <v>0.55000000000000004</v>
      </c>
      <c r="O38" s="163">
        <v>-2568206.5099999998</v>
      </c>
      <c r="P38" s="147" t="s">
        <v>436</v>
      </c>
      <c r="Q38" s="65">
        <v>5</v>
      </c>
      <c r="R38" s="162">
        <v>57.142857142857139</v>
      </c>
      <c r="S38" s="149">
        <v>-233473.31909090906</v>
      </c>
      <c r="T38" s="166" t="s">
        <v>641</v>
      </c>
      <c r="V38" s="83" t="s">
        <v>508</v>
      </c>
      <c r="W38" s="44">
        <v>0</v>
      </c>
      <c r="X38" s="44">
        <v>0</v>
      </c>
      <c r="Y38" s="44">
        <v>0</v>
      </c>
      <c r="Z38" s="44" t="s">
        <v>507</v>
      </c>
    </row>
    <row r="39" spans="1:26" x14ac:dyDescent="0.7">
      <c r="A39" s="65">
        <v>35</v>
      </c>
      <c r="B39" s="135" t="s">
        <v>94</v>
      </c>
      <c r="C39" s="136" t="s">
        <v>4</v>
      </c>
      <c r="D39" s="135" t="s">
        <v>94</v>
      </c>
      <c r="E39" s="150">
        <v>19</v>
      </c>
      <c r="F39" s="65">
        <v>1</v>
      </c>
      <c r="G39" s="144">
        <v>0.37</v>
      </c>
      <c r="H39" s="138">
        <v>351496180.67000002</v>
      </c>
      <c r="I39" s="139"/>
      <c r="J39" s="65">
        <v>1</v>
      </c>
      <c r="K39" s="140">
        <v>85.714285714285708</v>
      </c>
      <c r="L39" s="138">
        <v>29291348.389166668</v>
      </c>
      <c r="M39" s="65">
        <v>1</v>
      </c>
      <c r="N39" s="394">
        <v>0.72</v>
      </c>
      <c r="O39" s="163">
        <v>464282672.10000002</v>
      </c>
      <c r="P39" s="167"/>
      <c r="Q39" s="65">
        <v>1</v>
      </c>
      <c r="R39" s="162">
        <v>57.142857142857139</v>
      </c>
      <c r="S39" s="149">
        <v>42207515.645454548</v>
      </c>
      <c r="T39" s="398" t="s">
        <v>640</v>
      </c>
      <c r="V39" s="83" t="s">
        <v>505</v>
      </c>
      <c r="W39" s="44">
        <v>0</v>
      </c>
      <c r="X39" s="44">
        <v>0</v>
      </c>
      <c r="Y39" s="44">
        <v>0</v>
      </c>
      <c r="Z39" s="44" t="s">
        <v>507</v>
      </c>
    </row>
    <row r="40" spans="1:26" x14ac:dyDescent="0.7">
      <c r="A40" s="65">
        <v>36</v>
      </c>
      <c r="B40" s="135" t="s">
        <v>94</v>
      </c>
      <c r="C40" s="136" t="s">
        <v>48</v>
      </c>
      <c r="D40" s="135" t="s">
        <v>458</v>
      </c>
      <c r="E40" s="150">
        <v>6</v>
      </c>
      <c r="F40" s="65">
        <v>1</v>
      </c>
      <c r="G40" s="137">
        <v>4.68</v>
      </c>
      <c r="H40" s="138">
        <v>-13302951.050000001</v>
      </c>
      <c r="I40" s="139"/>
      <c r="J40" s="65">
        <v>1</v>
      </c>
      <c r="K40" s="140">
        <v>57.142857142857139</v>
      </c>
      <c r="L40" s="138">
        <v>-1108579.2541666667</v>
      </c>
      <c r="M40" s="65">
        <v>0</v>
      </c>
      <c r="N40" s="394">
        <v>4.04</v>
      </c>
      <c r="O40" s="163">
        <v>4981932.25</v>
      </c>
      <c r="P40" s="141"/>
      <c r="Q40" s="65">
        <v>0</v>
      </c>
      <c r="R40" s="162">
        <v>85.714285714285708</v>
      </c>
      <c r="S40" s="149">
        <v>452902.93181818182</v>
      </c>
      <c r="T40" s="142" t="s">
        <v>638</v>
      </c>
      <c r="V40" s="83" t="s">
        <v>505</v>
      </c>
      <c r="W40" s="44">
        <v>1</v>
      </c>
      <c r="X40" s="44">
        <v>0</v>
      </c>
      <c r="Y40" s="44">
        <v>0</v>
      </c>
      <c r="Z40" s="44" t="s">
        <v>506</v>
      </c>
    </row>
    <row r="41" spans="1:26" x14ac:dyDescent="0.7">
      <c r="A41" s="65">
        <v>37</v>
      </c>
      <c r="B41" s="135" t="s">
        <v>94</v>
      </c>
      <c r="C41" s="136" t="s">
        <v>49</v>
      </c>
      <c r="D41" s="135" t="s">
        <v>459</v>
      </c>
      <c r="E41" s="150">
        <v>5</v>
      </c>
      <c r="F41" s="65">
        <v>1</v>
      </c>
      <c r="G41" s="137">
        <v>3.83</v>
      </c>
      <c r="H41" s="138">
        <v>-10404068.15</v>
      </c>
      <c r="I41" s="139"/>
      <c r="J41" s="65">
        <v>1</v>
      </c>
      <c r="K41" s="140">
        <v>85.714285714285708</v>
      </c>
      <c r="L41" s="138">
        <v>-867005.6791666667</v>
      </c>
      <c r="M41" s="65">
        <v>0</v>
      </c>
      <c r="N41" s="394">
        <v>2.83</v>
      </c>
      <c r="O41" s="163">
        <v>1615093.71</v>
      </c>
      <c r="P41" s="141"/>
      <c r="Q41" s="65">
        <v>0</v>
      </c>
      <c r="R41" s="162">
        <v>85.714285714285708</v>
      </c>
      <c r="S41" s="149">
        <v>146826.7009090909</v>
      </c>
      <c r="T41" s="142" t="s">
        <v>638</v>
      </c>
      <c r="V41" s="83" t="s">
        <v>505</v>
      </c>
      <c r="W41" s="44">
        <v>0</v>
      </c>
      <c r="X41" s="44">
        <v>0</v>
      </c>
      <c r="Y41" s="44">
        <v>1</v>
      </c>
      <c r="Z41" s="44" t="s">
        <v>506</v>
      </c>
    </row>
    <row r="42" spans="1:26" x14ac:dyDescent="0.7">
      <c r="A42" s="65">
        <v>38</v>
      </c>
      <c r="B42" s="135" t="s">
        <v>94</v>
      </c>
      <c r="C42" s="136" t="s">
        <v>50</v>
      </c>
      <c r="D42" s="135" t="s">
        <v>460</v>
      </c>
      <c r="E42" s="150">
        <v>10</v>
      </c>
      <c r="F42" s="65">
        <v>2</v>
      </c>
      <c r="G42" s="144">
        <v>0.44</v>
      </c>
      <c r="H42" s="138">
        <v>-12654713.85</v>
      </c>
      <c r="I42" s="139"/>
      <c r="J42" s="65">
        <v>2</v>
      </c>
      <c r="K42" s="143">
        <v>42.857142857142854</v>
      </c>
      <c r="L42" s="138">
        <v>-1054559.4875</v>
      </c>
      <c r="M42" s="65">
        <v>1</v>
      </c>
      <c r="N42" s="394">
        <v>0.71</v>
      </c>
      <c r="O42" s="163">
        <v>69091754.730000004</v>
      </c>
      <c r="P42" s="141"/>
      <c r="Q42" s="65">
        <v>1</v>
      </c>
      <c r="R42" s="162">
        <v>85.714285714285708</v>
      </c>
      <c r="S42" s="149">
        <v>6281068.6118181823</v>
      </c>
      <c r="T42" s="142" t="s">
        <v>638</v>
      </c>
      <c r="V42" s="83" t="s">
        <v>505</v>
      </c>
      <c r="W42" s="44">
        <v>1</v>
      </c>
      <c r="X42" s="44">
        <v>0</v>
      </c>
      <c r="Y42" s="44">
        <v>0</v>
      </c>
      <c r="Z42" s="44" t="s">
        <v>506</v>
      </c>
    </row>
    <row r="43" spans="1:26" x14ac:dyDescent="0.7">
      <c r="A43" s="65">
        <v>39</v>
      </c>
      <c r="B43" s="135" t="s">
        <v>94</v>
      </c>
      <c r="C43" s="136" t="s">
        <v>51</v>
      </c>
      <c r="D43" s="135" t="s">
        <v>461</v>
      </c>
      <c r="E43" s="150">
        <v>13</v>
      </c>
      <c r="F43" s="65">
        <v>1</v>
      </c>
      <c r="G43" s="137">
        <v>1.25</v>
      </c>
      <c r="H43" s="138">
        <v>-12370805.99</v>
      </c>
      <c r="I43" s="139"/>
      <c r="J43" s="65">
        <v>1</v>
      </c>
      <c r="K43" s="140">
        <v>85.714285714285708</v>
      </c>
      <c r="L43" s="138">
        <v>-1030900.4991666666</v>
      </c>
      <c r="M43" s="65">
        <v>3</v>
      </c>
      <c r="N43" s="394">
        <v>0.65</v>
      </c>
      <c r="O43" s="163">
        <v>-2269319.66</v>
      </c>
      <c r="P43" s="141"/>
      <c r="Q43" s="65">
        <v>3</v>
      </c>
      <c r="R43" s="162">
        <v>85.714285714285708</v>
      </c>
      <c r="S43" s="149">
        <v>-206301.78727272729</v>
      </c>
      <c r="T43" s="142" t="s">
        <v>638</v>
      </c>
      <c r="V43" s="83" t="s">
        <v>505</v>
      </c>
      <c r="W43" s="44">
        <v>0</v>
      </c>
      <c r="X43" s="44">
        <v>0</v>
      </c>
      <c r="Y43" s="44">
        <v>1</v>
      </c>
      <c r="Z43" s="44" t="s">
        <v>506</v>
      </c>
    </row>
    <row r="44" spans="1:26" x14ac:dyDescent="0.7">
      <c r="A44" s="65">
        <v>40</v>
      </c>
      <c r="B44" s="135" t="s">
        <v>94</v>
      </c>
      <c r="C44" s="136" t="s">
        <v>52</v>
      </c>
      <c r="D44" s="135" t="s">
        <v>462</v>
      </c>
      <c r="E44" s="150">
        <v>6</v>
      </c>
      <c r="F44" s="65">
        <v>1</v>
      </c>
      <c r="G44" s="137">
        <v>2.0299999999999998</v>
      </c>
      <c r="H44" s="138">
        <v>-15033140.560000001</v>
      </c>
      <c r="I44" s="139"/>
      <c r="J44" s="65">
        <v>1</v>
      </c>
      <c r="K44" s="140">
        <v>71.428571428571431</v>
      </c>
      <c r="L44" s="138">
        <v>-1252761.7133333334</v>
      </c>
      <c r="M44" s="65">
        <v>1</v>
      </c>
      <c r="N44" s="394">
        <v>0.84</v>
      </c>
      <c r="O44" s="163">
        <v>477546.39</v>
      </c>
      <c r="P44" s="141"/>
      <c r="Q44" s="65">
        <v>1</v>
      </c>
      <c r="R44" s="162">
        <v>85.714285714285708</v>
      </c>
      <c r="S44" s="149">
        <v>43413.308181818182</v>
      </c>
      <c r="T44" s="142" t="s">
        <v>638</v>
      </c>
      <c r="V44" s="83" t="s">
        <v>505</v>
      </c>
      <c r="W44" s="44">
        <v>1</v>
      </c>
      <c r="X44" s="44">
        <v>0</v>
      </c>
      <c r="Y44" s="44">
        <v>0</v>
      </c>
      <c r="Z44" s="44" t="s">
        <v>506</v>
      </c>
    </row>
    <row r="45" spans="1:26" x14ac:dyDescent="0.7">
      <c r="A45" s="65">
        <v>41</v>
      </c>
      <c r="B45" s="135" t="s">
        <v>94</v>
      </c>
      <c r="C45" s="136" t="s">
        <v>53</v>
      </c>
      <c r="D45" s="135" t="s">
        <v>463</v>
      </c>
      <c r="E45" s="150">
        <v>2</v>
      </c>
      <c r="F45" s="65">
        <v>1</v>
      </c>
      <c r="G45" s="137">
        <v>5.03</v>
      </c>
      <c r="H45" s="138">
        <v>-3000325.47</v>
      </c>
      <c r="I45" s="139"/>
      <c r="J45" s="65">
        <v>1</v>
      </c>
      <c r="K45" s="140">
        <v>71.428571428571431</v>
      </c>
      <c r="L45" s="138">
        <v>-250027.12250000003</v>
      </c>
      <c r="M45" s="65">
        <v>1</v>
      </c>
      <c r="N45" s="394">
        <v>1.55</v>
      </c>
      <c r="O45" s="163">
        <v>-6798421.2999999998</v>
      </c>
      <c r="P45" s="141"/>
      <c r="Q45" s="65">
        <v>1</v>
      </c>
      <c r="R45" s="162">
        <v>100</v>
      </c>
      <c r="S45" s="149">
        <v>-618038.29999999993</v>
      </c>
      <c r="T45" s="142" t="s">
        <v>638</v>
      </c>
      <c r="V45" s="83" t="s">
        <v>505</v>
      </c>
      <c r="W45" s="44">
        <v>1</v>
      </c>
      <c r="X45" s="44">
        <v>0</v>
      </c>
      <c r="Y45" s="44">
        <v>0</v>
      </c>
      <c r="Z45" s="44" t="s">
        <v>506</v>
      </c>
    </row>
    <row r="46" spans="1:26" x14ac:dyDescent="0.7">
      <c r="A46" s="65">
        <v>42</v>
      </c>
      <c r="B46" s="135" t="s">
        <v>94</v>
      </c>
      <c r="C46" s="136" t="s">
        <v>54</v>
      </c>
      <c r="D46" s="135" t="s">
        <v>190</v>
      </c>
      <c r="E46" s="150">
        <v>15</v>
      </c>
      <c r="F46" s="65">
        <v>2</v>
      </c>
      <c r="G46" s="144">
        <v>0.28000000000000003</v>
      </c>
      <c r="H46" s="138">
        <v>-35799241.640000001</v>
      </c>
      <c r="I46" s="139"/>
      <c r="J46" s="65">
        <v>2</v>
      </c>
      <c r="K46" s="140">
        <v>57.142857142857139</v>
      </c>
      <c r="L46" s="138">
        <v>-2983270.1366666667</v>
      </c>
      <c r="M46" s="65">
        <v>1</v>
      </c>
      <c r="N46" s="394">
        <v>0.68</v>
      </c>
      <c r="O46" s="163">
        <v>43402121.030000001</v>
      </c>
      <c r="P46" s="141"/>
      <c r="Q46" s="65">
        <v>1</v>
      </c>
      <c r="R46" s="162">
        <v>71.428571428571431</v>
      </c>
      <c r="S46" s="149">
        <v>3945647.3663636367</v>
      </c>
      <c r="T46" s="142" t="s">
        <v>638</v>
      </c>
      <c r="V46" s="83" t="s">
        <v>505</v>
      </c>
      <c r="W46" s="44">
        <v>1</v>
      </c>
      <c r="X46" s="44">
        <v>0</v>
      </c>
      <c r="Y46" s="44">
        <v>0</v>
      </c>
      <c r="Z46" s="44" t="s">
        <v>506</v>
      </c>
    </row>
    <row r="47" spans="1:26" x14ac:dyDescent="0.7">
      <c r="A47" s="65">
        <v>43</v>
      </c>
      <c r="B47" s="135" t="s">
        <v>94</v>
      </c>
      <c r="C47" s="136" t="s">
        <v>55</v>
      </c>
      <c r="D47" s="135" t="s">
        <v>464</v>
      </c>
      <c r="E47" s="150">
        <v>6</v>
      </c>
      <c r="F47" s="65">
        <v>1</v>
      </c>
      <c r="G47" s="137">
        <v>3.47</v>
      </c>
      <c r="H47" s="138">
        <v>-11842638.619999999</v>
      </c>
      <c r="I47" s="139"/>
      <c r="J47" s="65">
        <v>1</v>
      </c>
      <c r="K47" s="140">
        <v>71.428571428571431</v>
      </c>
      <c r="L47" s="138">
        <v>-986886.55166666664</v>
      </c>
      <c r="M47" s="65">
        <v>1</v>
      </c>
      <c r="N47" s="394">
        <v>2.0499999999999998</v>
      </c>
      <c r="O47" s="163">
        <v>-99127.51</v>
      </c>
      <c r="P47" s="141"/>
      <c r="Q47" s="65">
        <v>1</v>
      </c>
      <c r="R47" s="162">
        <v>100</v>
      </c>
      <c r="S47" s="149">
        <v>-9011.5918181818179</v>
      </c>
      <c r="T47" s="142" t="s">
        <v>638</v>
      </c>
      <c r="V47" s="83" t="s">
        <v>505</v>
      </c>
      <c r="W47" s="44">
        <v>1</v>
      </c>
      <c r="X47" s="44">
        <v>0</v>
      </c>
      <c r="Y47" s="44">
        <v>0</v>
      </c>
      <c r="Z47" s="44" t="s">
        <v>506</v>
      </c>
    </row>
    <row r="48" spans="1:26" x14ac:dyDescent="0.7">
      <c r="A48" s="65">
        <v>44</v>
      </c>
      <c r="B48" s="135" t="s">
        <v>94</v>
      </c>
      <c r="C48" s="136" t="s">
        <v>56</v>
      </c>
      <c r="D48" s="135" t="s">
        <v>465</v>
      </c>
      <c r="E48" s="150">
        <v>10</v>
      </c>
      <c r="F48" s="65">
        <v>3</v>
      </c>
      <c r="G48" s="137">
        <v>0.7</v>
      </c>
      <c r="H48" s="138">
        <v>7475011.3200000003</v>
      </c>
      <c r="I48" s="139"/>
      <c r="J48" s="65">
        <v>3</v>
      </c>
      <c r="K48" s="140">
        <v>85.714285714285708</v>
      </c>
      <c r="L48" s="138">
        <v>622917.61</v>
      </c>
      <c r="M48" s="65">
        <v>2</v>
      </c>
      <c r="N48" s="394">
        <v>0.76</v>
      </c>
      <c r="O48" s="163">
        <v>9602908.5899999999</v>
      </c>
      <c r="P48" s="141"/>
      <c r="Q48" s="65">
        <v>2</v>
      </c>
      <c r="R48" s="162">
        <v>100</v>
      </c>
      <c r="S48" s="149">
        <v>872991.69</v>
      </c>
      <c r="T48" s="165" t="s">
        <v>638</v>
      </c>
      <c r="V48" s="83" t="s">
        <v>505</v>
      </c>
      <c r="W48" s="44">
        <v>1</v>
      </c>
      <c r="X48" s="44">
        <v>0</v>
      </c>
      <c r="Y48" s="44">
        <v>0</v>
      </c>
      <c r="Z48" s="44" t="s">
        <v>506</v>
      </c>
    </row>
    <row r="49" spans="1:26" x14ac:dyDescent="0.7">
      <c r="A49" s="65">
        <v>45</v>
      </c>
      <c r="B49" s="135" t="s">
        <v>94</v>
      </c>
      <c r="C49" s="136" t="s">
        <v>57</v>
      </c>
      <c r="D49" s="135" t="s">
        <v>466</v>
      </c>
      <c r="E49" s="150">
        <v>10</v>
      </c>
      <c r="F49" s="65">
        <v>4</v>
      </c>
      <c r="G49" s="144">
        <v>0.47</v>
      </c>
      <c r="H49" s="138">
        <v>-27680048.129999999</v>
      </c>
      <c r="I49" s="147" t="s">
        <v>436</v>
      </c>
      <c r="J49" s="65">
        <v>4</v>
      </c>
      <c r="K49" s="140">
        <v>71.428571428571431</v>
      </c>
      <c r="L49" s="138">
        <v>-2306670.6774999998</v>
      </c>
      <c r="M49" s="65">
        <v>4</v>
      </c>
      <c r="N49" s="394">
        <v>0.51</v>
      </c>
      <c r="O49" s="163">
        <v>717550.06</v>
      </c>
      <c r="P49" s="201" t="s">
        <v>454</v>
      </c>
      <c r="Q49" s="65">
        <v>4</v>
      </c>
      <c r="R49" s="162">
        <v>100</v>
      </c>
      <c r="S49" s="149">
        <v>65231.823636363639</v>
      </c>
      <c r="T49" s="396" t="s">
        <v>639</v>
      </c>
      <c r="V49" s="83" t="s">
        <v>508</v>
      </c>
      <c r="W49" s="44">
        <v>1</v>
      </c>
      <c r="X49" s="44">
        <v>0</v>
      </c>
      <c r="Y49" s="44">
        <v>0</v>
      </c>
      <c r="Z49" s="44" t="s">
        <v>506</v>
      </c>
    </row>
    <row r="50" spans="1:26" x14ac:dyDescent="0.7">
      <c r="A50" s="65">
        <v>46</v>
      </c>
      <c r="B50" s="135" t="s">
        <v>94</v>
      </c>
      <c r="C50" s="136" t="s">
        <v>58</v>
      </c>
      <c r="D50" s="135" t="s">
        <v>467</v>
      </c>
      <c r="E50" s="150">
        <v>5</v>
      </c>
      <c r="F50" s="65">
        <v>1</v>
      </c>
      <c r="G50" s="137">
        <v>3.49</v>
      </c>
      <c r="H50" s="138">
        <v>4234729.09</v>
      </c>
      <c r="I50" s="139"/>
      <c r="J50" s="65">
        <v>1</v>
      </c>
      <c r="K50" s="140">
        <v>85.714285714285708</v>
      </c>
      <c r="L50" s="138">
        <v>352894.09083333332</v>
      </c>
      <c r="M50" s="65">
        <v>0</v>
      </c>
      <c r="N50" s="394">
        <v>1.93</v>
      </c>
      <c r="O50" s="163">
        <v>6477224.6200000001</v>
      </c>
      <c r="P50" s="141"/>
      <c r="Q50" s="65">
        <v>0</v>
      </c>
      <c r="R50" s="162">
        <v>100</v>
      </c>
      <c r="S50" s="149">
        <v>588838.60181818181</v>
      </c>
      <c r="T50" s="142" t="s">
        <v>638</v>
      </c>
      <c r="V50" s="83" t="s">
        <v>505</v>
      </c>
      <c r="W50" s="44">
        <v>1</v>
      </c>
      <c r="X50" s="44">
        <v>0</v>
      </c>
      <c r="Y50" s="44">
        <v>0</v>
      </c>
      <c r="Z50" s="44" t="s">
        <v>506</v>
      </c>
    </row>
    <row r="51" spans="1:26" x14ac:dyDescent="0.7">
      <c r="A51" s="65">
        <v>47</v>
      </c>
      <c r="B51" s="135" t="s">
        <v>94</v>
      </c>
      <c r="C51" s="136" t="s">
        <v>59</v>
      </c>
      <c r="D51" s="135" t="s">
        <v>468</v>
      </c>
      <c r="E51" s="150">
        <v>5</v>
      </c>
      <c r="F51" s="65">
        <v>1</v>
      </c>
      <c r="G51" s="137">
        <v>1.83</v>
      </c>
      <c r="H51" s="138">
        <v>-9197620.0899999999</v>
      </c>
      <c r="I51" s="139"/>
      <c r="J51" s="65">
        <v>1</v>
      </c>
      <c r="K51" s="140">
        <v>71.428571428571431</v>
      </c>
      <c r="L51" s="138">
        <v>-766468.34083333332</v>
      </c>
      <c r="M51" s="65">
        <v>1</v>
      </c>
      <c r="N51" s="394">
        <v>1.47</v>
      </c>
      <c r="O51" s="163">
        <v>-2484295.88</v>
      </c>
      <c r="P51" s="141"/>
      <c r="Q51" s="65">
        <v>1</v>
      </c>
      <c r="R51" s="162">
        <v>71.428571428571431</v>
      </c>
      <c r="S51" s="149">
        <v>-225845.08</v>
      </c>
      <c r="T51" s="142" t="s">
        <v>638</v>
      </c>
      <c r="V51" s="83" t="s">
        <v>505</v>
      </c>
      <c r="W51" s="44">
        <v>0</v>
      </c>
      <c r="X51" s="44">
        <v>0</v>
      </c>
      <c r="Y51" s="44">
        <v>1</v>
      </c>
      <c r="Z51" s="44" t="s">
        <v>506</v>
      </c>
    </row>
    <row r="52" spans="1:26" x14ac:dyDescent="0.7">
      <c r="A52" s="65">
        <v>48</v>
      </c>
      <c r="B52" s="135" t="s">
        <v>94</v>
      </c>
      <c r="C52" s="136" t="s">
        <v>60</v>
      </c>
      <c r="D52" s="135" t="s">
        <v>469</v>
      </c>
      <c r="E52" s="150">
        <v>5</v>
      </c>
      <c r="F52" s="65">
        <v>1</v>
      </c>
      <c r="G52" s="137">
        <v>3.45</v>
      </c>
      <c r="H52" s="138">
        <v>-4648243.37</v>
      </c>
      <c r="I52" s="139"/>
      <c r="J52" s="65">
        <v>1</v>
      </c>
      <c r="K52" s="140">
        <v>85.714285714285708</v>
      </c>
      <c r="L52" s="138">
        <v>-387353.6141666667</v>
      </c>
      <c r="M52" s="65">
        <v>1</v>
      </c>
      <c r="N52" s="394">
        <v>1.86</v>
      </c>
      <c r="O52" s="163">
        <v>-1488954.78</v>
      </c>
      <c r="P52" s="141"/>
      <c r="Q52" s="65">
        <v>1</v>
      </c>
      <c r="R52" s="162">
        <v>85.714285714285708</v>
      </c>
      <c r="S52" s="149">
        <v>-135359.52545454545</v>
      </c>
      <c r="T52" s="142" t="s">
        <v>638</v>
      </c>
      <c r="V52" s="83" t="s">
        <v>505</v>
      </c>
      <c r="W52" s="44">
        <v>0</v>
      </c>
      <c r="X52" s="44">
        <v>0</v>
      </c>
      <c r="Y52" s="44">
        <v>1</v>
      </c>
      <c r="Z52" s="44" t="s">
        <v>506</v>
      </c>
    </row>
    <row r="53" spans="1:26" x14ac:dyDescent="0.7">
      <c r="A53" s="65">
        <v>49</v>
      </c>
      <c r="B53" s="135" t="s">
        <v>94</v>
      </c>
      <c r="C53" s="136" t="s">
        <v>61</v>
      </c>
      <c r="D53" s="135" t="s">
        <v>470</v>
      </c>
      <c r="E53" s="150">
        <v>6</v>
      </c>
      <c r="F53" s="65">
        <v>1</v>
      </c>
      <c r="G53" s="137">
        <v>1</v>
      </c>
      <c r="H53" s="138">
        <v>-8605165.6899999995</v>
      </c>
      <c r="I53" s="139"/>
      <c r="J53" s="65">
        <v>1</v>
      </c>
      <c r="K53" s="140">
        <v>57.142857142857139</v>
      </c>
      <c r="L53" s="138">
        <v>-717097.14083333325</v>
      </c>
      <c r="M53" s="65">
        <v>0</v>
      </c>
      <c r="N53" s="394">
        <v>1.36</v>
      </c>
      <c r="O53" s="163">
        <v>11002312.43</v>
      </c>
      <c r="P53" s="141"/>
      <c r="Q53" s="65">
        <v>0</v>
      </c>
      <c r="R53" s="162">
        <v>100</v>
      </c>
      <c r="S53" s="149">
        <v>1000210.2209090908</v>
      </c>
      <c r="T53" s="142" t="s">
        <v>638</v>
      </c>
      <c r="V53" s="83" t="s">
        <v>505</v>
      </c>
      <c r="W53" s="44">
        <v>1</v>
      </c>
      <c r="X53" s="44">
        <v>0</v>
      </c>
      <c r="Y53" s="44">
        <v>0</v>
      </c>
      <c r="Z53" s="44" t="s">
        <v>506</v>
      </c>
    </row>
    <row r="54" spans="1:26" x14ac:dyDescent="0.7">
      <c r="A54" s="65">
        <v>50</v>
      </c>
      <c r="B54" s="135" t="s">
        <v>94</v>
      </c>
      <c r="C54" s="136" t="s">
        <v>62</v>
      </c>
      <c r="D54" s="135" t="s">
        <v>471</v>
      </c>
      <c r="E54" s="150">
        <v>5</v>
      </c>
      <c r="F54" s="65">
        <v>1</v>
      </c>
      <c r="G54" s="137">
        <v>13.56</v>
      </c>
      <c r="H54" s="138">
        <v>-12497798.960000001</v>
      </c>
      <c r="I54" s="139"/>
      <c r="J54" s="65">
        <v>1</v>
      </c>
      <c r="K54" s="140">
        <v>85.714285714285708</v>
      </c>
      <c r="L54" s="138">
        <v>-1041483.2466666667</v>
      </c>
      <c r="M54" s="65">
        <v>1</v>
      </c>
      <c r="N54" s="394">
        <v>1.9</v>
      </c>
      <c r="O54" s="163">
        <v>-1234146.79</v>
      </c>
      <c r="P54" s="141"/>
      <c r="Q54" s="65">
        <v>1</v>
      </c>
      <c r="R54" s="162">
        <v>85.714285714285708</v>
      </c>
      <c r="S54" s="149">
        <v>-112195.16272727273</v>
      </c>
      <c r="T54" s="142" t="s">
        <v>638</v>
      </c>
      <c r="V54" s="83" t="s">
        <v>505</v>
      </c>
      <c r="W54" s="44">
        <v>0</v>
      </c>
      <c r="X54" s="44">
        <v>0</v>
      </c>
      <c r="Y54" s="44">
        <v>1</v>
      </c>
      <c r="Z54" s="44" t="s">
        <v>506</v>
      </c>
    </row>
    <row r="55" spans="1:26" x14ac:dyDescent="0.7">
      <c r="A55" s="65">
        <v>51</v>
      </c>
      <c r="B55" s="135" t="s">
        <v>94</v>
      </c>
      <c r="C55" s="136" t="s">
        <v>75</v>
      </c>
      <c r="D55" s="135" t="s">
        <v>472</v>
      </c>
      <c r="E55" s="150">
        <v>16</v>
      </c>
      <c r="F55" s="65">
        <v>1</v>
      </c>
      <c r="G55" s="137">
        <v>3.08</v>
      </c>
      <c r="H55" s="138">
        <v>-25133073.620000001</v>
      </c>
      <c r="I55" s="139"/>
      <c r="J55" s="65">
        <v>1</v>
      </c>
      <c r="K55" s="143">
        <v>28.571428571428569</v>
      </c>
      <c r="L55" s="138">
        <v>-2094422.8016666668</v>
      </c>
      <c r="M55" s="65">
        <v>0</v>
      </c>
      <c r="N55" s="394">
        <v>2.36</v>
      </c>
      <c r="O55" s="163">
        <v>44798406.450000003</v>
      </c>
      <c r="P55" s="141"/>
      <c r="Q55" s="65">
        <v>0</v>
      </c>
      <c r="R55" s="162">
        <v>57.142857142857139</v>
      </c>
      <c r="S55" s="149">
        <v>4072582.4045454548</v>
      </c>
      <c r="T55" s="142" t="s">
        <v>638</v>
      </c>
      <c r="V55" s="83" t="s">
        <v>505</v>
      </c>
      <c r="W55" s="44">
        <v>1</v>
      </c>
      <c r="X55" s="44">
        <v>0</v>
      </c>
      <c r="Y55" s="44">
        <v>0</v>
      </c>
      <c r="Z55" s="44" t="s">
        <v>506</v>
      </c>
    </row>
    <row r="56" spans="1:26" x14ac:dyDescent="0.7">
      <c r="A56" s="65">
        <v>52</v>
      </c>
      <c r="B56" s="135" t="s">
        <v>94</v>
      </c>
      <c r="C56" s="136" t="s">
        <v>78</v>
      </c>
      <c r="D56" s="135" t="s">
        <v>473</v>
      </c>
      <c r="E56" s="150">
        <v>5</v>
      </c>
      <c r="F56" s="65">
        <v>1</v>
      </c>
      <c r="G56" s="137">
        <v>8.69</v>
      </c>
      <c r="H56" s="138">
        <v>436704.83</v>
      </c>
      <c r="I56" s="139"/>
      <c r="J56" s="65">
        <v>1</v>
      </c>
      <c r="K56" s="140">
        <v>85.714285714285708</v>
      </c>
      <c r="L56" s="138">
        <v>36392.069166666668</v>
      </c>
      <c r="M56" s="65">
        <v>0</v>
      </c>
      <c r="N56" s="394">
        <v>4.57</v>
      </c>
      <c r="O56" s="163">
        <v>8699898.7699999996</v>
      </c>
      <c r="P56" s="141"/>
      <c r="Q56" s="65">
        <v>0</v>
      </c>
      <c r="R56" s="162">
        <v>100</v>
      </c>
      <c r="S56" s="149">
        <v>790899.88818181818</v>
      </c>
      <c r="T56" s="142" t="s">
        <v>638</v>
      </c>
      <c r="V56" s="83" t="s">
        <v>505</v>
      </c>
      <c r="W56" s="44">
        <v>1</v>
      </c>
      <c r="X56" s="44">
        <v>0</v>
      </c>
      <c r="Y56" s="44">
        <v>0</v>
      </c>
      <c r="Z56" s="44" t="s">
        <v>506</v>
      </c>
    </row>
    <row r="57" spans="1:26" x14ac:dyDescent="0.7">
      <c r="A57" s="65">
        <v>53</v>
      </c>
      <c r="B57" s="135" t="s">
        <v>93</v>
      </c>
      <c r="C57" s="136" t="s">
        <v>3</v>
      </c>
      <c r="D57" s="135" t="s">
        <v>93</v>
      </c>
      <c r="E57" s="150">
        <v>17</v>
      </c>
      <c r="F57" s="65">
        <v>0</v>
      </c>
      <c r="G57" s="137">
        <v>5</v>
      </c>
      <c r="H57" s="138">
        <v>104376113.15000001</v>
      </c>
      <c r="I57" s="139"/>
      <c r="J57" s="65">
        <v>0</v>
      </c>
      <c r="K57" s="140">
        <v>85.714285714285708</v>
      </c>
      <c r="L57" s="138">
        <v>8698009.4291666672</v>
      </c>
      <c r="M57" s="65">
        <v>0</v>
      </c>
      <c r="N57" s="394">
        <v>3.35</v>
      </c>
      <c r="O57" s="163">
        <v>123350626.95999999</v>
      </c>
      <c r="P57" s="141"/>
      <c r="Q57" s="65">
        <v>0</v>
      </c>
      <c r="R57" s="162">
        <v>85.714285714285708</v>
      </c>
      <c r="S57" s="149">
        <v>11213693.359999999</v>
      </c>
      <c r="T57" s="142" t="s">
        <v>638</v>
      </c>
      <c r="V57" s="83" t="s">
        <v>505</v>
      </c>
      <c r="W57" s="44">
        <v>0</v>
      </c>
      <c r="X57" s="44">
        <v>0</v>
      </c>
      <c r="Y57" s="44">
        <v>1</v>
      </c>
      <c r="Z57" s="44" t="s">
        <v>506</v>
      </c>
    </row>
    <row r="58" spans="1:26" x14ac:dyDescent="0.7">
      <c r="A58" s="65">
        <v>54</v>
      </c>
      <c r="B58" s="135" t="s">
        <v>93</v>
      </c>
      <c r="C58" s="136" t="s">
        <v>39</v>
      </c>
      <c r="D58" s="135" t="s">
        <v>474</v>
      </c>
      <c r="E58" s="150">
        <v>13</v>
      </c>
      <c r="F58" s="65">
        <v>2</v>
      </c>
      <c r="G58" s="137">
        <v>0.52</v>
      </c>
      <c r="H58" s="138">
        <v>-24460888.920000002</v>
      </c>
      <c r="I58" s="139"/>
      <c r="J58" s="65">
        <v>2</v>
      </c>
      <c r="K58" s="140">
        <v>71.428571428571431</v>
      </c>
      <c r="L58" s="138">
        <v>-2038407.4100000001</v>
      </c>
      <c r="M58" s="65">
        <v>6</v>
      </c>
      <c r="N58" s="144">
        <v>0.26</v>
      </c>
      <c r="O58" s="163">
        <v>-8814791.9399999995</v>
      </c>
      <c r="P58" s="146" t="s">
        <v>434</v>
      </c>
      <c r="Q58" s="65">
        <v>6</v>
      </c>
      <c r="R58" s="164">
        <v>14.285714285714285</v>
      </c>
      <c r="S58" s="149">
        <v>-801344.7218181818</v>
      </c>
      <c r="T58" s="166" t="s">
        <v>641</v>
      </c>
      <c r="V58" s="83" t="s">
        <v>508</v>
      </c>
      <c r="W58" s="44">
        <v>0</v>
      </c>
      <c r="X58" s="44">
        <v>0</v>
      </c>
      <c r="Y58" s="44">
        <v>0</v>
      </c>
      <c r="Z58" s="44" t="s">
        <v>507</v>
      </c>
    </row>
    <row r="59" spans="1:26" x14ac:dyDescent="0.7">
      <c r="A59" s="65">
        <v>55</v>
      </c>
      <c r="B59" s="135" t="s">
        <v>93</v>
      </c>
      <c r="C59" s="136" t="s">
        <v>41</v>
      </c>
      <c r="D59" s="135" t="s">
        <v>356</v>
      </c>
      <c r="E59" s="150">
        <v>5</v>
      </c>
      <c r="F59" s="65">
        <v>4</v>
      </c>
      <c r="G59" s="144">
        <v>0.33</v>
      </c>
      <c r="H59" s="138">
        <v>-5896833.79</v>
      </c>
      <c r="I59" s="147" t="s">
        <v>436</v>
      </c>
      <c r="J59" s="65">
        <v>4</v>
      </c>
      <c r="K59" s="140">
        <v>57.142857142857139</v>
      </c>
      <c r="L59" s="138">
        <v>-491402.81583333336</v>
      </c>
      <c r="M59" s="65">
        <v>7</v>
      </c>
      <c r="N59" s="144">
        <v>0.34</v>
      </c>
      <c r="O59" s="163">
        <v>-4192331.31</v>
      </c>
      <c r="P59" s="395" t="s">
        <v>434</v>
      </c>
      <c r="Q59" s="65">
        <v>7</v>
      </c>
      <c r="R59" s="162">
        <v>100</v>
      </c>
      <c r="S59" s="149">
        <v>-381121.0281818182</v>
      </c>
      <c r="T59" s="396" t="s">
        <v>639</v>
      </c>
      <c r="V59" s="83" t="s">
        <v>508</v>
      </c>
      <c r="W59" s="44">
        <v>1</v>
      </c>
      <c r="X59" s="44">
        <v>0</v>
      </c>
      <c r="Y59" s="44">
        <v>0</v>
      </c>
      <c r="Z59" s="44" t="s">
        <v>506</v>
      </c>
    </row>
    <row r="60" spans="1:26" x14ac:dyDescent="0.7">
      <c r="A60" s="65">
        <v>56</v>
      </c>
      <c r="B60" s="135" t="s">
        <v>93</v>
      </c>
      <c r="C60" s="136" t="s">
        <v>42</v>
      </c>
      <c r="D60" s="135" t="s">
        <v>475</v>
      </c>
      <c r="E60" s="150">
        <v>5</v>
      </c>
      <c r="F60" s="65">
        <v>2</v>
      </c>
      <c r="G60" s="137">
        <v>0.52</v>
      </c>
      <c r="H60" s="138">
        <v>3974073.1</v>
      </c>
      <c r="I60" s="139"/>
      <c r="J60" s="65">
        <v>2</v>
      </c>
      <c r="K60" s="140">
        <v>57.142857142857139</v>
      </c>
      <c r="L60" s="138">
        <v>331172.75833333336</v>
      </c>
      <c r="M60" s="65">
        <v>3</v>
      </c>
      <c r="N60" s="394">
        <v>0.61</v>
      </c>
      <c r="O60" s="163">
        <v>9847432.1999999993</v>
      </c>
      <c r="P60" s="141"/>
      <c r="Q60" s="65">
        <v>3</v>
      </c>
      <c r="R60" s="162">
        <v>85.714285714285708</v>
      </c>
      <c r="S60" s="149">
        <v>895221.10909090901</v>
      </c>
      <c r="T60" s="142" t="s">
        <v>638</v>
      </c>
      <c r="V60" s="83" t="s">
        <v>505</v>
      </c>
      <c r="W60" s="44">
        <v>1</v>
      </c>
      <c r="X60" s="44">
        <v>0</v>
      </c>
      <c r="Y60" s="44">
        <v>0</v>
      </c>
      <c r="Z60" s="44" t="s">
        <v>506</v>
      </c>
    </row>
    <row r="61" spans="1:26" x14ac:dyDescent="0.7">
      <c r="A61" s="65">
        <v>57</v>
      </c>
      <c r="B61" s="135" t="s">
        <v>93</v>
      </c>
      <c r="C61" s="136" t="s">
        <v>74</v>
      </c>
      <c r="D61" s="135" t="s">
        <v>476</v>
      </c>
      <c r="E61" s="150">
        <v>15</v>
      </c>
      <c r="F61" s="65">
        <v>4</v>
      </c>
      <c r="G61" s="144">
        <v>0.34</v>
      </c>
      <c r="H61" s="138">
        <v>52641895.039999999</v>
      </c>
      <c r="I61" s="147" t="s">
        <v>454</v>
      </c>
      <c r="J61" s="65">
        <v>4</v>
      </c>
      <c r="K61" s="140">
        <v>85.714285714285708</v>
      </c>
      <c r="L61" s="138">
        <v>4386824.5866666669</v>
      </c>
      <c r="M61" s="65">
        <v>2</v>
      </c>
      <c r="N61" s="144">
        <v>0.43</v>
      </c>
      <c r="O61" s="163">
        <v>95039050.609999999</v>
      </c>
      <c r="P61" s="141"/>
      <c r="Q61" s="65">
        <v>2</v>
      </c>
      <c r="R61" s="162">
        <v>71.428571428571431</v>
      </c>
      <c r="S61" s="149">
        <v>8639913.6918181814</v>
      </c>
      <c r="T61" s="398" t="s">
        <v>640</v>
      </c>
      <c r="V61" s="83" t="s">
        <v>505</v>
      </c>
      <c r="W61" s="44">
        <v>0</v>
      </c>
      <c r="X61" s="44">
        <v>0</v>
      </c>
      <c r="Y61" s="44">
        <v>0</v>
      </c>
      <c r="Z61" s="44" t="s">
        <v>507</v>
      </c>
    </row>
    <row r="62" spans="1:26" x14ac:dyDescent="0.7">
      <c r="A62" s="65">
        <v>58</v>
      </c>
      <c r="B62" s="135" t="s">
        <v>93</v>
      </c>
      <c r="C62" s="136" t="s">
        <v>79</v>
      </c>
      <c r="D62" s="135" t="s">
        <v>477</v>
      </c>
      <c r="E62" s="150">
        <v>5</v>
      </c>
      <c r="F62" s="65">
        <v>1</v>
      </c>
      <c r="G62" s="137">
        <v>4.1900000000000004</v>
      </c>
      <c r="H62" s="138">
        <v>-2763592.78</v>
      </c>
      <c r="I62" s="139"/>
      <c r="J62" s="65">
        <v>1</v>
      </c>
      <c r="K62" s="140">
        <v>100</v>
      </c>
      <c r="L62" s="138">
        <v>-230299.39833333332</v>
      </c>
      <c r="M62" s="65">
        <v>0</v>
      </c>
      <c r="N62" s="394">
        <v>3.58</v>
      </c>
      <c r="O62" s="163">
        <v>14387578.41</v>
      </c>
      <c r="P62" s="141"/>
      <c r="Q62" s="65">
        <v>0</v>
      </c>
      <c r="R62" s="162">
        <v>100</v>
      </c>
      <c r="S62" s="149">
        <v>1307961.6736363636</v>
      </c>
      <c r="T62" s="142" t="s">
        <v>638</v>
      </c>
      <c r="V62" s="83" t="s">
        <v>505</v>
      </c>
      <c r="W62" s="44">
        <v>0</v>
      </c>
      <c r="X62" s="44">
        <v>1</v>
      </c>
      <c r="Y62" s="44">
        <v>1</v>
      </c>
      <c r="Z62" s="44" t="s">
        <v>506</v>
      </c>
    </row>
    <row r="63" spans="1:26" x14ac:dyDescent="0.7">
      <c r="A63" s="65">
        <v>59</v>
      </c>
      <c r="B63" s="135" t="s">
        <v>93</v>
      </c>
      <c r="C63" s="136" t="s">
        <v>83</v>
      </c>
      <c r="D63" s="135" t="s">
        <v>478</v>
      </c>
      <c r="E63" s="150">
        <v>2</v>
      </c>
      <c r="F63" s="65">
        <v>5</v>
      </c>
      <c r="G63" s="144">
        <v>0.44</v>
      </c>
      <c r="H63" s="138">
        <v>-1830478.31</v>
      </c>
      <c r="I63" s="147" t="s">
        <v>436</v>
      </c>
      <c r="J63" s="65">
        <v>5</v>
      </c>
      <c r="K63" s="140">
        <v>57.142857142857139</v>
      </c>
      <c r="L63" s="138">
        <v>-152539.85916666666</v>
      </c>
      <c r="M63" s="65">
        <v>3</v>
      </c>
      <c r="N63" s="144">
        <v>0.37</v>
      </c>
      <c r="O63" s="163">
        <v>4505243.1399999997</v>
      </c>
      <c r="P63" s="82"/>
      <c r="Q63" s="65">
        <v>3</v>
      </c>
      <c r="R63" s="162">
        <v>57.142857142857139</v>
      </c>
      <c r="S63" s="149">
        <v>409567.55818181817</v>
      </c>
      <c r="T63" s="165" t="s">
        <v>638</v>
      </c>
      <c r="V63" s="83" t="s">
        <v>505</v>
      </c>
      <c r="W63" s="44">
        <v>0</v>
      </c>
      <c r="X63" s="44">
        <v>0</v>
      </c>
      <c r="Y63" s="44">
        <v>1</v>
      </c>
      <c r="Z63" s="44" t="s">
        <v>506</v>
      </c>
    </row>
    <row r="64" spans="1:26" x14ac:dyDescent="0.7">
      <c r="A64" s="65">
        <v>60</v>
      </c>
      <c r="B64" s="135" t="s">
        <v>93</v>
      </c>
      <c r="C64" s="136" t="s">
        <v>84</v>
      </c>
      <c r="D64" s="135" t="s">
        <v>479</v>
      </c>
      <c r="E64" s="150">
        <v>6</v>
      </c>
      <c r="F64" s="65">
        <v>1</v>
      </c>
      <c r="G64" s="137">
        <v>1.43</v>
      </c>
      <c r="H64" s="138">
        <v>-9741108.7799999993</v>
      </c>
      <c r="I64" s="139"/>
      <c r="J64" s="65">
        <v>1</v>
      </c>
      <c r="K64" s="143">
        <v>28.571428571428569</v>
      </c>
      <c r="L64" s="138">
        <v>-811759.06499999994</v>
      </c>
      <c r="M64" s="65">
        <v>1</v>
      </c>
      <c r="N64" s="394">
        <v>0.96</v>
      </c>
      <c r="O64" s="163">
        <v>-1579576.27</v>
      </c>
      <c r="P64" s="141"/>
      <c r="Q64" s="65">
        <v>1</v>
      </c>
      <c r="R64" s="162">
        <v>71.428571428571431</v>
      </c>
      <c r="S64" s="149">
        <v>-143597.84272727274</v>
      </c>
      <c r="T64" s="142" t="s">
        <v>638</v>
      </c>
      <c r="V64" s="83" t="s">
        <v>505</v>
      </c>
      <c r="W64" s="44">
        <v>1</v>
      </c>
      <c r="X64" s="44">
        <v>0</v>
      </c>
      <c r="Y64" s="44">
        <v>0</v>
      </c>
      <c r="Z64" s="44" t="s">
        <v>506</v>
      </c>
    </row>
    <row r="65" spans="1:26" x14ac:dyDescent="0.7">
      <c r="A65" s="65">
        <v>61</v>
      </c>
      <c r="B65" s="135" t="s">
        <v>93</v>
      </c>
      <c r="C65" s="136" t="s">
        <v>85</v>
      </c>
      <c r="D65" s="135" t="s">
        <v>480</v>
      </c>
      <c r="E65" s="150">
        <v>5</v>
      </c>
      <c r="F65" s="65">
        <v>1</v>
      </c>
      <c r="G65" s="137">
        <v>1.32</v>
      </c>
      <c r="H65" s="138">
        <v>-6179607.7999999998</v>
      </c>
      <c r="I65" s="139"/>
      <c r="J65" s="65">
        <v>1</v>
      </c>
      <c r="K65" s="143">
        <v>42.857142857142854</v>
      </c>
      <c r="L65" s="138">
        <v>-514967.31666666665</v>
      </c>
      <c r="M65" s="65">
        <v>1</v>
      </c>
      <c r="N65" s="144">
        <v>0.49</v>
      </c>
      <c r="O65" s="163">
        <v>3929962.22</v>
      </c>
      <c r="P65" s="141"/>
      <c r="Q65" s="65">
        <v>1</v>
      </c>
      <c r="R65" s="164">
        <v>42.857142857142854</v>
      </c>
      <c r="S65" s="149">
        <v>357269.29272727272</v>
      </c>
      <c r="T65" s="142" t="s">
        <v>638</v>
      </c>
      <c r="V65" s="83" t="s">
        <v>505</v>
      </c>
      <c r="W65" s="44">
        <v>0</v>
      </c>
      <c r="X65" s="44">
        <v>0</v>
      </c>
      <c r="Y65" s="44">
        <v>1</v>
      </c>
      <c r="Z65" s="44" t="s">
        <v>506</v>
      </c>
    </row>
    <row r="66" spans="1:26" x14ac:dyDescent="0.7">
      <c r="A66" s="65">
        <v>62</v>
      </c>
      <c r="B66" s="135" t="s">
        <v>90</v>
      </c>
      <c r="C66" s="136" t="s">
        <v>1</v>
      </c>
      <c r="D66" s="135" t="s">
        <v>90</v>
      </c>
      <c r="E66" s="150">
        <v>16</v>
      </c>
      <c r="F66" s="65">
        <v>1</v>
      </c>
      <c r="G66" s="137">
        <v>2.04</v>
      </c>
      <c r="H66" s="138">
        <v>8067690.6399999997</v>
      </c>
      <c r="I66" s="139"/>
      <c r="J66" s="65">
        <v>1</v>
      </c>
      <c r="K66" s="140">
        <v>57.142857142857139</v>
      </c>
      <c r="L66" s="138">
        <v>672307.55333333334</v>
      </c>
      <c r="M66" s="65">
        <v>0</v>
      </c>
      <c r="N66" s="394">
        <v>2.08</v>
      </c>
      <c r="O66" s="163">
        <v>126320557.06</v>
      </c>
      <c r="P66" s="141"/>
      <c r="Q66" s="65">
        <v>0</v>
      </c>
      <c r="R66" s="162">
        <v>71.428571428571431</v>
      </c>
      <c r="S66" s="149">
        <v>11483687.005454546</v>
      </c>
      <c r="T66" s="142" t="s">
        <v>638</v>
      </c>
      <c r="V66" s="83" t="s">
        <v>505</v>
      </c>
      <c r="W66" s="44">
        <v>1</v>
      </c>
      <c r="X66" s="44">
        <v>0</v>
      </c>
      <c r="Y66" s="44">
        <v>0</v>
      </c>
      <c r="Z66" s="44" t="s">
        <v>506</v>
      </c>
    </row>
    <row r="67" spans="1:26" x14ac:dyDescent="0.7">
      <c r="A67" s="65">
        <v>63</v>
      </c>
      <c r="B67" s="135" t="s">
        <v>90</v>
      </c>
      <c r="C67" s="136" t="s">
        <v>6</v>
      </c>
      <c r="D67" s="135" t="s">
        <v>481</v>
      </c>
      <c r="E67" s="150">
        <v>10</v>
      </c>
      <c r="F67" s="65">
        <v>1</v>
      </c>
      <c r="G67" s="137">
        <v>1.36</v>
      </c>
      <c r="H67" s="138">
        <v>-19364903.789999999</v>
      </c>
      <c r="I67" s="139"/>
      <c r="J67" s="65">
        <v>1</v>
      </c>
      <c r="K67" s="140">
        <v>85.714285714285708</v>
      </c>
      <c r="L67" s="138">
        <v>-1613741.9824999999</v>
      </c>
      <c r="M67" s="65">
        <v>3</v>
      </c>
      <c r="N67" s="394">
        <v>0.74</v>
      </c>
      <c r="O67" s="163">
        <v>-7069161.9000000004</v>
      </c>
      <c r="P67" s="141"/>
      <c r="Q67" s="65">
        <v>3</v>
      </c>
      <c r="R67" s="162">
        <v>57.142857142857139</v>
      </c>
      <c r="S67" s="149">
        <v>-642651.0818181819</v>
      </c>
      <c r="T67" s="397" t="s">
        <v>640</v>
      </c>
      <c r="V67" s="83" t="s">
        <v>505</v>
      </c>
      <c r="W67" s="44">
        <v>0</v>
      </c>
      <c r="X67" s="44">
        <v>0</v>
      </c>
      <c r="Y67" s="44">
        <v>0</v>
      </c>
      <c r="Z67" s="44" t="s">
        <v>507</v>
      </c>
    </row>
    <row r="68" spans="1:26" x14ac:dyDescent="0.7">
      <c r="A68" s="65">
        <v>64</v>
      </c>
      <c r="B68" s="135" t="s">
        <v>90</v>
      </c>
      <c r="C68" s="136" t="s">
        <v>7</v>
      </c>
      <c r="D68" s="135" t="s">
        <v>482</v>
      </c>
      <c r="E68" s="150">
        <v>6</v>
      </c>
      <c r="F68" s="65">
        <v>1</v>
      </c>
      <c r="G68" s="137">
        <v>2.38</v>
      </c>
      <c r="H68" s="138">
        <v>-11273575.27</v>
      </c>
      <c r="I68" s="139"/>
      <c r="J68" s="65">
        <v>1</v>
      </c>
      <c r="K68" s="143">
        <v>42.857142857142854</v>
      </c>
      <c r="L68" s="138">
        <v>-939464.60583333333</v>
      </c>
      <c r="M68" s="65">
        <v>1</v>
      </c>
      <c r="N68" s="394">
        <v>1.1499999999999999</v>
      </c>
      <c r="O68" s="163">
        <v>2580580.16</v>
      </c>
      <c r="P68" s="141"/>
      <c r="Q68" s="65">
        <v>1</v>
      </c>
      <c r="R68" s="162">
        <v>71.428571428571431</v>
      </c>
      <c r="S68" s="149">
        <v>234598.19636363638</v>
      </c>
      <c r="T68" s="142" t="s">
        <v>638</v>
      </c>
      <c r="V68" s="83" t="s">
        <v>505</v>
      </c>
      <c r="W68" s="44">
        <v>1</v>
      </c>
      <c r="X68" s="44">
        <v>0</v>
      </c>
      <c r="Y68" s="44">
        <v>0</v>
      </c>
      <c r="Z68" s="44" t="s">
        <v>506</v>
      </c>
    </row>
    <row r="69" spans="1:26" x14ac:dyDescent="0.7">
      <c r="A69" s="65">
        <v>65</v>
      </c>
      <c r="B69" s="135" t="s">
        <v>90</v>
      </c>
      <c r="C69" s="136" t="s">
        <v>8</v>
      </c>
      <c r="D69" s="135" t="s">
        <v>483</v>
      </c>
      <c r="E69" s="150">
        <v>12</v>
      </c>
      <c r="F69" s="65">
        <v>2</v>
      </c>
      <c r="G69" s="137">
        <v>0.9</v>
      </c>
      <c r="H69" s="138">
        <v>-1588828.99</v>
      </c>
      <c r="I69" s="139"/>
      <c r="J69" s="65">
        <v>2</v>
      </c>
      <c r="K69" s="140">
        <v>85.714285714285708</v>
      </c>
      <c r="L69" s="138">
        <v>-132402.41583333333</v>
      </c>
      <c r="M69" s="65">
        <v>7</v>
      </c>
      <c r="N69" s="144">
        <v>0.44</v>
      </c>
      <c r="O69" s="163">
        <v>535988.1</v>
      </c>
      <c r="P69" s="395" t="s">
        <v>434</v>
      </c>
      <c r="Q69" s="65">
        <v>7</v>
      </c>
      <c r="R69" s="162">
        <v>71.428571428571431</v>
      </c>
      <c r="S69" s="149">
        <v>48726.19090909091</v>
      </c>
      <c r="T69" s="166" t="s">
        <v>641</v>
      </c>
      <c r="V69" s="83" t="s">
        <v>508</v>
      </c>
      <c r="W69" s="44">
        <v>0</v>
      </c>
      <c r="X69" s="44">
        <v>0</v>
      </c>
      <c r="Y69" s="44">
        <v>0</v>
      </c>
      <c r="Z69" s="44" t="s">
        <v>507</v>
      </c>
    </row>
    <row r="70" spans="1:26" x14ac:dyDescent="0.7">
      <c r="A70" s="65">
        <v>66</v>
      </c>
      <c r="B70" s="135" t="s">
        <v>90</v>
      </c>
      <c r="C70" s="136" t="s">
        <v>9</v>
      </c>
      <c r="D70" s="135" t="s">
        <v>484</v>
      </c>
      <c r="E70" s="150">
        <v>10</v>
      </c>
      <c r="F70" s="65">
        <v>1</v>
      </c>
      <c r="G70" s="137">
        <v>1.71</v>
      </c>
      <c r="H70" s="138">
        <v>-2246904.0099999998</v>
      </c>
      <c r="I70" s="139"/>
      <c r="J70" s="65">
        <v>1</v>
      </c>
      <c r="K70" s="143">
        <v>0</v>
      </c>
      <c r="L70" s="138">
        <v>-187242.00083333332</v>
      </c>
      <c r="M70" s="65">
        <v>7</v>
      </c>
      <c r="N70" s="394">
        <v>0.56999999999999995</v>
      </c>
      <c r="O70" s="163">
        <v>-14493013.18</v>
      </c>
      <c r="P70" s="147" t="s">
        <v>454</v>
      </c>
      <c r="Q70" s="65">
        <v>7</v>
      </c>
      <c r="R70" s="164">
        <v>42.857142857142854</v>
      </c>
      <c r="S70" s="149">
        <v>-1317546.6527272726</v>
      </c>
      <c r="T70" s="396" t="s">
        <v>639</v>
      </c>
      <c r="V70" s="83" t="s">
        <v>508</v>
      </c>
      <c r="W70" s="44">
        <v>1</v>
      </c>
      <c r="X70" s="44">
        <v>0</v>
      </c>
      <c r="Y70" s="44">
        <v>0</v>
      </c>
      <c r="Z70" s="44" t="s">
        <v>506</v>
      </c>
    </row>
    <row r="71" spans="1:26" x14ac:dyDescent="0.7">
      <c r="A71" s="65">
        <v>67</v>
      </c>
      <c r="B71" s="135" t="s">
        <v>90</v>
      </c>
      <c r="C71" s="136" t="s">
        <v>80</v>
      </c>
      <c r="D71" s="135" t="s">
        <v>485</v>
      </c>
      <c r="E71" s="150">
        <v>5</v>
      </c>
      <c r="F71" s="65">
        <v>1</v>
      </c>
      <c r="G71" s="137">
        <v>1.25</v>
      </c>
      <c r="H71" s="138">
        <v>-11738318.4</v>
      </c>
      <c r="I71" s="139"/>
      <c r="J71" s="65">
        <v>1</v>
      </c>
      <c r="K71" s="143">
        <v>28.571428571428569</v>
      </c>
      <c r="L71" s="138">
        <v>-978193.20000000007</v>
      </c>
      <c r="M71" s="65">
        <v>5</v>
      </c>
      <c r="N71" s="394">
        <v>0.7</v>
      </c>
      <c r="O71" s="163">
        <v>-12109421.01</v>
      </c>
      <c r="P71" s="147" t="s">
        <v>436</v>
      </c>
      <c r="Q71" s="65">
        <v>5</v>
      </c>
      <c r="R71" s="164">
        <v>42.857142857142854</v>
      </c>
      <c r="S71" s="149">
        <v>-1100856.4554545453</v>
      </c>
      <c r="T71" s="396" t="s">
        <v>639</v>
      </c>
      <c r="V71" s="83" t="s">
        <v>508</v>
      </c>
      <c r="W71" s="44">
        <v>1</v>
      </c>
      <c r="X71" s="44">
        <v>0</v>
      </c>
      <c r="Y71" s="44">
        <v>0</v>
      </c>
      <c r="Z71" s="44" t="s">
        <v>506</v>
      </c>
    </row>
    <row r="72" spans="1:26" x14ac:dyDescent="0.7">
      <c r="A72" s="65">
        <v>68</v>
      </c>
      <c r="B72" s="135" t="s">
        <v>91</v>
      </c>
      <c r="C72" s="136" t="s">
        <v>0</v>
      </c>
      <c r="D72" s="135" t="s">
        <v>91</v>
      </c>
      <c r="E72" s="150">
        <v>20</v>
      </c>
      <c r="F72" s="65">
        <v>0</v>
      </c>
      <c r="G72" s="137">
        <v>1.54</v>
      </c>
      <c r="H72" s="138">
        <v>149277284.09</v>
      </c>
      <c r="I72" s="139"/>
      <c r="J72" s="65">
        <v>0</v>
      </c>
      <c r="K72" s="140">
        <v>85.714285714285708</v>
      </c>
      <c r="L72" s="138">
        <v>12439773.674166666</v>
      </c>
      <c r="M72" s="65">
        <v>1</v>
      </c>
      <c r="N72" s="394">
        <v>1.18</v>
      </c>
      <c r="O72" s="163">
        <v>127957052.31999999</v>
      </c>
      <c r="P72" s="141"/>
      <c r="Q72" s="65">
        <v>1</v>
      </c>
      <c r="R72" s="162">
        <v>85.714285714285708</v>
      </c>
      <c r="S72" s="149">
        <v>11632459.301818181</v>
      </c>
      <c r="T72" s="397" t="s">
        <v>640</v>
      </c>
      <c r="V72" s="83" t="s">
        <v>505</v>
      </c>
      <c r="W72" s="44">
        <v>0</v>
      </c>
      <c r="X72" s="44">
        <v>0</v>
      </c>
      <c r="Y72" s="44">
        <v>0</v>
      </c>
      <c r="Z72" s="44" t="s">
        <v>507</v>
      </c>
    </row>
    <row r="73" spans="1:26" x14ac:dyDescent="0.7">
      <c r="A73" s="65">
        <v>69</v>
      </c>
      <c r="B73" s="135" t="s">
        <v>91</v>
      </c>
      <c r="C73" s="136" t="s">
        <v>10</v>
      </c>
      <c r="D73" s="135" t="s">
        <v>486</v>
      </c>
      <c r="E73" s="150">
        <v>10</v>
      </c>
      <c r="F73" s="65">
        <v>6</v>
      </c>
      <c r="G73" s="137">
        <v>0.57999999999999996</v>
      </c>
      <c r="H73" s="138">
        <v>-8221075.6799999997</v>
      </c>
      <c r="I73" s="147" t="s">
        <v>436</v>
      </c>
      <c r="J73" s="65">
        <v>6</v>
      </c>
      <c r="K73" s="140">
        <v>71.428571428571431</v>
      </c>
      <c r="L73" s="138">
        <v>-685089.64</v>
      </c>
      <c r="M73" s="65">
        <v>7</v>
      </c>
      <c r="N73" s="144">
        <v>0.34</v>
      </c>
      <c r="O73" s="163">
        <v>1343131.15</v>
      </c>
      <c r="P73" s="395" t="s">
        <v>434</v>
      </c>
      <c r="Q73" s="65">
        <v>7</v>
      </c>
      <c r="R73" s="164">
        <v>42.857142857142854</v>
      </c>
      <c r="S73" s="149">
        <v>122102.8318181818</v>
      </c>
      <c r="T73" s="166" t="s">
        <v>641</v>
      </c>
      <c r="V73" s="83" t="s">
        <v>508</v>
      </c>
      <c r="W73" s="44">
        <v>0</v>
      </c>
      <c r="X73" s="44">
        <v>0</v>
      </c>
      <c r="Y73" s="44">
        <v>0</v>
      </c>
      <c r="Z73" s="44" t="s">
        <v>507</v>
      </c>
    </row>
    <row r="74" spans="1:26" x14ac:dyDescent="0.7">
      <c r="A74" s="65">
        <v>70</v>
      </c>
      <c r="B74" s="135" t="s">
        <v>91</v>
      </c>
      <c r="C74" s="136" t="s">
        <v>11</v>
      </c>
      <c r="D74" s="135" t="s">
        <v>487</v>
      </c>
      <c r="E74" s="150">
        <v>9</v>
      </c>
      <c r="F74" s="65">
        <v>5</v>
      </c>
      <c r="G74" s="144">
        <v>0.31</v>
      </c>
      <c r="H74" s="138">
        <v>5318498.8499999996</v>
      </c>
      <c r="I74" s="147" t="s">
        <v>454</v>
      </c>
      <c r="J74" s="65">
        <v>5</v>
      </c>
      <c r="K74" s="143">
        <v>42.857142857142854</v>
      </c>
      <c r="L74" s="138">
        <v>443208.23749999999</v>
      </c>
      <c r="M74" s="65">
        <v>7</v>
      </c>
      <c r="N74" s="144">
        <v>0.32</v>
      </c>
      <c r="O74" s="163">
        <v>3587102.7200000002</v>
      </c>
      <c r="P74" s="395" t="s">
        <v>434</v>
      </c>
      <c r="Q74" s="65">
        <v>7</v>
      </c>
      <c r="R74" s="162">
        <v>71.428571428571431</v>
      </c>
      <c r="S74" s="149">
        <v>326100.24727272731</v>
      </c>
      <c r="T74" s="396" t="s">
        <v>639</v>
      </c>
      <c r="V74" s="83" t="s">
        <v>508</v>
      </c>
      <c r="W74" s="44">
        <v>1</v>
      </c>
      <c r="X74" s="44">
        <v>0</v>
      </c>
      <c r="Y74" s="44">
        <v>0</v>
      </c>
      <c r="Z74" s="44" t="s">
        <v>506</v>
      </c>
    </row>
    <row r="75" spans="1:26" x14ac:dyDescent="0.7">
      <c r="A75" s="65">
        <v>71</v>
      </c>
      <c r="B75" s="135" t="s">
        <v>91</v>
      </c>
      <c r="C75" s="136" t="s">
        <v>12</v>
      </c>
      <c r="D75" s="135" t="s">
        <v>488</v>
      </c>
      <c r="E75" s="150">
        <v>16</v>
      </c>
      <c r="F75" s="65">
        <v>2</v>
      </c>
      <c r="G75" s="137">
        <v>0.72</v>
      </c>
      <c r="H75" s="138">
        <v>10527453.33</v>
      </c>
      <c r="I75" s="139"/>
      <c r="J75" s="65">
        <v>2</v>
      </c>
      <c r="K75" s="140">
        <v>57.142857142857139</v>
      </c>
      <c r="L75" s="138">
        <v>877287.77749999997</v>
      </c>
      <c r="M75" s="65">
        <v>3</v>
      </c>
      <c r="N75" s="394">
        <v>0.7</v>
      </c>
      <c r="O75" s="163">
        <v>-7746546.7000000002</v>
      </c>
      <c r="P75" s="141"/>
      <c r="Q75" s="65">
        <v>3</v>
      </c>
      <c r="R75" s="164">
        <v>42.857142857142854</v>
      </c>
      <c r="S75" s="149">
        <v>-704231.51818181819</v>
      </c>
      <c r="T75" s="397" t="s">
        <v>640</v>
      </c>
      <c r="V75" s="83" t="s">
        <v>505</v>
      </c>
      <c r="W75" s="44">
        <v>0</v>
      </c>
      <c r="X75" s="44">
        <v>0</v>
      </c>
      <c r="Y75" s="44">
        <v>0</v>
      </c>
      <c r="Z75" s="44" t="s">
        <v>507</v>
      </c>
    </row>
    <row r="76" spans="1:26" x14ac:dyDescent="0.7">
      <c r="A76" s="65">
        <v>72</v>
      </c>
      <c r="B76" s="135" t="s">
        <v>91</v>
      </c>
      <c r="C76" s="136" t="s">
        <v>13</v>
      </c>
      <c r="D76" s="135" t="s">
        <v>134</v>
      </c>
      <c r="E76" s="150">
        <v>2</v>
      </c>
      <c r="F76" s="65">
        <v>1</v>
      </c>
      <c r="G76" s="137">
        <v>6.05</v>
      </c>
      <c r="H76" s="138">
        <v>-889163.05</v>
      </c>
      <c r="I76" s="139"/>
      <c r="J76" s="65">
        <v>1</v>
      </c>
      <c r="K76" s="143">
        <v>28.571428571428569</v>
      </c>
      <c r="L76" s="138">
        <v>-74096.920833333337</v>
      </c>
      <c r="M76" s="65">
        <v>1</v>
      </c>
      <c r="N76" s="394">
        <v>2.95</v>
      </c>
      <c r="O76" s="163">
        <v>2148124.4</v>
      </c>
      <c r="P76" s="141"/>
      <c r="Q76" s="65">
        <v>1</v>
      </c>
      <c r="R76" s="164">
        <v>28.571428571428569</v>
      </c>
      <c r="S76" s="149">
        <v>195284.03636363635</v>
      </c>
      <c r="T76" s="165" t="s">
        <v>638</v>
      </c>
      <c r="V76" s="83" t="s">
        <v>505</v>
      </c>
      <c r="W76" s="44">
        <v>0</v>
      </c>
      <c r="X76" s="44">
        <v>0</v>
      </c>
      <c r="Y76" s="44">
        <v>1</v>
      </c>
      <c r="Z76" s="44" t="s">
        <v>506</v>
      </c>
    </row>
    <row r="77" spans="1:26" x14ac:dyDescent="0.7">
      <c r="A77" s="65">
        <v>73</v>
      </c>
      <c r="B77" s="135" t="s">
        <v>91</v>
      </c>
      <c r="C77" s="136" t="s">
        <v>14</v>
      </c>
      <c r="D77" s="135" t="s">
        <v>489</v>
      </c>
      <c r="E77" s="150">
        <v>6</v>
      </c>
      <c r="F77" s="65">
        <v>5</v>
      </c>
      <c r="G77" s="144">
        <v>0.48</v>
      </c>
      <c r="H77" s="138">
        <v>4226889.5</v>
      </c>
      <c r="I77" s="147" t="s">
        <v>454</v>
      </c>
      <c r="J77" s="65">
        <v>5</v>
      </c>
      <c r="K77" s="140">
        <v>57.142857142857139</v>
      </c>
      <c r="L77" s="138">
        <v>352240.79166666669</v>
      </c>
      <c r="M77" s="65">
        <v>7</v>
      </c>
      <c r="N77" s="394">
        <v>0.57999999999999996</v>
      </c>
      <c r="O77" s="163">
        <v>2931464.83</v>
      </c>
      <c r="P77" s="147" t="s">
        <v>454</v>
      </c>
      <c r="Q77" s="65">
        <v>7</v>
      </c>
      <c r="R77" s="162">
        <v>85.714285714285708</v>
      </c>
      <c r="S77" s="149">
        <v>266496.80272727273</v>
      </c>
      <c r="T77" s="396" t="s">
        <v>639</v>
      </c>
      <c r="V77" s="83" t="s">
        <v>508</v>
      </c>
      <c r="W77" s="44">
        <v>1</v>
      </c>
      <c r="X77" s="44">
        <v>0</v>
      </c>
      <c r="Y77" s="44">
        <v>0</v>
      </c>
      <c r="Z77" s="44" t="s">
        <v>506</v>
      </c>
    </row>
    <row r="78" spans="1:26" x14ac:dyDescent="0.7">
      <c r="A78" s="65">
        <v>74</v>
      </c>
      <c r="B78" s="135" t="s">
        <v>91</v>
      </c>
      <c r="C78" s="136" t="s">
        <v>15</v>
      </c>
      <c r="D78" s="135" t="s">
        <v>490</v>
      </c>
      <c r="E78" s="150">
        <v>13</v>
      </c>
      <c r="F78" s="65">
        <v>6</v>
      </c>
      <c r="G78" s="144">
        <v>0.39</v>
      </c>
      <c r="H78" s="138">
        <v>-16863167.5</v>
      </c>
      <c r="I78" s="146" t="s">
        <v>434</v>
      </c>
      <c r="J78" s="65">
        <v>6</v>
      </c>
      <c r="K78" s="140">
        <v>85.714285714285708</v>
      </c>
      <c r="L78" s="138">
        <v>-1405263.9583333333</v>
      </c>
      <c r="M78" s="65">
        <v>4</v>
      </c>
      <c r="N78" s="144">
        <v>0.45</v>
      </c>
      <c r="O78" s="163">
        <v>13829406.220000001</v>
      </c>
      <c r="P78" s="201" t="s">
        <v>454</v>
      </c>
      <c r="Q78" s="65">
        <v>4</v>
      </c>
      <c r="R78" s="162">
        <v>85.714285714285708</v>
      </c>
      <c r="S78" s="149">
        <v>1257218.7472727273</v>
      </c>
      <c r="T78" s="396" t="s">
        <v>639</v>
      </c>
      <c r="V78" s="83" t="s">
        <v>508</v>
      </c>
      <c r="W78" s="44">
        <v>0</v>
      </c>
      <c r="X78" s="44">
        <v>0</v>
      </c>
      <c r="Y78" s="44">
        <v>1</v>
      </c>
      <c r="Z78" s="44" t="s">
        <v>506</v>
      </c>
    </row>
    <row r="79" spans="1:26" x14ac:dyDescent="0.7">
      <c r="A79" s="65">
        <v>75</v>
      </c>
      <c r="B79" s="135" t="s">
        <v>91</v>
      </c>
      <c r="C79" s="136" t="s">
        <v>16</v>
      </c>
      <c r="D79" s="135" t="s">
        <v>491</v>
      </c>
      <c r="E79" s="150">
        <v>5</v>
      </c>
      <c r="F79" s="65">
        <v>3</v>
      </c>
      <c r="G79" s="137">
        <v>0.72</v>
      </c>
      <c r="H79" s="138">
        <v>-6808946.9000000004</v>
      </c>
      <c r="I79" s="139"/>
      <c r="J79" s="65">
        <v>3</v>
      </c>
      <c r="K79" s="140">
        <v>85.714285714285708</v>
      </c>
      <c r="L79" s="138">
        <v>-567412.2416666667</v>
      </c>
      <c r="M79" s="65">
        <v>5</v>
      </c>
      <c r="N79" s="394">
        <v>0.69</v>
      </c>
      <c r="O79" s="163">
        <v>332049.96999999997</v>
      </c>
      <c r="P79" s="201" t="s">
        <v>454</v>
      </c>
      <c r="Q79" s="65">
        <v>5</v>
      </c>
      <c r="R79" s="162">
        <v>85.714285714285708</v>
      </c>
      <c r="S79" s="149">
        <v>30186.360909090905</v>
      </c>
      <c r="T79" s="396" t="s">
        <v>639</v>
      </c>
      <c r="V79" s="83" t="s">
        <v>508</v>
      </c>
      <c r="W79" s="44">
        <v>0</v>
      </c>
      <c r="X79" s="44">
        <v>0</v>
      </c>
      <c r="Y79" s="44">
        <v>1</v>
      </c>
      <c r="Z79" s="44" t="s">
        <v>506</v>
      </c>
    </row>
    <row r="80" spans="1:26" x14ac:dyDescent="0.7">
      <c r="A80" s="65">
        <v>76</v>
      </c>
      <c r="B80" s="135" t="s">
        <v>91</v>
      </c>
      <c r="C80" s="136" t="s">
        <v>17</v>
      </c>
      <c r="D80" s="135" t="s">
        <v>492</v>
      </c>
      <c r="E80" s="150">
        <v>5</v>
      </c>
      <c r="F80" s="65">
        <v>3</v>
      </c>
      <c r="G80" s="144">
        <v>0.32</v>
      </c>
      <c r="H80" s="138">
        <v>36366.559999999998</v>
      </c>
      <c r="I80" s="139"/>
      <c r="J80" s="65">
        <v>3</v>
      </c>
      <c r="K80" s="140">
        <v>57.142857142857139</v>
      </c>
      <c r="L80" s="138">
        <v>3030.5466666666666</v>
      </c>
      <c r="M80" s="65">
        <v>6</v>
      </c>
      <c r="N80" s="144">
        <v>0.28999999999999998</v>
      </c>
      <c r="O80" s="163">
        <v>3968948.59</v>
      </c>
      <c r="P80" s="146" t="s">
        <v>434</v>
      </c>
      <c r="Q80" s="65">
        <v>6</v>
      </c>
      <c r="R80" s="162">
        <v>57.142857142857139</v>
      </c>
      <c r="S80" s="149">
        <v>360813.50818181818</v>
      </c>
      <c r="T80" s="396" t="s">
        <v>639</v>
      </c>
      <c r="V80" s="83" t="s">
        <v>508</v>
      </c>
      <c r="W80" s="44">
        <v>0</v>
      </c>
      <c r="X80" s="44">
        <v>0</v>
      </c>
      <c r="Y80" s="44">
        <v>1</v>
      </c>
      <c r="Z80" s="44" t="s">
        <v>506</v>
      </c>
    </row>
    <row r="81" spans="1:26" x14ac:dyDescent="0.7">
      <c r="A81" s="65">
        <v>77</v>
      </c>
      <c r="B81" s="135" t="s">
        <v>91</v>
      </c>
      <c r="C81" s="136" t="s">
        <v>18</v>
      </c>
      <c r="D81" s="135" t="s">
        <v>493</v>
      </c>
      <c r="E81" s="150">
        <v>6</v>
      </c>
      <c r="F81" s="65">
        <v>1</v>
      </c>
      <c r="G81" s="137">
        <v>1.69</v>
      </c>
      <c r="H81" s="138">
        <v>-5284163.63</v>
      </c>
      <c r="I81" s="139"/>
      <c r="J81" s="65">
        <v>1</v>
      </c>
      <c r="K81" s="140">
        <v>57.142857142857139</v>
      </c>
      <c r="L81" s="138">
        <v>-440346.96916666668</v>
      </c>
      <c r="M81" s="65">
        <v>1</v>
      </c>
      <c r="N81" s="394">
        <v>1.0900000000000001</v>
      </c>
      <c r="O81" s="163">
        <v>-5123761.55</v>
      </c>
      <c r="P81" s="141"/>
      <c r="Q81" s="65">
        <v>1</v>
      </c>
      <c r="R81" s="162">
        <v>85.714285714285708</v>
      </c>
      <c r="S81" s="149">
        <v>-465796.50454545452</v>
      </c>
      <c r="T81" s="142" t="s">
        <v>638</v>
      </c>
      <c r="V81" s="83" t="s">
        <v>505</v>
      </c>
      <c r="W81" s="44">
        <v>1</v>
      </c>
      <c r="X81" s="44">
        <v>0</v>
      </c>
      <c r="Y81" s="44">
        <v>0</v>
      </c>
      <c r="Z81" s="44" t="s">
        <v>506</v>
      </c>
    </row>
    <row r="82" spans="1:26" x14ac:dyDescent="0.7">
      <c r="A82" s="65">
        <v>78</v>
      </c>
      <c r="B82" s="135" t="s">
        <v>91</v>
      </c>
      <c r="C82" s="136" t="s">
        <v>19</v>
      </c>
      <c r="D82" s="135" t="s">
        <v>494</v>
      </c>
      <c r="E82" s="150">
        <v>9</v>
      </c>
      <c r="F82" s="65">
        <v>2</v>
      </c>
      <c r="G82" s="137">
        <v>0.55000000000000004</v>
      </c>
      <c r="H82" s="138">
        <v>-13716724.310000001</v>
      </c>
      <c r="I82" s="139"/>
      <c r="J82" s="65">
        <v>2</v>
      </c>
      <c r="K82" s="140">
        <v>71.428571428571431</v>
      </c>
      <c r="L82" s="138">
        <v>-1143060.3591666666</v>
      </c>
      <c r="M82" s="65">
        <v>3</v>
      </c>
      <c r="N82" s="144">
        <v>0.42</v>
      </c>
      <c r="O82" s="163">
        <v>-62926.07</v>
      </c>
      <c r="P82" s="141"/>
      <c r="Q82" s="65">
        <v>3</v>
      </c>
      <c r="R82" s="162">
        <v>85.714285714285708</v>
      </c>
      <c r="S82" s="149">
        <v>-5720.5518181818179</v>
      </c>
      <c r="T82" s="142" t="s">
        <v>638</v>
      </c>
      <c r="V82" s="83" t="s">
        <v>505</v>
      </c>
      <c r="W82" s="44">
        <v>1</v>
      </c>
      <c r="X82" s="44">
        <v>0</v>
      </c>
      <c r="Y82" s="44">
        <v>0</v>
      </c>
      <c r="Z82" s="44" t="s">
        <v>506</v>
      </c>
    </row>
    <row r="83" spans="1:26" x14ac:dyDescent="0.7">
      <c r="A83" s="65">
        <v>79</v>
      </c>
      <c r="B83" s="135" t="s">
        <v>91</v>
      </c>
      <c r="C83" s="136" t="s">
        <v>20</v>
      </c>
      <c r="D83" s="135" t="s">
        <v>495</v>
      </c>
      <c r="E83" s="150">
        <v>13</v>
      </c>
      <c r="F83" s="65">
        <v>6</v>
      </c>
      <c r="G83" s="137">
        <v>0.52</v>
      </c>
      <c r="H83" s="138">
        <v>-36473754.979999997</v>
      </c>
      <c r="I83" s="147" t="s">
        <v>436</v>
      </c>
      <c r="J83" s="65">
        <v>6</v>
      </c>
      <c r="K83" s="140">
        <v>71.428571428571431</v>
      </c>
      <c r="L83" s="138">
        <v>-3039479.5816666665</v>
      </c>
      <c r="M83" s="65">
        <v>7</v>
      </c>
      <c r="N83" s="394">
        <v>0.52</v>
      </c>
      <c r="O83" s="163">
        <v>-4249733.68</v>
      </c>
      <c r="P83" s="147" t="s">
        <v>454</v>
      </c>
      <c r="Q83" s="65">
        <v>7</v>
      </c>
      <c r="R83" s="162">
        <v>71.428571428571431</v>
      </c>
      <c r="S83" s="149">
        <v>-386339.42545454542</v>
      </c>
      <c r="T83" s="396" t="s">
        <v>639</v>
      </c>
      <c r="V83" s="83" t="s">
        <v>508</v>
      </c>
      <c r="W83" s="44">
        <v>0</v>
      </c>
      <c r="X83" s="44">
        <v>0</v>
      </c>
      <c r="Y83" s="44">
        <v>1</v>
      </c>
      <c r="Z83" s="44" t="s">
        <v>506</v>
      </c>
    </row>
    <row r="84" spans="1:26" x14ac:dyDescent="0.7">
      <c r="A84" s="65">
        <v>80</v>
      </c>
      <c r="B84" s="135" t="s">
        <v>91</v>
      </c>
      <c r="C84" s="136" t="s">
        <v>21</v>
      </c>
      <c r="D84" s="135" t="s">
        <v>496</v>
      </c>
      <c r="E84" s="150">
        <v>6</v>
      </c>
      <c r="F84" s="65">
        <v>1</v>
      </c>
      <c r="G84" s="137">
        <v>2.2000000000000002</v>
      </c>
      <c r="H84" s="138">
        <v>-20845041.379999999</v>
      </c>
      <c r="I84" s="139"/>
      <c r="J84" s="65">
        <v>1</v>
      </c>
      <c r="K84" s="140">
        <v>57.142857142857139</v>
      </c>
      <c r="L84" s="138">
        <v>-1737086.7816666665</v>
      </c>
      <c r="M84" s="65">
        <v>1</v>
      </c>
      <c r="N84" s="394">
        <v>1.57</v>
      </c>
      <c r="O84" s="163">
        <v>-3197755.5</v>
      </c>
      <c r="P84" s="141"/>
      <c r="Q84" s="65">
        <v>1</v>
      </c>
      <c r="R84" s="162">
        <v>71.428571428571431</v>
      </c>
      <c r="S84" s="149">
        <v>-290705.04545454547</v>
      </c>
      <c r="T84" s="142" t="s">
        <v>638</v>
      </c>
      <c r="V84" s="83" t="s">
        <v>505</v>
      </c>
      <c r="W84" s="44">
        <v>1</v>
      </c>
      <c r="X84" s="44">
        <v>0</v>
      </c>
      <c r="Y84" s="44">
        <v>0</v>
      </c>
      <c r="Z84" s="44" t="s">
        <v>506</v>
      </c>
    </row>
    <row r="85" spans="1:26" x14ac:dyDescent="0.7">
      <c r="A85" s="65">
        <v>81</v>
      </c>
      <c r="B85" s="135" t="s">
        <v>91</v>
      </c>
      <c r="C85" s="136" t="s">
        <v>22</v>
      </c>
      <c r="D85" s="135" t="s">
        <v>497</v>
      </c>
      <c r="E85" s="150">
        <v>13</v>
      </c>
      <c r="F85" s="65">
        <v>1</v>
      </c>
      <c r="G85" s="137">
        <v>0.96</v>
      </c>
      <c r="H85" s="138">
        <v>-26225784.530000001</v>
      </c>
      <c r="I85" s="139"/>
      <c r="J85" s="65">
        <v>1</v>
      </c>
      <c r="K85" s="140">
        <v>85.714285714285708</v>
      </c>
      <c r="L85" s="138">
        <v>-2185482.0441666669</v>
      </c>
      <c r="M85" s="65">
        <v>4</v>
      </c>
      <c r="N85" s="394">
        <v>0.61</v>
      </c>
      <c r="O85" s="163">
        <v>-9140844.4800000004</v>
      </c>
      <c r="P85" s="147" t="s">
        <v>436</v>
      </c>
      <c r="Q85" s="65">
        <v>4</v>
      </c>
      <c r="R85" s="162">
        <v>71.428571428571431</v>
      </c>
      <c r="S85" s="149">
        <v>-830985.86181818182</v>
      </c>
      <c r="T85" s="166" t="s">
        <v>641</v>
      </c>
      <c r="V85" s="83" t="s">
        <v>508</v>
      </c>
      <c r="W85" s="44">
        <v>0</v>
      </c>
      <c r="X85" s="44">
        <v>0</v>
      </c>
      <c r="Y85" s="44">
        <v>0</v>
      </c>
      <c r="Z85" s="44" t="s">
        <v>507</v>
      </c>
    </row>
    <row r="86" spans="1:26" x14ac:dyDescent="0.7">
      <c r="A86" s="65">
        <v>82</v>
      </c>
      <c r="B86" s="135" t="s">
        <v>91</v>
      </c>
      <c r="C86" s="136" t="s">
        <v>23</v>
      </c>
      <c r="D86" s="135" t="s">
        <v>498</v>
      </c>
      <c r="E86" s="150">
        <v>5</v>
      </c>
      <c r="F86" s="65">
        <v>6</v>
      </c>
      <c r="G86" s="137">
        <v>0.77</v>
      </c>
      <c r="H86" s="138">
        <v>-15015877.6</v>
      </c>
      <c r="I86" s="147" t="s">
        <v>436</v>
      </c>
      <c r="J86" s="65">
        <v>6</v>
      </c>
      <c r="K86" s="140">
        <v>85.714285714285708</v>
      </c>
      <c r="L86" s="138">
        <v>-1251323.1333333333</v>
      </c>
      <c r="M86" s="65">
        <v>7</v>
      </c>
      <c r="N86" s="394">
        <v>0.66</v>
      </c>
      <c r="O86" s="163">
        <v>-3161311.87</v>
      </c>
      <c r="P86" s="147" t="s">
        <v>454</v>
      </c>
      <c r="Q86" s="65">
        <v>7</v>
      </c>
      <c r="R86" s="162">
        <v>85.714285714285708</v>
      </c>
      <c r="S86" s="149">
        <v>-287391.98818181822</v>
      </c>
      <c r="T86" s="396" t="s">
        <v>639</v>
      </c>
      <c r="V86" s="83" t="s">
        <v>508</v>
      </c>
      <c r="W86" s="44">
        <v>0</v>
      </c>
      <c r="X86" s="44">
        <v>0</v>
      </c>
      <c r="Y86" s="44">
        <v>1</v>
      </c>
      <c r="Z86" s="44" t="s">
        <v>506</v>
      </c>
    </row>
    <row r="87" spans="1:26" x14ac:dyDescent="0.7">
      <c r="A87" s="65">
        <v>83</v>
      </c>
      <c r="B87" s="135" t="s">
        <v>91</v>
      </c>
      <c r="C87" s="136" t="s">
        <v>24</v>
      </c>
      <c r="D87" s="135" t="s">
        <v>499</v>
      </c>
      <c r="E87" s="150">
        <v>5</v>
      </c>
      <c r="F87" s="65">
        <v>4</v>
      </c>
      <c r="G87" s="137">
        <v>0.54</v>
      </c>
      <c r="H87" s="138">
        <v>-9563692.2200000007</v>
      </c>
      <c r="I87" s="147" t="s">
        <v>436</v>
      </c>
      <c r="J87" s="65">
        <v>4</v>
      </c>
      <c r="K87" s="140">
        <v>57.142857142857139</v>
      </c>
      <c r="L87" s="138">
        <v>-796974.35166666668</v>
      </c>
      <c r="M87" s="65">
        <v>4</v>
      </c>
      <c r="N87" s="144">
        <v>0.45</v>
      </c>
      <c r="O87" s="163">
        <v>-2789158</v>
      </c>
      <c r="P87" s="147" t="s">
        <v>436</v>
      </c>
      <c r="Q87" s="65">
        <v>4</v>
      </c>
      <c r="R87" s="164">
        <v>42.857142857142854</v>
      </c>
      <c r="S87" s="149">
        <v>-253559.81818181818</v>
      </c>
      <c r="T87" s="166" t="s">
        <v>641</v>
      </c>
      <c r="V87" s="83" t="s">
        <v>508</v>
      </c>
      <c r="W87" s="44">
        <v>0</v>
      </c>
      <c r="X87" s="44">
        <v>0</v>
      </c>
      <c r="Y87" s="44">
        <v>0</v>
      </c>
      <c r="Z87" s="44" t="s">
        <v>507</v>
      </c>
    </row>
    <row r="88" spans="1:26" x14ac:dyDescent="0.7">
      <c r="A88" s="65">
        <v>84</v>
      </c>
      <c r="B88" s="135" t="s">
        <v>91</v>
      </c>
      <c r="C88" s="136" t="s">
        <v>25</v>
      </c>
      <c r="D88" s="135" t="s">
        <v>500</v>
      </c>
      <c r="E88" s="150">
        <v>5</v>
      </c>
      <c r="F88" s="65">
        <v>1</v>
      </c>
      <c r="G88" s="137">
        <v>1.06</v>
      </c>
      <c r="H88" s="138">
        <v>-452744.43</v>
      </c>
      <c r="I88" s="139"/>
      <c r="J88" s="65">
        <v>1</v>
      </c>
      <c r="K88" s="140">
        <v>57.142857142857139</v>
      </c>
      <c r="L88" s="138">
        <v>-37728.702499999999</v>
      </c>
      <c r="M88" s="65">
        <v>2</v>
      </c>
      <c r="N88" s="394">
        <v>0.74</v>
      </c>
      <c r="O88" s="163">
        <v>3140509.6</v>
      </c>
      <c r="P88" s="141"/>
      <c r="Q88" s="65">
        <v>2</v>
      </c>
      <c r="R88" s="162">
        <v>71.428571428571431</v>
      </c>
      <c r="S88" s="149">
        <v>285500.87272727274</v>
      </c>
      <c r="T88" s="142" t="s">
        <v>638</v>
      </c>
      <c r="V88" s="83" t="s">
        <v>505</v>
      </c>
      <c r="W88" s="44">
        <v>1</v>
      </c>
      <c r="X88" s="44">
        <v>0</v>
      </c>
      <c r="Y88" s="44">
        <v>0</v>
      </c>
      <c r="Z88" s="44" t="s">
        <v>506</v>
      </c>
    </row>
    <row r="89" spans="1:26" x14ac:dyDescent="0.7">
      <c r="A89" s="65">
        <v>85</v>
      </c>
      <c r="B89" s="135" t="s">
        <v>91</v>
      </c>
      <c r="C89" s="136" t="s">
        <v>26</v>
      </c>
      <c r="D89" s="135" t="s">
        <v>501</v>
      </c>
      <c r="E89" s="150">
        <v>5</v>
      </c>
      <c r="F89" s="65">
        <v>3</v>
      </c>
      <c r="G89" s="137">
        <v>0.82</v>
      </c>
      <c r="H89" s="138">
        <v>-9905845.4100000001</v>
      </c>
      <c r="I89" s="139"/>
      <c r="J89" s="65">
        <v>3</v>
      </c>
      <c r="K89" s="140">
        <v>85.714285714285708</v>
      </c>
      <c r="L89" s="138">
        <v>-825487.11750000005</v>
      </c>
      <c r="M89" s="65">
        <v>3</v>
      </c>
      <c r="N89" s="394">
        <v>0.83</v>
      </c>
      <c r="O89" s="163">
        <v>-955893.06</v>
      </c>
      <c r="P89" s="141"/>
      <c r="Q89" s="65">
        <v>3</v>
      </c>
      <c r="R89" s="162">
        <v>85.714285714285708</v>
      </c>
      <c r="S89" s="149">
        <v>-86899.369090909095</v>
      </c>
      <c r="T89" s="142" t="s">
        <v>638</v>
      </c>
      <c r="V89" s="83" t="s">
        <v>505</v>
      </c>
      <c r="W89" s="44">
        <v>0</v>
      </c>
      <c r="X89" s="44">
        <v>0</v>
      </c>
      <c r="Y89" s="44">
        <v>1</v>
      </c>
      <c r="Z89" s="44" t="s">
        <v>506</v>
      </c>
    </row>
    <row r="90" spans="1:26" x14ac:dyDescent="0.7">
      <c r="A90" s="65">
        <v>86</v>
      </c>
      <c r="B90" s="135" t="s">
        <v>91</v>
      </c>
      <c r="C90" s="136" t="s">
        <v>72</v>
      </c>
      <c r="D90" s="135" t="s">
        <v>502</v>
      </c>
      <c r="E90" s="150">
        <v>13</v>
      </c>
      <c r="F90" s="65">
        <v>6</v>
      </c>
      <c r="G90" s="144">
        <v>0.28999999999999998</v>
      </c>
      <c r="H90" s="138">
        <v>-32413352.489999998</v>
      </c>
      <c r="I90" s="146" t="s">
        <v>434</v>
      </c>
      <c r="J90" s="65">
        <v>6</v>
      </c>
      <c r="K90" s="140">
        <v>85.714285714285708</v>
      </c>
      <c r="L90" s="138">
        <v>-2701112.7075</v>
      </c>
      <c r="M90" s="65">
        <v>7</v>
      </c>
      <c r="N90" s="144">
        <v>0.47</v>
      </c>
      <c r="O90" s="163">
        <v>11973427.49</v>
      </c>
      <c r="P90" s="395" t="s">
        <v>434</v>
      </c>
      <c r="Q90" s="65">
        <v>7</v>
      </c>
      <c r="R90" s="162">
        <v>100</v>
      </c>
      <c r="S90" s="149">
        <v>1088493.4081818182</v>
      </c>
      <c r="T90" s="396" t="s">
        <v>639</v>
      </c>
      <c r="V90" s="83" t="s">
        <v>508</v>
      </c>
      <c r="W90" s="44">
        <v>1</v>
      </c>
      <c r="X90" s="44">
        <v>0</v>
      </c>
      <c r="Y90" s="44">
        <v>0</v>
      </c>
      <c r="Z90" s="44" t="s">
        <v>506</v>
      </c>
    </row>
    <row r="91" spans="1:26" x14ac:dyDescent="0.7">
      <c r="A91" s="65">
        <v>87</v>
      </c>
      <c r="B91" s="135" t="s">
        <v>91</v>
      </c>
      <c r="C91" s="136" t="s">
        <v>81</v>
      </c>
      <c r="D91" s="135" t="s">
        <v>503</v>
      </c>
      <c r="E91" s="150">
        <v>5</v>
      </c>
      <c r="F91" s="65">
        <v>5</v>
      </c>
      <c r="G91" s="137">
        <v>0.59</v>
      </c>
      <c r="H91" s="138">
        <v>-2132778.11</v>
      </c>
      <c r="I91" s="147" t="s">
        <v>436</v>
      </c>
      <c r="J91" s="65">
        <v>5</v>
      </c>
      <c r="K91" s="140">
        <v>71.428571428571431</v>
      </c>
      <c r="L91" s="138">
        <v>-177731.50916666666</v>
      </c>
      <c r="M91" s="65">
        <v>5</v>
      </c>
      <c r="N91" s="394">
        <v>0.74</v>
      </c>
      <c r="O91" s="163">
        <v>5081565.42</v>
      </c>
      <c r="P91" s="201" t="s">
        <v>454</v>
      </c>
      <c r="Q91" s="65">
        <v>5</v>
      </c>
      <c r="R91" s="162">
        <v>57.142857142857139</v>
      </c>
      <c r="S91" s="149">
        <v>461960.49272727274</v>
      </c>
      <c r="T91" s="166" t="s">
        <v>641</v>
      </c>
      <c r="V91" s="83" t="s">
        <v>508</v>
      </c>
      <c r="W91" s="44">
        <v>0</v>
      </c>
      <c r="X91" s="44">
        <v>0</v>
      </c>
      <c r="Y91" s="44">
        <v>0</v>
      </c>
      <c r="Z91" s="44" t="s">
        <v>507</v>
      </c>
    </row>
    <row r="92" spans="1:26" x14ac:dyDescent="0.7">
      <c r="A92" s="65">
        <v>88</v>
      </c>
      <c r="B92" s="135" t="s">
        <v>91</v>
      </c>
      <c r="C92" s="136" t="s">
        <v>82</v>
      </c>
      <c r="D92" s="135" t="s">
        <v>504</v>
      </c>
      <c r="E92" s="150">
        <v>3</v>
      </c>
      <c r="F92" s="65">
        <v>1</v>
      </c>
      <c r="G92" s="137">
        <v>1.52</v>
      </c>
      <c r="H92" s="138">
        <v>-3755237.75</v>
      </c>
      <c r="I92" s="139"/>
      <c r="J92" s="65">
        <v>1</v>
      </c>
      <c r="K92" s="140">
        <v>71.428571428571431</v>
      </c>
      <c r="L92" s="138">
        <v>-312936.47916666669</v>
      </c>
      <c r="M92" s="65">
        <v>1</v>
      </c>
      <c r="N92" s="394">
        <v>1.5</v>
      </c>
      <c r="O92" s="168">
        <v>939834.29</v>
      </c>
      <c r="P92" s="141"/>
      <c r="Q92" s="65">
        <v>1</v>
      </c>
      <c r="R92" s="162">
        <v>71.428571428571431</v>
      </c>
      <c r="S92" s="149">
        <v>85439.480909090911</v>
      </c>
      <c r="T92" s="142" t="s">
        <v>638</v>
      </c>
      <c r="V92" s="83" t="s">
        <v>505</v>
      </c>
      <c r="W92" s="44">
        <v>0</v>
      </c>
      <c r="X92" s="44">
        <v>0</v>
      </c>
      <c r="Y92" s="44">
        <v>1</v>
      </c>
      <c r="Z92" s="44" t="s">
        <v>506</v>
      </c>
    </row>
  </sheetData>
  <mergeCells count="13">
    <mergeCell ref="F2:L2"/>
    <mergeCell ref="M2:T2"/>
    <mergeCell ref="V2:Z2"/>
    <mergeCell ref="Q3:T3"/>
    <mergeCell ref="A1:T1"/>
    <mergeCell ref="J3:L3"/>
    <mergeCell ref="F3:I3"/>
    <mergeCell ref="M3:P3"/>
    <mergeCell ref="A2:A4"/>
    <mergeCell ref="B2:B4"/>
    <mergeCell ref="C2:C4"/>
    <mergeCell ref="D2:D4"/>
    <mergeCell ref="E2:E4"/>
  </mergeCells>
  <conditionalFormatting sqref="F5:F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3E91-9171-43E2-BCEC-8FEC35F98F6B}">
  <dimension ref="A1:S91"/>
  <sheetViews>
    <sheetView zoomScale="80" zoomScaleNormal="80" workbookViewId="0">
      <pane xSplit="4" ySplit="3" topLeftCell="F4" activePane="bottomRight" state="frozen"/>
      <selection pane="topRight" activeCell="E1" sqref="E1"/>
      <selection pane="bottomLeft" activeCell="A4" sqref="A4"/>
      <selection pane="bottomRight" activeCell="G22" sqref="G22"/>
    </sheetView>
  </sheetViews>
  <sheetFormatPr defaultRowHeight="24.6" x14ac:dyDescent="0.7"/>
  <cols>
    <col min="1" max="1" width="7.3984375" style="14" customWidth="1"/>
    <col min="2" max="2" width="11.3984375" style="1" customWidth="1"/>
    <col min="3" max="3" width="9.3984375" style="14" customWidth="1"/>
    <col min="4" max="4" width="27.5" style="1" customWidth="1"/>
    <col min="5" max="6" width="8.796875" style="14"/>
    <col min="7" max="7" width="10.796875" style="14" customWidth="1"/>
    <col min="8" max="8" width="9.69921875" style="1" bestFit="1" customWidth="1"/>
    <col min="9" max="9" width="12.59765625" style="1" customWidth="1"/>
    <col min="10" max="10" width="10.59765625" style="1" bestFit="1" customWidth="1"/>
    <col min="11" max="11" width="13.59765625" style="1" customWidth="1"/>
    <col min="12" max="12" width="11.19921875" style="1" bestFit="1" customWidth="1"/>
    <col min="13" max="13" width="8.8984375" style="1" bestFit="1" customWidth="1"/>
    <col min="14" max="14" width="11.5" style="1" customWidth="1"/>
    <col min="15" max="15" width="10.59765625" style="1" customWidth="1"/>
    <col min="16" max="16" width="8.8984375" style="1" bestFit="1" customWidth="1"/>
    <col min="17" max="17" width="13.09765625" style="1" customWidth="1"/>
    <col min="18" max="18" width="18.5" style="1" customWidth="1"/>
    <col min="19" max="19" width="22.8984375" style="1" customWidth="1"/>
    <col min="20" max="16384" width="8.796875" style="1"/>
  </cols>
  <sheetData>
    <row r="1" spans="1:19" x14ac:dyDescent="0.7">
      <c r="A1" s="492" t="s">
        <v>913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3" spans="1:19" s="445" customFormat="1" ht="77.400000000000006" customHeight="1" x14ac:dyDescent="0.25">
      <c r="A3" s="444" t="s">
        <v>97</v>
      </c>
      <c r="B3" s="457" t="s">
        <v>88</v>
      </c>
      <c r="C3" s="457" t="s">
        <v>901</v>
      </c>
      <c r="D3" s="457" t="s">
        <v>547</v>
      </c>
      <c r="E3" s="457" t="s">
        <v>102</v>
      </c>
      <c r="F3" s="457" t="s">
        <v>902</v>
      </c>
      <c r="G3" s="458" t="s">
        <v>903</v>
      </c>
      <c r="H3" s="457" t="s">
        <v>904</v>
      </c>
      <c r="I3" s="457" t="s">
        <v>905</v>
      </c>
      <c r="J3" s="457" t="s">
        <v>906</v>
      </c>
      <c r="K3" s="451" t="s">
        <v>907</v>
      </c>
      <c r="L3" s="452" t="s">
        <v>908</v>
      </c>
      <c r="M3" s="455" t="s">
        <v>909</v>
      </c>
      <c r="N3" s="444" t="s">
        <v>910</v>
      </c>
      <c r="O3" s="444" t="s">
        <v>911</v>
      </c>
      <c r="P3" s="444" t="s">
        <v>912</v>
      </c>
      <c r="Q3" s="454" t="s">
        <v>916</v>
      </c>
      <c r="R3" s="454" t="s">
        <v>917</v>
      </c>
      <c r="S3" s="454" t="s">
        <v>918</v>
      </c>
    </row>
    <row r="4" spans="1:19" x14ac:dyDescent="0.7">
      <c r="A4" s="82">
        <v>1</v>
      </c>
      <c r="B4" s="3" t="s">
        <v>95</v>
      </c>
      <c r="C4" s="82">
        <v>10711</v>
      </c>
      <c r="D4" s="3" t="s">
        <v>549</v>
      </c>
      <c r="E4" s="82" t="s">
        <v>108</v>
      </c>
      <c r="F4" s="82">
        <v>392</v>
      </c>
      <c r="G4" s="82">
        <v>11</v>
      </c>
      <c r="H4" s="443">
        <v>27589</v>
      </c>
      <c r="I4" s="443">
        <v>27589</v>
      </c>
      <c r="J4" s="443">
        <v>116999</v>
      </c>
      <c r="K4" s="447">
        <v>89.094999999999999</v>
      </c>
      <c r="L4" s="446">
        <v>42034.400000000001</v>
      </c>
      <c r="M4" s="446">
        <v>1.5236000000000001</v>
      </c>
      <c r="N4" s="67">
        <v>0.18990000000000001</v>
      </c>
      <c r="O4" s="67">
        <v>38.575299999999999</v>
      </c>
      <c r="P4" s="67">
        <v>1.2</v>
      </c>
      <c r="Q4" s="67">
        <v>23538.66</v>
      </c>
      <c r="R4" s="456">
        <f>Q4/9*G4</f>
        <v>28769.473333333335</v>
      </c>
      <c r="S4" s="442">
        <f>L4-R4</f>
        <v>13264.926666666666</v>
      </c>
    </row>
    <row r="5" spans="1:19" x14ac:dyDescent="0.7">
      <c r="A5" s="82">
        <v>2</v>
      </c>
      <c r="B5" s="3" t="s">
        <v>95</v>
      </c>
      <c r="C5" s="82">
        <v>11104</v>
      </c>
      <c r="D5" s="3" t="s">
        <v>550</v>
      </c>
      <c r="E5" s="82" t="s">
        <v>109</v>
      </c>
      <c r="F5" s="82">
        <v>30</v>
      </c>
      <c r="G5" s="82">
        <v>11</v>
      </c>
      <c r="H5" s="443">
        <v>2068</v>
      </c>
      <c r="I5" s="443">
        <v>2068</v>
      </c>
      <c r="J5" s="443">
        <v>6698</v>
      </c>
      <c r="K5" s="448">
        <v>66.647000000000006</v>
      </c>
      <c r="L5" s="453">
        <v>1232.6300000000001</v>
      </c>
      <c r="M5" s="446">
        <v>0.59599999999999997</v>
      </c>
      <c r="N5" s="67">
        <v>0.18990000000000001</v>
      </c>
      <c r="O5" s="67">
        <v>9.4794999999999998</v>
      </c>
      <c r="P5" s="67">
        <v>0.6</v>
      </c>
      <c r="Q5" s="67">
        <v>1812.51</v>
      </c>
      <c r="R5" s="456">
        <f t="shared" ref="R5:R68" si="0">Q5/9*G5</f>
        <v>2215.29</v>
      </c>
      <c r="S5" s="442">
        <f t="shared" ref="S5:S68" si="1">L5-R5</f>
        <v>-982.65999999999985</v>
      </c>
    </row>
    <row r="6" spans="1:19" x14ac:dyDescent="0.7">
      <c r="A6" s="82">
        <v>3</v>
      </c>
      <c r="B6" s="3" t="s">
        <v>95</v>
      </c>
      <c r="C6" s="82">
        <v>11105</v>
      </c>
      <c r="D6" s="3" t="s">
        <v>551</v>
      </c>
      <c r="E6" s="82" t="s">
        <v>109</v>
      </c>
      <c r="F6" s="82">
        <v>40</v>
      </c>
      <c r="G6" s="82">
        <v>11</v>
      </c>
      <c r="H6" s="443">
        <v>2787</v>
      </c>
      <c r="I6" s="443">
        <v>2787</v>
      </c>
      <c r="J6" s="443">
        <v>7263</v>
      </c>
      <c r="K6" s="448">
        <v>54.201000000000001</v>
      </c>
      <c r="L6" s="453">
        <v>1496.86</v>
      </c>
      <c r="M6" s="453">
        <v>0.53710000000000002</v>
      </c>
      <c r="N6" s="67">
        <v>0.18779999999999999</v>
      </c>
      <c r="O6" s="67">
        <v>4.4184000000000001</v>
      </c>
      <c r="P6" s="67">
        <v>0.6</v>
      </c>
      <c r="Q6" s="67">
        <v>1812.51</v>
      </c>
      <c r="R6" s="456">
        <f t="shared" si="0"/>
        <v>2215.29</v>
      </c>
      <c r="S6" s="442">
        <f t="shared" si="1"/>
        <v>-718.43000000000006</v>
      </c>
    </row>
    <row r="7" spans="1:19" x14ac:dyDescent="0.7">
      <c r="A7" s="82">
        <v>4</v>
      </c>
      <c r="B7" s="3" t="s">
        <v>95</v>
      </c>
      <c r="C7" s="82">
        <v>11106</v>
      </c>
      <c r="D7" s="3" t="s">
        <v>552</v>
      </c>
      <c r="E7" s="82" t="s">
        <v>109</v>
      </c>
      <c r="F7" s="82">
        <v>43</v>
      </c>
      <c r="G7" s="82">
        <v>11</v>
      </c>
      <c r="H7" s="443">
        <v>3306</v>
      </c>
      <c r="I7" s="443">
        <v>3186</v>
      </c>
      <c r="J7" s="443">
        <v>8433</v>
      </c>
      <c r="K7" s="448">
        <v>58.542000000000002</v>
      </c>
      <c r="L7" s="446">
        <v>1796.72</v>
      </c>
      <c r="M7" s="453">
        <v>0.56389999999999996</v>
      </c>
      <c r="N7" s="67">
        <v>0.18990000000000001</v>
      </c>
      <c r="O7" s="67">
        <v>6.774</v>
      </c>
      <c r="P7" s="67">
        <v>0.6</v>
      </c>
      <c r="Q7" s="67">
        <v>1212.28</v>
      </c>
      <c r="R7" s="456">
        <f t="shared" si="0"/>
        <v>1481.6755555555555</v>
      </c>
      <c r="S7" s="442">
        <f t="shared" si="1"/>
        <v>315.04444444444448</v>
      </c>
    </row>
    <row r="8" spans="1:19" x14ac:dyDescent="0.7">
      <c r="A8" s="82">
        <v>5</v>
      </c>
      <c r="B8" s="3" t="s">
        <v>95</v>
      </c>
      <c r="C8" s="82">
        <v>11107</v>
      </c>
      <c r="D8" s="3" t="s">
        <v>553</v>
      </c>
      <c r="E8" s="82" t="s">
        <v>109</v>
      </c>
      <c r="F8" s="82">
        <v>36</v>
      </c>
      <c r="G8" s="82">
        <v>12</v>
      </c>
      <c r="H8" s="443">
        <v>1814</v>
      </c>
      <c r="I8" s="443">
        <v>1814</v>
      </c>
      <c r="J8" s="443">
        <v>4277</v>
      </c>
      <c r="K8" s="448">
        <v>32.548999999999999</v>
      </c>
      <c r="L8" s="453">
        <v>1230.81</v>
      </c>
      <c r="M8" s="446">
        <v>0.67849999999999999</v>
      </c>
      <c r="N8" s="67">
        <v>0.16619999999999999</v>
      </c>
      <c r="O8" s="67">
        <v>10.336499999999999</v>
      </c>
      <c r="P8" s="67">
        <v>0.6</v>
      </c>
      <c r="Q8" s="67">
        <v>1212.28</v>
      </c>
      <c r="R8" s="456">
        <f t="shared" si="0"/>
        <v>1616.3733333333334</v>
      </c>
      <c r="S8" s="442">
        <f t="shared" si="1"/>
        <v>-385.5633333333335</v>
      </c>
    </row>
    <row r="9" spans="1:19" x14ac:dyDescent="0.7">
      <c r="A9" s="82">
        <v>6</v>
      </c>
      <c r="B9" s="3" t="s">
        <v>95</v>
      </c>
      <c r="C9" s="82">
        <v>11108</v>
      </c>
      <c r="D9" s="3" t="s">
        <v>554</v>
      </c>
      <c r="E9" s="82" t="s">
        <v>109</v>
      </c>
      <c r="F9" s="82">
        <v>30</v>
      </c>
      <c r="G9" s="82">
        <v>11</v>
      </c>
      <c r="H9" s="443">
        <v>3356</v>
      </c>
      <c r="I9" s="443">
        <v>3354</v>
      </c>
      <c r="J9" s="443">
        <v>9051</v>
      </c>
      <c r="K9" s="447">
        <v>90.06</v>
      </c>
      <c r="L9" s="453">
        <v>1959.01</v>
      </c>
      <c r="M9" s="453">
        <v>0.58409999999999995</v>
      </c>
      <c r="N9" s="67">
        <v>0.1462</v>
      </c>
      <c r="O9" s="67">
        <v>6.6234999999999999</v>
      </c>
      <c r="P9" s="67">
        <v>0.6</v>
      </c>
      <c r="Q9" s="67">
        <v>1812.51</v>
      </c>
      <c r="R9" s="456">
        <f t="shared" si="0"/>
        <v>2215.29</v>
      </c>
      <c r="S9" s="442">
        <f t="shared" si="1"/>
        <v>-256.27999999999997</v>
      </c>
    </row>
    <row r="10" spans="1:19" x14ac:dyDescent="0.7">
      <c r="A10" s="82">
        <v>7</v>
      </c>
      <c r="B10" s="3" t="s">
        <v>95</v>
      </c>
      <c r="C10" s="82">
        <v>11109</v>
      </c>
      <c r="D10" s="3" t="s">
        <v>555</v>
      </c>
      <c r="E10" s="82" t="s">
        <v>109</v>
      </c>
      <c r="F10" s="82">
        <v>61</v>
      </c>
      <c r="G10" s="82">
        <v>11</v>
      </c>
      <c r="H10" s="443">
        <v>5835</v>
      </c>
      <c r="I10" s="443">
        <v>5639</v>
      </c>
      <c r="J10" s="443">
        <v>15026</v>
      </c>
      <c r="K10" s="448">
        <v>73.531000000000006</v>
      </c>
      <c r="L10" s="446">
        <v>3133.19</v>
      </c>
      <c r="M10" s="453">
        <v>0.55559999999999998</v>
      </c>
      <c r="N10" s="67">
        <v>0.18779999999999999</v>
      </c>
      <c r="O10" s="67">
        <v>6.81</v>
      </c>
      <c r="P10" s="67">
        <v>0.6</v>
      </c>
      <c r="Q10" s="67">
        <v>1812.51</v>
      </c>
      <c r="R10" s="456">
        <f t="shared" si="0"/>
        <v>2215.29</v>
      </c>
      <c r="S10" s="442">
        <f t="shared" si="1"/>
        <v>917.90000000000009</v>
      </c>
    </row>
    <row r="11" spans="1:19" x14ac:dyDescent="0.7">
      <c r="A11" s="82">
        <v>8</v>
      </c>
      <c r="B11" s="3" t="s">
        <v>95</v>
      </c>
      <c r="C11" s="82">
        <v>11110</v>
      </c>
      <c r="D11" s="3" t="s">
        <v>556</v>
      </c>
      <c r="E11" s="82" t="s">
        <v>111</v>
      </c>
      <c r="F11" s="82">
        <v>90</v>
      </c>
      <c r="G11" s="82">
        <v>11</v>
      </c>
      <c r="H11" s="443">
        <v>6210</v>
      </c>
      <c r="I11" s="443">
        <v>6186</v>
      </c>
      <c r="J11" s="443">
        <v>21375</v>
      </c>
      <c r="K11" s="448">
        <v>70.896000000000001</v>
      </c>
      <c r="L11" s="453">
        <v>4602.4799999999996</v>
      </c>
      <c r="M11" s="453">
        <v>0.74399999999999999</v>
      </c>
      <c r="N11" s="67">
        <v>0.18990000000000001</v>
      </c>
      <c r="O11" s="67">
        <v>25.364599999999999</v>
      </c>
      <c r="P11" s="67">
        <v>0.8</v>
      </c>
      <c r="Q11" s="67">
        <v>5195.2299999999996</v>
      </c>
      <c r="R11" s="456">
        <f t="shared" si="0"/>
        <v>6349.7255555555548</v>
      </c>
      <c r="S11" s="442">
        <f t="shared" si="1"/>
        <v>-1747.2455555555553</v>
      </c>
    </row>
    <row r="12" spans="1:19" x14ac:dyDescent="0.7">
      <c r="A12" s="82">
        <v>9</v>
      </c>
      <c r="B12" s="3" t="s">
        <v>95</v>
      </c>
      <c r="C12" s="82">
        <v>11111</v>
      </c>
      <c r="D12" s="3" t="s">
        <v>557</v>
      </c>
      <c r="E12" s="82" t="s">
        <v>109</v>
      </c>
      <c r="F12" s="82">
        <v>48</v>
      </c>
      <c r="G12" s="82">
        <v>11</v>
      </c>
      <c r="H12" s="443">
        <v>2875</v>
      </c>
      <c r="I12" s="443">
        <v>2875</v>
      </c>
      <c r="J12" s="443">
        <v>10238</v>
      </c>
      <c r="K12" s="448">
        <v>63.668999999999997</v>
      </c>
      <c r="L12" s="453">
        <v>1971.31</v>
      </c>
      <c r="M12" s="446">
        <v>0.68569999999999998</v>
      </c>
      <c r="N12" s="67">
        <v>0.18779999999999999</v>
      </c>
      <c r="O12" s="67">
        <v>7.3738000000000001</v>
      </c>
      <c r="P12" s="67">
        <v>0.6</v>
      </c>
      <c r="Q12" s="67">
        <v>1812.51</v>
      </c>
      <c r="R12" s="456">
        <f t="shared" si="0"/>
        <v>2215.29</v>
      </c>
      <c r="S12" s="442">
        <f t="shared" si="1"/>
        <v>-243.98000000000002</v>
      </c>
    </row>
    <row r="13" spans="1:19" x14ac:dyDescent="0.7">
      <c r="A13" s="82">
        <v>10</v>
      </c>
      <c r="B13" s="3" t="s">
        <v>95</v>
      </c>
      <c r="C13" s="82">
        <v>11112</v>
      </c>
      <c r="D13" s="3" t="s">
        <v>558</v>
      </c>
      <c r="E13" s="82" t="s">
        <v>109</v>
      </c>
      <c r="F13" s="82">
        <v>50</v>
      </c>
      <c r="G13" s="82">
        <v>11</v>
      </c>
      <c r="H13" s="443">
        <v>4111</v>
      </c>
      <c r="I13" s="443">
        <v>4110</v>
      </c>
      <c r="J13" s="443">
        <v>18066</v>
      </c>
      <c r="K13" s="447">
        <v>107.857</v>
      </c>
      <c r="L13" s="446">
        <v>2753.59</v>
      </c>
      <c r="M13" s="446">
        <v>0.67</v>
      </c>
      <c r="N13" s="67">
        <v>0.1462</v>
      </c>
      <c r="O13" s="67">
        <v>5.9382999999999999</v>
      </c>
      <c r="P13" s="67">
        <v>0.6</v>
      </c>
      <c r="Q13" s="67">
        <v>1812.51</v>
      </c>
      <c r="R13" s="456">
        <f t="shared" si="0"/>
        <v>2215.29</v>
      </c>
      <c r="S13" s="442">
        <f t="shared" si="1"/>
        <v>538.30000000000018</v>
      </c>
    </row>
    <row r="14" spans="1:19" x14ac:dyDescent="0.7">
      <c r="A14" s="82">
        <v>11</v>
      </c>
      <c r="B14" s="3" t="s">
        <v>95</v>
      </c>
      <c r="C14" s="82">
        <v>11451</v>
      </c>
      <c r="D14" s="3" t="s">
        <v>559</v>
      </c>
      <c r="E14" s="82" t="s">
        <v>111</v>
      </c>
      <c r="F14" s="82">
        <v>234</v>
      </c>
      <c r="G14" s="82">
        <v>11</v>
      </c>
      <c r="H14" s="443">
        <v>12359</v>
      </c>
      <c r="I14" s="443">
        <v>12357</v>
      </c>
      <c r="J14" s="443">
        <v>50599</v>
      </c>
      <c r="K14" s="448">
        <v>64.548000000000002</v>
      </c>
      <c r="L14" s="446">
        <v>12307.6</v>
      </c>
      <c r="M14" s="446">
        <v>0.996</v>
      </c>
      <c r="N14" s="67">
        <v>0.18990000000000001</v>
      </c>
      <c r="O14" s="67">
        <v>25.623100000000001</v>
      </c>
      <c r="P14" s="67">
        <v>0.8</v>
      </c>
      <c r="Q14" s="67">
        <v>7482.47</v>
      </c>
      <c r="R14" s="456">
        <f t="shared" si="0"/>
        <v>9145.2411111111105</v>
      </c>
      <c r="S14" s="442">
        <f t="shared" si="1"/>
        <v>3162.3588888888899</v>
      </c>
    </row>
    <row r="15" spans="1:19" x14ac:dyDescent="0.7">
      <c r="A15" s="82">
        <v>12</v>
      </c>
      <c r="B15" s="3" t="s">
        <v>95</v>
      </c>
      <c r="C15" s="82">
        <v>40840</v>
      </c>
      <c r="D15" s="3" t="s">
        <v>560</v>
      </c>
      <c r="E15" s="82" t="s">
        <v>112</v>
      </c>
      <c r="F15" s="82">
        <v>20</v>
      </c>
      <c r="G15" s="82">
        <v>11</v>
      </c>
      <c r="H15" s="443">
        <v>1799</v>
      </c>
      <c r="I15" s="443">
        <v>1799</v>
      </c>
      <c r="J15" s="443">
        <v>4110</v>
      </c>
      <c r="K15" s="448">
        <v>61.343000000000004</v>
      </c>
      <c r="L15" s="446">
        <v>908.01199999999994</v>
      </c>
      <c r="M15" s="453">
        <v>0.50470000000000004</v>
      </c>
      <c r="N15" s="67">
        <v>0.20200000000000001</v>
      </c>
      <c r="O15" s="67">
        <v>4.7049000000000003</v>
      </c>
      <c r="P15" s="67">
        <v>0.6</v>
      </c>
      <c r="Q15" s="67">
        <v>557.70000000000005</v>
      </c>
      <c r="R15" s="456">
        <f t="shared" si="0"/>
        <v>681.63333333333333</v>
      </c>
      <c r="S15" s="442">
        <f t="shared" si="1"/>
        <v>226.37866666666662</v>
      </c>
    </row>
    <row r="16" spans="1:19" x14ac:dyDescent="0.7">
      <c r="A16" s="82">
        <v>13</v>
      </c>
      <c r="B16" s="3" t="s">
        <v>89</v>
      </c>
      <c r="C16" s="82">
        <v>11040</v>
      </c>
      <c r="D16" s="3" t="s">
        <v>561</v>
      </c>
      <c r="E16" s="82" t="s">
        <v>108</v>
      </c>
      <c r="F16" s="82">
        <v>272</v>
      </c>
      <c r="G16" s="82">
        <v>11</v>
      </c>
      <c r="H16" s="443">
        <v>19550</v>
      </c>
      <c r="I16" s="443">
        <v>19550</v>
      </c>
      <c r="J16" s="443">
        <v>72302</v>
      </c>
      <c r="K16" s="448">
        <v>79.347999999999999</v>
      </c>
      <c r="L16" s="453">
        <v>26610.9</v>
      </c>
      <c r="M16" s="446">
        <v>1.3612</v>
      </c>
      <c r="N16" s="67">
        <v>0.18990000000000001</v>
      </c>
      <c r="O16" s="67">
        <v>36.679299999999998</v>
      </c>
      <c r="P16" s="67">
        <v>1.2</v>
      </c>
      <c r="Q16" s="67">
        <v>23538.66</v>
      </c>
      <c r="R16" s="456">
        <f t="shared" si="0"/>
        <v>28769.473333333335</v>
      </c>
      <c r="S16" s="442">
        <f t="shared" si="1"/>
        <v>-2158.5733333333337</v>
      </c>
    </row>
    <row r="17" spans="1:19" x14ac:dyDescent="0.7">
      <c r="A17" s="82">
        <v>14</v>
      </c>
      <c r="B17" s="3" t="s">
        <v>89</v>
      </c>
      <c r="C17" s="82">
        <v>11041</v>
      </c>
      <c r="D17" s="3" t="s">
        <v>562</v>
      </c>
      <c r="E17" s="82" t="s">
        <v>109</v>
      </c>
      <c r="F17" s="82">
        <v>37</v>
      </c>
      <c r="G17" s="82">
        <v>11</v>
      </c>
      <c r="H17" s="443">
        <v>3842</v>
      </c>
      <c r="I17" s="443">
        <v>3842</v>
      </c>
      <c r="J17" s="443">
        <v>10884</v>
      </c>
      <c r="K17" s="447">
        <v>87.81</v>
      </c>
      <c r="L17" s="446">
        <v>2570.9299999999998</v>
      </c>
      <c r="M17" s="446">
        <v>0.66920000000000002</v>
      </c>
      <c r="N17" s="67">
        <v>0.18779999999999999</v>
      </c>
      <c r="O17" s="67">
        <v>9.0960999999999999</v>
      </c>
      <c r="P17" s="67">
        <v>0.6</v>
      </c>
      <c r="Q17" s="67">
        <v>1812.51</v>
      </c>
      <c r="R17" s="456">
        <f t="shared" si="0"/>
        <v>2215.29</v>
      </c>
      <c r="S17" s="442">
        <f t="shared" si="1"/>
        <v>355.63999999999987</v>
      </c>
    </row>
    <row r="18" spans="1:19" x14ac:dyDescent="0.7">
      <c r="A18" s="82">
        <v>15</v>
      </c>
      <c r="B18" s="3" t="s">
        <v>89</v>
      </c>
      <c r="C18" s="82">
        <v>11043</v>
      </c>
      <c r="D18" s="3" t="s">
        <v>563</v>
      </c>
      <c r="E18" s="82" t="s">
        <v>110</v>
      </c>
      <c r="F18" s="82">
        <v>73</v>
      </c>
      <c r="G18" s="82">
        <v>11</v>
      </c>
      <c r="H18" s="443">
        <v>11480</v>
      </c>
      <c r="I18" s="443">
        <v>11475</v>
      </c>
      <c r="J18" s="443">
        <v>21475</v>
      </c>
      <c r="K18" s="447">
        <v>87.813999999999993</v>
      </c>
      <c r="L18" s="446">
        <v>5605.09</v>
      </c>
      <c r="M18" s="453">
        <v>0.48849999999999999</v>
      </c>
      <c r="N18" s="67">
        <v>0.18779999999999999</v>
      </c>
      <c r="O18" s="67">
        <v>5.9878999999999998</v>
      </c>
      <c r="P18" s="67">
        <v>0.6</v>
      </c>
      <c r="Q18" s="67">
        <v>2322</v>
      </c>
      <c r="R18" s="456">
        <f t="shared" si="0"/>
        <v>2838</v>
      </c>
      <c r="S18" s="442">
        <f t="shared" si="1"/>
        <v>2767.09</v>
      </c>
    </row>
    <row r="19" spans="1:19" x14ac:dyDescent="0.7">
      <c r="A19" s="82">
        <v>16</v>
      </c>
      <c r="B19" s="3" t="s">
        <v>89</v>
      </c>
      <c r="C19" s="82">
        <v>11046</v>
      </c>
      <c r="D19" s="3" t="s">
        <v>564</v>
      </c>
      <c r="E19" s="82" t="s">
        <v>111</v>
      </c>
      <c r="F19" s="82">
        <v>125</v>
      </c>
      <c r="G19" s="82">
        <v>11</v>
      </c>
      <c r="H19" s="443">
        <v>6760</v>
      </c>
      <c r="I19" s="443">
        <v>6740</v>
      </c>
      <c r="J19" s="443">
        <v>27466</v>
      </c>
      <c r="K19" s="448">
        <v>65.59</v>
      </c>
      <c r="L19" s="453">
        <v>6298.24</v>
      </c>
      <c r="M19" s="446">
        <v>0.9345</v>
      </c>
      <c r="N19" s="67">
        <v>0.18779999999999999</v>
      </c>
      <c r="O19" s="67">
        <v>31.523499999999999</v>
      </c>
      <c r="P19" s="67">
        <v>0.8</v>
      </c>
      <c r="Q19" s="67">
        <v>7482.47</v>
      </c>
      <c r="R19" s="456">
        <f t="shared" si="0"/>
        <v>9145.2411111111105</v>
      </c>
      <c r="S19" s="442">
        <f t="shared" si="1"/>
        <v>-2847.0011111111107</v>
      </c>
    </row>
    <row r="20" spans="1:19" x14ac:dyDescent="0.7">
      <c r="A20" s="82">
        <v>17</v>
      </c>
      <c r="B20" s="3" t="s">
        <v>89</v>
      </c>
      <c r="C20" s="82">
        <v>11047</v>
      </c>
      <c r="D20" s="3" t="s">
        <v>565</v>
      </c>
      <c r="E20" s="82" t="s">
        <v>109</v>
      </c>
      <c r="F20" s="82">
        <v>41</v>
      </c>
      <c r="G20" s="82">
        <v>11</v>
      </c>
      <c r="H20" s="443">
        <v>4282</v>
      </c>
      <c r="I20" s="443">
        <v>4279</v>
      </c>
      <c r="J20" s="443">
        <v>12977</v>
      </c>
      <c r="K20" s="447">
        <v>94.480999999999995</v>
      </c>
      <c r="L20" s="446">
        <v>2597.13</v>
      </c>
      <c r="M20" s="446">
        <v>0.6069</v>
      </c>
      <c r="N20" s="67">
        <v>0.18779999999999999</v>
      </c>
      <c r="O20" s="67">
        <v>7.9508999999999999</v>
      </c>
      <c r="P20" s="67">
        <v>0.6</v>
      </c>
      <c r="Q20" s="67">
        <v>1812.51</v>
      </c>
      <c r="R20" s="456">
        <f t="shared" si="0"/>
        <v>2215.29</v>
      </c>
      <c r="S20" s="442">
        <f t="shared" si="1"/>
        <v>381.84000000000015</v>
      </c>
    </row>
    <row r="21" spans="1:19" x14ac:dyDescent="0.7">
      <c r="A21" s="82">
        <v>18</v>
      </c>
      <c r="B21" s="3" t="s">
        <v>89</v>
      </c>
      <c r="C21" s="82">
        <v>11048</v>
      </c>
      <c r="D21" s="3" t="s">
        <v>566</v>
      </c>
      <c r="E21" s="82" t="s">
        <v>109</v>
      </c>
      <c r="F21" s="82">
        <v>45</v>
      </c>
      <c r="G21" s="82">
        <v>11</v>
      </c>
      <c r="H21" s="443">
        <v>4400</v>
      </c>
      <c r="I21" s="443">
        <v>4389</v>
      </c>
      <c r="J21" s="443">
        <v>12580</v>
      </c>
      <c r="K21" s="447">
        <v>83.448999999999998</v>
      </c>
      <c r="L21" s="446">
        <v>2955.15</v>
      </c>
      <c r="M21" s="446">
        <v>0.67330000000000001</v>
      </c>
      <c r="N21" s="67">
        <v>0.18779999999999999</v>
      </c>
      <c r="O21" s="67">
        <v>6.81</v>
      </c>
      <c r="P21" s="67">
        <v>0.6</v>
      </c>
      <c r="Q21" s="67">
        <v>1812.51</v>
      </c>
      <c r="R21" s="456">
        <f t="shared" si="0"/>
        <v>2215.29</v>
      </c>
      <c r="S21" s="442">
        <f t="shared" si="1"/>
        <v>739.86000000000013</v>
      </c>
    </row>
    <row r="22" spans="1:19" x14ac:dyDescent="0.7">
      <c r="A22" s="449">
        <v>19</v>
      </c>
      <c r="B22" s="156" t="s">
        <v>89</v>
      </c>
      <c r="C22" s="449">
        <v>11049</v>
      </c>
      <c r="D22" s="156" t="s">
        <v>567</v>
      </c>
      <c r="E22" s="449" t="s">
        <v>109</v>
      </c>
      <c r="F22" s="449">
        <v>38</v>
      </c>
      <c r="G22" s="449">
        <v>10</v>
      </c>
      <c r="H22" s="450">
        <v>2909</v>
      </c>
      <c r="I22" s="450">
        <v>2909</v>
      </c>
      <c r="J22" s="450">
        <v>8180</v>
      </c>
      <c r="K22" s="448">
        <v>70.81</v>
      </c>
      <c r="L22" s="453">
        <v>1658.48</v>
      </c>
      <c r="M22" s="453">
        <v>0.57010000000000005</v>
      </c>
      <c r="N22" s="67">
        <v>0.19550000000000001</v>
      </c>
      <c r="O22" s="67">
        <v>6.5578000000000003</v>
      </c>
      <c r="P22" s="67">
        <v>0.6</v>
      </c>
      <c r="Q22" s="67">
        <v>1812.51</v>
      </c>
      <c r="R22" s="456">
        <f t="shared" si="0"/>
        <v>2013.8999999999999</v>
      </c>
      <c r="S22" s="442">
        <f t="shared" si="1"/>
        <v>-355.41999999999985</v>
      </c>
    </row>
    <row r="23" spans="1:19" x14ac:dyDescent="0.7">
      <c r="A23" s="82">
        <v>20</v>
      </c>
      <c r="B23" s="3" t="s">
        <v>89</v>
      </c>
      <c r="C23" s="82">
        <v>11050</v>
      </c>
      <c r="D23" s="3" t="s">
        <v>568</v>
      </c>
      <c r="E23" s="82" t="s">
        <v>112</v>
      </c>
      <c r="F23" s="82">
        <v>32</v>
      </c>
      <c r="G23" s="82">
        <v>11</v>
      </c>
      <c r="H23" s="443">
        <v>1736</v>
      </c>
      <c r="I23" s="443">
        <v>1736</v>
      </c>
      <c r="J23" s="443">
        <v>3692</v>
      </c>
      <c r="K23" s="448">
        <v>34.44</v>
      </c>
      <c r="L23" s="446">
        <v>884.83100000000002</v>
      </c>
      <c r="M23" s="453">
        <v>0.50970000000000004</v>
      </c>
      <c r="N23" s="67">
        <v>0.18990000000000001</v>
      </c>
      <c r="O23" s="67">
        <v>5.6779999999999999</v>
      </c>
      <c r="P23" s="67">
        <v>0.6</v>
      </c>
      <c r="Q23" s="67">
        <v>557.70000000000005</v>
      </c>
      <c r="R23" s="456">
        <f t="shared" si="0"/>
        <v>681.63333333333333</v>
      </c>
      <c r="S23" s="442">
        <f t="shared" si="1"/>
        <v>203.19766666666669</v>
      </c>
    </row>
    <row r="24" spans="1:19" x14ac:dyDescent="0.7">
      <c r="A24" s="82">
        <v>21</v>
      </c>
      <c r="B24" s="3" t="s">
        <v>92</v>
      </c>
      <c r="C24" s="82">
        <v>10705</v>
      </c>
      <c r="D24" s="3" t="s">
        <v>569</v>
      </c>
      <c r="E24" s="82" t="s">
        <v>108</v>
      </c>
      <c r="F24" s="82">
        <v>558</v>
      </c>
      <c r="G24" s="82">
        <v>11</v>
      </c>
      <c r="H24" s="443">
        <v>41169</v>
      </c>
      <c r="I24" s="443">
        <v>41060</v>
      </c>
      <c r="J24" s="443">
        <v>149907</v>
      </c>
      <c r="K24" s="447">
        <v>80.194000000000003</v>
      </c>
      <c r="L24" s="446">
        <v>59697.8</v>
      </c>
      <c r="M24" s="446">
        <v>1.4539</v>
      </c>
      <c r="N24" s="67">
        <v>0.18779999999999999</v>
      </c>
      <c r="O24" s="67">
        <v>36.679299999999998</v>
      </c>
      <c r="P24" s="67">
        <v>1.2</v>
      </c>
      <c r="Q24" s="67">
        <v>42240.1</v>
      </c>
      <c r="R24" s="456">
        <f t="shared" si="0"/>
        <v>51626.788888888885</v>
      </c>
      <c r="S24" s="442">
        <f t="shared" si="1"/>
        <v>8071.0111111111182</v>
      </c>
    </row>
    <row r="25" spans="1:19" x14ac:dyDescent="0.7">
      <c r="A25" s="82">
        <v>22</v>
      </c>
      <c r="B25" s="3" t="s">
        <v>92</v>
      </c>
      <c r="C25" s="82">
        <v>11030</v>
      </c>
      <c r="D25" s="3" t="s">
        <v>570</v>
      </c>
      <c r="E25" s="82" t="s">
        <v>109</v>
      </c>
      <c r="F25" s="82">
        <v>30</v>
      </c>
      <c r="G25" s="82">
        <v>11</v>
      </c>
      <c r="H25" s="443">
        <v>3993</v>
      </c>
      <c r="I25" s="443">
        <v>3991</v>
      </c>
      <c r="J25" s="443">
        <v>13397</v>
      </c>
      <c r="K25" s="447">
        <v>133.303</v>
      </c>
      <c r="L25" s="446">
        <v>2702.87</v>
      </c>
      <c r="M25" s="446">
        <v>0.67720000000000002</v>
      </c>
      <c r="N25" s="67">
        <v>0.18779999999999999</v>
      </c>
      <c r="O25" s="67">
        <v>8.2584</v>
      </c>
      <c r="P25" s="67">
        <v>0.6</v>
      </c>
      <c r="Q25" s="67">
        <v>1212.28</v>
      </c>
      <c r="R25" s="456">
        <f t="shared" si="0"/>
        <v>1481.6755555555555</v>
      </c>
      <c r="S25" s="442">
        <f t="shared" si="1"/>
        <v>1221.1944444444443</v>
      </c>
    </row>
    <row r="26" spans="1:19" x14ac:dyDescent="0.7">
      <c r="A26" s="82">
        <v>23</v>
      </c>
      <c r="B26" s="3" t="s">
        <v>92</v>
      </c>
      <c r="C26" s="82">
        <v>11031</v>
      </c>
      <c r="D26" s="3" t="s">
        <v>571</v>
      </c>
      <c r="E26" s="82" t="s">
        <v>109</v>
      </c>
      <c r="F26" s="82">
        <v>59</v>
      </c>
      <c r="G26" s="82">
        <v>11</v>
      </c>
      <c r="H26" s="443">
        <v>6010</v>
      </c>
      <c r="I26" s="443">
        <v>6010</v>
      </c>
      <c r="J26" s="443">
        <v>19422</v>
      </c>
      <c r="K26" s="447">
        <v>98.265000000000001</v>
      </c>
      <c r="L26" s="446">
        <v>3939.39</v>
      </c>
      <c r="M26" s="446">
        <v>0.65549999999999997</v>
      </c>
      <c r="N26" s="67">
        <v>0.18779999999999999</v>
      </c>
      <c r="O26" s="67">
        <v>10.34</v>
      </c>
      <c r="P26" s="67">
        <v>0.6</v>
      </c>
      <c r="Q26" s="67">
        <v>1812.51</v>
      </c>
      <c r="R26" s="456">
        <f t="shared" si="0"/>
        <v>2215.29</v>
      </c>
      <c r="S26" s="442">
        <f t="shared" si="1"/>
        <v>1724.1</v>
      </c>
    </row>
    <row r="27" spans="1:19" x14ac:dyDescent="0.7">
      <c r="A27" s="82">
        <v>24</v>
      </c>
      <c r="B27" s="3" t="s">
        <v>92</v>
      </c>
      <c r="C27" s="82">
        <v>11032</v>
      </c>
      <c r="D27" s="3" t="s">
        <v>572</v>
      </c>
      <c r="E27" s="82" t="s">
        <v>109</v>
      </c>
      <c r="F27" s="82">
        <v>34</v>
      </c>
      <c r="G27" s="82">
        <v>11</v>
      </c>
      <c r="H27" s="443">
        <v>5531</v>
      </c>
      <c r="I27" s="443">
        <v>5531</v>
      </c>
      <c r="J27" s="443">
        <v>15235</v>
      </c>
      <c r="K27" s="447">
        <v>133.75800000000001</v>
      </c>
      <c r="L27" s="446">
        <v>3741.15</v>
      </c>
      <c r="M27" s="446">
        <v>0.6764</v>
      </c>
      <c r="N27" s="67">
        <v>0.18779999999999999</v>
      </c>
      <c r="O27" s="67">
        <v>7.6920999999999999</v>
      </c>
      <c r="P27" s="67">
        <v>0.6</v>
      </c>
      <c r="Q27" s="67">
        <v>1812.51</v>
      </c>
      <c r="R27" s="456">
        <f t="shared" si="0"/>
        <v>2215.29</v>
      </c>
      <c r="S27" s="442">
        <f t="shared" si="1"/>
        <v>1525.8600000000001</v>
      </c>
    </row>
    <row r="28" spans="1:19" x14ac:dyDescent="0.7">
      <c r="A28" s="82">
        <v>25</v>
      </c>
      <c r="B28" s="3" t="s">
        <v>92</v>
      </c>
      <c r="C28" s="82">
        <v>11033</v>
      </c>
      <c r="D28" s="3" t="s">
        <v>573</v>
      </c>
      <c r="E28" s="82" t="s">
        <v>112</v>
      </c>
      <c r="F28" s="82">
        <v>20</v>
      </c>
      <c r="G28" s="82">
        <v>11</v>
      </c>
      <c r="H28" s="443">
        <v>1466</v>
      </c>
      <c r="I28" s="443">
        <v>1466</v>
      </c>
      <c r="J28" s="443">
        <v>3288</v>
      </c>
      <c r="K28" s="448">
        <v>49.075000000000003</v>
      </c>
      <c r="L28" s="446">
        <v>1019.6</v>
      </c>
      <c r="M28" s="446">
        <v>0.69550000000000001</v>
      </c>
      <c r="N28" s="67">
        <v>0.18990000000000001</v>
      </c>
      <c r="O28" s="67">
        <v>7.242</v>
      </c>
      <c r="P28" s="67">
        <v>0.6</v>
      </c>
      <c r="Q28" s="67">
        <v>557.70000000000005</v>
      </c>
      <c r="R28" s="456">
        <f t="shared" si="0"/>
        <v>681.63333333333333</v>
      </c>
      <c r="S28" s="442">
        <f t="shared" si="1"/>
        <v>337.9666666666667</v>
      </c>
    </row>
    <row r="29" spans="1:19" x14ac:dyDescent="0.7">
      <c r="A29" s="82">
        <v>26</v>
      </c>
      <c r="B29" s="3" t="s">
        <v>92</v>
      </c>
      <c r="C29" s="82">
        <v>11034</v>
      </c>
      <c r="D29" s="3" t="s">
        <v>574</v>
      </c>
      <c r="E29" s="82" t="s">
        <v>109</v>
      </c>
      <c r="F29" s="82">
        <v>30</v>
      </c>
      <c r="G29" s="82">
        <v>11</v>
      </c>
      <c r="H29" s="443">
        <v>2916</v>
      </c>
      <c r="I29" s="443">
        <v>2916</v>
      </c>
      <c r="J29" s="443">
        <v>7213</v>
      </c>
      <c r="K29" s="448">
        <v>71.771000000000001</v>
      </c>
      <c r="L29" s="446">
        <v>1796.84</v>
      </c>
      <c r="M29" s="446">
        <v>0.61619999999999997</v>
      </c>
      <c r="N29" s="67">
        <v>0.18990000000000001</v>
      </c>
      <c r="O29" s="67">
        <v>6.7633000000000001</v>
      </c>
      <c r="P29" s="67">
        <v>0.6</v>
      </c>
      <c r="Q29" s="67">
        <v>1212.28</v>
      </c>
      <c r="R29" s="456">
        <f t="shared" si="0"/>
        <v>1481.6755555555555</v>
      </c>
      <c r="S29" s="442">
        <f t="shared" si="1"/>
        <v>315.16444444444437</v>
      </c>
    </row>
    <row r="30" spans="1:19" x14ac:dyDescent="0.7">
      <c r="A30" s="82">
        <v>27</v>
      </c>
      <c r="B30" s="3" t="s">
        <v>92</v>
      </c>
      <c r="C30" s="82">
        <v>11035</v>
      </c>
      <c r="D30" s="3" t="s">
        <v>575</v>
      </c>
      <c r="E30" s="82" t="s">
        <v>109</v>
      </c>
      <c r="F30" s="82">
        <v>35</v>
      </c>
      <c r="G30" s="82">
        <v>11</v>
      </c>
      <c r="H30" s="443">
        <v>3742</v>
      </c>
      <c r="I30" s="443">
        <v>3691</v>
      </c>
      <c r="J30" s="443">
        <v>10278</v>
      </c>
      <c r="K30" s="447">
        <v>87.659000000000006</v>
      </c>
      <c r="L30" s="446">
        <v>2166.6</v>
      </c>
      <c r="M30" s="453">
        <v>0.58699999999999997</v>
      </c>
      <c r="N30" s="67">
        <v>0.18779999999999999</v>
      </c>
      <c r="O30" s="67">
        <v>7.3738000000000001</v>
      </c>
      <c r="P30" s="67">
        <v>0.6</v>
      </c>
      <c r="Q30" s="67">
        <v>1212.28</v>
      </c>
      <c r="R30" s="456">
        <f t="shared" si="0"/>
        <v>1481.6755555555555</v>
      </c>
      <c r="S30" s="442">
        <f t="shared" si="1"/>
        <v>684.92444444444436</v>
      </c>
    </row>
    <row r="31" spans="1:19" x14ac:dyDescent="0.7">
      <c r="A31" s="82">
        <v>28</v>
      </c>
      <c r="B31" s="3" t="s">
        <v>92</v>
      </c>
      <c r="C31" s="82">
        <v>11036</v>
      </c>
      <c r="D31" s="3" t="s">
        <v>576</v>
      </c>
      <c r="E31" s="82" t="s">
        <v>111</v>
      </c>
      <c r="F31" s="82">
        <v>120</v>
      </c>
      <c r="G31" s="82">
        <v>12</v>
      </c>
      <c r="H31" s="443">
        <v>12355</v>
      </c>
      <c r="I31" s="443">
        <v>12355</v>
      </c>
      <c r="J31" s="443">
        <v>38578</v>
      </c>
      <c r="K31" s="447">
        <v>88.078000000000003</v>
      </c>
      <c r="L31" s="446">
        <v>10605.5</v>
      </c>
      <c r="M31" s="446">
        <v>0.85840000000000005</v>
      </c>
      <c r="N31" s="67">
        <v>0.18779999999999999</v>
      </c>
      <c r="O31" s="67">
        <v>11.9954</v>
      </c>
      <c r="P31" s="67">
        <v>0.8</v>
      </c>
      <c r="Q31" s="67">
        <v>7482.47</v>
      </c>
      <c r="R31" s="456">
        <f t="shared" si="0"/>
        <v>9976.626666666667</v>
      </c>
      <c r="S31" s="442">
        <f t="shared" si="1"/>
        <v>628.87333333333299</v>
      </c>
    </row>
    <row r="32" spans="1:19" x14ac:dyDescent="0.7">
      <c r="A32" s="82">
        <v>29</v>
      </c>
      <c r="B32" s="3" t="s">
        <v>92</v>
      </c>
      <c r="C32" s="82">
        <v>11037</v>
      </c>
      <c r="D32" s="3" t="s">
        <v>577</v>
      </c>
      <c r="E32" s="82" t="s">
        <v>109</v>
      </c>
      <c r="F32" s="82">
        <v>32</v>
      </c>
      <c r="G32" s="82">
        <v>11</v>
      </c>
      <c r="H32" s="443">
        <v>4637</v>
      </c>
      <c r="I32" s="443">
        <v>4635</v>
      </c>
      <c r="J32" s="443">
        <v>12779</v>
      </c>
      <c r="K32" s="447">
        <v>119.20699999999999</v>
      </c>
      <c r="L32" s="446">
        <v>2208.31</v>
      </c>
      <c r="M32" s="453">
        <v>0.47639999999999999</v>
      </c>
      <c r="N32" s="67">
        <v>0.18779999999999999</v>
      </c>
      <c r="O32" s="67">
        <v>3.1233</v>
      </c>
      <c r="P32" s="67">
        <v>0.6</v>
      </c>
      <c r="Q32" s="67">
        <v>1212.28</v>
      </c>
      <c r="R32" s="456">
        <f t="shared" si="0"/>
        <v>1481.6755555555555</v>
      </c>
      <c r="S32" s="442">
        <f t="shared" si="1"/>
        <v>726.6344444444444</v>
      </c>
    </row>
    <row r="33" spans="1:19" x14ac:dyDescent="0.7">
      <c r="A33" s="82">
        <v>30</v>
      </c>
      <c r="B33" s="3" t="s">
        <v>92</v>
      </c>
      <c r="C33" s="82">
        <v>11038</v>
      </c>
      <c r="D33" s="3" t="s">
        <v>578</v>
      </c>
      <c r="E33" s="82" t="s">
        <v>109</v>
      </c>
      <c r="F33" s="82">
        <v>40</v>
      </c>
      <c r="G33" s="82">
        <v>11</v>
      </c>
      <c r="H33" s="443">
        <v>4463</v>
      </c>
      <c r="I33" s="443">
        <v>4463</v>
      </c>
      <c r="J33" s="443">
        <v>12180</v>
      </c>
      <c r="K33" s="447">
        <v>90.896000000000001</v>
      </c>
      <c r="L33" s="446">
        <v>3067.53</v>
      </c>
      <c r="M33" s="446">
        <v>0.68730000000000002</v>
      </c>
      <c r="N33" s="67">
        <v>0.18779999999999999</v>
      </c>
      <c r="O33" s="67">
        <v>7.3738000000000001</v>
      </c>
      <c r="P33" s="67">
        <v>0.6</v>
      </c>
      <c r="Q33" s="67">
        <v>1212.28</v>
      </c>
      <c r="R33" s="456">
        <f t="shared" si="0"/>
        <v>1481.6755555555555</v>
      </c>
      <c r="S33" s="442">
        <f t="shared" si="1"/>
        <v>1585.8544444444447</v>
      </c>
    </row>
    <row r="34" spans="1:19" x14ac:dyDescent="0.7">
      <c r="A34" s="82">
        <v>31</v>
      </c>
      <c r="B34" s="3" t="s">
        <v>92</v>
      </c>
      <c r="C34" s="82">
        <v>11039</v>
      </c>
      <c r="D34" s="3" t="s">
        <v>579</v>
      </c>
      <c r="E34" s="82" t="s">
        <v>109</v>
      </c>
      <c r="F34" s="82">
        <v>40</v>
      </c>
      <c r="G34" s="82">
        <v>11</v>
      </c>
      <c r="H34" s="443">
        <v>5087</v>
      </c>
      <c r="I34" s="443">
        <v>5087</v>
      </c>
      <c r="J34" s="443">
        <v>11963</v>
      </c>
      <c r="K34" s="447">
        <v>89.275999999999996</v>
      </c>
      <c r="L34" s="446">
        <v>2852.28</v>
      </c>
      <c r="M34" s="453">
        <v>0.56069999999999998</v>
      </c>
      <c r="N34" s="67">
        <v>0.18779999999999999</v>
      </c>
      <c r="O34" s="67">
        <v>4.5347999999999997</v>
      </c>
      <c r="P34" s="67">
        <v>0.6</v>
      </c>
      <c r="Q34" s="67">
        <v>1812.51</v>
      </c>
      <c r="R34" s="456">
        <f t="shared" si="0"/>
        <v>2215.29</v>
      </c>
      <c r="S34" s="442">
        <f t="shared" si="1"/>
        <v>636.99000000000024</v>
      </c>
    </row>
    <row r="35" spans="1:19" x14ac:dyDescent="0.7">
      <c r="A35" s="82">
        <v>32</v>
      </c>
      <c r="B35" s="3" t="s">
        <v>92</v>
      </c>
      <c r="C35" s="82">
        <v>11447</v>
      </c>
      <c r="D35" s="3" t="s">
        <v>580</v>
      </c>
      <c r="E35" s="82" t="s">
        <v>111</v>
      </c>
      <c r="F35" s="82">
        <v>60</v>
      </c>
      <c r="G35" s="82">
        <v>11</v>
      </c>
      <c r="H35" s="443">
        <v>5088</v>
      </c>
      <c r="I35" s="443">
        <v>5088</v>
      </c>
      <c r="J35" s="443">
        <v>14977</v>
      </c>
      <c r="K35" s="448">
        <v>74.512</v>
      </c>
      <c r="L35" s="453">
        <v>3983.08</v>
      </c>
      <c r="M35" s="453">
        <v>0.78280000000000005</v>
      </c>
      <c r="N35" s="67">
        <v>0.18990000000000001</v>
      </c>
      <c r="O35" s="67">
        <v>8.3180999999999994</v>
      </c>
      <c r="P35" s="67">
        <v>0.8</v>
      </c>
      <c r="Q35" s="67">
        <v>5195.2299999999996</v>
      </c>
      <c r="R35" s="456">
        <f t="shared" si="0"/>
        <v>6349.7255555555548</v>
      </c>
      <c r="S35" s="442">
        <f t="shared" si="1"/>
        <v>-2366.6455555555549</v>
      </c>
    </row>
    <row r="36" spans="1:19" x14ac:dyDescent="0.7">
      <c r="A36" s="82">
        <v>33</v>
      </c>
      <c r="B36" s="3" t="s">
        <v>92</v>
      </c>
      <c r="C36" s="82">
        <v>14133</v>
      </c>
      <c r="D36" s="3" t="s">
        <v>581</v>
      </c>
      <c r="E36" s="82" t="s">
        <v>109</v>
      </c>
      <c r="F36" s="82">
        <v>32</v>
      </c>
      <c r="G36" s="82">
        <v>11</v>
      </c>
      <c r="H36" s="443">
        <v>3409</v>
      </c>
      <c r="I36" s="443">
        <v>3409</v>
      </c>
      <c r="J36" s="443">
        <v>9859</v>
      </c>
      <c r="K36" s="447">
        <v>91.968000000000004</v>
      </c>
      <c r="L36" s="453">
        <v>1898.27</v>
      </c>
      <c r="M36" s="453">
        <v>0.55679999999999996</v>
      </c>
      <c r="N36" s="67">
        <v>0.18779999999999999</v>
      </c>
      <c r="O36" s="67">
        <v>4.7511000000000001</v>
      </c>
      <c r="P36" s="67">
        <v>0.6</v>
      </c>
      <c r="Q36" s="67">
        <v>1812.51</v>
      </c>
      <c r="R36" s="456">
        <f t="shared" si="0"/>
        <v>2215.29</v>
      </c>
      <c r="S36" s="442">
        <f t="shared" si="1"/>
        <v>-317.02</v>
      </c>
    </row>
    <row r="37" spans="1:19" x14ac:dyDescent="0.7">
      <c r="A37" s="82">
        <v>34</v>
      </c>
      <c r="B37" s="3" t="s">
        <v>92</v>
      </c>
      <c r="C37" s="82">
        <v>28861</v>
      </c>
      <c r="D37" s="3" t="s">
        <v>582</v>
      </c>
      <c r="E37" s="82" t="s">
        <v>109</v>
      </c>
      <c r="F37" s="82">
        <v>30</v>
      </c>
      <c r="G37" s="82">
        <v>11</v>
      </c>
      <c r="H37" s="443">
        <v>2599</v>
      </c>
      <c r="I37" s="443">
        <v>2590</v>
      </c>
      <c r="J37" s="443">
        <v>7041</v>
      </c>
      <c r="K37" s="448">
        <v>70.06</v>
      </c>
      <c r="L37" s="446">
        <v>1536.27</v>
      </c>
      <c r="M37" s="453">
        <v>0.59319999999999995</v>
      </c>
      <c r="N37" s="67">
        <v>0.18779999999999999</v>
      </c>
      <c r="O37" s="67">
        <v>5.5904999999999996</v>
      </c>
      <c r="P37" s="67">
        <v>0.6</v>
      </c>
      <c r="Q37" s="67">
        <v>1212.28</v>
      </c>
      <c r="R37" s="456">
        <f t="shared" si="0"/>
        <v>1481.6755555555555</v>
      </c>
      <c r="S37" s="442">
        <f t="shared" si="1"/>
        <v>54.594444444444434</v>
      </c>
    </row>
    <row r="38" spans="1:19" x14ac:dyDescent="0.7">
      <c r="A38" s="82">
        <v>35</v>
      </c>
      <c r="B38" s="3" t="s">
        <v>94</v>
      </c>
      <c r="C38" s="82">
        <v>10710</v>
      </c>
      <c r="D38" s="3" t="s">
        <v>583</v>
      </c>
      <c r="E38" s="82" t="s">
        <v>113</v>
      </c>
      <c r="F38" s="82">
        <v>907</v>
      </c>
      <c r="G38" s="82">
        <v>11</v>
      </c>
      <c r="H38" s="443">
        <v>53785</v>
      </c>
      <c r="I38" s="443">
        <v>53686</v>
      </c>
      <c r="J38" s="443">
        <v>279159</v>
      </c>
      <c r="K38" s="447">
        <v>91.875</v>
      </c>
      <c r="L38" s="446">
        <v>115209</v>
      </c>
      <c r="M38" s="446">
        <v>2.1459999999999999</v>
      </c>
      <c r="N38" s="67">
        <v>0.18990000000000001</v>
      </c>
      <c r="O38" s="67">
        <v>47.612699999999997</v>
      </c>
      <c r="P38" s="67">
        <v>1.6</v>
      </c>
      <c r="Q38" s="67">
        <v>91194.36</v>
      </c>
      <c r="R38" s="456">
        <f t="shared" si="0"/>
        <v>111459.77333333333</v>
      </c>
      <c r="S38" s="442">
        <f t="shared" si="1"/>
        <v>3749.2266666666692</v>
      </c>
    </row>
    <row r="39" spans="1:19" x14ac:dyDescent="0.7">
      <c r="A39" s="82">
        <v>36</v>
      </c>
      <c r="B39" s="3" t="s">
        <v>94</v>
      </c>
      <c r="C39" s="82">
        <v>11089</v>
      </c>
      <c r="D39" s="3" t="s">
        <v>584</v>
      </c>
      <c r="E39" s="82" t="s">
        <v>109</v>
      </c>
      <c r="F39" s="82">
        <v>40</v>
      </c>
      <c r="G39" s="82">
        <v>11</v>
      </c>
      <c r="H39" s="443">
        <v>6922</v>
      </c>
      <c r="I39" s="443">
        <v>6582</v>
      </c>
      <c r="J39" s="443">
        <v>20223</v>
      </c>
      <c r="K39" s="447">
        <v>150.91800000000001</v>
      </c>
      <c r="L39" s="446">
        <v>3641.57</v>
      </c>
      <c r="M39" s="453">
        <v>0.55330000000000001</v>
      </c>
      <c r="N39" s="67">
        <v>0.18779999999999999</v>
      </c>
      <c r="O39" s="67">
        <v>7.3917999999999999</v>
      </c>
      <c r="P39" s="67">
        <v>0.6</v>
      </c>
      <c r="Q39" s="67">
        <v>1812.51</v>
      </c>
      <c r="R39" s="456">
        <f t="shared" si="0"/>
        <v>2215.29</v>
      </c>
      <c r="S39" s="442">
        <f t="shared" si="1"/>
        <v>1426.2800000000002</v>
      </c>
    </row>
    <row r="40" spans="1:19" x14ac:dyDescent="0.7">
      <c r="A40" s="82">
        <v>37</v>
      </c>
      <c r="B40" s="3" t="s">
        <v>94</v>
      </c>
      <c r="C40" s="82">
        <v>11090</v>
      </c>
      <c r="D40" s="3" t="s">
        <v>585</v>
      </c>
      <c r="E40" s="82" t="s">
        <v>109</v>
      </c>
      <c r="F40" s="82">
        <v>39</v>
      </c>
      <c r="G40" s="82">
        <v>11</v>
      </c>
      <c r="H40" s="443">
        <v>4181</v>
      </c>
      <c r="I40" s="443">
        <v>4143</v>
      </c>
      <c r="J40" s="443">
        <v>8677</v>
      </c>
      <c r="K40" s="448">
        <v>66.414000000000001</v>
      </c>
      <c r="L40" s="446">
        <v>2214.21</v>
      </c>
      <c r="M40" s="453">
        <v>0.53439999999999999</v>
      </c>
      <c r="N40" s="67">
        <v>0.18779999999999999</v>
      </c>
      <c r="O40" s="67">
        <v>5.1196999999999999</v>
      </c>
      <c r="P40" s="67">
        <v>0.6</v>
      </c>
      <c r="Q40" s="67">
        <v>1212.28</v>
      </c>
      <c r="R40" s="456">
        <f t="shared" si="0"/>
        <v>1481.6755555555555</v>
      </c>
      <c r="S40" s="442">
        <f t="shared" si="1"/>
        <v>732.53444444444449</v>
      </c>
    </row>
    <row r="41" spans="1:19" x14ac:dyDescent="0.7">
      <c r="A41" s="82">
        <v>38</v>
      </c>
      <c r="B41" s="3" t="s">
        <v>94</v>
      </c>
      <c r="C41" s="82">
        <v>11091</v>
      </c>
      <c r="D41" s="3" t="s">
        <v>586</v>
      </c>
      <c r="E41" s="82" t="s">
        <v>110</v>
      </c>
      <c r="F41" s="82">
        <v>90</v>
      </c>
      <c r="G41" s="82">
        <v>11</v>
      </c>
      <c r="H41" s="443">
        <v>14270</v>
      </c>
      <c r="I41" s="443">
        <v>14255</v>
      </c>
      <c r="J41" s="443">
        <v>25204</v>
      </c>
      <c r="K41" s="447">
        <v>83.594999999999999</v>
      </c>
      <c r="L41" s="446">
        <v>8628.89</v>
      </c>
      <c r="M41" s="446">
        <v>0.60529999999999995</v>
      </c>
      <c r="N41" s="67">
        <v>0.18779999999999999</v>
      </c>
      <c r="O41" s="67">
        <v>4.4391999999999996</v>
      </c>
      <c r="P41" s="67">
        <v>0.6</v>
      </c>
      <c r="Q41" s="67">
        <v>3425.19</v>
      </c>
      <c r="R41" s="456">
        <f t="shared" si="0"/>
        <v>4186.3433333333332</v>
      </c>
      <c r="S41" s="442">
        <f t="shared" si="1"/>
        <v>4442.5466666666662</v>
      </c>
    </row>
    <row r="42" spans="1:19" x14ac:dyDescent="0.7">
      <c r="A42" s="82">
        <v>39</v>
      </c>
      <c r="B42" s="3" t="s">
        <v>94</v>
      </c>
      <c r="C42" s="82">
        <v>11092</v>
      </c>
      <c r="D42" s="3" t="s">
        <v>587</v>
      </c>
      <c r="E42" s="82" t="s">
        <v>111</v>
      </c>
      <c r="F42" s="82">
        <v>107</v>
      </c>
      <c r="G42" s="82">
        <v>11</v>
      </c>
      <c r="H42" s="443">
        <v>10775</v>
      </c>
      <c r="I42" s="443">
        <v>10775</v>
      </c>
      <c r="J42" s="443">
        <v>31968</v>
      </c>
      <c r="K42" s="447">
        <v>89.183999999999997</v>
      </c>
      <c r="L42" s="453">
        <v>8522.7800000000007</v>
      </c>
      <c r="M42" s="446">
        <v>0.79100000000000004</v>
      </c>
      <c r="N42" s="67">
        <v>0.18779999999999999</v>
      </c>
      <c r="O42" s="67">
        <v>10.949199999999999</v>
      </c>
      <c r="P42" s="67">
        <v>0.8</v>
      </c>
      <c r="Q42" s="67">
        <v>7482.47</v>
      </c>
      <c r="R42" s="456">
        <f t="shared" si="0"/>
        <v>9145.2411111111105</v>
      </c>
      <c r="S42" s="442">
        <f t="shared" si="1"/>
        <v>-622.46111111110986</v>
      </c>
    </row>
    <row r="43" spans="1:19" x14ac:dyDescent="0.7">
      <c r="A43" s="82">
        <v>40</v>
      </c>
      <c r="B43" s="3" t="s">
        <v>94</v>
      </c>
      <c r="C43" s="82">
        <v>11093</v>
      </c>
      <c r="D43" s="3" t="s">
        <v>588</v>
      </c>
      <c r="E43" s="82" t="s">
        <v>109</v>
      </c>
      <c r="F43" s="82">
        <v>43</v>
      </c>
      <c r="G43" s="82">
        <v>11</v>
      </c>
      <c r="H43" s="443">
        <v>4258</v>
      </c>
      <c r="I43" s="443">
        <v>4241</v>
      </c>
      <c r="J43" s="443">
        <v>10928</v>
      </c>
      <c r="K43" s="448">
        <v>75.863</v>
      </c>
      <c r="L43" s="446">
        <v>2371.9499999999998</v>
      </c>
      <c r="M43" s="453">
        <v>0.55930000000000002</v>
      </c>
      <c r="N43" s="67">
        <v>0.18779999999999999</v>
      </c>
      <c r="O43" s="67">
        <v>10.336499999999999</v>
      </c>
      <c r="P43" s="67">
        <v>0.6</v>
      </c>
      <c r="Q43" s="67">
        <v>1812.51</v>
      </c>
      <c r="R43" s="456">
        <f t="shared" si="0"/>
        <v>2215.29</v>
      </c>
      <c r="S43" s="442">
        <f t="shared" si="1"/>
        <v>156.65999999999985</v>
      </c>
    </row>
    <row r="44" spans="1:19" x14ac:dyDescent="0.7">
      <c r="A44" s="82">
        <v>41</v>
      </c>
      <c r="B44" s="3" t="s">
        <v>94</v>
      </c>
      <c r="C44" s="82">
        <v>11094</v>
      </c>
      <c r="D44" s="3" t="s">
        <v>589</v>
      </c>
      <c r="E44" s="82" t="s">
        <v>112</v>
      </c>
      <c r="F44" s="82">
        <v>15</v>
      </c>
      <c r="G44" s="82">
        <v>11</v>
      </c>
      <c r="H44" s="443">
        <v>1334</v>
      </c>
      <c r="I44" s="443">
        <v>1334</v>
      </c>
      <c r="J44" s="443">
        <v>4086</v>
      </c>
      <c r="K44" s="447">
        <v>81.313000000000002</v>
      </c>
      <c r="L44" s="446">
        <v>733.55499999999995</v>
      </c>
      <c r="M44" s="453">
        <v>0.54990000000000006</v>
      </c>
      <c r="N44" s="67">
        <v>0.18990000000000001</v>
      </c>
      <c r="O44" s="67">
        <v>5.1196999999999999</v>
      </c>
      <c r="P44" s="67">
        <v>0.6</v>
      </c>
      <c r="Q44" s="67">
        <v>557.70000000000005</v>
      </c>
      <c r="R44" s="456">
        <f t="shared" si="0"/>
        <v>681.63333333333333</v>
      </c>
      <c r="S44" s="442">
        <f t="shared" si="1"/>
        <v>51.921666666666624</v>
      </c>
    </row>
    <row r="45" spans="1:19" x14ac:dyDescent="0.7">
      <c r="A45" s="82">
        <v>42</v>
      </c>
      <c r="B45" s="3" t="s">
        <v>94</v>
      </c>
      <c r="C45" s="82">
        <v>11095</v>
      </c>
      <c r="D45" s="3" t="s">
        <v>590</v>
      </c>
      <c r="E45" s="82" t="s">
        <v>114</v>
      </c>
      <c r="F45" s="82">
        <v>264</v>
      </c>
      <c r="G45" s="82">
        <v>11</v>
      </c>
      <c r="H45" s="443">
        <v>18854</v>
      </c>
      <c r="I45" s="443">
        <v>18847</v>
      </c>
      <c r="J45" s="443">
        <v>66538</v>
      </c>
      <c r="K45" s="448">
        <v>75.234999999999999</v>
      </c>
      <c r="L45" s="446">
        <v>25086.6</v>
      </c>
      <c r="M45" s="446">
        <v>1.3310999999999999</v>
      </c>
      <c r="N45" s="67">
        <v>0.18779999999999999</v>
      </c>
      <c r="O45" s="67">
        <v>25.623100000000001</v>
      </c>
      <c r="P45" s="67">
        <v>1</v>
      </c>
      <c r="Q45" s="67">
        <v>14900.71</v>
      </c>
      <c r="R45" s="456">
        <f t="shared" si="0"/>
        <v>18211.978888888887</v>
      </c>
      <c r="S45" s="442">
        <f t="shared" si="1"/>
        <v>6874.6211111111115</v>
      </c>
    </row>
    <row r="46" spans="1:19" x14ac:dyDescent="0.7">
      <c r="A46" s="82">
        <v>43</v>
      </c>
      <c r="B46" s="3" t="s">
        <v>94</v>
      </c>
      <c r="C46" s="82">
        <v>11096</v>
      </c>
      <c r="D46" s="3" t="s">
        <v>591</v>
      </c>
      <c r="E46" s="82" t="s">
        <v>109</v>
      </c>
      <c r="F46" s="82">
        <v>40</v>
      </c>
      <c r="G46" s="82">
        <v>11</v>
      </c>
      <c r="H46" s="443">
        <v>4060</v>
      </c>
      <c r="I46" s="443">
        <v>4060</v>
      </c>
      <c r="J46" s="443">
        <v>11970</v>
      </c>
      <c r="K46" s="447">
        <v>89.328000000000003</v>
      </c>
      <c r="L46" s="446">
        <v>2593.36</v>
      </c>
      <c r="M46" s="446">
        <v>0.63880000000000003</v>
      </c>
      <c r="N46" s="67">
        <v>0.18779999999999999</v>
      </c>
      <c r="O46" s="67">
        <v>6.8822000000000001</v>
      </c>
      <c r="P46" s="67">
        <v>0.6</v>
      </c>
      <c r="Q46" s="67">
        <v>1812.51</v>
      </c>
      <c r="R46" s="456">
        <f t="shared" si="0"/>
        <v>2215.29</v>
      </c>
      <c r="S46" s="442">
        <f t="shared" si="1"/>
        <v>378.07000000000016</v>
      </c>
    </row>
    <row r="47" spans="1:19" x14ac:dyDescent="0.7">
      <c r="A47" s="82">
        <v>44</v>
      </c>
      <c r="B47" s="3" t="s">
        <v>94</v>
      </c>
      <c r="C47" s="82">
        <v>11097</v>
      </c>
      <c r="D47" s="3" t="s">
        <v>914</v>
      </c>
      <c r="E47" s="82" t="s">
        <v>110</v>
      </c>
      <c r="F47" s="82">
        <v>82</v>
      </c>
      <c r="G47" s="82">
        <v>11</v>
      </c>
      <c r="H47" s="443">
        <v>14422</v>
      </c>
      <c r="I47" s="443">
        <v>14257</v>
      </c>
      <c r="J47" s="443">
        <v>25914</v>
      </c>
      <c r="K47" s="447">
        <v>94.335999999999999</v>
      </c>
      <c r="L47" s="446">
        <v>7196.92</v>
      </c>
      <c r="M47" s="453">
        <v>0.50480000000000003</v>
      </c>
      <c r="N47" s="67">
        <v>0.18779999999999999</v>
      </c>
      <c r="O47" s="67">
        <v>7.8018000000000001</v>
      </c>
      <c r="P47" s="67">
        <v>0.6</v>
      </c>
      <c r="Q47" s="67">
        <v>3425.19</v>
      </c>
      <c r="R47" s="456">
        <f t="shared" si="0"/>
        <v>4186.3433333333332</v>
      </c>
      <c r="S47" s="442">
        <f t="shared" si="1"/>
        <v>3010.5766666666668</v>
      </c>
    </row>
    <row r="48" spans="1:19" x14ac:dyDescent="0.7">
      <c r="A48" s="82">
        <v>45</v>
      </c>
      <c r="B48" s="3" t="s">
        <v>94</v>
      </c>
      <c r="C48" s="82">
        <v>11098</v>
      </c>
      <c r="D48" s="3" t="s">
        <v>593</v>
      </c>
      <c r="E48" s="82" t="s">
        <v>110</v>
      </c>
      <c r="F48" s="82">
        <v>82</v>
      </c>
      <c r="G48" s="82">
        <v>11</v>
      </c>
      <c r="H48" s="443">
        <v>11983</v>
      </c>
      <c r="I48" s="443">
        <v>11983</v>
      </c>
      <c r="J48" s="443">
        <v>27595</v>
      </c>
      <c r="K48" s="447">
        <v>100.455</v>
      </c>
      <c r="L48" s="446">
        <v>6937.51</v>
      </c>
      <c r="M48" s="453">
        <v>0.57889999999999997</v>
      </c>
      <c r="N48" s="67">
        <v>0.18779999999999999</v>
      </c>
      <c r="O48" s="67">
        <v>7.3738000000000001</v>
      </c>
      <c r="P48" s="67">
        <v>0.6</v>
      </c>
      <c r="Q48" s="67">
        <v>3425.19</v>
      </c>
      <c r="R48" s="456">
        <f t="shared" si="0"/>
        <v>4186.3433333333332</v>
      </c>
      <c r="S48" s="442">
        <f t="shared" si="1"/>
        <v>2751.166666666667</v>
      </c>
    </row>
    <row r="49" spans="1:19" x14ac:dyDescent="0.7">
      <c r="A49" s="82">
        <v>46</v>
      </c>
      <c r="B49" s="3" t="s">
        <v>94</v>
      </c>
      <c r="C49" s="82">
        <v>11099</v>
      </c>
      <c r="D49" s="3" t="s">
        <v>594</v>
      </c>
      <c r="E49" s="82" t="s">
        <v>109</v>
      </c>
      <c r="F49" s="82">
        <v>38</v>
      </c>
      <c r="G49" s="82">
        <v>11</v>
      </c>
      <c r="H49" s="443">
        <v>4215</v>
      </c>
      <c r="I49" s="443">
        <v>4215</v>
      </c>
      <c r="J49" s="443">
        <v>11239</v>
      </c>
      <c r="K49" s="447">
        <v>88.287999999999997</v>
      </c>
      <c r="L49" s="446">
        <v>2498.96</v>
      </c>
      <c r="M49" s="453">
        <v>0.59289999999999998</v>
      </c>
      <c r="N49" s="67">
        <v>0.18990000000000001</v>
      </c>
      <c r="O49" s="67">
        <v>7.3738000000000001</v>
      </c>
      <c r="P49" s="67">
        <v>0.6</v>
      </c>
      <c r="Q49" s="67">
        <v>1212.28</v>
      </c>
      <c r="R49" s="456">
        <f t="shared" si="0"/>
        <v>1481.6755555555555</v>
      </c>
      <c r="S49" s="442">
        <f t="shared" si="1"/>
        <v>1017.2844444444445</v>
      </c>
    </row>
    <row r="50" spans="1:19" x14ac:dyDescent="0.7">
      <c r="A50" s="82">
        <v>47</v>
      </c>
      <c r="B50" s="3" t="s">
        <v>94</v>
      </c>
      <c r="C50" s="82">
        <v>11100</v>
      </c>
      <c r="D50" s="3" t="s">
        <v>595</v>
      </c>
      <c r="E50" s="82" t="s">
        <v>109</v>
      </c>
      <c r="F50" s="82">
        <v>35</v>
      </c>
      <c r="G50" s="82">
        <v>11</v>
      </c>
      <c r="H50" s="443">
        <v>2864</v>
      </c>
      <c r="I50" s="443">
        <v>2857</v>
      </c>
      <c r="J50" s="443">
        <v>6831</v>
      </c>
      <c r="K50" s="448">
        <v>58.26</v>
      </c>
      <c r="L50" s="446">
        <v>1500.93</v>
      </c>
      <c r="M50" s="453">
        <v>0.52539999999999998</v>
      </c>
      <c r="N50" s="67">
        <v>0.18779999999999999</v>
      </c>
      <c r="O50" s="67">
        <v>6.8907999999999996</v>
      </c>
      <c r="P50" s="67">
        <v>0.6</v>
      </c>
      <c r="Q50" s="67">
        <v>1212.28</v>
      </c>
      <c r="R50" s="456">
        <f t="shared" si="0"/>
        <v>1481.6755555555555</v>
      </c>
      <c r="S50" s="442">
        <f t="shared" si="1"/>
        <v>19.254444444444516</v>
      </c>
    </row>
    <row r="51" spans="1:19" x14ac:dyDescent="0.7">
      <c r="A51" s="82">
        <v>48</v>
      </c>
      <c r="B51" s="3" t="s">
        <v>94</v>
      </c>
      <c r="C51" s="82">
        <v>11101</v>
      </c>
      <c r="D51" s="3" t="s">
        <v>596</v>
      </c>
      <c r="E51" s="82" t="s">
        <v>109</v>
      </c>
      <c r="F51" s="82">
        <v>42</v>
      </c>
      <c r="G51" s="82">
        <v>11</v>
      </c>
      <c r="H51" s="443">
        <v>7270</v>
      </c>
      <c r="I51" s="443">
        <v>7270</v>
      </c>
      <c r="J51" s="443">
        <v>17073</v>
      </c>
      <c r="K51" s="447">
        <v>121.343</v>
      </c>
      <c r="L51" s="446">
        <v>3641.39</v>
      </c>
      <c r="M51" s="453">
        <v>0.50090000000000001</v>
      </c>
      <c r="N51" s="67">
        <v>0.18779999999999999</v>
      </c>
      <c r="O51" s="67">
        <v>6.8189000000000002</v>
      </c>
      <c r="P51" s="67">
        <v>0.6</v>
      </c>
      <c r="Q51" s="67">
        <v>1212.28</v>
      </c>
      <c r="R51" s="456">
        <f t="shared" si="0"/>
        <v>1481.6755555555555</v>
      </c>
      <c r="S51" s="442">
        <f t="shared" si="1"/>
        <v>2159.7144444444443</v>
      </c>
    </row>
    <row r="52" spans="1:19" x14ac:dyDescent="0.7">
      <c r="A52" s="82">
        <v>49</v>
      </c>
      <c r="B52" s="3" t="s">
        <v>94</v>
      </c>
      <c r="C52" s="82">
        <v>11102</v>
      </c>
      <c r="D52" s="3" t="s">
        <v>597</v>
      </c>
      <c r="E52" s="82" t="s">
        <v>109</v>
      </c>
      <c r="F52" s="82">
        <v>40</v>
      </c>
      <c r="G52" s="82">
        <v>11</v>
      </c>
      <c r="H52" s="443">
        <v>4350</v>
      </c>
      <c r="I52" s="443">
        <v>4327</v>
      </c>
      <c r="J52" s="443">
        <v>13654</v>
      </c>
      <c r="K52" s="447">
        <v>101.896</v>
      </c>
      <c r="L52" s="446">
        <v>2405.46</v>
      </c>
      <c r="M52" s="453">
        <v>0.55589999999999995</v>
      </c>
      <c r="N52" s="67">
        <v>0.18779999999999999</v>
      </c>
      <c r="O52" s="67">
        <v>4.7784000000000004</v>
      </c>
      <c r="P52" s="67">
        <v>0.6</v>
      </c>
      <c r="Q52" s="67">
        <v>1812.51</v>
      </c>
      <c r="R52" s="456">
        <f t="shared" si="0"/>
        <v>2215.29</v>
      </c>
      <c r="S52" s="442">
        <f t="shared" si="1"/>
        <v>190.17000000000007</v>
      </c>
    </row>
    <row r="53" spans="1:19" x14ac:dyDescent="0.7">
      <c r="A53" s="82">
        <v>50</v>
      </c>
      <c r="B53" s="3" t="s">
        <v>94</v>
      </c>
      <c r="C53" s="82">
        <v>11103</v>
      </c>
      <c r="D53" s="3" t="s">
        <v>598</v>
      </c>
      <c r="E53" s="82" t="s">
        <v>109</v>
      </c>
      <c r="F53" s="82">
        <v>34</v>
      </c>
      <c r="G53" s="82">
        <v>11</v>
      </c>
      <c r="H53" s="443">
        <v>4056</v>
      </c>
      <c r="I53" s="443">
        <v>4056</v>
      </c>
      <c r="J53" s="443">
        <v>7555</v>
      </c>
      <c r="K53" s="448">
        <v>66.33</v>
      </c>
      <c r="L53" s="446">
        <v>2142.6</v>
      </c>
      <c r="M53" s="453">
        <v>0.52829999999999999</v>
      </c>
      <c r="N53" s="67">
        <v>0.18779999999999999</v>
      </c>
      <c r="O53" s="67">
        <v>4.4518000000000004</v>
      </c>
      <c r="P53" s="67">
        <v>0.6</v>
      </c>
      <c r="Q53" s="67">
        <v>1212.28</v>
      </c>
      <c r="R53" s="456">
        <f t="shared" si="0"/>
        <v>1481.6755555555555</v>
      </c>
      <c r="S53" s="442">
        <f t="shared" si="1"/>
        <v>660.92444444444436</v>
      </c>
    </row>
    <row r="54" spans="1:19" x14ac:dyDescent="0.7">
      <c r="A54" s="82">
        <v>51</v>
      </c>
      <c r="B54" s="3" t="s">
        <v>94</v>
      </c>
      <c r="C54" s="82">
        <v>11450</v>
      </c>
      <c r="D54" s="3" t="s">
        <v>599</v>
      </c>
      <c r="E54" s="82" t="s">
        <v>108</v>
      </c>
      <c r="F54" s="82">
        <v>276</v>
      </c>
      <c r="G54" s="82">
        <v>11</v>
      </c>
      <c r="H54" s="443">
        <v>17823</v>
      </c>
      <c r="I54" s="443">
        <v>17823</v>
      </c>
      <c r="J54" s="443">
        <v>61689</v>
      </c>
      <c r="K54" s="448">
        <v>66.72</v>
      </c>
      <c r="L54" s="453">
        <v>23784.9</v>
      </c>
      <c r="M54" s="446">
        <v>1.3345</v>
      </c>
      <c r="N54" s="67">
        <v>0.18990000000000001</v>
      </c>
      <c r="O54" s="67">
        <v>36.679299999999998</v>
      </c>
      <c r="P54" s="67">
        <v>1.2</v>
      </c>
      <c r="Q54" s="67">
        <v>23538.66</v>
      </c>
      <c r="R54" s="456">
        <f t="shared" si="0"/>
        <v>28769.473333333335</v>
      </c>
      <c r="S54" s="442">
        <f t="shared" si="1"/>
        <v>-4984.5733333333337</v>
      </c>
    </row>
    <row r="55" spans="1:19" x14ac:dyDescent="0.7">
      <c r="A55" s="82">
        <v>52</v>
      </c>
      <c r="B55" s="3" t="s">
        <v>94</v>
      </c>
      <c r="C55" s="82">
        <v>21323</v>
      </c>
      <c r="D55" s="3" t="s">
        <v>915</v>
      </c>
      <c r="E55" s="82" t="s">
        <v>109</v>
      </c>
      <c r="F55" s="82">
        <v>40</v>
      </c>
      <c r="G55" s="82">
        <v>11</v>
      </c>
      <c r="H55" s="443">
        <v>4357</v>
      </c>
      <c r="I55" s="443">
        <v>4342</v>
      </c>
      <c r="J55" s="443">
        <v>13898</v>
      </c>
      <c r="K55" s="447">
        <v>103.71599999999999</v>
      </c>
      <c r="L55" s="446">
        <v>2768.72</v>
      </c>
      <c r="M55" s="446">
        <v>0.63770000000000004</v>
      </c>
      <c r="N55" s="67">
        <v>0.18779999999999999</v>
      </c>
      <c r="O55" s="67">
        <v>9.4794999999999998</v>
      </c>
      <c r="P55" s="67">
        <v>0.6</v>
      </c>
      <c r="Q55" s="67">
        <v>1212.28</v>
      </c>
      <c r="R55" s="456">
        <f t="shared" si="0"/>
        <v>1481.6755555555555</v>
      </c>
      <c r="S55" s="442">
        <f t="shared" si="1"/>
        <v>1287.0444444444443</v>
      </c>
    </row>
    <row r="56" spans="1:19" x14ac:dyDescent="0.7">
      <c r="A56" s="82">
        <v>53</v>
      </c>
      <c r="B56" s="3" t="s">
        <v>93</v>
      </c>
      <c r="C56" s="82">
        <v>10706</v>
      </c>
      <c r="D56" s="3" t="s">
        <v>601</v>
      </c>
      <c r="E56" s="82" t="s">
        <v>108</v>
      </c>
      <c r="F56" s="82">
        <v>420</v>
      </c>
      <c r="G56" s="82">
        <v>11</v>
      </c>
      <c r="H56" s="443">
        <v>32438</v>
      </c>
      <c r="I56" s="443">
        <v>32415</v>
      </c>
      <c r="J56" s="443">
        <v>133086</v>
      </c>
      <c r="K56" s="447">
        <v>94.587999999999994</v>
      </c>
      <c r="L56" s="446">
        <v>52632.7</v>
      </c>
      <c r="M56" s="446">
        <v>1.6236999999999999</v>
      </c>
      <c r="N56" s="67">
        <v>0.18779999999999999</v>
      </c>
      <c r="O56" s="67">
        <v>36.679299999999998</v>
      </c>
      <c r="P56" s="67">
        <v>1.2</v>
      </c>
      <c r="Q56" s="67">
        <v>42240.1</v>
      </c>
      <c r="R56" s="456">
        <f t="shared" si="0"/>
        <v>51626.788888888885</v>
      </c>
      <c r="S56" s="442">
        <f t="shared" si="1"/>
        <v>1005.9111111111124</v>
      </c>
    </row>
    <row r="57" spans="1:19" x14ac:dyDescent="0.7">
      <c r="A57" s="82">
        <v>54</v>
      </c>
      <c r="B57" s="3" t="s">
        <v>93</v>
      </c>
      <c r="C57" s="82">
        <v>11042</v>
      </c>
      <c r="D57" s="3" t="s">
        <v>602</v>
      </c>
      <c r="E57" s="82" t="s">
        <v>111</v>
      </c>
      <c r="F57" s="82">
        <v>129</v>
      </c>
      <c r="G57" s="82">
        <v>11</v>
      </c>
      <c r="H57" s="443">
        <v>9292</v>
      </c>
      <c r="I57" s="443">
        <v>9292</v>
      </c>
      <c r="J57" s="443">
        <v>27395</v>
      </c>
      <c r="K57" s="448">
        <v>63.392000000000003</v>
      </c>
      <c r="L57" s="453">
        <v>8127.49</v>
      </c>
      <c r="M57" s="446">
        <v>0.87470000000000003</v>
      </c>
      <c r="N57" s="67">
        <v>0.18779999999999999</v>
      </c>
      <c r="O57" s="67">
        <v>25.364599999999999</v>
      </c>
      <c r="P57" s="67">
        <v>0.8</v>
      </c>
      <c r="Q57" s="67">
        <v>7482.47</v>
      </c>
      <c r="R57" s="456">
        <f t="shared" si="0"/>
        <v>9145.2411111111105</v>
      </c>
      <c r="S57" s="442">
        <f t="shared" si="1"/>
        <v>-1017.7511111111107</v>
      </c>
    </row>
    <row r="58" spans="1:19" x14ac:dyDescent="0.7">
      <c r="A58" s="82">
        <v>55</v>
      </c>
      <c r="B58" s="3" t="s">
        <v>93</v>
      </c>
      <c r="C58" s="82">
        <v>11044</v>
      </c>
      <c r="D58" s="3" t="s">
        <v>603</v>
      </c>
      <c r="E58" s="82" t="s">
        <v>109</v>
      </c>
      <c r="F58" s="82">
        <v>30</v>
      </c>
      <c r="G58" s="82">
        <v>12</v>
      </c>
      <c r="H58" s="443">
        <v>4276</v>
      </c>
      <c r="I58" s="443">
        <v>4273</v>
      </c>
      <c r="J58" s="443">
        <v>9313</v>
      </c>
      <c r="K58" s="447">
        <v>85.05</v>
      </c>
      <c r="L58" s="446">
        <v>2491.5700000000002</v>
      </c>
      <c r="M58" s="453">
        <v>0.58309999999999995</v>
      </c>
      <c r="N58" s="67">
        <v>0.18990000000000001</v>
      </c>
      <c r="O58" s="67">
        <v>6.4359000000000002</v>
      </c>
      <c r="P58" s="67">
        <v>0.6</v>
      </c>
      <c r="Q58" s="67">
        <v>1212.28</v>
      </c>
      <c r="R58" s="456">
        <f t="shared" si="0"/>
        <v>1616.3733333333334</v>
      </c>
      <c r="S58" s="442">
        <f t="shared" si="1"/>
        <v>875.19666666666672</v>
      </c>
    </row>
    <row r="59" spans="1:19" x14ac:dyDescent="0.7">
      <c r="A59" s="82">
        <v>56</v>
      </c>
      <c r="B59" s="3" t="s">
        <v>93</v>
      </c>
      <c r="C59" s="82">
        <v>11045</v>
      </c>
      <c r="D59" s="3" t="s">
        <v>604</v>
      </c>
      <c r="E59" s="82" t="s">
        <v>109</v>
      </c>
      <c r="F59" s="82">
        <v>30</v>
      </c>
      <c r="G59" s="82">
        <v>11</v>
      </c>
      <c r="H59" s="443">
        <v>5095</v>
      </c>
      <c r="I59" s="443">
        <v>5052</v>
      </c>
      <c r="J59" s="443">
        <v>10761</v>
      </c>
      <c r="K59" s="447">
        <v>107.075</v>
      </c>
      <c r="L59" s="446">
        <v>2653.76</v>
      </c>
      <c r="M59" s="453">
        <v>0.52529999999999999</v>
      </c>
      <c r="N59" s="67">
        <v>0.18779999999999999</v>
      </c>
      <c r="O59" s="67">
        <v>4.6032000000000002</v>
      </c>
      <c r="P59" s="67">
        <v>0.6</v>
      </c>
      <c r="Q59" s="67">
        <v>1212.28</v>
      </c>
      <c r="R59" s="456">
        <f t="shared" si="0"/>
        <v>1481.6755555555555</v>
      </c>
      <c r="S59" s="442">
        <f t="shared" si="1"/>
        <v>1172.0844444444447</v>
      </c>
    </row>
    <row r="60" spans="1:19" x14ac:dyDescent="0.7">
      <c r="A60" s="82">
        <v>57</v>
      </c>
      <c r="B60" s="3" t="s">
        <v>93</v>
      </c>
      <c r="C60" s="82">
        <v>11448</v>
      </c>
      <c r="D60" s="3" t="s">
        <v>605</v>
      </c>
      <c r="E60" s="82" t="s">
        <v>114</v>
      </c>
      <c r="F60" s="82">
        <v>266</v>
      </c>
      <c r="G60" s="82">
        <v>11</v>
      </c>
      <c r="H60" s="443">
        <v>18869</v>
      </c>
      <c r="I60" s="443">
        <v>18869</v>
      </c>
      <c r="J60" s="443">
        <v>73630</v>
      </c>
      <c r="K60" s="447">
        <v>82.628</v>
      </c>
      <c r="L60" s="446">
        <v>28650.2</v>
      </c>
      <c r="M60" s="446">
        <v>1.5184</v>
      </c>
      <c r="N60" s="67">
        <v>0.18990000000000001</v>
      </c>
      <c r="O60" s="67">
        <v>36.679299999999998</v>
      </c>
      <c r="P60" s="67">
        <v>1</v>
      </c>
      <c r="Q60" s="67">
        <v>14900.71</v>
      </c>
      <c r="R60" s="456">
        <f t="shared" si="0"/>
        <v>18211.978888888887</v>
      </c>
      <c r="S60" s="442">
        <f t="shared" si="1"/>
        <v>10438.221111111114</v>
      </c>
    </row>
    <row r="61" spans="1:19" x14ac:dyDescent="0.7">
      <c r="A61" s="82">
        <v>58</v>
      </c>
      <c r="B61" s="3" t="s">
        <v>93</v>
      </c>
      <c r="C61" s="82">
        <v>21356</v>
      </c>
      <c r="D61" s="3" t="s">
        <v>606</v>
      </c>
      <c r="E61" s="82" t="s">
        <v>109</v>
      </c>
      <c r="F61" s="82">
        <v>30</v>
      </c>
      <c r="G61" s="82">
        <v>11</v>
      </c>
      <c r="H61" s="443">
        <v>4829</v>
      </c>
      <c r="I61" s="443">
        <v>4829</v>
      </c>
      <c r="J61" s="443">
        <v>9722</v>
      </c>
      <c r="K61" s="447">
        <v>96.736000000000004</v>
      </c>
      <c r="L61" s="446">
        <v>2357.12</v>
      </c>
      <c r="M61" s="453">
        <v>0.48809999999999998</v>
      </c>
      <c r="N61" s="67">
        <v>0.19550000000000001</v>
      </c>
      <c r="O61" s="67">
        <v>3.9441000000000002</v>
      </c>
      <c r="P61" s="67">
        <v>0.6</v>
      </c>
      <c r="Q61" s="67">
        <v>1212.28</v>
      </c>
      <c r="R61" s="456">
        <f t="shared" si="0"/>
        <v>1481.6755555555555</v>
      </c>
      <c r="S61" s="442">
        <f t="shared" si="1"/>
        <v>875.44444444444434</v>
      </c>
    </row>
    <row r="62" spans="1:19" x14ac:dyDescent="0.7">
      <c r="A62" s="82">
        <v>59</v>
      </c>
      <c r="B62" s="3" t="s">
        <v>93</v>
      </c>
      <c r="C62" s="82">
        <v>28778</v>
      </c>
      <c r="D62" s="3" t="s">
        <v>607</v>
      </c>
      <c r="E62" s="82" t="s">
        <v>112</v>
      </c>
      <c r="F62" s="82">
        <v>15</v>
      </c>
      <c r="G62" s="82">
        <v>11</v>
      </c>
      <c r="H62" s="443">
        <v>1934</v>
      </c>
      <c r="I62" s="443">
        <v>1934</v>
      </c>
      <c r="J62" s="443">
        <v>3975</v>
      </c>
      <c r="K62" s="448">
        <v>79.103999999999999</v>
      </c>
      <c r="L62" s="446">
        <v>925.21</v>
      </c>
      <c r="M62" s="453">
        <v>0.47839999999999999</v>
      </c>
      <c r="N62" s="67">
        <v>0.18990000000000001</v>
      </c>
      <c r="O62" s="67">
        <v>4.4774000000000003</v>
      </c>
      <c r="P62" s="67">
        <v>0.6</v>
      </c>
      <c r="Q62" s="67">
        <v>557.70000000000005</v>
      </c>
      <c r="R62" s="456">
        <f t="shared" si="0"/>
        <v>681.63333333333333</v>
      </c>
      <c r="S62" s="442">
        <f t="shared" si="1"/>
        <v>243.57666666666671</v>
      </c>
    </row>
    <row r="63" spans="1:19" x14ac:dyDescent="0.7">
      <c r="A63" s="82">
        <v>60</v>
      </c>
      <c r="B63" s="3" t="s">
        <v>93</v>
      </c>
      <c r="C63" s="82">
        <v>28811</v>
      </c>
      <c r="D63" s="3" t="s">
        <v>608</v>
      </c>
      <c r="E63" s="82" t="s">
        <v>109</v>
      </c>
      <c r="F63" s="82">
        <v>30</v>
      </c>
      <c r="G63" s="82">
        <v>11</v>
      </c>
      <c r="H63" s="443">
        <v>4363</v>
      </c>
      <c r="I63" s="443">
        <v>4363</v>
      </c>
      <c r="J63" s="443">
        <v>9176</v>
      </c>
      <c r="K63" s="447">
        <v>91.302999999999997</v>
      </c>
      <c r="L63" s="446">
        <v>2246.9699999999998</v>
      </c>
      <c r="M63" s="453">
        <v>0.51500000000000001</v>
      </c>
      <c r="N63" s="67">
        <v>0.18990000000000001</v>
      </c>
      <c r="O63" s="67">
        <v>5.1196999999999999</v>
      </c>
      <c r="P63" s="67">
        <v>0.6</v>
      </c>
      <c r="Q63" s="67">
        <v>1812.51</v>
      </c>
      <c r="R63" s="456">
        <f t="shared" si="0"/>
        <v>2215.29</v>
      </c>
      <c r="S63" s="442">
        <f t="shared" si="1"/>
        <v>31.679999999999836</v>
      </c>
    </row>
    <row r="64" spans="1:19" x14ac:dyDescent="0.7">
      <c r="A64" s="82">
        <v>61</v>
      </c>
      <c r="B64" s="3" t="s">
        <v>93</v>
      </c>
      <c r="C64" s="82">
        <v>28815</v>
      </c>
      <c r="D64" s="3" t="s">
        <v>609</v>
      </c>
      <c r="E64" s="82" t="s">
        <v>109</v>
      </c>
      <c r="F64" s="82">
        <v>30</v>
      </c>
      <c r="G64" s="82">
        <v>11</v>
      </c>
      <c r="H64" s="443">
        <v>2800</v>
      </c>
      <c r="I64" s="443">
        <v>2800</v>
      </c>
      <c r="J64" s="443">
        <v>6764</v>
      </c>
      <c r="K64" s="448">
        <v>67.302999999999997</v>
      </c>
      <c r="L64" s="446">
        <v>1805.07</v>
      </c>
      <c r="M64" s="446">
        <v>0.64470000000000005</v>
      </c>
      <c r="N64" s="67">
        <v>0.18990000000000001</v>
      </c>
      <c r="O64" s="67">
        <v>6.81</v>
      </c>
      <c r="P64" s="67">
        <v>0.6</v>
      </c>
      <c r="Q64" s="67">
        <v>1212.28</v>
      </c>
      <c r="R64" s="456">
        <f t="shared" si="0"/>
        <v>1481.6755555555555</v>
      </c>
      <c r="S64" s="442">
        <f t="shared" si="1"/>
        <v>323.39444444444439</v>
      </c>
    </row>
    <row r="65" spans="1:19" x14ac:dyDescent="0.7">
      <c r="A65" s="82">
        <v>62</v>
      </c>
      <c r="B65" s="3" t="s">
        <v>90</v>
      </c>
      <c r="C65" s="82">
        <v>10704</v>
      </c>
      <c r="D65" s="3" t="s">
        <v>610</v>
      </c>
      <c r="E65" s="82" t="s">
        <v>108</v>
      </c>
      <c r="F65" s="82">
        <v>353</v>
      </c>
      <c r="G65" s="82">
        <v>12</v>
      </c>
      <c r="H65" s="443">
        <v>25911</v>
      </c>
      <c r="I65" s="443">
        <v>24900</v>
      </c>
      <c r="J65" s="443">
        <v>104474</v>
      </c>
      <c r="K65" s="447">
        <v>81.084999999999994</v>
      </c>
      <c r="L65" s="446">
        <v>37498.400000000001</v>
      </c>
      <c r="M65" s="446">
        <v>1.506</v>
      </c>
      <c r="N65" s="67">
        <v>0.18990000000000001</v>
      </c>
      <c r="O65" s="67">
        <v>61.643300000000004</v>
      </c>
      <c r="P65" s="67">
        <v>1.2</v>
      </c>
      <c r="Q65" s="67">
        <v>23538.66</v>
      </c>
      <c r="R65" s="456">
        <f t="shared" si="0"/>
        <v>31384.880000000001</v>
      </c>
      <c r="S65" s="442">
        <f t="shared" si="1"/>
        <v>6113.52</v>
      </c>
    </row>
    <row r="66" spans="1:19" x14ac:dyDescent="0.7">
      <c r="A66" s="82">
        <v>63</v>
      </c>
      <c r="B66" s="3" t="s">
        <v>90</v>
      </c>
      <c r="C66" s="82">
        <v>10991</v>
      </c>
      <c r="D66" s="3" t="s">
        <v>611</v>
      </c>
      <c r="E66" s="82" t="s">
        <v>110</v>
      </c>
      <c r="F66" s="82">
        <v>60</v>
      </c>
      <c r="G66" s="82">
        <v>12</v>
      </c>
      <c r="H66" s="443">
        <v>4849</v>
      </c>
      <c r="I66" s="443">
        <v>4490</v>
      </c>
      <c r="J66" s="443">
        <v>16078</v>
      </c>
      <c r="K66" s="448">
        <v>73.415999999999997</v>
      </c>
      <c r="L66" s="453">
        <v>4062.06</v>
      </c>
      <c r="M66" s="446">
        <v>0.90469999999999995</v>
      </c>
      <c r="N66" s="67">
        <v>0.18779999999999999</v>
      </c>
      <c r="O66" s="67">
        <v>10.336499999999999</v>
      </c>
      <c r="P66" s="67">
        <v>0.6</v>
      </c>
      <c r="Q66" s="67">
        <v>3425.19</v>
      </c>
      <c r="R66" s="456">
        <f t="shared" si="0"/>
        <v>4566.92</v>
      </c>
      <c r="S66" s="442">
        <f t="shared" si="1"/>
        <v>-504.86000000000013</v>
      </c>
    </row>
    <row r="67" spans="1:19" x14ac:dyDescent="0.7">
      <c r="A67" s="82">
        <v>64</v>
      </c>
      <c r="B67" s="3" t="s">
        <v>90</v>
      </c>
      <c r="C67" s="82">
        <v>10992</v>
      </c>
      <c r="D67" s="3" t="s">
        <v>612</v>
      </c>
      <c r="E67" s="82" t="s">
        <v>109</v>
      </c>
      <c r="F67" s="82">
        <v>40</v>
      </c>
      <c r="G67" s="82">
        <v>11</v>
      </c>
      <c r="H67" s="443">
        <v>3234</v>
      </c>
      <c r="I67" s="443">
        <v>3233</v>
      </c>
      <c r="J67" s="443">
        <v>8985</v>
      </c>
      <c r="K67" s="448">
        <v>67.052000000000007</v>
      </c>
      <c r="L67" s="446">
        <v>2366.9699999999998</v>
      </c>
      <c r="M67" s="446">
        <v>0.73209999999999997</v>
      </c>
      <c r="N67" s="67">
        <v>0.18779999999999999</v>
      </c>
      <c r="O67" s="67">
        <v>6.4359000000000002</v>
      </c>
      <c r="P67" s="67">
        <v>0.6</v>
      </c>
      <c r="Q67" s="67">
        <v>1812.51</v>
      </c>
      <c r="R67" s="456">
        <f t="shared" si="0"/>
        <v>2215.29</v>
      </c>
      <c r="S67" s="442">
        <f t="shared" si="1"/>
        <v>151.67999999999984</v>
      </c>
    </row>
    <row r="68" spans="1:19" x14ac:dyDescent="0.7">
      <c r="A68" s="82">
        <v>65</v>
      </c>
      <c r="B68" s="3" t="s">
        <v>90</v>
      </c>
      <c r="C68" s="82">
        <v>10993</v>
      </c>
      <c r="D68" s="3" t="s">
        <v>613</v>
      </c>
      <c r="E68" s="82" t="s">
        <v>111</v>
      </c>
      <c r="F68" s="82">
        <v>90</v>
      </c>
      <c r="G68" s="82">
        <v>11</v>
      </c>
      <c r="H68" s="443">
        <v>7509</v>
      </c>
      <c r="I68" s="443">
        <v>7509</v>
      </c>
      <c r="J68" s="443">
        <v>24653</v>
      </c>
      <c r="K68" s="447">
        <v>81.768000000000001</v>
      </c>
      <c r="L68" s="453">
        <v>6228.38</v>
      </c>
      <c r="M68" s="446">
        <v>0.82950000000000002</v>
      </c>
      <c r="N68" s="67">
        <v>0.18779999999999999</v>
      </c>
      <c r="O68" s="67">
        <v>8.6613000000000007</v>
      </c>
      <c r="P68" s="67">
        <v>0.8</v>
      </c>
      <c r="Q68" s="67">
        <v>5195.2299999999996</v>
      </c>
      <c r="R68" s="456">
        <f t="shared" si="0"/>
        <v>6349.7255555555548</v>
      </c>
      <c r="S68" s="442">
        <f t="shared" si="1"/>
        <v>-121.34555555555471</v>
      </c>
    </row>
    <row r="69" spans="1:19" x14ac:dyDescent="0.7">
      <c r="A69" s="82">
        <v>66</v>
      </c>
      <c r="B69" s="3" t="s">
        <v>90</v>
      </c>
      <c r="C69" s="82">
        <v>10994</v>
      </c>
      <c r="D69" s="3" t="s">
        <v>614</v>
      </c>
      <c r="E69" s="82" t="s">
        <v>110</v>
      </c>
      <c r="F69" s="82">
        <v>40</v>
      </c>
      <c r="G69" s="82">
        <v>11</v>
      </c>
      <c r="H69" s="443">
        <v>3117</v>
      </c>
      <c r="I69" s="443">
        <v>3020</v>
      </c>
      <c r="J69" s="443">
        <v>11760</v>
      </c>
      <c r="K69" s="447">
        <v>87.760999999999996</v>
      </c>
      <c r="L69" s="453">
        <v>2042.45</v>
      </c>
      <c r="M69" s="446">
        <v>0.67630000000000001</v>
      </c>
      <c r="N69" s="67">
        <v>0.18779999999999999</v>
      </c>
      <c r="O69" s="67">
        <v>5.5412999999999997</v>
      </c>
      <c r="P69" s="67">
        <v>0.6</v>
      </c>
      <c r="Q69" s="67">
        <v>3425.19</v>
      </c>
      <c r="R69" s="456">
        <f t="shared" ref="R69:R91" si="2">Q69/9*G69</f>
        <v>4186.3433333333332</v>
      </c>
      <c r="S69" s="442">
        <f t="shared" ref="S69:S91" si="3">L69-R69</f>
        <v>-2143.8933333333334</v>
      </c>
    </row>
    <row r="70" spans="1:19" x14ac:dyDescent="0.7">
      <c r="A70" s="82">
        <v>67</v>
      </c>
      <c r="B70" s="3" t="s">
        <v>90</v>
      </c>
      <c r="C70" s="82">
        <v>23367</v>
      </c>
      <c r="D70" s="3" t="s">
        <v>615</v>
      </c>
      <c r="E70" s="82" t="s">
        <v>109</v>
      </c>
      <c r="F70" s="82">
        <v>30</v>
      </c>
      <c r="G70" s="82">
        <v>11</v>
      </c>
      <c r="H70" s="443">
        <v>2506</v>
      </c>
      <c r="I70" s="443">
        <v>2502</v>
      </c>
      <c r="J70" s="443">
        <v>7732</v>
      </c>
      <c r="K70" s="448">
        <v>76.935000000000002</v>
      </c>
      <c r="L70" s="446">
        <v>2278.56</v>
      </c>
      <c r="M70" s="446">
        <v>0.91069999999999995</v>
      </c>
      <c r="N70" s="67">
        <v>0.18779999999999999</v>
      </c>
      <c r="O70" s="67">
        <v>23.3369</v>
      </c>
      <c r="P70" s="67">
        <v>0.6</v>
      </c>
      <c r="Q70" s="67">
        <v>1212.28</v>
      </c>
      <c r="R70" s="456">
        <f t="shared" si="2"/>
        <v>1481.6755555555555</v>
      </c>
      <c r="S70" s="442">
        <f t="shared" si="3"/>
        <v>796.8844444444444</v>
      </c>
    </row>
    <row r="71" spans="1:19" x14ac:dyDescent="0.7">
      <c r="A71" s="82">
        <v>68</v>
      </c>
      <c r="B71" s="3" t="s">
        <v>91</v>
      </c>
      <c r="C71" s="82">
        <v>10671</v>
      </c>
      <c r="D71" s="3" t="s">
        <v>617</v>
      </c>
      <c r="E71" s="82" t="s">
        <v>113</v>
      </c>
      <c r="F71" s="82">
        <v>1143</v>
      </c>
      <c r="G71" s="82">
        <v>11</v>
      </c>
      <c r="H71" s="443">
        <v>79805</v>
      </c>
      <c r="I71" s="443">
        <v>79719</v>
      </c>
      <c r="J71" s="443">
        <v>373843</v>
      </c>
      <c r="K71" s="447">
        <v>97.632999999999996</v>
      </c>
      <c r="L71" s="446">
        <v>187033</v>
      </c>
      <c r="M71" s="446">
        <v>2.3462000000000001</v>
      </c>
      <c r="N71" s="67">
        <v>0.18779999999999999</v>
      </c>
      <c r="O71" s="67">
        <v>47.612699999999997</v>
      </c>
      <c r="P71" s="67">
        <v>1.6</v>
      </c>
      <c r="Q71" s="67">
        <v>133579.96</v>
      </c>
      <c r="R71" s="456">
        <f t="shared" si="2"/>
        <v>163264.39555555553</v>
      </c>
      <c r="S71" s="442">
        <f t="shared" si="3"/>
        <v>23768.604444444471</v>
      </c>
    </row>
    <row r="72" spans="1:19" x14ac:dyDescent="0.7">
      <c r="A72" s="82">
        <v>69</v>
      </c>
      <c r="B72" s="3" t="s">
        <v>91</v>
      </c>
      <c r="C72" s="82">
        <v>11013</v>
      </c>
      <c r="D72" s="3" t="s">
        <v>618</v>
      </c>
      <c r="E72" s="82" t="s">
        <v>110</v>
      </c>
      <c r="F72" s="82">
        <v>60</v>
      </c>
      <c r="G72" s="82">
        <v>11</v>
      </c>
      <c r="H72" s="443">
        <v>4838</v>
      </c>
      <c r="I72" s="443">
        <v>4838</v>
      </c>
      <c r="J72" s="443">
        <v>16051</v>
      </c>
      <c r="K72" s="448">
        <v>79.855999999999995</v>
      </c>
      <c r="L72" s="453">
        <v>3184.12</v>
      </c>
      <c r="M72" s="446">
        <v>0.65810000000000002</v>
      </c>
      <c r="N72" s="67">
        <v>0.18779999999999999</v>
      </c>
      <c r="O72" s="67">
        <v>6.81</v>
      </c>
      <c r="P72" s="67">
        <v>0.6</v>
      </c>
      <c r="Q72" s="67">
        <v>3425.19</v>
      </c>
      <c r="R72" s="456">
        <f t="shared" si="2"/>
        <v>4186.3433333333332</v>
      </c>
      <c r="S72" s="442">
        <f t="shared" si="3"/>
        <v>-1002.2233333333334</v>
      </c>
    </row>
    <row r="73" spans="1:19" x14ac:dyDescent="0.7">
      <c r="A73" s="82">
        <v>70</v>
      </c>
      <c r="B73" s="3" t="s">
        <v>91</v>
      </c>
      <c r="C73" s="82">
        <v>11014</v>
      </c>
      <c r="D73" s="3" t="s">
        <v>619</v>
      </c>
      <c r="E73" s="82" t="s">
        <v>110</v>
      </c>
      <c r="F73" s="82">
        <v>60</v>
      </c>
      <c r="G73" s="82">
        <v>11</v>
      </c>
      <c r="H73" s="443">
        <v>4565</v>
      </c>
      <c r="I73" s="443">
        <v>4557</v>
      </c>
      <c r="J73" s="443">
        <v>15152</v>
      </c>
      <c r="K73" s="448">
        <v>75.382999999999996</v>
      </c>
      <c r="L73" s="446">
        <v>2956.79</v>
      </c>
      <c r="M73" s="446">
        <v>0.64880000000000004</v>
      </c>
      <c r="N73" s="67">
        <v>0.18779999999999999</v>
      </c>
      <c r="O73" s="67">
        <v>7.242</v>
      </c>
      <c r="P73" s="67">
        <v>0.6</v>
      </c>
      <c r="Q73" s="67">
        <v>2322</v>
      </c>
      <c r="R73" s="456">
        <f t="shared" si="2"/>
        <v>2838</v>
      </c>
      <c r="S73" s="442">
        <f t="shared" si="3"/>
        <v>118.78999999999996</v>
      </c>
    </row>
    <row r="74" spans="1:19" x14ac:dyDescent="0.7">
      <c r="A74" s="82">
        <v>71</v>
      </c>
      <c r="B74" s="3" t="s">
        <v>91</v>
      </c>
      <c r="C74" s="82">
        <v>11015</v>
      </c>
      <c r="D74" s="3" t="s">
        <v>620</v>
      </c>
      <c r="E74" s="82" t="s">
        <v>108</v>
      </c>
      <c r="F74" s="82">
        <v>280</v>
      </c>
      <c r="G74" s="82">
        <v>11</v>
      </c>
      <c r="H74" s="443">
        <v>20154</v>
      </c>
      <c r="I74" s="443">
        <v>20154</v>
      </c>
      <c r="J74" s="443">
        <v>71291</v>
      </c>
      <c r="K74" s="448">
        <v>76.003</v>
      </c>
      <c r="L74" s="453">
        <v>27778.7</v>
      </c>
      <c r="M74" s="446">
        <v>1.3783000000000001</v>
      </c>
      <c r="N74" s="67">
        <v>0.18779999999999999</v>
      </c>
      <c r="O74" s="67">
        <v>36.679299999999998</v>
      </c>
      <c r="P74" s="67">
        <v>1.2</v>
      </c>
      <c r="Q74" s="67">
        <v>23538.66</v>
      </c>
      <c r="R74" s="456">
        <f t="shared" si="2"/>
        <v>28769.473333333335</v>
      </c>
      <c r="S74" s="442">
        <f t="shared" si="3"/>
        <v>-990.77333333333445</v>
      </c>
    </row>
    <row r="75" spans="1:19" x14ac:dyDescent="0.7">
      <c r="A75" s="82">
        <v>72</v>
      </c>
      <c r="B75" s="3" t="s">
        <v>91</v>
      </c>
      <c r="C75" s="82">
        <v>11016</v>
      </c>
      <c r="D75" s="3" t="s">
        <v>621</v>
      </c>
      <c r="E75" s="82" t="s">
        <v>112</v>
      </c>
      <c r="F75" s="82">
        <v>8</v>
      </c>
      <c r="G75" s="82">
        <v>11</v>
      </c>
      <c r="H75" s="443">
        <v>833</v>
      </c>
      <c r="I75" s="443">
        <v>833</v>
      </c>
      <c r="J75" s="443">
        <v>1431</v>
      </c>
      <c r="K75" s="448">
        <v>53.396000000000001</v>
      </c>
      <c r="L75" s="453">
        <v>458.654</v>
      </c>
      <c r="M75" s="453">
        <v>0.55059999999999998</v>
      </c>
      <c r="N75" s="67">
        <v>0.24129999999999999</v>
      </c>
      <c r="O75" s="67">
        <v>1.3614999999999999</v>
      </c>
      <c r="P75" s="67">
        <v>0.6</v>
      </c>
      <c r="Q75" s="67">
        <v>557.70000000000005</v>
      </c>
      <c r="R75" s="456">
        <f t="shared" si="2"/>
        <v>681.63333333333333</v>
      </c>
      <c r="S75" s="442">
        <f t="shared" si="3"/>
        <v>-222.97933333333333</v>
      </c>
    </row>
    <row r="76" spans="1:19" x14ac:dyDescent="0.7">
      <c r="A76" s="82">
        <v>73</v>
      </c>
      <c r="B76" s="3" t="s">
        <v>91</v>
      </c>
      <c r="C76" s="82">
        <v>11017</v>
      </c>
      <c r="D76" s="3" t="s">
        <v>622</v>
      </c>
      <c r="E76" s="82" t="s">
        <v>109</v>
      </c>
      <c r="F76" s="82">
        <v>40</v>
      </c>
      <c r="G76" s="82">
        <v>11</v>
      </c>
      <c r="H76" s="443">
        <v>4379</v>
      </c>
      <c r="I76" s="443">
        <v>4378</v>
      </c>
      <c r="J76" s="443">
        <v>11121</v>
      </c>
      <c r="K76" s="447">
        <v>82.992999999999995</v>
      </c>
      <c r="L76" s="446">
        <v>2754.21</v>
      </c>
      <c r="M76" s="446">
        <v>0.62909999999999999</v>
      </c>
      <c r="N76" s="67">
        <v>0.18779999999999999</v>
      </c>
      <c r="O76" s="67">
        <v>7.9508999999999999</v>
      </c>
      <c r="P76" s="67">
        <v>0.6</v>
      </c>
      <c r="Q76" s="67">
        <v>1812.51</v>
      </c>
      <c r="R76" s="456">
        <f t="shared" si="2"/>
        <v>2215.29</v>
      </c>
      <c r="S76" s="442">
        <f t="shared" si="3"/>
        <v>538.92000000000007</v>
      </c>
    </row>
    <row r="77" spans="1:19" x14ac:dyDescent="0.7">
      <c r="A77" s="82">
        <v>74</v>
      </c>
      <c r="B77" s="3" t="s">
        <v>91</v>
      </c>
      <c r="C77" s="82">
        <v>11018</v>
      </c>
      <c r="D77" s="3" t="s">
        <v>623</v>
      </c>
      <c r="E77" s="82" t="s">
        <v>111</v>
      </c>
      <c r="F77" s="82">
        <v>137</v>
      </c>
      <c r="G77" s="82">
        <v>11</v>
      </c>
      <c r="H77" s="443">
        <v>11870</v>
      </c>
      <c r="I77" s="443">
        <v>11870</v>
      </c>
      <c r="J77" s="443">
        <v>38654</v>
      </c>
      <c r="K77" s="447">
        <v>84.222999999999999</v>
      </c>
      <c r="L77" s="446">
        <v>12981.6</v>
      </c>
      <c r="M77" s="446">
        <v>1.0936999999999999</v>
      </c>
      <c r="N77" s="67">
        <v>0.18779999999999999</v>
      </c>
      <c r="O77" s="67">
        <v>36.679299999999998</v>
      </c>
      <c r="P77" s="67">
        <v>0.8</v>
      </c>
      <c r="Q77" s="67">
        <v>7482.47</v>
      </c>
      <c r="R77" s="456">
        <f t="shared" si="2"/>
        <v>9145.2411111111105</v>
      </c>
      <c r="S77" s="442">
        <f t="shared" si="3"/>
        <v>3836.3588888888899</v>
      </c>
    </row>
    <row r="78" spans="1:19" x14ac:dyDescent="0.7">
      <c r="A78" s="82">
        <v>75</v>
      </c>
      <c r="B78" s="3" t="s">
        <v>91</v>
      </c>
      <c r="C78" s="82">
        <v>11019</v>
      </c>
      <c r="D78" s="3" t="s">
        <v>624</v>
      </c>
      <c r="E78" s="82" t="s">
        <v>109</v>
      </c>
      <c r="F78" s="82">
        <v>30</v>
      </c>
      <c r="G78" s="82">
        <v>11</v>
      </c>
      <c r="H78" s="443">
        <v>2291</v>
      </c>
      <c r="I78" s="443">
        <v>2291</v>
      </c>
      <c r="J78" s="443">
        <v>6654</v>
      </c>
      <c r="K78" s="448">
        <v>66.209000000000003</v>
      </c>
      <c r="L78" s="446">
        <v>1698.47</v>
      </c>
      <c r="M78" s="446">
        <v>0.74139999999999995</v>
      </c>
      <c r="N78" s="67">
        <v>0.18990000000000001</v>
      </c>
      <c r="O78" s="67">
        <v>7.3738000000000001</v>
      </c>
      <c r="P78" s="67">
        <v>0.6</v>
      </c>
      <c r="Q78" s="67">
        <v>1212.28</v>
      </c>
      <c r="R78" s="456">
        <f t="shared" si="2"/>
        <v>1481.6755555555555</v>
      </c>
      <c r="S78" s="442">
        <f t="shared" si="3"/>
        <v>216.79444444444448</v>
      </c>
    </row>
    <row r="79" spans="1:19" x14ac:dyDescent="0.7">
      <c r="A79" s="82">
        <v>76</v>
      </c>
      <c r="B79" s="3" t="s">
        <v>91</v>
      </c>
      <c r="C79" s="82">
        <v>11020</v>
      </c>
      <c r="D79" s="3" t="s">
        <v>625</v>
      </c>
      <c r="E79" s="82" t="s">
        <v>109</v>
      </c>
      <c r="F79" s="82">
        <v>30</v>
      </c>
      <c r="G79" s="82">
        <v>11</v>
      </c>
      <c r="H79" s="443">
        <v>2071</v>
      </c>
      <c r="I79" s="443">
        <v>2071</v>
      </c>
      <c r="J79" s="443">
        <v>4778</v>
      </c>
      <c r="K79" s="448">
        <v>47.542000000000002</v>
      </c>
      <c r="L79" s="453">
        <v>1331.95</v>
      </c>
      <c r="M79" s="446">
        <v>0.6431</v>
      </c>
      <c r="N79" s="67">
        <v>0.18779999999999999</v>
      </c>
      <c r="O79" s="67">
        <v>6.2629000000000001</v>
      </c>
      <c r="P79" s="67">
        <v>0.6</v>
      </c>
      <c r="Q79" s="67">
        <v>1212.28</v>
      </c>
      <c r="R79" s="456">
        <f t="shared" si="2"/>
        <v>1481.6755555555555</v>
      </c>
      <c r="S79" s="442">
        <f t="shared" si="3"/>
        <v>-149.7255555555555</v>
      </c>
    </row>
    <row r="80" spans="1:19" x14ac:dyDescent="0.7">
      <c r="A80" s="82">
        <v>77</v>
      </c>
      <c r="B80" s="3" t="s">
        <v>91</v>
      </c>
      <c r="C80" s="82">
        <v>11021</v>
      </c>
      <c r="D80" s="3" t="s">
        <v>626</v>
      </c>
      <c r="E80" s="82" t="s">
        <v>109</v>
      </c>
      <c r="F80" s="82">
        <v>30</v>
      </c>
      <c r="G80" s="82">
        <v>11</v>
      </c>
      <c r="H80" s="443">
        <v>3050</v>
      </c>
      <c r="I80" s="443">
        <v>3050</v>
      </c>
      <c r="J80" s="443">
        <v>8439</v>
      </c>
      <c r="K80" s="447">
        <v>83.97</v>
      </c>
      <c r="L80" s="453">
        <v>2011.06</v>
      </c>
      <c r="M80" s="446">
        <v>0.65939999999999999</v>
      </c>
      <c r="N80" s="67">
        <v>0.18779999999999999</v>
      </c>
      <c r="O80" s="67">
        <v>9.4794999999999998</v>
      </c>
      <c r="P80" s="67">
        <v>0.6</v>
      </c>
      <c r="Q80" s="67">
        <v>1812.51</v>
      </c>
      <c r="R80" s="456">
        <f t="shared" si="2"/>
        <v>2215.29</v>
      </c>
      <c r="S80" s="442">
        <f t="shared" si="3"/>
        <v>-204.23000000000002</v>
      </c>
    </row>
    <row r="81" spans="1:19" x14ac:dyDescent="0.7">
      <c r="A81" s="82">
        <v>78</v>
      </c>
      <c r="B81" s="3" t="s">
        <v>91</v>
      </c>
      <c r="C81" s="82">
        <v>11022</v>
      </c>
      <c r="D81" s="3" t="s">
        <v>627</v>
      </c>
      <c r="E81" s="82" t="s">
        <v>110</v>
      </c>
      <c r="F81" s="82">
        <v>55</v>
      </c>
      <c r="G81" s="82">
        <v>11</v>
      </c>
      <c r="H81" s="443">
        <v>5705</v>
      </c>
      <c r="I81" s="443">
        <v>5705</v>
      </c>
      <c r="J81" s="443">
        <v>18328</v>
      </c>
      <c r="K81" s="447">
        <v>99.474000000000004</v>
      </c>
      <c r="L81" s="446">
        <v>3987.36</v>
      </c>
      <c r="M81" s="446">
        <v>0.69889999999999997</v>
      </c>
      <c r="N81" s="67">
        <v>0.18779999999999999</v>
      </c>
      <c r="O81" s="67">
        <v>6.7354000000000003</v>
      </c>
      <c r="P81" s="67">
        <v>0.6</v>
      </c>
      <c r="Q81" s="67">
        <v>2322</v>
      </c>
      <c r="R81" s="456">
        <f t="shared" si="2"/>
        <v>2838</v>
      </c>
      <c r="S81" s="442">
        <f t="shared" si="3"/>
        <v>1149.3600000000001</v>
      </c>
    </row>
    <row r="82" spans="1:19" x14ac:dyDescent="0.7">
      <c r="A82" s="82">
        <v>79</v>
      </c>
      <c r="B82" s="3" t="s">
        <v>91</v>
      </c>
      <c r="C82" s="82">
        <v>11023</v>
      </c>
      <c r="D82" s="3" t="s">
        <v>628</v>
      </c>
      <c r="E82" s="82" t="s">
        <v>111</v>
      </c>
      <c r="F82" s="82">
        <v>126</v>
      </c>
      <c r="G82" s="82">
        <v>11</v>
      </c>
      <c r="H82" s="443">
        <v>10631</v>
      </c>
      <c r="I82" s="443">
        <v>10631</v>
      </c>
      <c r="J82" s="443">
        <v>33309</v>
      </c>
      <c r="K82" s="448">
        <v>78.912999999999997</v>
      </c>
      <c r="L82" s="446">
        <v>10521</v>
      </c>
      <c r="M82" s="446">
        <v>0.98970000000000002</v>
      </c>
      <c r="N82" s="67">
        <v>0.18779999999999999</v>
      </c>
      <c r="O82" s="67">
        <v>31.523499999999999</v>
      </c>
      <c r="P82" s="67">
        <v>0.8</v>
      </c>
      <c r="Q82" s="67">
        <v>7482.47</v>
      </c>
      <c r="R82" s="456">
        <f t="shared" si="2"/>
        <v>9145.2411111111105</v>
      </c>
      <c r="S82" s="442">
        <f t="shared" si="3"/>
        <v>1375.7588888888895</v>
      </c>
    </row>
    <row r="83" spans="1:19" x14ac:dyDescent="0.7">
      <c r="A83" s="82">
        <v>80</v>
      </c>
      <c r="B83" s="3" t="s">
        <v>91</v>
      </c>
      <c r="C83" s="82">
        <v>11024</v>
      </c>
      <c r="D83" s="3" t="s">
        <v>629</v>
      </c>
      <c r="E83" s="82" t="s">
        <v>109</v>
      </c>
      <c r="F83" s="82">
        <v>60</v>
      </c>
      <c r="G83" s="82">
        <v>11</v>
      </c>
      <c r="H83" s="443">
        <v>6394</v>
      </c>
      <c r="I83" s="443">
        <v>6394</v>
      </c>
      <c r="J83" s="443">
        <v>18378</v>
      </c>
      <c r="K83" s="447">
        <v>91.433000000000007</v>
      </c>
      <c r="L83" s="446">
        <v>3598.49</v>
      </c>
      <c r="M83" s="453">
        <v>0.56279999999999997</v>
      </c>
      <c r="N83" s="67">
        <v>0.18779999999999999</v>
      </c>
      <c r="O83" s="67">
        <v>5.6814999999999998</v>
      </c>
      <c r="P83" s="67">
        <v>0.6</v>
      </c>
      <c r="Q83" s="67">
        <v>1812.51</v>
      </c>
      <c r="R83" s="456">
        <f t="shared" si="2"/>
        <v>2215.29</v>
      </c>
      <c r="S83" s="442">
        <f t="shared" si="3"/>
        <v>1383.1999999999998</v>
      </c>
    </row>
    <row r="84" spans="1:19" x14ac:dyDescent="0.7">
      <c r="A84" s="82">
        <v>81</v>
      </c>
      <c r="B84" s="3" t="s">
        <v>91</v>
      </c>
      <c r="C84" s="82">
        <v>11025</v>
      </c>
      <c r="D84" s="3" t="s">
        <v>630</v>
      </c>
      <c r="E84" s="82" t="s">
        <v>111</v>
      </c>
      <c r="F84" s="82">
        <v>114</v>
      </c>
      <c r="G84" s="82">
        <v>11</v>
      </c>
      <c r="H84" s="443">
        <v>8570</v>
      </c>
      <c r="I84" s="443">
        <v>8570</v>
      </c>
      <c r="J84" s="443">
        <v>29650</v>
      </c>
      <c r="K84" s="448">
        <v>77.638000000000005</v>
      </c>
      <c r="L84" s="453">
        <v>7326.68</v>
      </c>
      <c r="M84" s="446">
        <v>0.85489999999999999</v>
      </c>
      <c r="N84" s="67">
        <v>0.18779999999999999</v>
      </c>
      <c r="O84" s="67">
        <v>29.4345</v>
      </c>
      <c r="P84" s="67">
        <v>0.8</v>
      </c>
      <c r="Q84" s="67">
        <v>7482.47</v>
      </c>
      <c r="R84" s="456">
        <f t="shared" si="2"/>
        <v>9145.2411111111105</v>
      </c>
      <c r="S84" s="442">
        <f t="shared" si="3"/>
        <v>-1818.5611111111102</v>
      </c>
    </row>
    <row r="85" spans="1:19" x14ac:dyDescent="0.7">
      <c r="A85" s="82">
        <v>82</v>
      </c>
      <c r="B85" s="3" t="s">
        <v>91</v>
      </c>
      <c r="C85" s="82">
        <v>11026</v>
      </c>
      <c r="D85" s="3" t="s">
        <v>631</v>
      </c>
      <c r="E85" s="82" t="s">
        <v>109</v>
      </c>
      <c r="F85" s="82">
        <v>30</v>
      </c>
      <c r="G85" s="82">
        <v>11</v>
      </c>
      <c r="H85" s="443">
        <v>2613</v>
      </c>
      <c r="I85" s="443">
        <v>2613</v>
      </c>
      <c r="J85" s="443">
        <v>6327</v>
      </c>
      <c r="K85" s="448">
        <v>62.954999999999998</v>
      </c>
      <c r="L85" s="453">
        <v>1424.67</v>
      </c>
      <c r="M85" s="453">
        <v>0.54520000000000002</v>
      </c>
      <c r="N85" s="67">
        <v>0.18779999999999999</v>
      </c>
      <c r="O85" s="67">
        <v>7.242</v>
      </c>
      <c r="P85" s="67">
        <v>0.6</v>
      </c>
      <c r="Q85" s="67">
        <v>1212.28</v>
      </c>
      <c r="R85" s="456">
        <f t="shared" si="2"/>
        <v>1481.6755555555555</v>
      </c>
      <c r="S85" s="442">
        <f t="shared" si="3"/>
        <v>-57.005555555555475</v>
      </c>
    </row>
    <row r="86" spans="1:19" x14ac:dyDescent="0.7">
      <c r="A86" s="82">
        <v>83</v>
      </c>
      <c r="B86" s="3" t="s">
        <v>91</v>
      </c>
      <c r="C86" s="82">
        <v>11027</v>
      </c>
      <c r="D86" s="3" t="s">
        <v>632</v>
      </c>
      <c r="E86" s="82" t="s">
        <v>109</v>
      </c>
      <c r="F86" s="82">
        <v>30</v>
      </c>
      <c r="G86" s="82">
        <v>11</v>
      </c>
      <c r="H86" s="443">
        <v>2370</v>
      </c>
      <c r="I86" s="443">
        <v>2370</v>
      </c>
      <c r="J86" s="443">
        <v>6215</v>
      </c>
      <c r="K86" s="448">
        <v>61.841000000000001</v>
      </c>
      <c r="L86" s="446">
        <v>1493.28</v>
      </c>
      <c r="M86" s="446">
        <v>0.63009999999999999</v>
      </c>
      <c r="N86" s="67">
        <v>0.18990000000000001</v>
      </c>
      <c r="O86" s="67">
        <v>7.3738000000000001</v>
      </c>
      <c r="P86" s="67">
        <v>0.6</v>
      </c>
      <c r="Q86" s="67">
        <v>1212.28</v>
      </c>
      <c r="R86" s="456">
        <f t="shared" si="2"/>
        <v>1481.6755555555555</v>
      </c>
      <c r="S86" s="442">
        <f t="shared" si="3"/>
        <v>11.604444444444425</v>
      </c>
    </row>
    <row r="87" spans="1:19" x14ac:dyDescent="0.7">
      <c r="A87" s="82">
        <v>84</v>
      </c>
      <c r="B87" s="3" t="s">
        <v>91</v>
      </c>
      <c r="C87" s="82">
        <v>11028</v>
      </c>
      <c r="D87" s="3" t="s">
        <v>633</v>
      </c>
      <c r="E87" s="82" t="s">
        <v>109</v>
      </c>
      <c r="F87" s="82">
        <v>30</v>
      </c>
      <c r="G87" s="82">
        <v>11</v>
      </c>
      <c r="H87" s="443">
        <v>3506</v>
      </c>
      <c r="I87" s="443">
        <v>3506</v>
      </c>
      <c r="J87" s="443">
        <v>7548</v>
      </c>
      <c r="K87" s="448">
        <v>75.103999999999999</v>
      </c>
      <c r="L87" s="446">
        <v>2149.29</v>
      </c>
      <c r="M87" s="446">
        <v>0.61299999999999999</v>
      </c>
      <c r="N87" s="67">
        <v>0.18779999999999999</v>
      </c>
      <c r="O87" s="67">
        <v>6.4359000000000002</v>
      </c>
      <c r="P87" s="67">
        <v>0.6</v>
      </c>
      <c r="Q87" s="67">
        <v>1212.28</v>
      </c>
      <c r="R87" s="456">
        <f t="shared" si="2"/>
        <v>1481.6755555555555</v>
      </c>
      <c r="S87" s="442">
        <f t="shared" si="3"/>
        <v>667.61444444444442</v>
      </c>
    </row>
    <row r="88" spans="1:19" x14ac:dyDescent="0.7">
      <c r="A88" s="82">
        <v>85</v>
      </c>
      <c r="B88" s="3" t="s">
        <v>91</v>
      </c>
      <c r="C88" s="82">
        <v>11029</v>
      </c>
      <c r="D88" s="3" t="s">
        <v>634</v>
      </c>
      <c r="E88" s="82" t="s">
        <v>109</v>
      </c>
      <c r="F88" s="82">
        <v>30</v>
      </c>
      <c r="G88" s="82">
        <v>11</v>
      </c>
      <c r="H88" s="443">
        <v>2923</v>
      </c>
      <c r="I88" s="443">
        <v>2922</v>
      </c>
      <c r="J88" s="443">
        <v>5370</v>
      </c>
      <c r="K88" s="448">
        <v>53.433</v>
      </c>
      <c r="L88" s="446">
        <v>1625.58</v>
      </c>
      <c r="M88" s="453">
        <v>0.55630000000000002</v>
      </c>
      <c r="N88" s="67">
        <v>0.18779999999999999</v>
      </c>
      <c r="O88" s="67">
        <v>5.9878999999999998</v>
      </c>
      <c r="P88" s="67">
        <v>0.6</v>
      </c>
      <c r="Q88" s="67">
        <v>1212.28</v>
      </c>
      <c r="R88" s="456">
        <f t="shared" si="2"/>
        <v>1481.6755555555555</v>
      </c>
      <c r="S88" s="442">
        <f t="shared" si="3"/>
        <v>143.90444444444438</v>
      </c>
    </row>
    <row r="89" spans="1:19" x14ac:dyDescent="0.7">
      <c r="A89" s="82">
        <v>86</v>
      </c>
      <c r="B89" s="3" t="s">
        <v>91</v>
      </c>
      <c r="C89" s="82">
        <v>11446</v>
      </c>
      <c r="D89" s="3" t="s">
        <v>635</v>
      </c>
      <c r="E89" s="82" t="s">
        <v>111</v>
      </c>
      <c r="F89" s="82">
        <v>139</v>
      </c>
      <c r="G89" s="82">
        <v>11</v>
      </c>
      <c r="H89" s="443">
        <v>11300</v>
      </c>
      <c r="I89" s="443">
        <v>11280</v>
      </c>
      <c r="J89" s="443">
        <v>38502</v>
      </c>
      <c r="K89" s="447">
        <v>82.683999999999997</v>
      </c>
      <c r="L89" s="446">
        <v>12030</v>
      </c>
      <c r="M89" s="446">
        <v>1.0665</v>
      </c>
      <c r="N89" s="67">
        <v>0.18779999999999999</v>
      </c>
      <c r="O89" s="67">
        <v>12.1431</v>
      </c>
      <c r="P89" s="67">
        <v>0.8</v>
      </c>
      <c r="Q89" s="67">
        <v>7482.47</v>
      </c>
      <c r="R89" s="456">
        <f t="shared" si="2"/>
        <v>9145.2411111111105</v>
      </c>
      <c r="S89" s="442">
        <f t="shared" si="3"/>
        <v>2884.7588888888895</v>
      </c>
    </row>
    <row r="90" spans="1:19" x14ac:dyDescent="0.7">
      <c r="A90" s="82">
        <v>87</v>
      </c>
      <c r="B90" s="3" t="s">
        <v>91</v>
      </c>
      <c r="C90" s="82">
        <v>25058</v>
      </c>
      <c r="D90" s="3" t="s">
        <v>636</v>
      </c>
      <c r="E90" s="82" t="s">
        <v>109</v>
      </c>
      <c r="F90" s="82">
        <v>30</v>
      </c>
      <c r="G90" s="82">
        <v>11</v>
      </c>
      <c r="H90" s="443">
        <v>2200</v>
      </c>
      <c r="I90" s="443">
        <v>2200</v>
      </c>
      <c r="J90" s="443">
        <v>6739</v>
      </c>
      <c r="K90" s="448">
        <v>67.055000000000007</v>
      </c>
      <c r="L90" s="453">
        <v>1409.86</v>
      </c>
      <c r="M90" s="446">
        <v>0.64080000000000004</v>
      </c>
      <c r="N90" s="67">
        <v>0.19600000000000001</v>
      </c>
      <c r="O90" s="67">
        <v>6.81</v>
      </c>
      <c r="P90" s="67">
        <v>0.6</v>
      </c>
      <c r="Q90" s="67">
        <v>1212.28</v>
      </c>
      <c r="R90" s="456">
        <f t="shared" si="2"/>
        <v>1481.6755555555555</v>
      </c>
      <c r="S90" s="442">
        <f t="shared" si="3"/>
        <v>-71.815555555555648</v>
      </c>
    </row>
    <row r="91" spans="1:19" x14ac:dyDescent="0.7">
      <c r="A91" s="82">
        <v>88</v>
      </c>
      <c r="B91" s="3" t="s">
        <v>91</v>
      </c>
      <c r="C91" s="82">
        <v>25059</v>
      </c>
      <c r="D91" s="3" t="s">
        <v>637</v>
      </c>
      <c r="E91" s="82" t="s">
        <v>112</v>
      </c>
      <c r="F91" s="82">
        <v>30</v>
      </c>
      <c r="G91" s="82">
        <v>11</v>
      </c>
      <c r="H91" s="443">
        <v>2082</v>
      </c>
      <c r="I91" s="443">
        <v>2082</v>
      </c>
      <c r="J91" s="443">
        <v>5440</v>
      </c>
      <c r="K91" s="448">
        <v>54.128999999999998</v>
      </c>
      <c r="L91" s="446">
        <v>1287.73</v>
      </c>
      <c r="M91" s="446">
        <v>0.61850000000000005</v>
      </c>
      <c r="N91" s="67">
        <v>0.18990000000000001</v>
      </c>
      <c r="O91" s="67">
        <v>8.2584</v>
      </c>
      <c r="P91" s="67">
        <v>0.6</v>
      </c>
      <c r="Q91" s="67">
        <v>835.52</v>
      </c>
      <c r="R91" s="456">
        <f t="shared" si="2"/>
        <v>1021.1911111111111</v>
      </c>
      <c r="S91" s="442">
        <f t="shared" si="3"/>
        <v>266.53888888888889</v>
      </c>
    </row>
  </sheetData>
  <autoFilter ref="A3:S3" xr:uid="{C78F3E91-9171-43E2-BCEC-8FEC35F98F6B}"/>
  <mergeCells count="1">
    <mergeCell ref="A1:Q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C141-6871-4F37-BDAD-16739B74C33E}">
  <dimension ref="A1:K103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7" sqref="H27"/>
    </sheetView>
  </sheetViews>
  <sheetFormatPr defaultRowHeight="13.8" x14ac:dyDescent="0.25"/>
  <cols>
    <col min="1" max="1" width="8.3984375" style="459" customWidth="1"/>
    <col min="2" max="2" width="13.09765625" style="459" customWidth="1"/>
    <col min="3" max="3" width="14.5" style="460" customWidth="1"/>
    <col min="4" max="4" width="26.09765625" style="459" customWidth="1"/>
    <col min="5" max="10" width="12.59765625" style="459" customWidth="1"/>
    <col min="11" max="16384" width="8.796875" style="459"/>
  </cols>
  <sheetData>
    <row r="1" spans="1:11" ht="19.8" customHeight="1" x14ac:dyDescent="0.25">
      <c r="A1" s="686" t="s">
        <v>928</v>
      </c>
      <c r="B1" s="686"/>
      <c r="C1" s="686"/>
      <c r="D1" s="686"/>
      <c r="E1" s="686"/>
      <c r="F1" s="686"/>
      <c r="G1" s="686"/>
      <c r="H1" s="686"/>
      <c r="I1" s="686"/>
      <c r="J1" s="686"/>
    </row>
    <row r="2" spans="1:11" x14ac:dyDescent="0.25">
      <c r="A2" s="687" t="s">
        <v>926</v>
      </c>
      <c r="B2" s="687"/>
      <c r="C2" s="687"/>
      <c r="D2" s="687"/>
      <c r="E2" s="687"/>
      <c r="F2" s="687"/>
      <c r="G2" s="687"/>
      <c r="H2" s="687"/>
      <c r="I2" s="687"/>
      <c r="J2" s="687"/>
    </row>
    <row r="3" spans="1:11" x14ac:dyDescent="0.25">
      <c r="A3" s="687" t="s">
        <v>927</v>
      </c>
      <c r="B3" s="687"/>
      <c r="C3" s="687"/>
      <c r="D3" s="687"/>
      <c r="E3" s="687"/>
      <c r="F3" s="687"/>
      <c r="G3" s="687"/>
      <c r="H3" s="687"/>
      <c r="I3" s="687"/>
      <c r="J3" s="687"/>
    </row>
    <row r="4" spans="1:11" x14ac:dyDescent="0.25">
      <c r="A4" s="463" t="s">
        <v>925</v>
      </c>
      <c r="B4" s="463" t="s">
        <v>88</v>
      </c>
      <c r="C4" s="463" t="s">
        <v>919</v>
      </c>
      <c r="D4" s="463" t="s">
        <v>920</v>
      </c>
      <c r="E4" s="474" t="s">
        <v>921</v>
      </c>
      <c r="F4" s="474" t="s">
        <v>704</v>
      </c>
      <c r="G4" s="474" t="s">
        <v>922</v>
      </c>
      <c r="H4" s="475" t="s">
        <v>703</v>
      </c>
      <c r="I4" s="475" t="s">
        <v>923</v>
      </c>
      <c r="J4" s="471" t="s">
        <v>924</v>
      </c>
    </row>
    <row r="5" spans="1:11" ht="15" x14ac:dyDescent="0.25">
      <c r="A5" s="463">
        <v>1</v>
      </c>
      <c r="B5" s="462" t="s">
        <v>95</v>
      </c>
      <c r="C5" s="463" t="s">
        <v>5</v>
      </c>
      <c r="D5" s="462" t="s">
        <v>549</v>
      </c>
      <c r="E5" s="465">
        <v>24561</v>
      </c>
      <c r="F5" s="465">
        <v>23639</v>
      </c>
      <c r="G5" s="468">
        <v>96.25</v>
      </c>
      <c r="H5" s="465">
        <v>922</v>
      </c>
      <c r="I5" s="468">
        <v>3.75</v>
      </c>
      <c r="J5" s="465">
        <v>85</v>
      </c>
      <c r="K5" s="467"/>
    </row>
    <row r="6" spans="1:11" ht="15" x14ac:dyDescent="0.25">
      <c r="A6" s="463">
        <v>2</v>
      </c>
      <c r="B6" s="462" t="s">
        <v>95</v>
      </c>
      <c r="C6" s="463" t="s">
        <v>63</v>
      </c>
      <c r="D6" s="462" t="s">
        <v>550</v>
      </c>
      <c r="E6" s="465">
        <v>2280</v>
      </c>
      <c r="F6" s="465">
        <v>2119</v>
      </c>
      <c r="G6" s="468">
        <v>92.94</v>
      </c>
      <c r="H6" s="465">
        <v>161</v>
      </c>
      <c r="I6" s="468">
        <v>7.06</v>
      </c>
      <c r="J6" s="465">
        <v>18</v>
      </c>
      <c r="K6" s="467"/>
    </row>
    <row r="7" spans="1:11" ht="15" x14ac:dyDescent="0.25">
      <c r="A7" s="463">
        <v>3</v>
      </c>
      <c r="B7" s="462" t="s">
        <v>95</v>
      </c>
      <c r="C7" s="463" t="s">
        <v>64</v>
      </c>
      <c r="D7" s="462" t="s">
        <v>551</v>
      </c>
      <c r="E7" s="465">
        <v>2707</v>
      </c>
      <c r="F7" s="465">
        <v>2675</v>
      </c>
      <c r="G7" s="468">
        <v>98.82</v>
      </c>
      <c r="H7" s="465">
        <v>32</v>
      </c>
      <c r="I7" s="468">
        <v>1.18</v>
      </c>
      <c r="J7" s="465">
        <v>2</v>
      </c>
      <c r="K7" s="467"/>
    </row>
    <row r="8" spans="1:11" ht="15" x14ac:dyDescent="0.25">
      <c r="A8" s="463">
        <v>4</v>
      </c>
      <c r="B8" s="462" t="s">
        <v>95</v>
      </c>
      <c r="C8" s="463" t="s">
        <v>65</v>
      </c>
      <c r="D8" s="462" t="s">
        <v>552</v>
      </c>
      <c r="E8" s="465">
        <v>2964</v>
      </c>
      <c r="F8" s="465">
        <v>2644</v>
      </c>
      <c r="G8" s="468">
        <v>89.2</v>
      </c>
      <c r="H8" s="465">
        <v>320</v>
      </c>
      <c r="I8" s="468">
        <v>10.8</v>
      </c>
      <c r="J8" s="465">
        <v>35</v>
      </c>
      <c r="K8" s="467"/>
    </row>
    <row r="9" spans="1:11" ht="15" x14ac:dyDescent="0.25">
      <c r="A9" s="463">
        <v>5</v>
      </c>
      <c r="B9" s="462" t="s">
        <v>95</v>
      </c>
      <c r="C9" s="463" t="s">
        <v>66</v>
      </c>
      <c r="D9" s="462" t="s">
        <v>553</v>
      </c>
      <c r="E9" s="465">
        <v>1689</v>
      </c>
      <c r="F9" s="465">
        <v>1593</v>
      </c>
      <c r="G9" s="468">
        <v>94.32</v>
      </c>
      <c r="H9" s="465">
        <v>96</v>
      </c>
      <c r="I9" s="468">
        <v>5.68</v>
      </c>
      <c r="J9" s="465">
        <v>3</v>
      </c>
      <c r="K9" s="467"/>
    </row>
    <row r="10" spans="1:11" ht="15" x14ac:dyDescent="0.25">
      <c r="A10" s="463">
        <v>6</v>
      </c>
      <c r="B10" s="462" t="s">
        <v>95</v>
      </c>
      <c r="C10" s="463" t="s">
        <v>67</v>
      </c>
      <c r="D10" s="462" t="s">
        <v>554</v>
      </c>
      <c r="E10" s="465">
        <v>3325</v>
      </c>
      <c r="F10" s="465">
        <v>3056</v>
      </c>
      <c r="G10" s="468">
        <v>91.91</v>
      </c>
      <c r="H10" s="465">
        <v>269</v>
      </c>
      <c r="I10" s="468">
        <v>8.09</v>
      </c>
      <c r="J10" s="465">
        <v>9</v>
      </c>
      <c r="K10" s="467"/>
    </row>
    <row r="11" spans="1:11" ht="15" x14ac:dyDescent="0.25">
      <c r="A11" s="463">
        <v>7</v>
      </c>
      <c r="B11" s="462" t="s">
        <v>95</v>
      </c>
      <c r="C11" s="463" t="s">
        <v>68</v>
      </c>
      <c r="D11" s="462" t="s">
        <v>555</v>
      </c>
      <c r="E11" s="465">
        <v>4371</v>
      </c>
      <c r="F11" s="465">
        <v>4316</v>
      </c>
      <c r="G11" s="468">
        <v>98.74</v>
      </c>
      <c r="H11" s="465">
        <v>55</v>
      </c>
      <c r="I11" s="468">
        <v>1.26</v>
      </c>
      <c r="J11" s="465">
        <v>0</v>
      </c>
      <c r="K11" s="467"/>
    </row>
    <row r="12" spans="1:11" ht="15" x14ac:dyDescent="0.25">
      <c r="A12" s="463">
        <v>8</v>
      </c>
      <c r="B12" s="462" t="s">
        <v>95</v>
      </c>
      <c r="C12" s="463" t="s">
        <v>69</v>
      </c>
      <c r="D12" s="462" t="s">
        <v>556</v>
      </c>
      <c r="E12" s="465">
        <v>6094</v>
      </c>
      <c r="F12" s="465">
        <v>5843</v>
      </c>
      <c r="G12" s="468">
        <v>95.88</v>
      </c>
      <c r="H12" s="465">
        <v>251</v>
      </c>
      <c r="I12" s="468">
        <v>4.12</v>
      </c>
      <c r="J12" s="465">
        <v>60</v>
      </c>
      <c r="K12" s="467"/>
    </row>
    <row r="13" spans="1:11" ht="15" x14ac:dyDescent="0.25">
      <c r="A13" s="463">
        <v>9</v>
      </c>
      <c r="B13" s="462" t="s">
        <v>95</v>
      </c>
      <c r="C13" s="463" t="s">
        <v>70</v>
      </c>
      <c r="D13" s="462" t="s">
        <v>557</v>
      </c>
      <c r="E13" s="465">
        <v>2757</v>
      </c>
      <c r="F13" s="465">
        <v>2633</v>
      </c>
      <c r="G13" s="468">
        <v>95.5</v>
      </c>
      <c r="H13" s="465">
        <v>124</v>
      </c>
      <c r="I13" s="468">
        <v>4.5</v>
      </c>
      <c r="J13" s="465">
        <v>30</v>
      </c>
      <c r="K13" s="467"/>
    </row>
    <row r="14" spans="1:11" ht="15" x14ac:dyDescent="0.25">
      <c r="A14" s="463">
        <v>10</v>
      </c>
      <c r="B14" s="462" t="s">
        <v>95</v>
      </c>
      <c r="C14" s="463" t="s">
        <v>71</v>
      </c>
      <c r="D14" s="462" t="s">
        <v>558</v>
      </c>
      <c r="E14" s="465">
        <v>3880</v>
      </c>
      <c r="F14" s="465">
        <v>3777</v>
      </c>
      <c r="G14" s="468">
        <v>97.35</v>
      </c>
      <c r="H14" s="465">
        <v>103</v>
      </c>
      <c r="I14" s="468">
        <v>2.65</v>
      </c>
      <c r="J14" s="465">
        <v>26</v>
      </c>
      <c r="K14" s="467"/>
    </row>
    <row r="15" spans="1:11" ht="15" x14ac:dyDescent="0.25">
      <c r="A15" s="463">
        <v>11</v>
      </c>
      <c r="B15" s="462" t="s">
        <v>95</v>
      </c>
      <c r="C15" s="463" t="s">
        <v>76</v>
      </c>
      <c r="D15" s="462" t="s">
        <v>698</v>
      </c>
      <c r="E15" s="465">
        <v>11163</v>
      </c>
      <c r="F15" s="465">
        <v>10668</v>
      </c>
      <c r="G15" s="468">
        <v>95.57</v>
      </c>
      <c r="H15" s="465">
        <v>495</v>
      </c>
      <c r="I15" s="468">
        <v>4.43</v>
      </c>
      <c r="J15" s="465">
        <v>46</v>
      </c>
      <c r="K15" s="467"/>
    </row>
    <row r="16" spans="1:11" ht="15" x14ac:dyDescent="0.25">
      <c r="A16" s="463">
        <v>12</v>
      </c>
      <c r="B16" s="462" t="s">
        <v>95</v>
      </c>
      <c r="C16" s="463" t="s">
        <v>87</v>
      </c>
      <c r="D16" s="462" t="s">
        <v>560</v>
      </c>
      <c r="E16" s="465">
        <v>1642</v>
      </c>
      <c r="F16" s="465">
        <v>1602</v>
      </c>
      <c r="G16" s="468">
        <v>97.56</v>
      </c>
      <c r="H16" s="465">
        <v>40</v>
      </c>
      <c r="I16" s="468">
        <v>2.44</v>
      </c>
      <c r="J16" s="465">
        <v>4</v>
      </c>
      <c r="K16" s="467"/>
    </row>
    <row r="17" spans="1:11" ht="15" x14ac:dyDescent="0.25">
      <c r="A17" s="463">
        <v>13</v>
      </c>
      <c r="B17" s="462" t="s">
        <v>89</v>
      </c>
      <c r="C17" s="463" t="s">
        <v>37</v>
      </c>
      <c r="D17" s="462" t="s">
        <v>561</v>
      </c>
      <c r="E17" s="465">
        <v>18506</v>
      </c>
      <c r="F17" s="465">
        <v>17757</v>
      </c>
      <c r="G17" s="468">
        <v>95.95</v>
      </c>
      <c r="H17" s="465">
        <v>749</v>
      </c>
      <c r="I17" s="468">
        <v>4.05</v>
      </c>
      <c r="J17" s="465">
        <v>86</v>
      </c>
      <c r="K17" s="467"/>
    </row>
    <row r="18" spans="1:11" ht="15" x14ac:dyDescent="0.25">
      <c r="A18" s="463">
        <v>14</v>
      </c>
      <c r="B18" s="462" t="s">
        <v>89</v>
      </c>
      <c r="C18" s="469" t="s">
        <v>38</v>
      </c>
      <c r="D18" s="464" t="s">
        <v>562</v>
      </c>
      <c r="E18" s="466">
        <v>3964</v>
      </c>
      <c r="F18" s="466">
        <v>3745</v>
      </c>
      <c r="G18" s="468">
        <v>94.48</v>
      </c>
      <c r="H18" s="466">
        <v>219</v>
      </c>
      <c r="I18" s="468">
        <v>5.52</v>
      </c>
      <c r="J18" s="466">
        <v>29</v>
      </c>
      <c r="K18" s="467"/>
    </row>
    <row r="19" spans="1:11" ht="15" x14ac:dyDescent="0.25">
      <c r="A19" s="463">
        <v>15</v>
      </c>
      <c r="B19" s="462" t="s">
        <v>89</v>
      </c>
      <c r="C19" s="469" t="s">
        <v>40</v>
      </c>
      <c r="D19" s="464" t="s">
        <v>563</v>
      </c>
      <c r="E19" s="466">
        <v>10618</v>
      </c>
      <c r="F19" s="466">
        <v>10156</v>
      </c>
      <c r="G19" s="468">
        <v>95.65</v>
      </c>
      <c r="H19" s="466">
        <v>462</v>
      </c>
      <c r="I19" s="468">
        <v>4.3499999999999996</v>
      </c>
      <c r="J19" s="466">
        <v>29</v>
      </c>
      <c r="K19" s="467"/>
    </row>
    <row r="20" spans="1:11" ht="15" x14ac:dyDescent="0.25">
      <c r="A20" s="463">
        <v>16</v>
      </c>
      <c r="B20" s="462" t="s">
        <v>89</v>
      </c>
      <c r="C20" s="469" t="s">
        <v>43</v>
      </c>
      <c r="D20" s="473" t="s">
        <v>564</v>
      </c>
      <c r="E20" s="466">
        <v>6516</v>
      </c>
      <c r="F20" s="466">
        <v>6296</v>
      </c>
      <c r="G20" s="468">
        <v>96.62</v>
      </c>
      <c r="H20" s="466">
        <v>220</v>
      </c>
      <c r="I20" s="468">
        <v>3.38</v>
      </c>
      <c r="J20" s="472">
        <v>131</v>
      </c>
      <c r="K20" s="467"/>
    </row>
    <row r="21" spans="1:11" ht="15" x14ac:dyDescent="0.25">
      <c r="A21" s="463">
        <v>17</v>
      </c>
      <c r="B21" s="462" t="s">
        <v>89</v>
      </c>
      <c r="C21" s="469" t="s">
        <v>44</v>
      </c>
      <c r="D21" s="464" t="s">
        <v>565</v>
      </c>
      <c r="E21" s="466">
        <v>4369</v>
      </c>
      <c r="F21" s="466">
        <v>4135</v>
      </c>
      <c r="G21" s="468">
        <v>94.64</v>
      </c>
      <c r="H21" s="466">
        <v>234</v>
      </c>
      <c r="I21" s="468">
        <v>5.36</v>
      </c>
      <c r="J21" s="466">
        <v>14</v>
      </c>
      <c r="K21" s="467"/>
    </row>
    <row r="22" spans="1:11" ht="15" x14ac:dyDescent="0.25">
      <c r="A22" s="463">
        <v>18</v>
      </c>
      <c r="B22" s="462" t="s">
        <v>89</v>
      </c>
      <c r="C22" s="469" t="s">
        <v>45</v>
      </c>
      <c r="D22" s="464" t="s">
        <v>566</v>
      </c>
      <c r="E22" s="466">
        <v>3615</v>
      </c>
      <c r="F22" s="466">
        <v>3540</v>
      </c>
      <c r="G22" s="468">
        <v>97.93</v>
      </c>
      <c r="H22" s="466">
        <v>75</v>
      </c>
      <c r="I22" s="468">
        <v>2.0699999999999998</v>
      </c>
      <c r="J22" s="466">
        <v>10</v>
      </c>
      <c r="K22" s="467"/>
    </row>
    <row r="23" spans="1:11" ht="15" x14ac:dyDescent="0.25">
      <c r="A23" s="463">
        <v>19</v>
      </c>
      <c r="B23" s="462" t="s">
        <v>89</v>
      </c>
      <c r="C23" s="469" t="s">
        <v>46</v>
      </c>
      <c r="D23" s="464" t="s">
        <v>567</v>
      </c>
      <c r="E23" s="466">
        <v>2762</v>
      </c>
      <c r="F23" s="466">
        <v>2679</v>
      </c>
      <c r="G23" s="468">
        <v>96.99</v>
      </c>
      <c r="H23" s="466">
        <v>83</v>
      </c>
      <c r="I23" s="468">
        <v>3.01</v>
      </c>
      <c r="J23" s="466">
        <v>7</v>
      </c>
      <c r="K23" s="467"/>
    </row>
    <row r="24" spans="1:11" ht="15" x14ac:dyDescent="0.25">
      <c r="A24" s="463">
        <v>20</v>
      </c>
      <c r="B24" s="462" t="s">
        <v>89</v>
      </c>
      <c r="C24" s="469" t="s">
        <v>47</v>
      </c>
      <c r="D24" s="464" t="s">
        <v>568</v>
      </c>
      <c r="E24" s="466">
        <v>1215</v>
      </c>
      <c r="F24" s="466">
        <v>1186</v>
      </c>
      <c r="G24" s="468">
        <v>97.61</v>
      </c>
      <c r="H24" s="466">
        <v>29</v>
      </c>
      <c r="I24" s="468">
        <v>2.39</v>
      </c>
      <c r="J24" s="466">
        <v>0</v>
      </c>
      <c r="K24" s="467"/>
    </row>
    <row r="25" spans="1:11" ht="15" x14ac:dyDescent="0.25">
      <c r="A25" s="463">
        <v>21</v>
      </c>
      <c r="B25" s="462" t="s">
        <v>92</v>
      </c>
      <c r="C25" s="469" t="s">
        <v>2</v>
      </c>
      <c r="D25" s="473" t="s">
        <v>569</v>
      </c>
      <c r="E25" s="466">
        <v>31556</v>
      </c>
      <c r="F25" s="466">
        <v>30736</v>
      </c>
      <c r="G25" s="468">
        <v>97.4</v>
      </c>
      <c r="H25" s="466">
        <v>820</v>
      </c>
      <c r="I25" s="468">
        <v>2.6</v>
      </c>
      <c r="J25" s="472">
        <v>515</v>
      </c>
      <c r="K25" s="467"/>
    </row>
    <row r="26" spans="1:11" ht="15" x14ac:dyDescent="0.25">
      <c r="A26" s="463">
        <v>22</v>
      </c>
      <c r="B26" s="462" t="s">
        <v>92</v>
      </c>
      <c r="C26" s="469" t="s">
        <v>27</v>
      </c>
      <c r="D26" s="464" t="s">
        <v>570</v>
      </c>
      <c r="E26" s="466">
        <v>4019</v>
      </c>
      <c r="F26" s="466">
        <v>3666</v>
      </c>
      <c r="G26" s="468">
        <v>91.22</v>
      </c>
      <c r="H26" s="466">
        <v>353</v>
      </c>
      <c r="I26" s="468">
        <v>8.7799999999999994</v>
      </c>
      <c r="J26" s="466">
        <v>28</v>
      </c>
      <c r="K26" s="467"/>
    </row>
    <row r="27" spans="1:11" ht="15" x14ac:dyDescent="0.25">
      <c r="A27" s="463">
        <v>23</v>
      </c>
      <c r="B27" s="462" t="s">
        <v>92</v>
      </c>
      <c r="C27" s="469" t="s">
        <v>28</v>
      </c>
      <c r="D27" s="464" t="s">
        <v>571</v>
      </c>
      <c r="E27" s="466">
        <v>5331</v>
      </c>
      <c r="F27" s="466">
        <v>5137</v>
      </c>
      <c r="G27" s="468">
        <v>96.36</v>
      </c>
      <c r="H27" s="466">
        <v>194</v>
      </c>
      <c r="I27" s="468">
        <v>3.64</v>
      </c>
      <c r="J27" s="466">
        <v>28</v>
      </c>
      <c r="K27" s="467"/>
    </row>
    <row r="28" spans="1:11" ht="15" x14ac:dyDescent="0.25">
      <c r="A28" s="463">
        <v>24</v>
      </c>
      <c r="B28" s="462" t="s">
        <v>92</v>
      </c>
      <c r="C28" s="469" t="s">
        <v>29</v>
      </c>
      <c r="D28" s="464" t="s">
        <v>572</v>
      </c>
      <c r="E28" s="466">
        <v>5173</v>
      </c>
      <c r="F28" s="466">
        <v>4758</v>
      </c>
      <c r="G28" s="468">
        <v>91.98</v>
      </c>
      <c r="H28" s="466">
        <v>415</v>
      </c>
      <c r="I28" s="468">
        <v>8.02</v>
      </c>
      <c r="J28" s="466">
        <v>82</v>
      </c>
      <c r="K28" s="467"/>
    </row>
    <row r="29" spans="1:11" ht="15" x14ac:dyDescent="0.25">
      <c r="A29" s="463">
        <v>25</v>
      </c>
      <c r="B29" s="462" t="s">
        <v>92</v>
      </c>
      <c r="C29" s="469" t="s">
        <v>30</v>
      </c>
      <c r="D29" s="464" t="s">
        <v>573</v>
      </c>
      <c r="E29" s="466">
        <v>1009</v>
      </c>
      <c r="F29" s="466">
        <v>983</v>
      </c>
      <c r="G29" s="468">
        <v>97.42</v>
      </c>
      <c r="H29" s="466">
        <v>26</v>
      </c>
      <c r="I29" s="468">
        <v>2.58</v>
      </c>
      <c r="J29" s="466">
        <v>3</v>
      </c>
      <c r="K29" s="467"/>
    </row>
    <row r="30" spans="1:11" ht="15" x14ac:dyDescent="0.25">
      <c r="A30" s="463">
        <v>26</v>
      </c>
      <c r="B30" s="462" t="s">
        <v>92</v>
      </c>
      <c r="C30" s="469" t="s">
        <v>31</v>
      </c>
      <c r="D30" s="464" t="s">
        <v>574</v>
      </c>
      <c r="E30" s="466">
        <v>2492</v>
      </c>
      <c r="F30" s="466">
        <v>2441</v>
      </c>
      <c r="G30" s="468">
        <v>97.95</v>
      </c>
      <c r="H30" s="466">
        <v>51</v>
      </c>
      <c r="I30" s="468">
        <v>2.0499999999999998</v>
      </c>
      <c r="J30" s="466">
        <v>9</v>
      </c>
      <c r="K30" s="467"/>
    </row>
    <row r="31" spans="1:11" ht="15" x14ac:dyDescent="0.25">
      <c r="A31" s="463">
        <v>27</v>
      </c>
      <c r="B31" s="462" t="s">
        <v>92</v>
      </c>
      <c r="C31" s="469" t="s">
        <v>32</v>
      </c>
      <c r="D31" s="464" t="s">
        <v>575</v>
      </c>
      <c r="E31" s="466">
        <v>2646</v>
      </c>
      <c r="F31" s="466">
        <v>2489</v>
      </c>
      <c r="G31" s="468">
        <v>94.07</v>
      </c>
      <c r="H31" s="466">
        <v>157</v>
      </c>
      <c r="I31" s="468">
        <v>5.93</v>
      </c>
      <c r="J31" s="466">
        <v>5</v>
      </c>
      <c r="K31" s="467"/>
    </row>
    <row r="32" spans="1:11" ht="15" x14ac:dyDescent="0.25">
      <c r="A32" s="463">
        <v>28</v>
      </c>
      <c r="B32" s="462" t="s">
        <v>92</v>
      </c>
      <c r="C32" s="469" t="s">
        <v>33</v>
      </c>
      <c r="D32" s="464" t="s">
        <v>576</v>
      </c>
      <c r="E32" s="466">
        <v>11127</v>
      </c>
      <c r="F32" s="466">
        <v>10847</v>
      </c>
      <c r="G32" s="468">
        <v>97.48</v>
      </c>
      <c r="H32" s="466">
        <v>280</v>
      </c>
      <c r="I32" s="468">
        <v>2.52</v>
      </c>
      <c r="J32" s="466">
        <v>75</v>
      </c>
      <c r="K32" s="467"/>
    </row>
    <row r="33" spans="1:11" ht="15" x14ac:dyDescent="0.25">
      <c r="A33" s="463">
        <v>29</v>
      </c>
      <c r="B33" s="462" t="s">
        <v>92</v>
      </c>
      <c r="C33" s="469" t="s">
        <v>34</v>
      </c>
      <c r="D33" s="464" t="s">
        <v>577</v>
      </c>
      <c r="E33" s="466">
        <v>3828</v>
      </c>
      <c r="F33" s="466">
        <v>3691</v>
      </c>
      <c r="G33" s="468">
        <v>96.42</v>
      </c>
      <c r="H33" s="466">
        <v>137</v>
      </c>
      <c r="I33" s="468">
        <v>3.58</v>
      </c>
      <c r="J33" s="466">
        <v>5</v>
      </c>
      <c r="K33" s="467"/>
    </row>
    <row r="34" spans="1:11" ht="15" x14ac:dyDescent="0.25">
      <c r="A34" s="463">
        <v>30</v>
      </c>
      <c r="B34" s="462" t="s">
        <v>92</v>
      </c>
      <c r="C34" s="469" t="s">
        <v>35</v>
      </c>
      <c r="D34" s="464" t="s">
        <v>578</v>
      </c>
      <c r="E34" s="466">
        <v>4174</v>
      </c>
      <c r="F34" s="466">
        <v>4102</v>
      </c>
      <c r="G34" s="468">
        <v>98.28</v>
      </c>
      <c r="H34" s="466">
        <v>72</v>
      </c>
      <c r="I34" s="468">
        <v>1.72</v>
      </c>
      <c r="J34" s="466">
        <v>19</v>
      </c>
      <c r="K34" s="467"/>
    </row>
    <row r="35" spans="1:11" ht="15" x14ac:dyDescent="0.25">
      <c r="A35" s="463">
        <v>31</v>
      </c>
      <c r="B35" s="462" t="s">
        <v>92</v>
      </c>
      <c r="C35" s="469" t="s">
        <v>36</v>
      </c>
      <c r="D35" s="464" t="s">
        <v>579</v>
      </c>
      <c r="E35" s="466">
        <v>4689</v>
      </c>
      <c r="F35" s="466">
        <v>4589</v>
      </c>
      <c r="G35" s="468">
        <v>97.87</v>
      </c>
      <c r="H35" s="466">
        <v>100</v>
      </c>
      <c r="I35" s="468">
        <v>2.13</v>
      </c>
      <c r="J35" s="466">
        <v>8</v>
      </c>
      <c r="K35" s="467"/>
    </row>
    <row r="36" spans="1:11" ht="15" x14ac:dyDescent="0.25">
      <c r="A36" s="463">
        <v>32</v>
      </c>
      <c r="B36" s="462" t="s">
        <v>92</v>
      </c>
      <c r="C36" s="469" t="s">
        <v>73</v>
      </c>
      <c r="D36" s="473" t="s">
        <v>929</v>
      </c>
      <c r="E36" s="466">
        <v>4923</v>
      </c>
      <c r="F36" s="466">
        <v>4446</v>
      </c>
      <c r="G36" s="468">
        <v>90.31</v>
      </c>
      <c r="H36" s="466">
        <v>477</v>
      </c>
      <c r="I36" s="468">
        <v>9.69</v>
      </c>
      <c r="J36" s="472">
        <v>184</v>
      </c>
      <c r="K36" s="467"/>
    </row>
    <row r="37" spans="1:11" ht="15" x14ac:dyDescent="0.25">
      <c r="A37" s="463">
        <v>33</v>
      </c>
      <c r="B37" s="462" t="s">
        <v>92</v>
      </c>
      <c r="C37" s="469" t="s">
        <v>77</v>
      </c>
      <c r="D37" s="464" t="s">
        <v>581</v>
      </c>
      <c r="E37" s="466">
        <v>3324</v>
      </c>
      <c r="F37" s="466">
        <v>3192</v>
      </c>
      <c r="G37" s="468">
        <v>96.03</v>
      </c>
      <c r="H37" s="466">
        <v>132</v>
      </c>
      <c r="I37" s="468">
        <v>3.97</v>
      </c>
      <c r="J37" s="466">
        <v>12</v>
      </c>
      <c r="K37" s="467"/>
    </row>
    <row r="38" spans="1:11" ht="15" x14ac:dyDescent="0.25">
      <c r="A38" s="463">
        <v>34</v>
      </c>
      <c r="B38" s="462" t="s">
        <v>92</v>
      </c>
      <c r="C38" s="469" t="s">
        <v>86</v>
      </c>
      <c r="D38" s="464" t="s">
        <v>582</v>
      </c>
      <c r="E38" s="466">
        <v>2374</v>
      </c>
      <c r="F38" s="466">
        <v>2257</v>
      </c>
      <c r="G38" s="468">
        <v>95.07</v>
      </c>
      <c r="H38" s="466">
        <v>117</v>
      </c>
      <c r="I38" s="468">
        <v>4.93</v>
      </c>
      <c r="J38" s="466">
        <v>42</v>
      </c>
      <c r="K38" s="467"/>
    </row>
    <row r="39" spans="1:11" ht="15" x14ac:dyDescent="0.25">
      <c r="A39" s="463">
        <v>35</v>
      </c>
      <c r="B39" s="462" t="s">
        <v>94</v>
      </c>
      <c r="C39" s="469" t="s">
        <v>4</v>
      </c>
      <c r="D39" s="473" t="s">
        <v>583</v>
      </c>
      <c r="E39" s="466">
        <v>49175</v>
      </c>
      <c r="F39" s="466">
        <v>46344</v>
      </c>
      <c r="G39" s="468">
        <v>94.24</v>
      </c>
      <c r="H39" s="466">
        <v>2831</v>
      </c>
      <c r="I39" s="468">
        <v>5.76</v>
      </c>
      <c r="J39" s="472">
        <v>379</v>
      </c>
      <c r="K39" s="467"/>
    </row>
    <row r="40" spans="1:11" ht="15" x14ac:dyDescent="0.25">
      <c r="A40" s="463">
        <v>36</v>
      </c>
      <c r="B40" s="462" t="s">
        <v>94</v>
      </c>
      <c r="C40" s="469" t="s">
        <v>48</v>
      </c>
      <c r="D40" s="464" t="s">
        <v>584</v>
      </c>
      <c r="E40" s="466">
        <v>6837</v>
      </c>
      <c r="F40" s="466">
        <v>6473</v>
      </c>
      <c r="G40" s="468">
        <v>94.68</v>
      </c>
      <c r="H40" s="466">
        <v>364</v>
      </c>
      <c r="I40" s="468">
        <v>5.32</v>
      </c>
      <c r="J40" s="466">
        <v>81</v>
      </c>
      <c r="K40" s="467"/>
    </row>
    <row r="41" spans="1:11" ht="15" x14ac:dyDescent="0.25">
      <c r="A41" s="463">
        <v>37</v>
      </c>
      <c r="B41" s="462" t="s">
        <v>94</v>
      </c>
      <c r="C41" s="469" t="s">
        <v>49</v>
      </c>
      <c r="D41" s="464" t="s">
        <v>585</v>
      </c>
      <c r="E41" s="466">
        <v>3275</v>
      </c>
      <c r="F41" s="466">
        <v>3201</v>
      </c>
      <c r="G41" s="468">
        <v>97.74</v>
      </c>
      <c r="H41" s="466">
        <v>74</v>
      </c>
      <c r="I41" s="468">
        <v>2.2599999999999998</v>
      </c>
      <c r="J41" s="466">
        <v>0</v>
      </c>
      <c r="K41" s="467"/>
    </row>
    <row r="42" spans="1:11" ht="15" x14ac:dyDescent="0.25">
      <c r="A42" s="463">
        <v>38</v>
      </c>
      <c r="B42" s="462" t="s">
        <v>94</v>
      </c>
      <c r="C42" s="469" t="s">
        <v>50</v>
      </c>
      <c r="D42" s="473" t="s">
        <v>586</v>
      </c>
      <c r="E42" s="466">
        <v>14113</v>
      </c>
      <c r="F42" s="466">
        <v>13879</v>
      </c>
      <c r="G42" s="468">
        <v>98.34</v>
      </c>
      <c r="H42" s="466">
        <v>234</v>
      </c>
      <c r="I42" s="468">
        <v>1.66</v>
      </c>
      <c r="J42" s="472">
        <v>108</v>
      </c>
      <c r="K42" s="467"/>
    </row>
    <row r="43" spans="1:11" ht="15" x14ac:dyDescent="0.25">
      <c r="A43" s="463">
        <v>39</v>
      </c>
      <c r="B43" s="462" t="s">
        <v>94</v>
      </c>
      <c r="C43" s="469" t="s">
        <v>51</v>
      </c>
      <c r="D43" s="473" t="s">
        <v>587</v>
      </c>
      <c r="E43" s="466">
        <v>9178</v>
      </c>
      <c r="F43" s="466">
        <v>8774</v>
      </c>
      <c r="G43" s="468">
        <v>95.6</v>
      </c>
      <c r="H43" s="466">
        <v>404</v>
      </c>
      <c r="I43" s="468">
        <v>4.4000000000000004</v>
      </c>
      <c r="J43" s="472">
        <v>119</v>
      </c>
      <c r="K43" s="467"/>
    </row>
    <row r="44" spans="1:11" ht="15" x14ac:dyDescent="0.25">
      <c r="A44" s="463">
        <v>40</v>
      </c>
      <c r="B44" s="462" t="s">
        <v>94</v>
      </c>
      <c r="C44" s="469" t="s">
        <v>52</v>
      </c>
      <c r="D44" s="464" t="s">
        <v>588</v>
      </c>
      <c r="E44" s="466">
        <v>3712</v>
      </c>
      <c r="F44" s="466">
        <v>3628</v>
      </c>
      <c r="G44" s="468">
        <v>97.74</v>
      </c>
      <c r="H44" s="466">
        <v>84</v>
      </c>
      <c r="I44" s="468">
        <v>2.2599999999999998</v>
      </c>
      <c r="J44" s="466">
        <v>27</v>
      </c>
      <c r="K44" s="467"/>
    </row>
    <row r="45" spans="1:11" ht="15" x14ac:dyDescent="0.25">
      <c r="A45" s="463">
        <v>41</v>
      </c>
      <c r="B45" s="462" t="s">
        <v>94</v>
      </c>
      <c r="C45" s="469" t="s">
        <v>53</v>
      </c>
      <c r="D45" s="464" t="s">
        <v>589</v>
      </c>
      <c r="E45" s="466">
        <v>886</v>
      </c>
      <c r="F45" s="466">
        <v>794</v>
      </c>
      <c r="G45" s="468">
        <v>89.62</v>
      </c>
      <c r="H45" s="466">
        <v>92</v>
      </c>
      <c r="I45" s="468">
        <v>10.38</v>
      </c>
      <c r="J45" s="466">
        <v>0</v>
      </c>
      <c r="K45" s="467"/>
    </row>
    <row r="46" spans="1:11" ht="15" x14ac:dyDescent="0.25">
      <c r="A46" s="463">
        <v>42</v>
      </c>
      <c r="B46" s="462" t="s">
        <v>94</v>
      </c>
      <c r="C46" s="469" t="s">
        <v>54</v>
      </c>
      <c r="D46" s="473" t="s">
        <v>590</v>
      </c>
      <c r="E46" s="466">
        <v>19114</v>
      </c>
      <c r="F46" s="466">
        <v>18104</v>
      </c>
      <c r="G46" s="468">
        <v>94.72</v>
      </c>
      <c r="H46" s="466">
        <v>1010</v>
      </c>
      <c r="I46" s="468">
        <v>5.28</v>
      </c>
      <c r="J46" s="472">
        <v>192</v>
      </c>
      <c r="K46" s="467"/>
    </row>
    <row r="47" spans="1:11" ht="15" x14ac:dyDescent="0.25">
      <c r="A47" s="463">
        <v>43</v>
      </c>
      <c r="B47" s="462" t="s">
        <v>94</v>
      </c>
      <c r="C47" s="469" t="s">
        <v>55</v>
      </c>
      <c r="D47" s="464" t="s">
        <v>591</v>
      </c>
      <c r="E47" s="466">
        <v>4049</v>
      </c>
      <c r="F47" s="466">
        <v>3730</v>
      </c>
      <c r="G47" s="468">
        <v>92.12</v>
      </c>
      <c r="H47" s="466">
        <v>319</v>
      </c>
      <c r="I47" s="468">
        <v>7.88</v>
      </c>
      <c r="J47" s="466">
        <v>14</v>
      </c>
      <c r="K47" s="467"/>
    </row>
    <row r="48" spans="1:11" ht="15" x14ac:dyDescent="0.25">
      <c r="A48" s="463">
        <v>44</v>
      </c>
      <c r="B48" s="462" t="s">
        <v>94</v>
      </c>
      <c r="C48" s="469" t="s">
        <v>56</v>
      </c>
      <c r="D48" s="464" t="s">
        <v>592</v>
      </c>
      <c r="E48" s="466">
        <v>14523</v>
      </c>
      <c r="F48" s="466">
        <v>14025</v>
      </c>
      <c r="G48" s="468">
        <v>96.57</v>
      </c>
      <c r="H48" s="466">
        <v>498</v>
      </c>
      <c r="I48" s="468">
        <v>3.43</v>
      </c>
      <c r="J48" s="466">
        <v>32</v>
      </c>
      <c r="K48" s="467"/>
    </row>
    <row r="49" spans="1:11" ht="15" x14ac:dyDescent="0.25">
      <c r="A49" s="463">
        <v>45</v>
      </c>
      <c r="B49" s="462" t="s">
        <v>94</v>
      </c>
      <c r="C49" s="469" t="s">
        <v>57</v>
      </c>
      <c r="D49" s="464" t="s">
        <v>593</v>
      </c>
      <c r="E49" s="466">
        <v>11372</v>
      </c>
      <c r="F49" s="466">
        <v>10930</v>
      </c>
      <c r="G49" s="468">
        <v>96.11</v>
      </c>
      <c r="H49" s="466">
        <v>442</v>
      </c>
      <c r="I49" s="468">
        <v>3.89</v>
      </c>
      <c r="J49" s="466">
        <v>61</v>
      </c>
      <c r="K49" s="467"/>
    </row>
    <row r="50" spans="1:11" ht="15" x14ac:dyDescent="0.25">
      <c r="A50" s="463">
        <v>46</v>
      </c>
      <c r="B50" s="462" t="s">
        <v>94</v>
      </c>
      <c r="C50" s="469" t="s">
        <v>58</v>
      </c>
      <c r="D50" s="464" t="s">
        <v>930</v>
      </c>
      <c r="E50" s="466">
        <v>3899</v>
      </c>
      <c r="F50" s="466">
        <v>3791</v>
      </c>
      <c r="G50" s="468">
        <v>97.23</v>
      </c>
      <c r="H50" s="466">
        <v>108</v>
      </c>
      <c r="I50" s="468">
        <v>2.77</v>
      </c>
      <c r="J50" s="466">
        <v>4</v>
      </c>
      <c r="K50" s="467"/>
    </row>
    <row r="51" spans="1:11" ht="15" x14ac:dyDescent="0.25">
      <c r="A51" s="463">
        <v>47</v>
      </c>
      <c r="B51" s="462" t="s">
        <v>94</v>
      </c>
      <c r="C51" s="469" t="s">
        <v>59</v>
      </c>
      <c r="D51" s="464" t="s">
        <v>595</v>
      </c>
      <c r="E51" s="466">
        <v>2850</v>
      </c>
      <c r="F51" s="466">
        <v>2615</v>
      </c>
      <c r="G51" s="468">
        <v>91.75</v>
      </c>
      <c r="H51" s="466">
        <v>235</v>
      </c>
      <c r="I51" s="468">
        <v>8.25</v>
      </c>
      <c r="J51" s="466">
        <v>21</v>
      </c>
      <c r="K51" s="467"/>
    </row>
    <row r="52" spans="1:11" ht="15" x14ac:dyDescent="0.25">
      <c r="A52" s="463">
        <v>48</v>
      </c>
      <c r="B52" s="462" t="s">
        <v>94</v>
      </c>
      <c r="C52" s="469" t="s">
        <v>60</v>
      </c>
      <c r="D52" s="473" t="s">
        <v>596</v>
      </c>
      <c r="E52" s="466">
        <v>6627</v>
      </c>
      <c r="F52" s="466">
        <v>6447</v>
      </c>
      <c r="G52" s="468">
        <v>97.28</v>
      </c>
      <c r="H52" s="466">
        <v>180</v>
      </c>
      <c r="I52" s="468">
        <v>2.72</v>
      </c>
      <c r="J52" s="472">
        <v>116</v>
      </c>
      <c r="K52" s="467"/>
    </row>
    <row r="53" spans="1:11" ht="15" x14ac:dyDescent="0.25">
      <c r="A53" s="463">
        <v>49</v>
      </c>
      <c r="B53" s="462" t="s">
        <v>94</v>
      </c>
      <c r="C53" s="469" t="s">
        <v>61</v>
      </c>
      <c r="D53" s="464" t="s">
        <v>597</v>
      </c>
      <c r="E53" s="466">
        <v>4462</v>
      </c>
      <c r="F53" s="466">
        <v>4133</v>
      </c>
      <c r="G53" s="468">
        <v>92.63</v>
      </c>
      <c r="H53" s="466">
        <v>329</v>
      </c>
      <c r="I53" s="468">
        <v>7.37</v>
      </c>
      <c r="J53" s="466">
        <v>34</v>
      </c>
      <c r="K53" s="467"/>
    </row>
    <row r="54" spans="1:11" ht="15" x14ac:dyDescent="0.25">
      <c r="A54" s="463">
        <v>50</v>
      </c>
      <c r="B54" s="462" t="s">
        <v>94</v>
      </c>
      <c r="C54" s="469" t="s">
        <v>62</v>
      </c>
      <c r="D54" s="464" t="s">
        <v>598</v>
      </c>
      <c r="E54" s="466">
        <v>3567</v>
      </c>
      <c r="F54" s="466">
        <v>3440</v>
      </c>
      <c r="G54" s="468">
        <v>96.44</v>
      </c>
      <c r="H54" s="466">
        <v>127</v>
      </c>
      <c r="I54" s="468">
        <v>3.56</v>
      </c>
      <c r="J54" s="466">
        <v>17</v>
      </c>
      <c r="K54" s="467"/>
    </row>
    <row r="55" spans="1:11" ht="15" x14ac:dyDescent="0.25">
      <c r="A55" s="463">
        <v>51</v>
      </c>
      <c r="B55" s="462" t="s">
        <v>94</v>
      </c>
      <c r="C55" s="469" t="s">
        <v>75</v>
      </c>
      <c r="D55" s="473" t="s">
        <v>746</v>
      </c>
      <c r="E55" s="466">
        <v>17167</v>
      </c>
      <c r="F55" s="466">
        <v>15860</v>
      </c>
      <c r="G55" s="468">
        <v>92.39</v>
      </c>
      <c r="H55" s="466">
        <v>1307</v>
      </c>
      <c r="I55" s="468">
        <v>7.61</v>
      </c>
      <c r="J55" s="472">
        <v>112</v>
      </c>
      <c r="K55" s="467"/>
    </row>
    <row r="56" spans="1:11" ht="15" x14ac:dyDescent="0.25">
      <c r="A56" s="463">
        <v>52</v>
      </c>
      <c r="B56" s="462" t="s">
        <v>94</v>
      </c>
      <c r="C56" s="469" t="s">
        <v>78</v>
      </c>
      <c r="D56" s="473" t="s">
        <v>915</v>
      </c>
      <c r="E56" s="466">
        <v>4412</v>
      </c>
      <c r="F56" s="466">
        <v>4110</v>
      </c>
      <c r="G56" s="468">
        <v>93.16</v>
      </c>
      <c r="H56" s="466">
        <v>302</v>
      </c>
      <c r="I56" s="468">
        <v>6.84</v>
      </c>
      <c r="J56" s="472">
        <v>111</v>
      </c>
      <c r="K56" s="467"/>
    </row>
    <row r="57" spans="1:11" ht="15" x14ac:dyDescent="0.25">
      <c r="A57" s="463">
        <v>53</v>
      </c>
      <c r="B57" s="462" t="s">
        <v>93</v>
      </c>
      <c r="C57" s="469" t="s">
        <v>3</v>
      </c>
      <c r="D57" s="473" t="s">
        <v>601</v>
      </c>
      <c r="E57" s="466">
        <v>26803</v>
      </c>
      <c r="F57" s="466">
        <v>25865</v>
      </c>
      <c r="G57" s="468">
        <v>96.5</v>
      </c>
      <c r="H57" s="466">
        <v>938</v>
      </c>
      <c r="I57" s="468">
        <v>3.5</v>
      </c>
      <c r="J57" s="472">
        <v>471</v>
      </c>
      <c r="K57" s="467"/>
    </row>
    <row r="58" spans="1:11" ht="15" x14ac:dyDescent="0.25">
      <c r="A58" s="463">
        <v>54</v>
      </c>
      <c r="B58" s="462" t="s">
        <v>93</v>
      </c>
      <c r="C58" s="469" t="s">
        <v>39</v>
      </c>
      <c r="D58" s="464" t="s">
        <v>602</v>
      </c>
      <c r="E58" s="466">
        <v>8265</v>
      </c>
      <c r="F58" s="466">
        <v>8189</v>
      </c>
      <c r="G58" s="468">
        <v>99.08</v>
      </c>
      <c r="H58" s="466">
        <v>76</v>
      </c>
      <c r="I58" s="468">
        <v>0.92</v>
      </c>
      <c r="J58" s="466">
        <v>4</v>
      </c>
      <c r="K58" s="467"/>
    </row>
    <row r="59" spans="1:11" ht="15" x14ac:dyDescent="0.25">
      <c r="A59" s="463">
        <v>55</v>
      </c>
      <c r="B59" s="462" t="s">
        <v>93</v>
      </c>
      <c r="C59" s="469" t="s">
        <v>41</v>
      </c>
      <c r="D59" s="464" t="s">
        <v>603</v>
      </c>
      <c r="E59" s="466">
        <v>3655</v>
      </c>
      <c r="F59" s="466">
        <v>3556</v>
      </c>
      <c r="G59" s="468">
        <v>97.29</v>
      </c>
      <c r="H59" s="466">
        <v>99</v>
      </c>
      <c r="I59" s="468">
        <v>2.71</v>
      </c>
      <c r="J59" s="466">
        <v>9</v>
      </c>
      <c r="K59" s="467"/>
    </row>
    <row r="60" spans="1:11" ht="15" x14ac:dyDescent="0.25">
      <c r="A60" s="463">
        <v>56</v>
      </c>
      <c r="B60" s="462" t="s">
        <v>93</v>
      </c>
      <c r="C60" s="469" t="s">
        <v>42</v>
      </c>
      <c r="D60" s="464" t="s">
        <v>604</v>
      </c>
      <c r="E60" s="466">
        <v>4747</v>
      </c>
      <c r="F60" s="466">
        <v>4560</v>
      </c>
      <c r="G60" s="468">
        <v>96.06</v>
      </c>
      <c r="H60" s="466">
        <v>187</v>
      </c>
      <c r="I60" s="468">
        <v>3.94</v>
      </c>
      <c r="J60" s="466">
        <v>69</v>
      </c>
      <c r="K60" s="467"/>
    </row>
    <row r="61" spans="1:11" ht="15" x14ac:dyDescent="0.25">
      <c r="A61" s="463">
        <v>57</v>
      </c>
      <c r="B61" s="462" t="s">
        <v>93</v>
      </c>
      <c r="C61" s="469" t="s">
        <v>74</v>
      </c>
      <c r="D61" s="464" t="s">
        <v>754</v>
      </c>
      <c r="E61" s="466">
        <v>16273</v>
      </c>
      <c r="F61" s="466">
        <v>15633</v>
      </c>
      <c r="G61" s="468">
        <v>96.07</v>
      </c>
      <c r="H61" s="466">
        <v>640</v>
      </c>
      <c r="I61" s="468">
        <v>3.93</v>
      </c>
      <c r="J61" s="466">
        <v>81</v>
      </c>
      <c r="K61" s="467"/>
    </row>
    <row r="62" spans="1:11" ht="15" x14ac:dyDescent="0.25">
      <c r="A62" s="463">
        <v>58</v>
      </c>
      <c r="B62" s="462" t="s">
        <v>93</v>
      </c>
      <c r="C62" s="469" t="s">
        <v>79</v>
      </c>
      <c r="D62" s="464" t="s">
        <v>606</v>
      </c>
      <c r="E62" s="466">
        <v>4688</v>
      </c>
      <c r="F62" s="466">
        <v>4622</v>
      </c>
      <c r="G62" s="468">
        <v>98.59</v>
      </c>
      <c r="H62" s="466">
        <v>66</v>
      </c>
      <c r="I62" s="468">
        <v>1.41</v>
      </c>
      <c r="J62" s="466">
        <v>14</v>
      </c>
      <c r="K62" s="467"/>
    </row>
    <row r="63" spans="1:11" ht="15" x14ac:dyDescent="0.25">
      <c r="A63" s="463">
        <v>59</v>
      </c>
      <c r="B63" s="462" t="s">
        <v>93</v>
      </c>
      <c r="C63" s="469" t="s">
        <v>83</v>
      </c>
      <c r="D63" s="464" t="s">
        <v>607</v>
      </c>
      <c r="E63" s="466">
        <v>2001</v>
      </c>
      <c r="F63" s="466">
        <v>1934</v>
      </c>
      <c r="G63" s="468">
        <v>96.65</v>
      </c>
      <c r="H63" s="466">
        <v>67</v>
      </c>
      <c r="I63" s="468">
        <v>3.35</v>
      </c>
      <c r="J63" s="466">
        <v>3</v>
      </c>
      <c r="K63" s="467"/>
    </row>
    <row r="64" spans="1:11" ht="15" x14ac:dyDescent="0.25">
      <c r="A64" s="463">
        <v>60</v>
      </c>
      <c r="B64" s="462" t="s">
        <v>93</v>
      </c>
      <c r="C64" s="469" t="s">
        <v>84</v>
      </c>
      <c r="D64" s="464" t="s">
        <v>608</v>
      </c>
      <c r="E64" s="466">
        <v>4325</v>
      </c>
      <c r="F64" s="466">
        <v>4171</v>
      </c>
      <c r="G64" s="468">
        <v>96.44</v>
      </c>
      <c r="H64" s="466">
        <v>154</v>
      </c>
      <c r="I64" s="468">
        <v>3.56</v>
      </c>
      <c r="J64" s="466">
        <v>6</v>
      </c>
      <c r="K64" s="467"/>
    </row>
    <row r="65" spans="1:11" ht="15" x14ac:dyDescent="0.25">
      <c r="A65" s="463">
        <v>61</v>
      </c>
      <c r="B65" s="462" t="s">
        <v>93</v>
      </c>
      <c r="C65" s="469" t="s">
        <v>85</v>
      </c>
      <c r="D65" s="464" t="s">
        <v>609</v>
      </c>
      <c r="E65" s="466">
        <v>2276</v>
      </c>
      <c r="F65" s="466">
        <v>2189</v>
      </c>
      <c r="G65" s="468">
        <v>96.18</v>
      </c>
      <c r="H65" s="466">
        <v>87</v>
      </c>
      <c r="I65" s="468">
        <v>3.82</v>
      </c>
      <c r="J65" s="466">
        <v>11</v>
      </c>
      <c r="K65" s="467"/>
    </row>
    <row r="66" spans="1:11" ht="15" x14ac:dyDescent="0.25">
      <c r="A66" s="463">
        <v>62</v>
      </c>
      <c r="B66" s="462" t="s">
        <v>90</v>
      </c>
      <c r="C66" s="469" t="s">
        <v>1</v>
      </c>
      <c r="D66" s="473" t="s">
        <v>610</v>
      </c>
      <c r="E66" s="466">
        <v>22113</v>
      </c>
      <c r="F66" s="466">
        <v>20891</v>
      </c>
      <c r="G66" s="468">
        <v>94.47</v>
      </c>
      <c r="H66" s="466">
        <v>1222</v>
      </c>
      <c r="I66" s="468">
        <v>5.53</v>
      </c>
      <c r="J66" s="472">
        <v>299</v>
      </c>
      <c r="K66" s="467"/>
    </row>
    <row r="67" spans="1:11" ht="15" x14ac:dyDescent="0.25">
      <c r="A67" s="463">
        <v>63</v>
      </c>
      <c r="B67" s="462" t="s">
        <v>90</v>
      </c>
      <c r="C67" s="469" t="s">
        <v>6</v>
      </c>
      <c r="D67" s="464" t="s">
        <v>611</v>
      </c>
      <c r="E67" s="466">
        <v>3904</v>
      </c>
      <c r="F67" s="466">
        <v>3771</v>
      </c>
      <c r="G67" s="468">
        <v>96.59</v>
      </c>
      <c r="H67" s="466">
        <v>133</v>
      </c>
      <c r="I67" s="468">
        <v>3.41</v>
      </c>
      <c r="J67" s="466">
        <v>26</v>
      </c>
      <c r="K67" s="467"/>
    </row>
    <row r="68" spans="1:11" ht="15" x14ac:dyDescent="0.25">
      <c r="A68" s="463">
        <v>64</v>
      </c>
      <c r="B68" s="462" t="s">
        <v>90</v>
      </c>
      <c r="C68" s="469" t="s">
        <v>7</v>
      </c>
      <c r="D68" s="464" t="s">
        <v>612</v>
      </c>
      <c r="E68" s="466">
        <v>2820</v>
      </c>
      <c r="F68" s="466">
        <v>2703</v>
      </c>
      <c r="G68" s="468">
        <v>95.85</v>
      </c>
      <c r="H68" s="466">
        <v>117</v>
      </c>
      <c r="I68" s="468">
        <v>4.1500000000000004</v>
      </c>
      <c r="J68" s="466">
        <v>25</v>
      </c>
      <c r="K68" s="467"/>
    </row>
    <row r="69" spans="1:11" ht="15" x14ac:dyDescent="0.25">
      <c r="A69" s="463">
        <v>65</v>
      </c>
      <c r="B69" s="462" t="s">
        <v>90</v>
      </c>
      <c r="C69" s="469" t="s">
        <v>8</v>
      </c>
      <c r="D69" s="464" t="s">
        <v>613</v>
      </c>
      <c r="E69" s="466">
        <v>7322</v>
      </c>
      <c r="F69" s="466">
        <v>7195</v>
      </c>
      <c r="G69" s="468">
        <v>98.27</v>
      </c>
      <c r="H69" s="466">
        <v>127</v>
      </c>
      <c r="I69" s="468">
        <v>1.73</v>
      </c>
      <c r="J69" s="466">
        <v>4</v>
      </c>
      <c r="K69" s="467"/>
    </row>
    <row r="70" spans="1:11" ht="15" x14ac:dyDescent="0.25">
      <c r="A70" s="463">
        <v>66</v>
      </c>
      <c r="B70" s="462" t="s">
        <v>90</v>
      </c>
      <c r="C70" s="469" t="s">
        <v>9</v>
      </c>
      <c r="D70" s="464" t="s">
        <v>614</v>
      </c>
      <c r="E70" s="466">
        <v>2824</v>
      </c>
      <c r="F70" s="466">
        <v>2770</v>
      </c>
      <c r="G70" s="468">
        <v>98.09</v>
      </c>
      <c r="H70" s="466">
        <v>54</v>
      </c>
      <c r="I70" s="468">
        <v>1.91</v>
      </c>
      <c r="J70" s="466">
        <v>4</v>
      </c>
      <c r="K70" s="467"/>
    </row>
    <row r="71" spans="1:11" ht="15" x14ac:dyDescent="0.25">
      <c r="A71" s="463">
        <v>67</v>
      </c>
      <c r="B71" s="462" t="s">
        <v>90</v>
      </c>
      <c r="C71" s="469" t="s">
        <v>80</v>
      </c>
      <c r="D71" s="464" t="s">
        <v>931</v>
      </c>
      <c r="E71" s="466">
        <v>2390</v>
      </c>
      <c r="F71" s="466">
        <v>2266</v>
      </c>
      <c r="G71" s="468">
        <v>94.81</v>
      </c>
      <c r="H71" s="466">
        <v>124</v>
      </c>
      <c r="I71" s="468">
        <v>5.19</v>
      </c>
      <c r="J71" s="466">
        <v>33</v>
      </c>
      <c r="K71" s="467"/>
    </row>
    <row r="72" spans="1:11" ht="15" x14ac:dyDescent="0.25">
      <c r="A72" s="463">
        <v>68</v>
      </c>
      <c r="B72" s="462" t="s">
        <v>91</v>
      </c>
      <c r="C72" s="469" t="s">
        <v>0</v>
      </c>
      <c r="D72" s="473" t="s">
        <v>617</v>
      </c>
      <c r="E72" s="466">
        <v>69735</v>
      </c>
      <c r="F72" s="466">
        <v>66795</v>
      </c>
      <c r="G72" s="468">
        <v>95.78</v>
      </c>
      <c r="H72" s="466">
        <v>2940</v>
      </c>
      <c r="I72" s="468">
        <v>4.22</v>
      </c>
      <c r="J72" s="472">
        <v>643</v>
      </c>
      <c r="K72" s="467"/>
    </row>
    <row r="73" spans="1:11" ht="15" x14ac:dyDescent="0.25">
      <c r="A73" s="463">
        <v>69</v>
      </c>
      <c r="B73" s="462" t="s">
        <v>91</v>
      </c>
      <c r="C73" s="469" t="s">
        <v>10</v>
      </c>
      <c r="D73" s="464" t="s">
        <v>618</v>
      </c>
      <c r="E73" s="466">
        <v>4132</v>
      </c>
      <c r="F73" s="466">
        <v>4003</v>
      </c>
      <c r="G73" s="468">
        <v>96.88</v>
      </c>
      <c r="H73" s="466">
        <v>129</v>
      </c>
      <c r="I73" s="468">
        <v>3.12</v>
      </c>
      <c r="J73" s="466">
        <v>16</v>
      </c>
      <c r="K73" s="467"/>
    </row>
    <row r="74" spans="1:11" ht="15" x14ac:dyDescent="0.25">
      <c r="A74" s="463">
        <v>70</v>
      </c>
      <c r="B74" s="462" t="s">
        <v>91</v>
      </c>
      <c r="C74" s="469" t="s">
        <v>11</v>
      </c>
      <c r="D74" s="464" t="s">
        <v>619</v>
      </c>
      <c r="E74" s="466">
        <v>4647</v>
      </c>
      <c r="F74" s="466">
        <v>4354</v>
      </c>
      <c r="G74" s="468">
        <v>93.69</v>
      </c>
      <c r="H74" s="466">
        <v>293</v>
      </c>
      <c r="I74" s="468">
        <v>6.31</v>
      </c>
      <c r="J74" s="466">
        <v>31</v>
      </c>
      <c r="K74" s="467"/>
    </row>
    <row r="75" spans="1:11" ht="15" x14ac:dyDescent="0.25">
      <c r="A75" s="463">
        <v>71</v>
      </c>
      <c r="B75" s="462" t="s">
        <v>91</v>
      </c>
      <c r="C75" s="469" t="s">
        <v>12</v>
      </c>
      <c r="D75" s="464" t="s">
        <v>620</v>
      </c>
      <c r="E75" s="466">
        <v>17973</v>
      </c>
      <c r="F75" s="466">
        <v>17328</v>
      </c>
      <c r="G75" s="468">
        <v>96.41</v>
      </c>
      <c r="H75" s="466">
        <v>645</v>
      </c>
      <c r="I75" s="468">
        <v>3.59</v>
      </c>
      <c r="J75" s="466">
        <v>95</v>
      </c>
      <c r="K75" s="467"/>
    </row>
    <row r="76" spans="1:11" ht="15" x14ac:dyDescent="0.25">
      <c r="A76" s="463">
        <v>72</v>
      </c>
      <c r="B76" s="462" t="s">
        <v>91</v>
      </c>
      <c r="C76" s="469" t="s">
        <v>13</v>
      </c>
      <c r="D76" s="464" t="s">
        <v>621</v>
      </c>
      <c r="E76" s="466">
        <v>22</v>
      </c>
      <c r="F76" s="466">
        <v>17</v>
      </c>
      <c r="G76" s="468">
        <v>77.27</v>
      </c>
      <c r="H76" s="466">
        <v>5</v>
      </c>
      <c r="I76" s="468">
        <v>22.73</v>
      </c>
      <c r="J76" s="466">
        <v>2</v>
      </c>
      <c r="K76" s="467"/>
    </row>
    <row r="77" spans="1:11" ht="15" x14ac:dyDescent="0.25">
      <c r="A77" s="463">
        <v>73</v>
      </c>
      <c r="B77" s="462" t="s">
        <v>91</v>
      </c>
      <c r="C77" s="469" t="s">
        <v>14</v>
      </c>
      <c r="D77" s="464" t="s">
        <v>622</v>
      </c>
      <c r="E77" s="466">
        <v>4155</v>
      </c>
      <c r="F77" s="466">
        <v>4064</v>
      </c>
      <c r="G77" s="468">
        <v>97.81</v>
      </c>
      <c r="H77" s="466">
        <v>91</v>
      </c>
      <c r="I77" s="468">
        <v>2.19</v>
      </c>
      <c r="J77" s="466">
        <v>5</v>
      </c>
      <c r="K77" s="467"/>
    </row>
    <row r="78" spans="1:11" ht="15" x14ac:dyDescent="0.25">
      <c r="A78" s="463">
        <v>74</v>
      </c>
      <c r="B78" s="462" t="s">
        <v>91</v>
      </c>
      <c r="C78" s="469" t="s">
        <v>15</v>
      </c>
      <c r="D78" s="464" t="s">
        <v>623</v>
      </c>
      <c r="E78" s="466">
        <v>10934</v>
      </c>
      <c r="F78" s="466">
        <v>10654</v>
      </c>
      <c r="G78" s="468">
        <v>97.44</v>
      </c>
      <c r="H78" s="466">
        <v>280</v>
      </c>
      <c r="I78" s="468">
        <v>2.56</v>
      </c>
      <c r="J78" s="466">
        <v>16</v>
      </c>
      <c r="K78" s="467"/>
    </row>
    <row r="79" spans="1:11" ht="15" x14ac:dyDescent="0.25">
      <c r="A79" s="463">
        <v>75</v>
      </c>
      <c r="B79" s="462" t="s">
        <v>91</v>
      </c>
      <c r="C79" s="469" t="s">
        <v>16</v>
      </c>
      <c r="D79" s="464" t="s">
        <v>624</v>
      </c>
      <c r="E79" s="466">
        <v>2208</v>
      </c>
      <c r="F79" s="466">
        <v>2128</v>
      </c>
      <c r="G79" s="468">
        <v>96.38</v>
      </c>
      <c r="H79" s="466">
        <v>80</v>
      </c>
      <c r="I79" s="468">
        <v>3.62</v>
      </c>
      <c r="J79" s="466">
        <v>4</v>
      </c>
      <c r="K79" s="467"/>
    </row>
    <row r="80" spans="1:11" ht="15" x14ac:dyDescent="0.25">
      <c r="A80" s="463">
        <v>76</v>
      </c>
      <c r="B80" s="462" t="s">
        <v>91</v>
      </c>
      <c r="C80" s="469" t="s">
        <v>17</v>
      </c>
      <c r="D80" s="464" t="s">
        <v>625</v>
      </c>
      <c r="E80" s="466">
        <v>2008</v>
      </c>
      <c r="F80" s="466">
        <v>1909</v>
      </c>
      <c r="G80" s="468">
        <v>95.07</v>
      </c>
      <c r="H80" s="466">
        <v>99</v>
      </c>
      <c r="I80" s="468">
        <v>4.93</v>
      </c>
      <c r="J80" s="466">
        <v>33</v>
      </c>
      <c r="K80" s="467"/>
    </row>
    <row r="81" spans="1:11" ht="15" x14ac:dyDescent="0.25">
      <c r="A81" s="463">
        <v>77</v>
      </c>
      <c r="B81" s="462" t="s">
        <v>91</v>
      </c>
      <c r="C81" s="469" t="s">
        <v>18</v>
      </c>
      <c r="D81" s="464" t="s">
        <v>626</v>
      </c>
      <c r="E81" s="466">
        <v>2287</v>
      </c>
      <c r="F81" s="466">
        <v>2266</v>
      </c>
      <c r="G81" s="468">
        <v>99.08</v>
      </c>
      <c r="H81" s="466">
        <v>21</v>
      </c>
      <c r="I81" s="468">
        <v>0.92</v>
      </c>
      <c r="J81" s="466">
        <v>2</v>
      </c>
      <c r="K81" s="467"/>
    </row>
    <row r="82" spans="1:11" ht="15" x14ac:dyDescent="0.25">
      <c r="A82" s="463">
        <v>78</v>
      </c>
      <c r="B82" s="462" t="s">
        <v>91</v>
      </c>
      <c r="C82" s="469" t="s">
        <v>19</v>
      </c>
      <c r="D82" s="464" t="s">
        <v>627</v>
      </c>
      <c r="E82" s="466">
        <v>5528</v>
      </c>
      <c r="F82" s="466">
        <v>5111</v>
      </c>
      <c r="G82" s="468">
        <v>92.46</v>
      </c>
      <c r="H82" s="466">
        <v>417</v>
      </c>
      <c r="I82" s="468">
        <v>7.54</v>
      </c>
      <c r="J82" s="466">
        <v>27</v>
      </c>
      <c r="K82" s="467"/>
    </row>
    <row r="83" spans="1:11" ht="15" x14ac:dyDescent="0.25">
      <c r="A83" s="463">
        <v>79</v>
      </c>
      <c r="B83" s="462" t="s">
        <v>91</v>
      </c>
      <c r="C83" s="469" t="s">
        <v>20</v>
      </c>
      <c r="D83" s="464" t="s">
        <v>628</v>
      </c>
      <c r="E83" s="466">
        <v>9823</v>
      </c>
      <c r="F83" s="466">
        <v>9632</v>
      </c>
      <c r="G83" s="468">
        <v>98.06</v>
      </c>
      <c r="H83" s="466">
        <v>191</v>
      </c>
      <c r="I83" s="468">
        <v>1.94</v>
      </c>
      <c r="J83" s="466">
        <v>17</v>
      </c>
      <c r="K83" s="467"/>
    </row>
    <row r="84" spans="1:11" ht="15" x14ac:dyDescent="0.25">
      <c r="A84" s="463">
        <v>80</v>
      </c>
      <c r="B84" s="462" t="s">
        <v>91</v>
      </c>
      <c r="C84" s="469" t="s">
        <v>21</v>
      </c>
      <c r="D84" s="464" t="s">
        <v>629</v>
      </c>
      <c r="E84" s="466">
        <v>6431</v>
      </c>
      <c r="F84" s="466">
        <v>6185</v>
      </c>
      <c r="G84" s="468">
        <v>96.17</v>
      </c>
      <c r="H84" s="466">
        <v>246</v>
      </c>
      <c r="I84" s="468">
        <v>3.83</v>
      </c>
      <c r="J84" s="466">
        <v>16</v>
      </c>
      <c r="K84" s="467"/>
    </row>
    <row r="85" spans="1:11" ht="15" x14ac:dyDescent="0.25">
      <c r="A85" s="463">
        <v>81</v>
      </c>
      <c r="B85" s="462" t="s">
        <v>91</v>
      </c>
      <c r="C85" s="469" t="s">
        <v>22</v>
      </c>
      <c r="D85" s="464" t="s">
        <v>630</v>
      </c>
      <c r="E85" s="466">
        <v>8136</v>
      </c>
      <c r="F85" s="466">
        <v>8085</v>
      </c>
      <c r="G85" s="468">
        <v>99.37</v>
      </c>
      <c r="H85" s="466">
        <v>51</v>
      </c>
      <c r="I85" s="468">
        <v>0.63</v>
      </c>
      <c r="J85" s="466">
        <v>5</v>
      </c>
      <c r="K85" s="467"/>
    </row>
    <row r="86" spans="1:11" ht="15" x14ac:dyDescent="0.25">
      <c r="A86" s="463">
        <v>82</v>
      </c>
      <c r="B86" s="462" t="s">
        <v>91</v>
      </c>
      <c r="C86" s="469" t="s">
        <v>23</v>
      </c>
      <c r="D86" s="464" t="s">
        <v>631</v>
      </c>
      <c r="E86" s="466">
        <v>1709</v>
      </c>
      <c r="F86" s="466">
        <v>1683</v>
      </c>
      <c r="G86" s="468">
        <v>98.48</v>
      </c>
      <c r="H86" s="466">
        <v>26</v>
      </c>
      <c r="I86" s="468">
        <v>1.52</v>
      </c>
      <c r="J86" s="466">
        <v>3</v>
      </c>
      <c r="K86" s="467"/>
    </row>
    <row r="87" spans="1:11" ht="15" x14ac:dyDescent="0.25">
      <c r="A87" s="463">
        <v>83</v>
      </c>
      <c r="B87" s="462" t="s">
        <v>91</v>
      </c>
      <c r="C87" s="469" t="s">
        <v>24</v>
      </c>
      <c r="D87" s="464" t="s">
        <v>632</v>
      </c>
      <c r="E87" s="466">
        <v>1140</v>
      </c>
      <c r="F87" s="466">
        <v>1120</v>
      </c>
      <c r="G87" s="468">
        <v>98.25</v>
      </c>
      <c r="H87" s="466">
        <v>20</v>
      </c>
      <c r="I87" s="468">
        <v>1.75</v>
      </c>
      <c r="J87" s="466">
        <v>3</v>
      </c>
      <c r="K87" s="467"/>
    </row>
    <row r="88" spans="1:11" ht="15" x14ac:dyDescent="0.25">
      <c r="A88" s="463">
        <v>84</v>
      </c>
      <c r="B88" s="462" t="s">
        <v>91</v>
      </c>
      <c r="C88" s="469" t="s">
        <v>25</v>
      </c>
      <c r="D88" s="464" t="s">
        <v>633</v>
      </c>
      <c r="E88" s="466">
        <v>2285</v>
      </c>
      <c r="F88" s="466">
        <v>2182</v>
      </c>
      <c r="G88" s="468">
        <v>95.49</v>
      </c>
      <c r="H88" s="466">
        <v>103</v>
      </c>
      <c r="I88" s="468">
        <v>4.51</v>
      </c>
      <c r="J88" s="466">
        <v>0</v>
      </c>
      <c r="K88" s="467"/>
    </row>
    <row r="89" spans="1:11" ht="15" x14ac:dyDescent="0.25">
      <c r="A89" s="463">
        <v>85</v>
      </c>
      <c r="B89" s="462" t="s">
        <v>91</v>
      </c>
      <c r="C89" s="469" t="s">
        <v>26</v>
      </c>
      <c r="D89" s="464" t="s">
        <v>634</v>
      </c>
      <c r="E89" s="466">
        <v>2939</v>
      </c>
      <c r="F89" s="466">
        <v>2897</v>
      </c>
      <c r="G89" s="468">
        <v>98.57</v>
      </c>
      <c r="H89" s="466">
        <v>42</v>
      </c>
      <c r="I89" s="468">
        <v>1.43</v>
      </c>
      <c r="J89" s="466">
        <v>3</v>
      </c>
      <c r="K89" s="467"/>
    </row>
    <row r="90" spans="1:11" ht="15" x14ac:dyDescent="0.25">
      <c r="A90" s="463">
        <v>86</v>
      </c>
      <c r="B90" s="462" t="s">
        <v>91</v>
      </c>
      <c r="C90" s="469" t="s">
        <v>72</v>
      </c>
      <c r="D90" s="464" t="s">
        <v>789</v>
      </c>
      <c r="E90" s="466">
        <v>11213</v>
      </c>
      <c r="F90" s="466">
        <v>10750</v>
      </c>
      <c r="G90" s="468">
        <v>95.87</v>
      </c>
      <c r="H90" s="466">
        <v>463</v>
      </c>
      <c r="I90" s="468">
        <v>4.13</v>
      </c>
      <c r="J90" s="466">
        <v>86</v>
      </c>
      <c r="K90" s="467"/>
    </row>
    <row r="91" spans="1:11" ht="15" x14ac:dyDescent="0.25">
      <c r="A91" s="463">
        <v>87</v>
      </c>
      <c r="B91" s="462" t="s">
        <v>91</v>
      </c>
      <c r="C91" s="469" t="s">
        <v>81</v>
      </c>
      <c r="D91" s="464" t="s">
        <v>636</v>
      </c>
      <c r="E91" s="466">
        <v>2146</v>
      </c>
      <c r="F91" s="466">
        <v>2088</v>
      </c>
      <c r="G91" s="468">
        <v>97.3</v>
      </c>
      <c r="H91" s="466">
        <v>58</v>
      </c>
      <c r="I91" s="468">
        <v>2.7</v>
      </c>
      <c r="J91" s="466">
        <v>6</v>
      </c>
      <c r="K91" s="467"/>
    </row>
    <row r="92" spans="1:11" ht="15" x14ac:dyDescent="0.25">
      <c r="A92" s="463">
        <v>88</v>
      </c>
      <c r="B92" s="462" t="s">
        <v>91</v>
      </c>
      <c r="C92" s="469" t="s">
        <v>82</v>
      </c>
      <c r="D92" s="464" t="s">
        <v>637</v>
      </c>
      <c r="E92" s="466">
        <v>2149</v>
      </c>
      <c r="F92" s="466">
        <v>1886</v>
      </c>
      <c r="G92" s="468">
        <v>87.76</v>
      </c>
      <c r="H92" s="466">
        <v>263</v>
      </c>
      <c r="I92" s="468">
        <v>12.24</v>
      </c>
      <c r="J92" s="466">
        <v>68</v>
      </c>
      <c r="K92" s="467"/>
    </row>
    <row r="93" spans="1:11" ht="15" x14ac:dyDescent="0.25">
      <c r="C93" s="470"/>
      <c r="D93" s="461"/>
      <c r="E93" s="461"/>
      <c r="F93" s="461"/>
      <c r="G93" s="461"/>
      <c r="H93" s="461"/>
      <c r="I93" s="461"/>
      <c r="J93" s="461"/>
    </row>
    <row r="94" spans="1:11" ht="15" x14ac:dyDescent="0.25">
      <c r="C94" s="470"/>
      <c r="D94" s="461"/>
      <c r="E94" s="461"/>
      <c r="F94" s="461"/>
      <c r="G94" s="461"/>
      <c r="H94" s="461"/>
      <c r="I94" s="461"/>
      <c r="J94" s="461"/>
    </row>
    <row r="95" spans="1:11" ht="15" x14ac:dyDescent="0.25">
      <c r="C95" s="470"/>
      <c r="D95" s="461"/>
      <c r="E95" s="461"/>
      <c r="F95" s="461"/>
      <c r="G95" s="461"/>
      <c r="H95" s="461"/>
      <c r="I95" s="461"/>
      <c r="J95" s="461"/>
    </row>
    <row r="96" spans="1:11" ht="15" x14ac:dyDescent="0.25">
      <c r="C96" s="470"/>
      <c r="D96" s="461"/>
      <c r="E96" s="461"/>
      <c r="F96" s="461"/>
      <c r="G96" s="461"/>
      <c r="H96" s="461"/>
      <c r="I96" s="461"/>
      <c r="J96" s="461"/>
    </row>
    <row r="97" spans="3:10" ht="15" x14ac:dyDescent="0.25">
      <c r="C97" s="470"/>
      <c r="D97" s="461"/>
      <c r="E97" s="461"/>
      <c r="F97" s="461"/>
      <c r="G97" s="461"/>
      <c r="H97" s="461"/>
      <c r="I97" s="461"/>
      <c r="J97" s="461"/>
    </row>
    <row r="98" spans="3:10" ht="15" x14ac:dyDescent="0.25">
      <c r="C98" s="470"/>
      <c r="D98" s="461"/>
      <c r="E98" s="461"/>
      <c r="F98" s="461"/>
      <c r="G98" s="461"/>
      <c r="H98" s="461"/>
      <c r="I98" s="461"/>
      <c r="J98" s="461"/>
    </row>
    <row r="99" spans="3:10" ht="15" x14ac:dyDescent="0.25">
      <c r="C99" s="470"/>
      <c r="D99" s="461"/>
      <c r="E99" s="461"/>
      <c r="F99" s="461"/>
      <c r="G99" s="461"/>
      <c r="H99" s="461"/>
      <c r="I99" s="461"/>
      <c r="J99" s="461"/>
    </row>
    <row r="100" spans="3:10" ht="15" x14ac:dyDescent="0.25">
      <c r="C100" s="470"/>
      <c r="D100" s="461"/>
      <c r="E100" s="461"/>
      <c r="F100" s="461"/>
      <c r="G100" s="461"/>
      <c r="H100" s="461"/>
      <c r="I100" s="461"/>
      <c r="J100" s="461"/>
    </row>
    <row r="101" spans="3:10" ht="15" x14ac:dyDescent="0.25">
      <c r="C101" s="470"/>
      <c r="D101" s="461"/>
      <c r="E101" s="461"/>
      <c r="F101" s="461"/>
      <c r="G101" s="461"/>
      <c r="H101" s="461"/>
      <c r="I101" s="461"/>
      <c r="J101" s="461"/>
    </row>
    <row r="102" spans="3:10" ht="15" x14ac:dyDescent="0.25">
      <c r="C102" s="470"/>
      <c r="D102" s="461"/>
      <c r="E102" s="461"/>
      <c r="F102" s="461"/>
      <c r="G102" s="461"/>
      <c r="H102" s="461"/>
      <c r="I102" s="461"/>
      <c r="J102" s="461"/>
    </row>
    <row r="103" spans="3:10" ht="15" x14ac:dyDescent="0.25">
      <c r="C103" s="470"/>
      <c r="D103" s="461"/>
      <c r="E103" s="461"/>
      <c r="F103" s="461"/>
      <c r="G103" s="461"/>
      <c r="H103" s="461"/>
      <c r="I103" s="461"/>
      <c r="J103" s="461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6E40-C1AF-4EA9-B46D-896CA0AD21CC}">
  <dimension ref="A1:X16"/>
  <sheetViews>
    <sheetView zoomScale="60" zoomScaleNormal="60" workbookViewId="0">
      <selection activeCell="B6" sqref="B6:G6"/>
    </sheetView>
  </sheetViews>
  <sheetFormatPr defaultColWidth="31.19921875" defaultRowHeight="13.8" x14ac:dyDescent="0.25"/>
  <cols>
    <col min="1" max="1" width="13.296875" customWidth="1"/>
    <col min="2" max="2" width="14.796875" customWidth="1"/>
    <col min="3" max="3" width="13.3984375" customWidth="1"/>
    <col min="4" max="4" width="25.296875" customWidth="1"/>
    <col min="5" max="5" width="24.796875" customWidth="1"/>
    <col min="6" max="6" width="28.19921875" customWidth="1"/>
    <col min="7" max="7" width="14.796875" customWidth="1"/>
    <col min="8" max="8" width="23.8984375" customWidth="1"/>
    <col min="9" max="9" width="13.3984375" customWidth="1"/>
    <col min="10" max="10" width="15.8984375" customWidth="1"/>
    <col min="11" max="11" width="25.3984375" customWidth="1"/>
    <col min="12" max="12" width="30.09765625" customWidth="1"/>
    <col min="13" max="13" width="27.3984375" customWidth="1"/>
    <col min="14" max="14" width="30.09765625" customWidth="1"/>
    <col min="15" max="15" width="28.8984375" customWidth="1"/>
    <col min="16" max="16" width="30.296875" customWidth="1"/>
    <col min="17" max="17" width="26.59765625" customWidth="1"/>
    <col min="18" max="18" width="27.8984375" customWidth="1"/>
    <col min="19" max="19" width="21.296875" customWidth="1"/>
    <col min="20" max="21" width="29.8984375" bestFit="1" customWidth="1"/>
    <col min="22" max="22" width="26.3984375" bestFit="1" customWidth="1"/>
    <col min="23" max="23" width="24.8984375" bestFit="1" customWidth="1"/>
    <col min="24" max="24" width="16.296875" bestFit="1" customWidth="1"/>
  </cols>
  <sheetData>
    <row r="1" spans="1:24" ht="15.6" x14ac:dyDescent="0.4">
      <c r="A1" s="688" t="s">
        <v>1055</v>
      </c>
      <c r="B1" s="689"/>
      <c r="C1" s="689"/>
      <c r="D1" s="689"/>
      <c r="E1" s="689"/>
      <c r="F1" s="689"/>
    </row>
    <row r="2" spans="1:24" ht="14.4" x14ac:dyDescent="0.3">
      <c r="A2" s="690" t="s">
        <v>1056</v>
      </c>
      <c r="B2" s="689"/>
      <c r="C2" s="689"/>
      <c r="D2" s="689"/>
      <c r="E2" s="689"/>
      <c r="F2" s="689"/>
    </row>
    <row r="3" spans="1:24" ht="14.4" x14ac:dyDescent="0.3">
      <c r="A3" s="690" t="s">
        <v>934</v>
      </c>
      <c r="B3" s="689"/>
      <c r="C3" s="689"/>
      <c r="D3" s="689"/>
      <c r="E3" s="689"/>
      <c r="F3" s="689"/>
    </row>
    <row r="4" spans="1:24" ht="14.4" x14ac:dyDescent="0.3">
      <c r="A4" s="690" t="s">
        <v>935</v>
      </c>
      <c r="B4" s="689"/>
      <c r="C4" s="689"/>
      <c r="D4" s="689"/>
      <c r="E4" s="689"/>
      <c r="F4" s="689"/>
    </row>
    <row r="5" spans="1:24" x14ac:dyDescent="0.25">
      <c r="F5" t="s">
        <v>936</v>
      </c>
    </row>
    <row r="6" spans="1:24" ht="43.2" customHeight="1" x14ac:dyDescent="0.25">
      <c r="A6" s="691" t="s">
        <v>88</v>
      </c>
      <c r="B6" s="691" t="s">
        <v>938</v>
      </c>
      <c r="C6" s="691"/>
      <c r="D6" s="691"/>
      <c r="E6" s="691"/>
      <c r="F6" s="691"/>
      <c r="G6" s="691"/>
      <c r="H6" s="692" t="s">
        <v>939</v>
      </c>
      <c r="I6" s="692" t="s">
        <v>940</v>
      </c>
      <c r="J6" s="692" t="s">
        <v>941</v>
      </c>
      <c r="K6" s="692" t="s">
        <v>942</v>
      </c>
      <c r="L6" s="692" t="s">
        <v>943</v>
      </c>
      <c r="M6" s="692" t="s">
        <v>944</v>
      </c>
      <c r="N6" s="692" t="s">
        <v>945</v>
      </c>
      <c r="O6" s="691" t="s">
        <v>946</v>
      </c>
      <c r="P6" s="691"/>
      <c r="Q6" s="692" t="s">
        <v>947</v>
      </c>
      <c r="R6" s="692" t="s">
        <v>948</v>
      </c>
      <c r="S6" s="692" t="s">
        <v>949</v>
      </c>
      <c r="T6" s="692" t="s">
        <v>1052</v>
      </c>
      <c r="U6" s="691" t="s">
        <v>950</v>
      </c>
      <c r="V6" s="691"/>
      <c r="W6" s="692" t="s">
        <v>951</v>
      </c>
      <c r="X6" s="691" t="s">
        <v>384</v>
      </c>
    </row>
    <row r="7" spans="1:24" ht="43.2" x14ac:dyDescent="0.25">
      <c r="A7" s="691"/>
      <c r="B7" s="476" t="s">
        <v>952</v>
      </c>
      <c r="C7" s="476" t="s">
        <v>953</v>
      </c>
      <c r="D7" s="476" t="s">
        <v>954</v>
      </c>
      <c r="E7" s="476" t="s">
        <v>955</v>
      </c>
      <c r="F7" s="476" t="s">
        <v>956</v>
      </c>
      <c r="G7" s="476" t="s">
        <v>957</v>
      </c>
      <c r="H7" s="693"/>
      <c r="I7" s="693"/>
      <c r="J7" s="693"/>
      <c r="K7" s="693"/>
      <c r="L7" s="693"/>
      <c r="M7" s="693"/>
      <c r="N7" s="693"/>
      <c r="O7" s="476" t="s">
        <v>958</v>
      </c>
      <c r="P7" s="476" t="s">
        <v>959</v>
      </c>
      <c r="Q7" s="693"/>
      <c r="R7" s="693"/>
      <c r="S7" s="693"/>
      <c r="T7" s="693"/>
      <c r="U7" s="476" t="s">
        <v>960</v>
      </c>
      <c r="V7" s="476" t="s">
        <v>961</v>
      </c>
      <c r="W7" s="693"/>
      <c r="X7" s="691"/>
    </row>
    <row r="8" spans="1:24" ht="28.8" x14ac:dyDescent="0.25">
      <c r="A8" s="689"/>
      <c r="B8" s="476" t="s">
        <v>962</v>
      </c>
      <c r="C8" s="476" t="s">
        <v>962</v>
      </c>
      <c r="D8" s="476" t="s">
        <v>962</v>
      </c>
      <c r="E8" s="476" t="s">
        <v>962</v>
      </c>
      <c r="F8" s="476" t="s">
        <v>962</v>
      </c>
      <c r="G8" s="476" t="s">
        <v>962</v>
      </c>
      <c r="H8" s="476" t="s">
        <v>962</v>
      </c>
      <c r="I8" s="476" t="s">
        <v>962</v>
      </c>
      <c r="J8" s="476" t="s">
        <v>962</v>
      </c>
      <c r="K8" s="476" t="s">
        <v>962</v>
      </c>
      <c r="L8" s="476" t="s">
        <v>962</v>
      </c>
      <c r="M8" s="476" t="s">
        <v>962</v>
      </c>
      <c r="N8" s="476" t="s">
        <v>962</v>
      </c>
      <c r="O8" s="476" t="s">
        <v>962</v>
      </c>
      <c r="P8" s="476" t="s">
        <v>962</v>
      </c>
      <c r="Q8" s="476" t="s">
        <v>962</v>
      </c>
      <c r="R8" s="476" t="s">
        <v>962</v>
      </c>
      <c r="S8" s="476" t="s">
        <v>962</v>
      </c>
      <c r="T8" s="476" t="s">
        <v>962</v>
      </c>
      <c r="U8" s="476" t="s">
        <v>962</v>
      </c>
      <c r="V8" s="476" t="s">
        <v>962</v>
      </c>
      <c r="W8" s="476" t="s">
        <v>962</v>
      </c>
      <c r="X8" s="476" t="s">
        <v>962</v>
      </c>
    </row>
    <row r="9" spans="1:24" ht="14.4" x14ac:dyDescent="0.25">
      <c r="A9" s="488" t="s">
        <v>89</v>
      </c>
      <c r="B9" s="490">
        <v>260199672.97999999</v>
      </c>
      <c r="C9" s="490">
        <v>247540311.84999999</v>
      </c>
      <c r="D9" s="490">
        <v>108205951.52</v>
      </c>
      <c r="E9" s="490">
        <v>37928558.170000002</v>
      </c>
      <c r="F9" s="490">
        <v>7715399.5800000001</v>
      </c>
      <c r="G9" s="490">
        <v>10203124.390000001</v>
      </c>
      <c r="H9" s="490">
        <v>96434704.859999999</v>
      </c>
      <c r="I9" s="490">
        <v>3363328</v>
      </c>
      <c r="J9" s="490">
        <v>107065990</v>
      </c>
      <c r="K9" s="490">
        <v>3708870</v>
      </c>
      <c r="L9" s="490">
        <v>20216168.93</v>
      </c>
      <c r="M9" s="490">
        <v>11763327.74</v>
      </c>
      <c r="N9" s="490">
        <v>47000</v>
      </c>
      <c r="O9" s="490">
        <v>14981006</v>
      </c>
      <c r="P9" s="490">
        <v>14945625</v>
      </c>
      <c r="Q9" s="490">
        <v>33417858.289999999</v>
      </c>
      <c r="R9" s="490">
        <v>202292.27</v>
      </c>
      <c r="S9" s="490">
        <v>-550</v>
      </c>
      <c r="T9" s="490">
        <v>0</v>
      </c>
      <c r="U9" s="490">
        <v>9780</v>
      </c>
      <c r="V9" s="490">
        <v>33619285.020000003</v>
      </c>
      <c r="W9" s="490">
        <v>0</v>
      </c>
      <c r="X9" s="491">
        <v>1011567704.6</v>
      </c>
    </row>
    <row r="10" spans="1:24" ht="14.4" x14ac:dyDescent="0.25">
      <c r="A10" s="488" t="s">
        <v>90</v>
      </c>
      <c r="B10" s="490">
        <v>275384784.52999997</v>
      </c>
      <c r="C10" s="490">
        <v>226010368.56999999</v>
      </c>
      <c r="D10" s="490">
        <v>76027395.719999999</v>
      </c>
      <c r="E10" s="490">
        <v>44976560.939999998</v>
      </c>
      <c r="F10" s="490">
        <v>6410250.6299999999</v>
      </c>
      <c r="G10" s="490">
        <v>9927358.0899999999</v>
      </c>
      <c r="H10" s="490">
        <v>105371570.59</v>
      </c>
      <c r="I10" s="490">
        <v>2203629</v>
      </c>
      <c r="J10" s="490">
        <v>39887810</v>
      </c>
      <c r="K10" s="490">
        <v>4722690</v>
      </c>
      <c r="L10" s="490">
        <v>4945176.8099999996</v>
      </c>
      <c r="M10" s="490">
        <v>20255858.780000001</v>
      </c>
      <c r="N10" s="490">
        <v>38500</v>
      </c>
      <c r="O10" s="490">
        <v>15169592</v>
      </c>
      <c r="P10" s="490">
        <v>19108170</v>
      </c>
      <c r="Q10" s="490">
        <v>33342596.350000001</v>
      </c>
      <c r="R10" s="490">
        <v>170341.29</v>
      </c>
      <c r="S10" s="490">
        <v>-99431.83</v>
      </c>
      <c r="T10" s="490">
        <v>0</v>
      </c>
      <c r="U10" s="490">
        <v>720</v>
      </c>
      <c r="V10" s="490">
        <v>31636822.289999999</v>
      </c>
      <c r="W10" s="490">
        <v>0</v>
      </c>
      <c r="X10" s="491">
        <v>915490763.75999999</v>
      </c>
    </row>
    <row r="11" spans="1:24" ht="14.4" x14ac:dyDescent="0.25">
      <c r="A11" s="488" t="s">
        <v>91</v>
      </c>
      <c r="B11" s="490">
        <v>940048069.34000003</v>
      </c>
      <c r="C11" s="490">
        <v>1211112864.3099999</v>
      </c>
      <c r="D11" s="490">
        <v>561747136.28999996</v>
      </c>
      <c r="E11" s="490">
        <v>158172691.25</v>
      </c>
      <c r="F11" s="490">
        <v>17396666.25</v>
      </c>
      <c r="G11" s="490">
        <v>66191605.259999998</v>
      </c>
      <c r="H11" s="490">
        <v>385547692.44</v>
      </c>
      <c r="I11" s="490">
        <v>31044019</v>
      </c>
      <c r="J11" s="490">
        <v>355049530.30000001</v>
      </c>
      <c r="K11" s="490">
        <v>11938593</v>
      </c>
      <c r="L11" s="490">
        <v>14219395.85</v>
      </c>
      <c r="M11" s="490">
        <v>36459755.270000003</v>
      </c>
      <c r="N11" s="490">
        <v>472000</v>
      </c>
      <c r="O11" s="490">
        <v>26161828</v>
      </c>
      <c r="P11" s="490">
        <v>60527070</v>
      </c>
      <c r="Q11" s="490">
        <v>217403580.46000001</v>
      </c>
      <c r="R11" s="490">
        <v>582854.80000000005</v>
      </c>
      <c r="S11" s="490">
        <v>-1237939.95</v>
      </c>
      <c r="T11" s="490">
        <v>54476</v>
      </c>
      <c r="U11" s="490">
        <v>249940.47</v>
      </c>
      <c r="V11" s="490">
        <v>303899039.56</v>
      </c>
      <c r="W11" s="490">
        <v>0</v>
      </c>
      <c r="X11" s="491">
        <v>4397040867.8999996</v>
      </c>
    </row>
    <row r="12" spans="1:24" ht="14.4" x14ac:dyDescent="0.25">
      <c r="A12" s="488" t="s">
        <v>92</v>
      </c>
      <c r="B12" s="490">
        <v>441565374.47000003</v>
      </c>
      <c r="C12" s="490">
        <v>460698814.76999998</v>
      </c>
      <c r="D12" s="490">
        <v>233673269.62</v>
      </c>
      <c r="E12" s="490">
        <v>66048678.719999999</v>
      </c>
      <c r="F12" s="490">
        <v>7206282.04</v>
      </c>
      <c r="G12" s="490">
        <v>24478469.260000002</v>
      </c>
      <c r="H12" s="490">
        <v>150247474.81999999</v>
      </c>
      <c r="I12" s="490">
        <v>2558489</v>
      </c>
      <c r="J12" s="490">
        <v>94843255</v>
      </c>
      <c r="K12" s="490">
        <v>6530045</v>
      </c>
      <c r="L12" s="490">
        <v>23041984.25</v>
      </c>
      <c r="M12" s="490">
        <v>19875476.859999999</v>
      </c>
      <c r="N12" s="490">
        <v>193500</v>
      </c>
      <c r="O12" s="490">
        <v>32995066</v>
      </c>
      <c r="P12" s="490">
        <v>25933989</v>
      </c>
      <c r="Q12" s="490">
        <v>67806147.510000005</v>
      </c>
      <c r="R12" s="490">
        <v>94658.26</v>
      </c>
      <c r="S12" s="490">
        <v>-2100</v>
      </c>
      <c r="T12" s="490">
        <v>0</v>
      </c>
      <c r="U12" s="490">
        <v>116492.83</v>
      </c>
      <c r="V12" s="490">
        <v>59960691.280000001</v>
      </c>
      <c r="W12" s="490">
        <v>0</v>
      </c>
      <c r="X12" s="491">
        <v>1717866058.6900001</v>
      </c>
    </row>
    <row r="13" spans="1:24" ht="14.4" x14ac:dyDescent="0.25">
      <c r="A13" s="488" t="s">
        <v>93</v>
      </c>
      <c r="B13" s="490">
        <v>349503132.36000001</v>
      </c>
      <c r="C13" s="490">
        <v>379761403.55000001</v>
      </c>
      <c r="D13" s="490">
        <v>166842717.88999999</v>
      </c>
      <c r="E13" s="490">
        <v>54394783.909999996</v>
      </c>
      <c r="F13" s="490">
        <v>9481936.0700000003</v>
      </c>
      <c r="G13" s="490">
        <v>11160473.380000001</v>
      </c>
      <c r="H13" s="490">
        <v>110728714.14</v>
      </c>
      <c r="I13" s="490">
        <v>3486796</v>
      </c>
      <c r="J13" s="490">
        <v>137283773.41</v>
      </c>
      <c r="K13" s="490">
        <v>4149065</v>
      </c>
      <c r="L13" s="490">
        <v>8654857.5500000007</v>
      </c>
      <c r="M13" s="490">
        <v>13115800.050000001</v>
      </c>
      <c r="N13" s="490">
        <v>60000</v>
      </c>
      <c r="O13" s="490">
        <v>19071216</v>
      </c>
      <c r="P13" s="490">
        <v>19501785</v>
      </c>
      <c r="Q13" s="490">
        <v>63228397.700000003</v>
      </c>
      <c r="R13" s="490">
        <v>298136.31</v>
      </c>
      <c r="S13" s="490">
        <v>-5736.36</v>
      </c>
      <c r="T13" s="490">
        <v>0</v>
      </c>
      <c r="U13" s="490">
        <v>211458.87</v>
      </c>
      <c r="V13" s="490">
        <v>76272181.299999997</v>
      </c>
      <c r="W13" s="490">
        <v>200000</v>
      </c>
      <c r="X13" s="491">
        <v>1427400892.1300001</v>
      </c>
    </row>
    <row r="14" spans="1:24" ht="14.4" x14ac:dyDescent="0.25">
      <c r="A14" s="488" t="s">
        <v>94</v>
      </c>
      <c r="B14" s="490">
        <v>609893381.11000001</v>
      </c>
      <c r="C14" s="490">
        <v>1017935424.12</v>
      </c>
      <c r="D14" s="490">
        <v>448035012.57999998</v>
      </c>
      <c r="E14" s="490">
        <v>114078841.56</v>
      </c>
      <c r="F14" s="490">
        <v>20693572.699999999</v>
      </c>
      <c r="G14" s="490">
        <v>67880670.200000003</v>
      </c>
      <c r="H14" s="490">
        <v>286208208.73000002</v>
      </c>
      <c r="I14" s="490">
        <v>6680235</v>
      </c>
      <c r="J14" s="490">
        <v>259760119.47</v>
      </c>
      <c r="K14" s="490">
        <v>10562902</v>
      </c>
      <c r="L14" s="490">
        <v>14945211.16</v>
      </c>
      <c r="M14" s="490">
        <v>62485380.909999996</v>
      </c>
      <c r="N14" s="490">
        <v>145000</v>
      </c>
      <c r="O14" s="490">
        <v>39986258</v>
      </c>
      <c r="P14" s="490">
        <v>44786925</v>
      </c>
      <c r="Q14" s="490">
        <v>174189837.43000001</v>
      </c>
      <c r="R14" s="490">
        <v>1801288.6</v>
      </c>
      <c r="S14" s="490">
        <v>-79485.25</v>
      </c>
      <c r="T14" s="490">
        <v>0</v>
      </c>
      <c r="U14" s="490">
        <v>119873.11</v>
      </c>
      <c r="V14" s="490">
        <v>187915754.56999999</v>
      </c>
      <c r="W14" s="490">
        <v>-29669861.620000001</v>
      </c>
      <c r="X14" s="491">
        <v>3338354549.3800001</v>
      </c>
    </row>
    <row r="15" spans="1:24" ht="14.4" x14ac:dyDescent="0.25">
      <c r="A15" s="488" t="s">
        <v>95</v>
      </c>
      <c r="B15" s="490">
        <v>327549755.36000001</v>
      </c>
      <c r="C15" s="490">
        <v>349098246.63999999</v>
      </c>
      <c r="D15" s="490">
        <v>132342004.25</v>
      </c>
      <c r="E15" s="490">
        <v>57640595.789999999</v>
      </c>
      <c r="F15" s="490">
        <v>11061013.74</v>
      </c>
      <c r="G15" s="490">
        <v>33548812.239999998</v>
      </c>
      <c r="H15" s="490">
        <v>158233677.03</v>
      </c>
      <c r="I15" s="490">
        <v>2716853</v>
      </c>
      <c r="J15" s="490">
        <v>156162370.41999999</v>
      </c>
      <c r="K15" s="490">
        <v>8659265</v>
      </c>
      <c r="L15" s="490">
        <v>4119361.49</v>
      </c>
      <c r="M15" s="490">
        <v>10228925.310000001</v>
      </c>
      <c r="N15" s="490">
        <v>43500</v>
      </c>
      <c r="O15" s="490">
        <v>28860134</v>
      </c>
      <c r="P15" s="490">
        <v>27210150</v>
      </c>
      <c r="Q15" s="490">
        <v>46800052.799999997</v>
      </c>
      <c r="R15" s="490">
        <v>390755.66</v>
      </c>
      <c r="S15" s="490">
        <v>-62844.87</v>
      </c>
      <c r="T15" s="490">
        <v>0</v>
      </c>
      <c r="U15" s="490">
        <v>16834.79</v>
      </c>
      <c r="V15" s="490">
        <v>40991778.43</v>
      </c>
      <c r="W15" s="490">
        <v>0</v>
      </c>
      <c r="X15" s="491">
        <v>1395611241.0799999</v>
      </c>
    </row>
    <row r="16" spans="1:24" ht="14.4" x14ac:dyDescent="0.25">
      <c r="A16" s="489" t="s">
        <v>384</v>
      </c>
      <c r="B16" s="491">
        <v>3204144170.1500001</v>
      </c>
      <c r="C16" s="491">
        <v>3892157433.8099999</v>
      </c>
      <c r="D16" s="491">
        <v>1726873487.8699999</v>
      </c>
      <c r="E16" s="491">
        <v>533240710.33999997</v>
      </c>
      <c r="F16" s="491">
        <v>79965121.010000005</v>
      </c>
      <c r="G16" s="491">
        <v>223390512.81999999</v>
      </c>
      <c r="H16" s="491">
        <v>1292772042.6099999</v>
      </c>
      <c r="I16" s="491">
        <v>52053349</v>
      </c>
      <c r="J16" s="491">
        <v>1150052848.5999999</v>
      </c>
      <c r="K16" s="491">
        <v>50271430</v>
      </c>
      <c r="L16" s="491">
        <v>90142156.040000007</v>
      </c>
      <c r="M16" s="491">
        <v>174184524.91999999</v>
      </c>
      <c r="N16" s="491">
        <v>999500</v>
      </c>
      <c r="O16" s="491">
        <v>177225100</v>
      </c>
      <c r="P16" s="491">
        <v>212013714</v>
      </c>
      <c r="Q16" s="491">
        <v>636188470.53999996</v>
      </c>
      <c r="R16" s="491">
        <v>3540327.19</v>
      </c>
      <c r="S16" s="491">
        <v>-1488088.26</v>
      </c>
      <c r="T16" s="491">
        <v>54476</v>
      </c>
      <c r="U16" s="491">
        <v>725100.07</v>
      </c>
      <c r="V16" s="491">
        <v>734295552.45000005</v>
      </c>
      <c r="W16" s="491">
        <v>-29469861.620000001</v>
      </c>
      <c r="X16" s="491">
        <v>14203332077.540001</v>
      </c>
    </row>
  </sheetData>
  <mergeCells count="21">
    <mergeCell ref="O6:P6"/>
    <mergeCell ref="U6:V6"/>
    <mergeCell ref="X6:X7"/>
    <mergeCell ref="H6:H7"/>
    <mergeCell ref="I6:I7"/>
    <mergeCell ref="J6:J7"/>
    <mergeCell ref="K6:K7"/>
    <mergeCell ref="L6:L7"/>
    <mergeCell ref="M6:M7"/>
    <mergeCell ref="N6:N7"/>
    <mergeCell ref="Q6:Q7"/>
    <mergeCell ref="R6:R7"/>
    <mergeCell ref="S6:S7"/>
    <mergeCell ref="T6:T7"/>
    <mergeCell ref="W6:W7"/>
    <mergeCell ref="A1:F1"/>
    <mergeCell ref="A2:F2"/>
    <mergeCell ref="A3:F3"/>
    <mergeCell ref="A4:F4"/>
    <mergeCell ref="A6:A8"/>
    <mergeCell ref="B6:G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8C0C-1C5E-45F5-B6F4-4B1FA5DE35AA}">
  <dimension ref="A1:AA105"/>
  <sheetViews>
    <sheetView zoomScale="60" zoomScaleNormal="60" workbookViewId="0">
      <pane xSplit="3" ySplit="8" topLeftCell="D42" activePane="bottomRight" state="frozen"/>
      <selection pane="topRight" activeCell="D1" sqref="D1"/>
      <selection pane="bottomLeft" activeCell="A9" sqref="A9"/>
      <selection pane="bottomRight" activeCell="M76" sqref="M76"/>
    </sheetView>
  </sheetViews>
  <sheetFormatPr defaultRowHeight="13.8" x14ac:dyDescent="0.25"/>
  <cols>
    <col min="1" max="1" width="12.59765625" customWidth="1"/>
    <col min="2" max="2" width="9.296875" customWidth="1"/>
    <col min="3" max="3" width="30.3984375" customWidth="1"/>
    <col min="4" max="4" width="19.59765625" customWidth="1"/>
    <col min="5" max="7" width="16.3984375" bestFit="1" customWidth="1"/>
    <col min="8" max="8" width="14.796875" bestFit="1" customWidth="1"/>
    <col min="9" max="9" width="13.796875" bestFit="1" customWidth="1"/>
    <col min="10" max="10" width="14.796875" bestFit="1" customWidth="1"/>
    <col min="11" max="11" width="16.3984375" bestFit="1" customWidth="1"/>
    <col min="12" max="12" width="13.796875" bestFit="1" customWidth="1"/>
    <col min="13" max="13" width="14.796875" bestFit="1" customWidth="1"/>
    <col min="14" max="14" width="13.796875" bestFit="1" customWidth="1"/>
    <col min="15" max="15" width="14.09765625" bestFit="1" customWidth="1"/>
    <col min="16" max="16" width="13.796875" bestFit="1" customWidth="1"/>
    <col min="17" max="17" width="10.8984375" bestFit="1" customWidth="1"/>
    <col min="18" max="19" width="8.8984375" bestFit="1" customWidth="1"/>
    <col min="20" max="20" width="14.796875" bestFit="1" customWidth="1"/>
    <col min="21" max="21" width="12.59765625" bestFit="1" customWidth="1"/>
    <col min="22" max="22" width="13.3984375" bestFit="1" customWidth="1"/>
    <col min="23" max="23" width="9.8984375" bestFit="1" customWidth="1"/>
    <col min="24" max="24" width="10.8984375" bestFit="1" customWidth="1"/>
    <col min="25" max="25" width="14.796875" bestFit="1" customWidth="1"/>
    <col min="26" max="26" width="15.796875" bestFit="1" customWidth="1"/>
    <col min="27" max="27" width="17.59765625" bestFit="1" customWidth="1"/>
  </cols>
  <sheetData>
    <row r="1" spans="1:27" ht="19.95" customHeight="1" x14ac:dyDescent="0.4">
      <c r="B1" s="688" t="s">
        <v>932</v>
      </c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</row>
    <row r="2" spans="1:27" ht="14.4" customHeight="1" x14ac:dyDescent="0.3">
      <c r="B2" s="690" t="s">
        <v>933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</row>
    <row r="3" spans="1:27" ht="14.4" customHeight="1" x14ac:dyDescent="0.3">
      <c r="B3" s="690" t="s">
        <v>934</v>
      </c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  <c r="Y3" s="690"/>
      <c r="Z3" s="690"/>
      <c r="AA3" s="690"/>
    </row>
    <row r="4" spans="1:27" ht="14.4" customHeight="1" x14ac:dyDescent="0.3">
      <c r="B4" s="690" t="s">
        <v>935</v>
      </c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</row>
    <row r="5" spans="1:27" x14ac:dyDescent="0.25">
      <c r="B5" s="698" t="s">
        <v>936</v>
      </c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698"/>
      <c r="R5" s="698"/>
      <c r="S5" s="698"/>
      <c r="T5" s="698"/>
      <c r="U5" s="698"/>
      <c r="V5" s="698"/>
      <c r="W5" s="698"/>
      <c r="X5" s="698"/>
      <c r="Y5" s="698"/>
      <c r="Z5" s="698"/>
      <c r="AA5" s="698"/>
    </row>
    <row r="6" spans="1:27" ht="129.6" customHeight="1" x14ac:dyDescent="0.25">
      <c r="A6" s="699" t="s">
        <v>88</v>
      </c>
      <c r="B6" s="694" t="s">
        <v>919</v>
      </c>
      <c r="C6" s="694" t="s">
        <v>101</v>
      </c>
      <c r="D6" s="694" t="s">
        <v>937</v>
      </c>
      <c r="E6" s="694" t="s">
        <v>938</v>
      </c>
      <c r="F6" s="694"/>
      <c r="G6" s="694"/>
      <c r="H6" s="694"/>
      <c r="I6" s="694"/>
      <c r="J6" s="694"/>
      <c r="K6" s="695" t="s">
        <v>939</v>
      </c>
      <c r="L6" s="695" t="s">
        <v>940</v>
      </c>
      <c r="M6" s="695" t="s">
        <v>941</v>
      </c>
      <c r="N6" s="695" t="s">
        <v>942</v>
      </c>
      <c r="O6" s="695" t="s">
        <v>943</v>
      </c>
      <c r="P6" s="695" t="s">
        <v>944</v>
      </c>
      <c r="Q6" s="695" t="s">
        <v>945</v>
      </c>
      <c r="R6" s="694" t="s">
        <v>946</v>
      </c>
      <c r="S6" s="694"/>
      <c r="T6" s="695" t="s">
        <v>947</v>
      </c>
      <c r="U6" s="695" t="s">
        <v>948</v>
      </c>
      <c r="V6" s="695" t="s">
        <v>949</v>
      </c>
      <c r="W6" s="695" t="s">
        <v>1052</v>
      </c>
      <c r="X6" s="694" t="s">
        <v>950</v>
      </c>
      <c r="Y6" s="694"/>
      <c r="Z6" s="695" t="s">
        <v>951</v>
      </c>
      <c r="AA6" s="694" t="s">
        <v>384</v>
      </c>
    </row>
    <row r="7" spans="1:27" ht="129.6" x14ac:dyDescent="0.25">
      <c r="A7" s="699"/>
      <c r="B7" s="694"/>
      <c r="C7" s="694"/>
      <c r="D7" s="697"/>
      <c r="E7" s="477" t="s">
        <v>952</v>
      </c>
      <c r="F7" s="477" t="s">
        <v>953</v>
      </c>
      <c r="G7" s="477" t="s">
        <v>954</v>
      </c>
      <c r="H7" s="477" t="s">
        <v>955</v>
      </c>
      <c r="I7" s="477" t="s">
        <v>956</v>
      </c>
      <c r="J7" s="477" t="s">
        <v>957</v>
      </c>
      <c r="K7" s="696"/>
      <c r="L7" s="696"/>
      <c r="M7" s="696"/>
      <c r="N7" s="696"/>
      <c r="O7" s="696"/>
      <c r="P7" s="696"/>
      <c r="Q7" s="696"/>
      <c r="R7" s="477" t="s">
        <v>958</v>
      </c>
      <c r="S7" s="477" t="s">
        <v>959</v>
      </c>
      <c r="T7" s="696"/>
      <c r="U7" s="696"/>
      <c r="V7" s="696"/>
      <c r="W7" s="696"/>
      <c r="X7" s="477" t="s">
        <v>960</v>
      </c>
      <c r="Y7" s="477" t="s">
        <v>961</v>
      </c>
      <c r="Z7" s="696"/>
      <c r="AA7" s="694"/>
    </row>
    <row r="8" spans="1:27" ht="28.8" x14ac:dyDescent="0.25">
      <c r="A8" s="699"/>
      <c r="B8" s="697"/>
      <c r="C8" s="695" t="s">
        <v>962</v>
      </c>
      <c r="D8" s="695" t="s">
        <v>962</v>
      </c>
      <c r="E8" s="478" t="s">
        <v>962</v>
      </c>
      <c r="F8" s="478" t="s">
        <v>962</v>
      </c>
      <c r="G8" s="478" t="s">
        <v>962</v>
      </c>
      <c r="H8" s="478" t="s">
        <v>962</v>
      </c>
      <c r="I8" s="478" t="s">
        <v>962</v>
      </c>
      <c r="J8" s="478" t="s">
        <v>962</v>
      </c>
      <c r="K8" s="478" t="s">
        <v>962</v>
      </c>
      <c r="L8" s="478" t="s">
        <v>962</v>
      </c>
      <c r="M8" s="478" t="s">
        <v>962</v>
      </c>
      <c r="N8" s="478" t="s">
        <v>962</v>
      </c>
      <c r="O8" s="478" t="s">
        <v>962</v>
      </c>
      <c r="P8" s="478" t="s">
        <v>962</v>
      </c>
      <c r="Q8" s="478" t="s">
        <v>962</v>
      </c>
      <c r="R8" s="478" t="s">
        <v>962</v>
      </c>
      <c r="S8" s="478" t="s">
        <v>962</v>
      </c>
      <c r="T8" s="478" t="s">
        <v>962</v>
      </c>
      <c r="U8" s="478" t="s">
        <v>962</v>
      </c>
      <c r="V8" s="478" t="s">
        <v>962</v>
      </c>
      <c r="W8" s="478"/>
      <c r="X8" s="478" t="s">
        <v>962</v>
      </c>
      <c r="Y8" s="478" t="s">
        <v>962</v>
      </c>
      <c r="Z8" s="478"/>
      <c r="AA8" s="478" t="s">
        <v>962</v>
      </c>
    </row>
    <row r="9" spans="1:27" x14ac:dyDescent="0.25">
      <c r="A9" s="479" t="s">
        <v>95</v>
      </c>
      <c r="B9" s="479" t="s">
        <v>5</v>
      </c>
      <c r="C9" s="479" t="s">
        <v>978</v>
      </c>
      <c r="D9" s="479" t="s">
        <v>964</v>
      </c>
      <c r="E9" s="480">
        <v>55962175.210000001</v>
      </c>
      <c r="F9" s="480">
        <v>132750382.98</v>
      </c>
      <c r="G9" s="480">
        <v>77043318.340000004</v>
      </c>
      <c r="H9" s="480">
        <v>13239537.859999999</v>
      </c>
      <c r="I9" s="480">
        <v>2583461.5</v>
      </c>
      <c r="J9" s="480">
        <v>3045814.93</v>
      </c>
      <c r="K9" s="480">
        <v>31575737.84</v>
      </c>
      <c r="L9" s="480">
        <v>1219022</v>
      </c>
      <c r="M9" s="480">
        <v>20419210.420000002</v>
      </c>
      <c r="N9" s="480">
        <v>845265</v>
      </c>
      <c r="O9" s="480">
        <v>0</v>
      </c>
      <c r="P9" s="480">
        <v>432950</v>
      </c>
      <c r="Q9" s="480">
        <v>15000</v>
      </c>
      <c r="R9" s="480">
        <v>0</v>
      </c>
      <c r="S9" s="480">
        <v>0</v>
      </c>
      <c r="T9" s="480">
        <v>20948609.079999998</v>
      </c>
      <c r="U9" s="480">
        <v>84506.43</v>
      </c>
      <c r="V9" s="480">
        <v>-300</v>
      </c>
      <c r="W9" s="480">
        <v>0</v>
      </c>
      <c r="X9" s="480">
        <v>13191.79</v>
      </c>
      <c r="Y9" s="480">
        <v>17990880.75</v>
      </c>
      <c r="Z9" s="480">
        <v>0</v>
      </c>
      <c r="AA9" s="480">
        <v>378168764.13</v>
      </c>
    </row>
    <row r="10" spans="1:27" x14ac:dyDescent="0.25">
      <c r="A10" s="479" t="s">
        <v>95</v>
      </c>
      <c r="B10" s="479" t="s">
        <v>63</v>
      </c>
      <c r="C10" s="479" t="s">
        <v>979</v>
      </c>
      <c r="D10" s="479" t="s">
        <v>964</v>
      </c>
      <c r="E10" s="480">
        <v>25452373.039999999</v>
      </c>
      <c r="F10" s="480">
        <v>7121326.79</v>
      </c>
      <c r="G10" s="480">
        <v>1477423.95</v>
      </c>
      <c r="H10" s="480">
        <v>2781697.74</v>
      </c>
      <c r="I10" s="480">
        <v>65131.05</v>
      </c>
      <c r="J10" s="480">
        <v>1498384.88</v>
      </c>
      <c r="K10" s="480">
        <v>9534728.7899999991</v>
      </c>
      <c r="L10" s="480">
        <v>66677</v>
      </c>
      <c r="M10" s="480">
        <v>6820580</v>
      </c>
      <c r="N10" s="480">
        <v>87610</v>
      </c>
      <c r="O10" s="480">
        <v>0</v>
      </c>
      <c r="P10" s="480">
        <v>37050</v>
      </c>
      <c r="Q10" s="480">
        <v>10000</v>
      </c>
      <c r="R10" s="480">
        <v>0</v>
      </c>
      <c r="S10" s="480">
        <v>0</v>
      </c>
      <c r="T10" s="480">
        <v>1938993.21</v>
      </c>
      <c r="U10" s="480">
        <v>820</v>
      </c>
      <c r="V10" s="480">
        <v>-3223.1</v>
      </c>
      <c r="W10" s="480">
        <v>0</v>
      </c>
      <c r="X10" s="480">
        <v>0</v>
      </c>
      <c r="Y10" s="480">
        <v>742198.18</v>
      </c>
      <c r="Z10" s="480">
        <v>0</v>
      </c>
      <c r="AA10" s="480">
        <v>57631771.530000001</v>
      </c>
    </row>
    <row r="11" spans="1:27" x14ac:dyDescent="0.25">
      <c r="A11" s="479" t="s">
        <v>95</v>
      </c>
      <c r="B11" s="479" t="s">
        <v>64</v>
      </c>
      <c r="C11" s="479" t="s">
        <v>980</v>
      </c>
      <c r="D11" s="479" t="s">
        <v>964</v>
      </c>
      <c r="E11" s="480">
        <v>24739605.620000001</v>
      </c>
      <c r="F11" s="480">
        <v>7378467.29</v>
      </c>
      <c r="G11" s="480">
        <v>2591722.86</v>
      </c>
      <c r="H11" s="480">
        <v>3438555.64</v>
      </c>
      <c r="I11" s="480">
        <v>640808.05000000005</v>
      </c>
      <c r="J11" s="480">
        <v>3190886.44</v>
      </c>
      <c r="K11" s="480">
        <v>11975771.060000001</v>
      </c>
      <c r="L11" s="480">
        <v>37911</v>
      </c>
      <c r="M11" s="480">
        <v>0</v>
      </c>
      <c r="N11" s="480">
        <v>441655</v>
      </c>
      <c r="O11" s="480">
        <v>0</v>
      </c>
      <c r="P11" s="480">
        <v>30700</v>
      </c>
      <c r="Q11" s="480">
        <v>0</v>
      </c>
      <c r="R11" s="480">
        <v>0</v>
      </c>
      <c r="S11" s="480">
        <v>0</v>
      </c>
      <c r="T11" s="480">
        <v>884406.9</v>
      </c>
      <c r="U11" s="480">
        <v>6335.35</v>
      </c>
      <c r="V11" s="480">
        <v>0</v>
      </c>
      <c r="W11" s="480">
        <v>0</v>
      </c>
      <c r="X11" s="480">
        <v>2200</v>
      </c>
      <c r="Y11" s="480">
        <v>1433462.28</v>
      </c>
      <c r="Z11" s="480">
        <v>0</v>
      </c>
      <c r="AA11" s="480">
        <v>56792487.490000002</v>
      </c>
    </row>
    <row r="12" spans="1:27" x14ac:dyDescent="0.25">
      <c r="A12" s="479" t="s">
        <v>95</v>
      </c>
      <c r="B12" s="479" t="s">
        <v>65</v>
      </c>
      <c r="C12" s="479" t="s">
        <v>981</v>
      </c>
      <c r="D12" s="479" t="s">
        <v>964</v>
      </c>
      <c r="E12" s="480">
        <v>15725628.970000001</v>
      </c>
      <c r="F12" s="480">
        <v>6977840.4299999997</v>
      </c>
      <c r="G12" s="480">
        <v>4206227.99</v>
      </c>
      <c r="H12" s="480">
        <v>2094034.35</v>
      </c>
      <c r="I12" s="480">
        <v>810110.34</v>
      </c>
      <c r="J12" s="480">
        <v>1694536.12</v>
      </c>
      <c r="K12" s="480">
        <v>8149418.3300000001</v>
      </c>
      <c r="L12" s="480">
        <v>73608</v>
      </c>
      <c r="M12" s="480">
        <v>0</v>
      </c>
      <c r="N12" s="480">
        <v>396505</v>
      </c>
      <c r="O12" s="480">
        <v>0</v>
      </c>
      <c r="P12" s="480">
        <v>259000</v>
      </c>
      <c r="Q12" s="480">
        <v>0</v>
      </c>
      <c r="R12" s="480">
        <v>0</v>
      </c>
      <c r="S12" s="480">
        <v>0</v>
      </c>
      <c r="T12" s="480">
        <v>954965.05</v>
      </c>
      <c r="U12" s="480">
        <v>17306.46</v>
      </c>
      <c r="V12" s="480">
        <v>0</v>
      </c>
      <c r="W12" s="480">
        <v>0</v>
      </c>
      <c r="X12" s="480">
        <v>720</v>
      </c>
      <c r="Y12" s="480">
        <v>588734.81000000006</v>
      </c>
      <c r="Z12" s="480">
        <v>0</v>
      </c>
      <c r="AA12" s="480">
        <v>41948635.850000001</v>
      </c>
    </row>
    <row r="13" spans="1:27" x14ac:dyDescent="0.25">
      <c r="A13" s="479" t="s">
        <v>95</v>
      </c>
      <c r="B13" s="479" t="s">
        <v>66</v>
      </c>
      <c r="C13" s="479" t="s">
        <v>982</v>
      </c>
      <c r="D13" s="479" t="s">
        <v>964</v>
      </c>
      <c r="E13" s="480">
        <v>16281161.41</v>
      </c>
      <c r="F13" s="480">
        <v>8775464.4700000007</v>
      </c>
      <c r="G13" s="480">
        <v>2191456.9900000002</v>
      </c>
      <c r="H13" s="480">
        <v>2081091.4</v>
      </c>
      <c r="I13" s="480">
        <v>308327.90999999997</v>
      </c>
      <c r="J13" s="480">
        <v>1080383.28</v>
      </c>
      <c r="K13" s="480">
        <v>5469731.7699999996</v>
      </c>
      <c r="L13" s="480">
        <v>55064</v>
      </c>
      <c r="M13" s="480">
        <v>0</v>
      </c>
      <c r="N13" s="480">
        <v>268605</v>
      </c>
      <c r="O13" s="480">
        <v>4119361.49</v>
      </c>
      <c r="P13" s="480">
        <v>29850</v>
      </c>
      <c r="Q13" s="480">
        <v>0</v>
      </c>
      <c r="R13" s="480">
        <v>0</v>
      </c>
      <c r="S13" s="480">
        <v>0</v>
      </c>
      <c r="T13" s="480">
        <v>535928.91</v>
      </c>
      <c r="U13" s="480">
        <v>1824.43</v>
      </c>
      <c r="V13" s="480">
        <v>0</v>
      </c>
      <c r="W13" s="480">
        <v>0</v>
      </c>
      <c r="X13" s="480">
        <v>0</v>
      </c>
      <c r="Y13" s="480">
        <v>403189.7</v>
      </c>
      <c r="Z13" s="480">
        <v>0</v>
      </c>
      <c r="AA13" s="480">
        <v>41601440.759999998</v>
      </c>
    </row>
    <row r="14" spans="1:27" x14ac:dyDescent="0.25">
      <c r="A14" s="479" t="s">
        <v>95</v>
      </c>
      <c r="B14" s="479" t="s">
        <v>67</v>
      </c>
      <c r="C14" s="479" t="s">
        <v>983</v>
      </c>
      <c r="D14" s="479" t="s">
        <v>964</v>
      </c>
      <c r="E14" s="480">
        <v>19558335.870000001</v>
      </c>
      <c r="F14" s="480">
        <v>6677353.8499999996</v>
      </c>
      <c r="G14" s="480">
        <v>3247897.37</v>
      </c>
      <c r="H14" s="480">
        <v>4539434.2300000004</v>
      </c>
      <c r="I14" s="480">
        <v>852495.08</v>
      </c>
      <c r="J14" s="480">
        <v>3002793.94</v>
      </c>
      <c r="K14" s="480">
        <v>7655563.8399999999</v>
      </c>
      <c r="L14" s="480">
        <v>148390</v>
      </c>
      <c r="M14" s="480">
        <v>6168720</v>
      </c>
      <c r="N14" s="480">
        <v>698720</v>
      </c>
      <c r="O14" s="480">
        <v>0</v>
      </c>
      <c r="P14" s="480">
        <v>70750</v>
      </c>
      <c r="Q14" s="480">
        <v>0</v>
      </c>
      <c r="R14" s="480">
        <v>0</v>
      </c>
      <c r="S14" s="480">
        <v>0</v>
      </c>
      <c r="T14" s="480">
        <v>2103113.21</v>
      </c>
      <c r="U14" s="480">
        <v>16727.18</v>
      </c>
      <c r="V14" s="480">
        <v>0</v>
      </c>
      <c r="W14" s="480">
        <v>0</v>
      </c>
      <c r="X14" s="480">
        <v>0</v>
      </c>
      <c r="Y14" s="480">
        <v>722619.1</v>
      </c>
      <c r="Z14" s="480">
        <v>0</v>
      </c>
      <c r="AA14" s="480">
        <v>55462913.670000002</v>
      </c>
    </row>
    <row r="15" spans="1:27" x14ac:dyDescent="0.25">
      <c r="A15" s="479" t="s">
        <v>95</v>
      </c>
      <c r="B15" s="479" t="s">
        <v>68</v>
      </c>
      <c r="C15" s="479" t="s">
        <v>984</v>
      </c>
      <c r="D15" s="479" t="s">
        <v>964</v>
      </c>
      <c r="E15" s="480">
        <v>27559884.670000002</v>
      </c>
      <c r="F15" s="480">
        <v>16210523.07</v>
      </c>
      <c r="G15" s="480">
        <v>2797248.48</v>
      </c>
      <c r="H15" s="480">
        <v>5531348.5099999998</v>
      </c>
      <c r="I15" s="480">
        <v>1206530.52</v>
      </c>
      <c r="J15" s="480">
        <v>4310577.41</v>
      </c>
      <c r="K15" s="480">
        <v>13942413.67</v>
      </c>
      <c r="L15" s="480">
        <v>202274</v>
      </c>
      <c r="M15" s="480">
        <v>2041800</v>
      </c>
      <c r="N15" s="480">
        <v>907315</v>
      </c>
      <c r="O15" s="480">
        <v>0</v>
      </c>
      <c r="P15" s="480">
        <v>200100</v>
      </c>
      <c r="Q15" s="480">
        <v>0</v>
      </c>
      <c r="R15" s="480">
        <v>0</v>
      </c>
      <c r="S15" s="480">
        <v>0</v>
      </c>
      <c r="T15" s="480">
        <v>1521746.34</v>
      </c>
      <c r="U15" s="480">
        <v>3186.18</v>
      </c>
      <c r="V15" s="480">
        <v>0</v>
      </c>
      <c r="W15" s="480">
        <v>0</v>
      </c>
      <c r="X15" s="480">
        <v>3</v>
      </c>
      <c r="Y15" s="480">
        <v>2827521.51</v>
      </c>
      <c r="Z15" s="480">
        <v>0</v>
      </c>
      <c r="AA15" s="480">
        <v>79262472.359999999</v>
      </c>
    </row>
    <row r="16" spans="1:27" x14ac:dyDescent="0.25">
      <c r="A16" s="479" t="s">
        <v>95</v>
      </c>
      <c r="B16" s="479" t="s">
        <v>69</v>
      </c>
      <c r="C16" s="479" t="s">
        <v>985</v>
      </c>
      <c r="D16" s="479" t="s">
        <v>964</v>
      </c>
      <c r="E16" s="480">
        <v>32571784.129999999</v>
      </c>
      <c r="F16" s="480">
        <v>20464945.510000002</v>
      </c>
      <c r="G16" s="480">
        <v>11011922.689999999</v>
      </c>
      <c r="H16" s="480">
        <v>5455721.7599999998</v>
      </c>
      <c r="I16" s="480">
        <v>868134.05</v>
      </c>
      <c r="J16" s="480">
        <v>7809988.4000000004</v>
      </c>
      <c r="K16" s="480">
        <v>17533019.510000002</v>
      </c>
      <c r="L16" s="480">
        <v>219086</v>
      </c>
      <c r="M16" s="480">
        <v>37361660</v>
      </c>
      <c r="N16" s="480">
        <v>1143650</v>
      </c>
      <c r="O16" s="480">
        <v>0</v>
      </c>
      <c r="P16" s="480">
        <v>108750</v>
      </c>
      <c r="Q16" s="480">
        <v>0</v>
      </c>
      <c r="R16" s="480">
        <v>0</v>
      </c>
      <c r="S16" s="480">
        <v>0</v>
      </c>
      <c r="T16" s="480">
        <v>6136715.6200000001</v>
      </c>
      <c r="U16" s="480">
        <v>38501.339999999997</v>
      </c>
      <c r="V16" s="480">
        <v>-37907.339999999997</v>
      </c>
      <c r="W16" s="480">
        <v>0</v>
      </c>
      <c r="X16" s="480">
        <v>0</v>
      </c>
      <c r="Y16" s="480">
        <v>4794624.63</v>
      </c>
      <c r="Z16" s="480">
        <v>0</v>
      </c>
      <c r="AA16" s="480">
        <v>145480596.30000001</v>
      </c>
    </row>
    <row r="17" spans="1:27" x14ac:dyDescent="0.25">
      <c r="A17" s="479" t="s">
        <v>95</v>
      </c>
      <c r="B17" s="479" t="s">
        <v>70</v>
      </c>
      <c r="C17" s="479" t="s">
        <v>986</v>
      </c>
      <c r="D17" s="479" t="s">
        <v>964</v>
      </c>
      <c r="E17" s="480">
        <v>24455031.09</v>
      </c>
      <c r="F17" s="480">
        <v>10680022.32</v>
      </c>
      <c r="G17" s="480">
        <v>5108710.5</v>
      </c>
      <c r="H17" s="480">
        <v>2937095.85</v>
      </c>
      <c r="I17" s="480">
        <v>190193.58</v>
      </c>
      <c r="J17" s="480">
        <v>1159875.8500000001</v>
      </c>
      <c r="K17" s="480">
        <v>12473708.289999999</v>
      </c>
      <c r="L17" s="480">
        <v>115086</v>
      </c>
      <c r="M17" s="480">
        <v>0</v>
      </c>
      <c r="N17" s="480">
        <v>895760</v>
      </c>
      <c r="O17" s="480">
        <v>0</v>
      </c>
      <c r="P17" s="480">
        <v>46300</v>
      </c>
      <c r="Q17" s="480">
        <v>0</v>
      </c>
      <c r="R17" s="480">
        <v>0</v>
      </c>
      <c r="S17" s="480">
        <v>0</v>
      </c>
      <c r="T17" s="480">
        <v>1396841.23</v>
      </c>
      <c r="U17" s="480">
        <v>20884.29</v>
      </c>
      <c r="V17" s="480">
        <v>0</v>
      </c>
      <c r="W17" s="480">
        <v>0</v>
      </c>
      <c r="X17" s="480">
        <v>0</v>
      </c>
      <c r="Y17" s="480">
        <v>1078631.8999999999</v>
      </c>
      <c r="Z17" s="480">
        <v>0</v>
      </c>
      <c r="AA17" s="480">
        <v>60558140.899999999</v>
      </c>
    </row>
    <row r="18" spans="1:27" x14ac:dyDescent="0.25">
      <c r="A18" s="479" t="s">
        <v>95</v>
      </c>
      <c r="B18" s="479" t="s">
        <v>71</v>
      </c>
      <c r="C18" s="479" t="s">
        <v>987</v>
      </c>
      <c r="D18" s="479" t="s">
        <v>964</v>
      </c>
      <c r="E18" s="480">
        <v>31057940.440000001</v>
      </c>
      <c r="F18" s="480">
        <v>15637159</v>
      </c>
      <c r="G18" s="480">
        <v>3045934.42</v>
      </c>
      <c r="H18" s="480">
        <v>4197782.09</v>
      </c>
      <c r="I18" s="480">
        <v>483938.82</v>
      </c>
      <c r="J18" s="480">
        <v>3005287.24</v>
      </c>
      <c r="K18" s="480">
        <v>12342552.359999999</v>
      </c>
      <c r="L18" s="480">
        <v>56826</v>
      </c>
      <c r="M18" s="480">
        <v>0</v>
      </c>
      <c r="N18" s="480">
        <v>1391140</v>
      </c>
      <c r="O18" s="480">
        <v>0</v>
      </c>
      <c r="P18" s="480">
        <v>163750</v>
      </c>
      <c r="Q18" s="480">
        <v>0</v>
      </c>
      <c r="R18" s="480">
        <v>0</v>
      </c>
      <c r="S18" s="480">
        <v>0</v>
      </c>
      <c r="T18" s="480">
        <v>997343.63</v>
      </c>
      <c r="U18" s="480">
        <v>35916.69</v>
      </c>
      <c r="V18" s="480">
        <v>-21414.43</v>
      </c>
      <c r="W18" s="480">
        <v>0</v>
      </c>
      <c r="X18" s="480">
        <v>0</v>
      </c>
      <c r="Y18" s="480">
        <v>419275.23</v>
      </c>
      <c r="Z18" s="480">
        <v>0</v>
      </c>
      <c r="AA18" s="480">
        <v>72813431.489999995</v>
      </c>
    </row>
    <row r="19" spans="1:27" x14ac:dyDescent="0.25">
      <c r="A19" s="479" t="s">
        <v>95</v>
      </c>
      <c r="B19" s="479" t="s">
        <v>76</v>
      </c>
      <c r="C19" s="479" t="s">
        <v>1030</v>
      </c>
      <c r="D19" s="479" t="s">
        <v>964</v>
      </c>
      <c r="E19" s="480">
        <v>32339989.969999999</v>
      </c>
      <c r="F19" s="480">
        <v>75824522.769999996</v>
      </c>
      <c r="G19" s="480">
        <v>13180647.050000001</v>
      </c>
      <c r="H19" s="480">
        <v>7166474.2699999996</v>
      </c>
      <c r="I19" s="480">
        <v>535190.37</v>
      </c>
      <c r="J19" s="480">
        <v>2133397.11</v>
      </c>
      <c r="K19" s="480">
        <v>14305704.52</v>
      </c>
      <c r="L19" s="480">
        <v>421828</v>
      </c>
      <c r="M19" s="480">
        <v>5484860</v>
      </c>
      <c r="N19" s="480">
        <v>1159955</v>
      </c>
      <c r="O19" s="480">
        <v>0</v>
      </c>
      <c r="P19" s="480">
        <v>82600</v>
      </c>
      <c r="Q19" s="480">
        <v>15000</v>
      </c>
      <c r="R19" s="480">
        <v>0</v>
      </c>
      <c r="S19" s="480">
        <v>0</v>
      </c>
      <c r="T19" s="480">
        <v>5504708.0499999998</v>
      </c>
      <c r="U19" s="480">
        <v>67749.66</v>
      </c>
      <c r="V19" s="480">
        <v>0</v>
      </c>
      <c r="W19" s="480">
        <v>0</v>
      </c>
      <c r="X19" s="480">
        <v>720</v>
      </c>
      <c r="Y19" s="480">
        <v>4003674.88</v>
      </c>
      <c r="Z19" s="480">
        <v>0</v>
      </c>
      <c r="AA19" s="480">
        <v>162227021.65000001</v>
      </c>
    </row>
    <row r="20" spans="1:27" ht="12.6" customHeight="1" x14ac:dyDescent="0.25">
      <c r="A20" s="479" t="s">
        <v>95</v>
      </c>
      <c r="B20" s="479" t="s">
        <v>87</v>
      </c>
      <c r="C20" s="479" t="s">
        <v>988</v>
      </c>
      <c r="D20" s="479" t="s">
        <v>964</v>
      </c>
      <c r="E20" s="480">
        <v>9637572.1699999999</v>
      </c>
      <c r="F20" s="480">
        <v>5959494.5099999998</v>
      </c>
      <c r="G20" s="480">
        <v>1164819.94</v>
      </c>
      <c r="H20" s="480">
        <v>2060667.44</v>
      </c>
      <c r="I20" s="480">
        <v>175404.39</v>
      </c>
      <c r="J20" s="480">
        <v>1571317.62</v>
      </c>
      <c r="K20" s="480">
        <v>5095768.84</v>
      </c>
      <c r="L20" s="480">
        <v>101081</v>
      </c>
      <c r="M20" s="480">
        <v>0</v>
      </c>
      <c r="N20" s="480">
        <v>245085</v>
      </c>
      <c r="O20" s="480">
        <v>0</v>
      </c>
      <c r="P20" s="480">
        <v>77700</v>
      </c>
      <c r="Q20" s="480">
        <v>0</v>
      </c>
      <c r="R20" s="480">
        <v>0</v>
      </c>
      <c r="S20" s="480">
        <v>0</v>
      </c>
      <c r="T20" s="480">
        <v>380241.67</v>
      </c>
      <c r="U20" s="480">
        <v>14884.05</v>
      </c>
      <c r="V20" s="480">
        <v>0</v>
      </c>
      <c r="W20" s="480">
        <v>0</v>
      </c>
      <c r="X20" s="480">
        <v>0</v>
      </c>
      <c r="Y20" s="480">
        <v>499881.33</v>
      </c>
      <c r="Z20" s="480">
        <v>0</v>
      </c>
      <c r="AA20" s="480">
        <v>26983917.960000001</v>
      </c>
    </row>
    <row r="21" spans="1:27" ht="12.6" customHeight="1" thickBot="1" x14ac:dyDescent="0.3">
      <c r="A21" s="700" t="s">
        <v>700</v>
      </c>
      <c r="B21" s="701"/>
      <c r="C21" s="701"/>
      <c r="D21" s="702"/>
      <c r="E21" s="484">
        <f>SUM(E9:E20)</f>
        <v>315341482.59000009</v>
      </c>
      <c r="F21" s="483">
        <f t="shared" ref="F21:AA21" si="0">SUM(F9:F20)</f>
        <v>314457502.98999995</v>
      </c>
      <c r="G21" s="483">
        <f t="shared" si="0"/>
        <v>127067330.58</v>
      </c>
      <c r="H21" s="483">
        <f t="shared" si="0"/>
        <v>55523441.139999986</v>
      </c>
      <c r="I21" s="483">
        <f t="shared" si="0"/>
        <v>8719725.6600000001</v>
      </c>
      <c r="J21" s="483">
        <f t="shared" si="0"/>
        <v>33503243.220000003</v>
      </c>
      <c r="K21" s="483">
        <f t="shared" si="0"/>
        <v>150054118.81999999</v>
      </c>
      <c r="L21" s="483">
        <f t="shared" si="0"/>
        <v>2716853</v>
      </c>
      <c r="M21" s="483">
        <f t="shared" si="0"/>
        <v>78296830.420000002</v>
      </c>
      <c r="N21" s="483">
        <f t="shared" si="0"/>
        <v>8481265</v>
      </c>
      <c r="O21" s="483">
        <f t="shared" si="0"/>
        <v>4119361.49</v>
      </c>
      <c r="P21" s="483">
        <f t="shared" si="0"/>
        <v>1539500</v>
      </c>
      <c r="Q21" s="483">
        <f t="shared" si="0"/>
        <v>40000</v>
      </c>
      <c r="R21" s="483">
        <f t="shared" si="0"/>
        <v>0</v>
      </c>
      <c r="S21" s="483">
        <f t="shared" si="0"/>
        <v>0</v>
      </c>
      <c r="T21" s="483">
        <f t="shared" si="0"/>
        <v>43303612.899999999</v>
      </c>
      <c r="U21" s="483">
        <f t="shared" si="0"/>
        <v>308642.06</v>
      </c>
      <c r="V21" s="483">
        <f t="shared" si="0"/>
        <v>-62844.869999999995</v>
      </c>
      <c r="W21" s="483">
        <f t="shared" si="0"/>
        <v>0</v>
      </c>
      <c r="X21" s="483">
        <f t="shared" si="0"/>
        <v>16834.79</v>
      </c>
      <c r="Y21" s="483">
        <f t="shared" si="0"/>
        <v>35504694.299999997</v>
      </c>
      <c r="Z21" s="483">
        <f t="shared" si="0"/>
        <v>0</v>
      </c>
      <c r="AA21" s="483">
        <f t="shared" si="0"/>
        <v>1178931594.0899999</v>
      </c>
    </row>
    <row r="22" spans="1:27" ht="14.4" thickTop="1" x14ac:dyDescent="0.25">
      <c r="A22" s="481" t="s">
        <v>89</v>
      </c>
      <c r="B22" s="481" t="s">
        <v>37</v>
      </c>
      <c r="C22" s="481" t="s">
        <v>970</v>
      </c>
      <c r="D22" s="481" t="s">
        <v>964</v>
      </c>
      <c r="E22" s="480">
        <v>50163976.159999996</v>
      </c>
      <c r="F22" s="482">
        <v>124963315.48999999</v>
      </c>
      <c r="G22" s="482">
        <v>81179962.090000004</v>
      </c>
      <c r="H22" s="482">
        <v>10168929.470000001</v>
      </c>
      <c r="I22" s="482">
        <v>1419137.03</v>
      </c>
      <c r="J22" s="482">
        <v>2869691.56</v>
      </c>
      <c r="K22" s="482">
        <v>26254677.539999999</v>
      </c>
      <c r="L22" s="482">
        <v>1810808</v>
      </c>
      <c r="M22" s="482">
        <v>20307025</v>
      </c>
      <c r="N22" s="482">
        <v>1313750</v>
      </c>
      <c r="O22" s="482">
        <v>7548403.7199999997</v>
      </c>
      <c r="P22" s="482">
        <v>562073</v>
      </c>
      <c r="Q22" s="482">
        <v>22000</v>
      </c>
      <c r="R22" s="482">
        <v>0</v>
      </c>
      <c r="S22" s="482">
        <v>0</v>
      </c>
      <c r="T22" s="482">
        <v>16914884.780000001</v>
      </c>
      <c r="U22" s="482">
        <v>105840.17</v>
      </c>
      <c r="V22" s="482">
        <v>0</v>
      </c>
      <c r="W22" s="482">
        <v>0</v>
      </c>
      <c r="X22" s="482">
        <v>9780</v>
      </c>
      <c r="Y22" s="482">
        <v>21390398.350000001</v>
      </c>
      <c r="Z22" s="482">
        <v>0</v>
      </c>
      <c r="AA22" s="482">
        <v>367004652.36000001</v>
      </c>
    </row>
    <row r="23" spans="1:27" x14ac:dyDescent="0.25">
      <c r="A23" s="479" t="s">
        <v>89</v>
      </c>
      <c r="B23" s="479" t="s">
        <v>38</v>
      </c>
      <c r="C23" s="479" t="s">
        <v>971</v>
      </c>
      <c r="D23" s="479" t="s">
        <v>964</v>
      </c>
      <c r="E23" s="480">
        <v>33761782.289999999</v>
      </c>
      <c r="F23" s="480">
        <v>14251695.43</v>
      </c>
      <c r="G23" s="480">
        <v>2815430.22</v>
      </c>
      <c r="H23" s="480">
        <v>3825471.61</v>
      </c>
      <c r="I23" s="480">
        <v>832266.89</v>
      </c>
      <c r="J23" s="480">
        <v>1438351.31</v>
      </c>
      <c r="K23" s="480">
        <v>11081806.52</v>
      </c>
      <c r="L23" s="480">
        <v>515439</v>
      </c>
      <c r="M23" s="480">
        <v>0</v>
      </c>
      <c r="N23" s="480">
        <v>441125</v>
      </c>
      <c r="O23" s="480">
        <v>0</v>
      </c>
      <c r="P23" s="480">
        <v>86400</v>
      </c>
      <c r="Q23" s="480">
        <v>0</v>
      </c>
      <c r="R23" s="480">
        <v>0</v>
      </c>
      <c r="S23" s="480">
        <v>0</v>
      </c>
      <c r="T23" s="480">
        <v>1713536.51</v>
      </c>
      <c r="U23" s="480">
        <v>2817.79</v>
      </c>
      <c r="V23" s="480">
        <v>0</v>
      </c>
      <c r="W23" s="480">
        <v>0</v>
      </c>
      <c r="X23" s="480">
        <v>0</v>
      </c>
      <c r="Y23" s="480">
        <v>1091937.73</v>
      </c>
      <c r="Z23" s="480">
        <v>0</v>
      </c>
      <c r="AA23" s="480">
        <v>71858060.299999997</v>
      </c>
    </row>
    <row r="24" spans="1:27" x14ac:dyDescent="0.25">
      <c r="A24" s="479" t="s">
        <v>89</v>
      </c>
      <c r="B24" s="479" t="s">
        <v>40</v>
      </c>
      <c r="C24" s="479" t="s">
        <v>972</v>
      </c>
      <c r="D24" s="479" t="s">
        <v>964</v>
      </c>
      <c r="E24" s="480">
        <v>47788489.280000001</v>
      </c>
      <c r="F24" s="480">
        <v>37489305.630000003</v>
      </c>
      <c r="G24" s="480">
        <v>7598378.9100000001</v>
      </c>
      <c r="H24" s="480">
        <v>6377067</v>
      </c>
      <c r="I24" s="480">
        <v>721615.07</v>
      </c>
      <c r="J24" s="480">
        <v>869344.71</v>
      </c>
      <c r="K24" s="480">
        <v>14631002.050000001</v>
      </c>
      <c r="L24" s="480">
        <v>410217</v>
      </c>
      <c r="M24" s="480">
        <v>15987360</v>
      </c>
      <c r="N24" s="480">
        <v>118395</v>
      </c>
      <c r="O24" s="480">
        <v>0</v>
      </c>
      <c r="P24" s="480">
        <v>104300</v>
      </c>
      <c r="Q24" s="480">
        <v>0</v>
      </c>
      <c r="R24" s="480">
        <v>0</v>
      </c>
      <c r="S24" s="480">
        <v>0</v>
      </c>
      <c r="T24" s="480">
        <v>2839632.69</v>
      </c>
      <c r="U24" s="480">
        <v>21904.84</v>
      </c>
      <c r="V24" s="480">
        <v>0</v>
      </c>
      <c r="W24" s="480">
        <v>0</v>
      </c>
      <c r="X24" s="480">
        <v>0</v>
      </c>
      <c r="Y24" s="480">
        <v>3306519.98</v>
      </c>
      <c r="Z24" s="480">
        <v>0</v>
      </c>
      <c r="AA24" s="480">
        <v>138263532.16</v>
      </c>
    </row>
    <row r="25" spans="1:27" x14ac:dyDescent="0.25">
      <c r="A25" s="479" t="s">
        <v>89</v>
      </c>
      <c r="B25" s="479" t="s">
        <v>43</v>
      </c>
      <c r="C25" s="479" t="s">
        <v>973</v>
      </c>
      <c r="D25" s="479" t="s">
        <v>964</v>
      </c>
      <c r="E25" s="480">
        <v>42008563.439999998</v>
      </c>
      <c r="F25" s="480">
        <v>25976104.149999999</v>
      </c>
      <c r="G25" s="480">
        <v>5658038.0700000003</v>
      </c>
      <c r="H25" s="480">
        <v>6738694.6600000001</v>
      </c>
      <c r="I25" s="480">
        <v>497900.35</v>
      </c>
      <c r="J25" s="480">
        <v>1154458.79</v>
      </c>
      <c r="K25" s="480">
        <v>12975746.439999999</v>
      </c>
      <c r="L25" s="480">
        <v>26713</v>
      </c>
      <c r="M25" s="480">
        <v>3763905</v>
      </c>
      <c r="N25" s="480">
        <v>758030</v>
      </c>
      <c r="O25" s="480">
        <v>4635496.0599999996</v>
      </c>
      <c r="P25" s="480">
        <v>301730</v>
      </c>
      <c r="Q25" s="480">
        <v>15000</v>
      </c>
      <c r="R25" s="480">
        <v>0</v>
      </c>
      <c r="S25" s="480">
        <v>0</v>
      </c>
      <c r="T25" s="480">
        <v>6508532.8399999999</v>
      </c>
      <c r="U25" s="480">
        <v>21265.759999999998</v>
      </c>
      <c r="V25" s="480">
        <v>-550</v>
      </c>
      <c r="W25" s="480">
        <v>0</v>
      </c>
      <c r="X25" s="480">
        <v>0</v>
      </c>
      <c r="Y25" s="480">
        <v>1591379.91</v>
      </c>
      <c r="Z25" s="480">
        <v>0</v>
      </c>
      <c r="AA25" s="480">
        <v>112631008.47</v>
      </c>
    </row>
    <row r="26" spans="1:27" x14ac:dyDescent="0.25">
      <c r="A26" s="479" t="s">
        <v>89</v>
      </c>
      <c r="B26" s="479" t="s">
        <v>44</v>
      </c>
      <c r="C26" s="479" t="s">
        <v>974</v>
      </c>
      <c r="D26" s="479" t="s">
        <v>964</v>
      </c>
      <c r="E26" s="480">
        <v>24862321.510000002</v>
      </c>
      <c r="F26" s="480">
        <v>12698940.43</v>
      </c>
      <c r="G26" s="480">
        <v>4832011.3899999997</v>
      </c>
      <c r="H26" s="480">
        <v>2115069.7999999998</v>
      </c>
      <c r="I26" s="480">
        <v>684073.94</v>
      </c>
      <c r="J26" s="480">
        <v>1607302.52</v>
      </c>
      <c r="K26" s="480">
        <v>8598099.2799999993</v>
      </c>
      <c r="L26" s="480">
        <v>308705</v>
      </c>
      <c r="M26" s="480">
        <v>0</v>
      </c>
      <c r="N26" s="480">
        <v>127930</v>
      </c>
      <c r="O26" s="480">
        <v>0</v>
      </c>
      <c r="P26" s="480">
        <v>267650</v>
      </c>
      <c r="Q26" s="480">
        <v>0</v>
      </c>
      <c r="R26" s="480">
        <v>0</v>
      </c>
      <c r="S26" s="480">
        <v>0</v>
      </c>
      <c r="T26" s="480">
        <v>1066111.18</v>
      </c>
      <c r="U26" s="480">
        <v>0</v>
      </c>
      <c r="V26" s="480">
        <v>0</v>
      </c>
      <c r="W26" s="480">
        <v>0</v>
      </c>
      <c r="X26" s="480">
        <v>0</v>
      </c>
      <c r="Y26" s="480">
        <v>1177180.6499999999</v>
      </c>
      <c r="Z26" s="480">
        <v>0</v>
      </c>
      <c r="AA26" s="480">
        <v>58345395.700000003</v>
      </c>
    </row>
    <row r="27" spans="1:27" x14ac:dyDescent="0.25">
      <c r="A27" s="479" t="s">
        <v>89</v>
      </c>
      <c r="B27" s="479" t="s">
        <v>45</v>
      </c>
      <c r="C27" s="479" t="s">
        <v>975</v>
      </c>
      <c r="D27" s="479" t="s">
        <v>964</v>
      </c>
      <c r="E27" s="480">
        <v>26104705.489999998</v>
      </c>
      <c r="F27" s="480">
        <v>14911477.720000001</v>
      </c>
      <c r="G27" s="480">
        <v>1929843.48</v>
      </c>
      <c r="H27" s="480">
        <v>4330834.6900000004</v>
      </c>
      <c r="I27" s="480">
        <v>387617.32</v>
      </c>
      <c r="J27" s="480">
        <v>841669.92</v>
      </c>
      <c r="K27" s="480">
        <v>8907407.0600000005</v>
      </c>
      <c r="L27" s="480">
        <v>116516</v>
      </c>
      <c r="M27" s="480">
        <v>0</v>
      </c>
      <c r="N27" s="480">
        <v>244910</v>
      </c>
      <c r="O27" s="480">
        <v>4119361.49</v>
      </c>
      <c r="P27" s="480">
        <v>77800</v>
      </c>
      <c r="Q27" s="480">
        <v>0</v>
      </c>
      <c r="R27" s="480">
        <v>0</v>
      </c>
      <c r="S27" s="480">
        <v>0</v>
      </c>
      <c r="T27" s="480">
        <v>1619603.08</v>
      </c>
      <c r="U27" s="480">
        <v>13038.33</v>
      </c>
      <c r="V27" s="480">
        <v>0</v>
      </c>
      <c r="W27" s="480">
        <v>0</v>
      </c>
      <c r="X27" s="480">
        <v>0</v>
      </c>
      <c r="Y27" s="480">
        <v>506032.8</v>
      </c>
      <c r="Z27" s="480">
        <v>0</v>
      </c>
      <c r="AA27" s="480">
        <v>64110817.380000003</v>
      </c>
    </row>
    <row r="28" spans="1:27" x14ac:dyDescent="0.25">
      <c r="A28" s="479" t="s">
        <v>89</v>
      </c>
      <c r="B28" s="479" t="s">
        <v>46</v>
      </c>
      <c r="C28" s="479" t="s">
        <v>976</v>
      </c>
      <c r="D28" s="479" t="s">
        <v>964</v>
      </c>
      <c r="E28" s="480">
        <v>24722221.030000001</v>
      </c>
      <c r="F28" s="480">
        <v>9224846.3000000007</v>
      </c>
      <c r="G28" s="480">
        <v>2522578.16</v>
      </c>
      <c r="H28" s="480">
        <v>2908759.71</v>
      </c>
      <c r="I28" s="480">
        <v>343301.33</v>
      </c>
      <c r="J28" s="480">
        <v>807228.67</v>
      </c>
      <c r="K28" s="480">
        <v>8834979.2899999991</v>
      </c>
      <c r="L28" s="480">
        <v>118651</v>
      </c>
      <c r="M28" s="480">
        <v>0</v>
      </c>
      <c r="N28" s="480">
        <v>493280</v>
      </c>
      <c r="O28" s="480">
        <v>0</v>
      </c>
      <c r="P28" s="480">
        <v>387900</v>
      </c>
      <c r="Q28" s="480">
        <v>0</v>
      </c>
      <c r="R28" s="480">
        <v>0</v>
      </c>
      <c r="S28" s="480">
        <v>0</v>
      </c>
      <c r="T28" s="480">
        <v>1307922.3</v>
      </c>
      <c r="U28" s="480">
        <v>8319.26</v>
      </c>
      <c r="V28" s="480">
        <v>0</v>
      </c>
      <c r="W28" s="480">
        <v>0</v>
      </c>
      <c r="X28" s="480">
        <v>0</v>
      </c>
      <c r="Y28" s="480">
        <v>888694.35</v>
      </c>
      <c r="Z28" s="480">
        <v>0</v>
      </c>
      <c r="AA28" s="480">
        <v>52568681.399999999</v>
      </c>
    </row>
    <row r="29" spans="1:27" x14ac:dyDescent="0.25">
      <c r="A29" s="479" t="s">
        <v>89</v>
      </c>
      <c r="B29" s="479" t="s">
        <v>47</v>
      </c>
      <c r="C29" s="479" t="s">
        <v>977</v>
      </c>
      <c r="D29" s="479" t="s">
        <v>964</v>
      </c>
      <c r="E29" s="480">
        <v>10787613.779999999</v>
      </c>
      <c r="F29" s="480">
        <v>8024626.7000000002</v>
      </c>
      <c r="G29" s="480">
        <v>455849.2</v>
      </c>
      <c r="H29" s="480">
        <v>1463731.23</v>
      </c>
      <c r="I29" s="480">
        <v>83095.649999999994</v>
      </c>
      <c r="J29" s="480">
        <v>484587.02</v>
      </c>
      <c r="K29" s="480">
        <v>3493735.63</v>
      </c>
      <c r="L29" s="480">
        <v>56279</v>
      </c>
      <c r="M29" s="480">
        <v>0</v>
      </c>
      <c r="N29" s="480">
        <v>211450</v>
      </c>
      <c r="O29" s="480">
        <v>3912907.66</v>
      </c>
      <c r="P29" s="480">
        <v>43300</v>
      </c>
      <c r="Q29" s="480">
        <v>0</v>
      </c>
      <c r="R29" s="480">
        <v>0</v>
      </c>
      <c r="S29" s="480">
        <v>0</v>
      </c>
      <c r="T29" s="480">
        <v>731591.41</v>
      </c>
      <c r="U29" s="480">
        <v>27606.12</v>
      </c>
      <c r="V29" s="480">
        <v>0</v>
      </c>
      <c r="W29" s="480">
        <v>0</v>
      </c>
      <c r="X29" s="480">
        <v>0</v>
      </c>
      <c r="Y29" s="480">
        <v>142731.25</v>
      </c>
      <c r="Z29" s="480">
        <v>0</v>
      </c>
      <c r="AA29" s="480">
        <v>29919104.649999999</v>
      </c>
    </row>
    <row r="30" spans="1:27" ht="14.4" thickBot="1" x14ac:dyDescent="0.3">
      <c r="A30" s="700" t="s">
        <v>712</v>
      </c>
      <c r="B30" s="701"/>
      <c r="C30" s="701"/>
      <c r="D30" s="702"/>
      <c r="E30" s="483">
        <f>SUM(E22:E29)</f>
        <v>260199672.97999999</v>
      </c>
      <c r="F30" s="483">
        <f t="shared" ref="F30:AA30" si="1">SUM(F22:F29)</f>
        <v>247540311.84999999</v>
      </c>
      <c r="G30" s="483">
        <f t="shared" si="1"/>
        <v>106992091.52</v>
      </c>
      <c r="H30" s="483">
        <f t="shared" si="1"/>
        <v>37928558.169999994</v>
      </c>
      <c r="I30" s="483">
        <f t="shared" si="1"/>
        <v>4969007.58</v>
      </c>
      <c r="J30" s="483">
        <f t="shared" si="1"/>
        <v>10072634.5</v>
      </c>
      <c r="K30" s="483">
        <f t="shared" si="1"/>
        <v>94777453.810000002</v>
      </c>
      <c r="L30" s="483">
        <f t="shared" si="1"/>
        <v>3363328</v>
      </c>
      <c r="M30" s="483">
        <f t="shared" si="1"/>
        <v>40058290</v>
      </c>
      <c r="N30" s="483">
        <f t="shared" si="1"/>
        <v>3708870</v>
      </c>
      <c r="O30" s="483">
        <f t="shared" si="1"/>
        <v>20216168.93</v>
      </c>
      <c r="P30" s="483">
        <f t="shared" si="1"/>
        <v>1831153</v>
      </c>
      <c r="Q30" s="483">
        <f t="shared" si="1"/>
        <v>37000</v>
      </c>
      <c r="R30" s="483">
        <f t="shared" si="1"/>
        <v>0</v>
      </c>
      <c r="S30" s="483">
        <f t="shared" si="1"/>
        <v>0</v>
      </c>
      <c r="T30" s="483">
        <f t="shared" si="1"/>
        <v>32701814.790000007</v>
      </c>
      <c r="U30" s="483">
        <f t="shared" si="1"/>
        <v>200792.27</v>
      </c>
      <c r="V30" s="483">
        <f t="shared" si="1"/>
        <v>-550</v>
      </c>
      <c r="W30" s="483">
        <f t="shared" si="1"/>
        <v>0</v>
      </c>
      <c r="X30" s="483">
        <f t="shared" si="1"/>
        <v>9780</v>
      </c>
      <c r="Y30" s="483">
        <f t="shared" si="1"/>
        <v>30094875.020000003</v>
      </c>
      <c r="Z30" s="483">
        <f t="shared" si="1"/>
        <v>0</v>
      </c>
      <c r="AA30" s="483">
        <f t="shared" si="1"/>
        <v>894701252.42000008</v>
      </c>
    </row>
    <row r="31" spans="1:27" ht="14.4" thickTop="1" x14ac:dyDescent="0.25">
      <c r="A31" s="479" t="s">
        <v>92</v>
      </c>
      <c r="B31" s="479" t="s">
        <v>2</v>
      </c>
      <c r="C31" s="479" t="s">
        <v>989</v>
      </c>
      <c r="D31" s="479" t="s">
        <v>964</v>
      </c>
      <c r="E31" s="482">
        <v>64710819.950000003</v>
      </c>
      <c r="F31" s="480">
        <v>209520249.12</v>
      </c>
      <c r="G31" s="480">
        <v>192016163.40000001</v>
      </c>
      <c r="H31" s="480">
        <v>16384846.689999999</v>
      </c>
      <c r="I31" s="480">
        <v>703298.73</v>
      </c>
      <c r="J31" s="480">
        <v>3015565.93</v>
      </c>
      <c r="K31" s="480">
        <v>26809355.039999999</v>
      </c>
      <c r="L31" s="480">
        <v>1477524</v>
      </c>
      <c r="M31" s="480">
        <v>13102675</v>
      </c>
      <c r="N31" s="480">
        <v>1102760</v>
      </c>
      <c r="O31" s="480">
        <v>0</v>
      </c>
      <c r="P31" s="480">
        <v>763638.14</v>
      </c>
      <c r="Q31" s="480">
        <v>133000</v>
      </c>
      <c r="R31" s="480">
        <v>0</v>
      </c>
      <c r="S31" s="480">
        <v>0</v>
      </c>
      <c r="T31" s="480">
        <v>34133169.520000003</v>
      </c>
      <c r="U31" s="480">
        <v>43373.68</v>
      </c>
      <c r="V31" s="480">
        <v>0</v>
      </c>
      <c r="W31" s="480">
        <v>0</v>
      </c>
      <c r="X31" s="480">
        <v>108391.83</v>
      </c>
      <c r="Y31" s="480">
        <v>40208252.060000002</v>
      </c>
      <c r="Z31" s="480">
        <v>0</v>
      </c>
      <c r="AA31" s="480">
        <v>604233083.09000003</v>
      </c>
    </row>
    <row r="32" spans="1:27" x14ac:dyDescent="0.25">
      <c r="A32" s="479" t="s">
        <v>92</v>
      </c>
      <c r="B32" s="479" t="s">
        <v>27</v>
      </c>
      <c r="C32" s="479" t="s">
        <v>990</v>
      </c>
      <c r="D32" s="479" t="s">
        <v>964</v>
      </c>
      <c r="E32" s="480">
        <v>22599023.170000002</v>
      </c>
      <c r="F32" s="480">
        <v>15815415.74</v>
      </c>
      <c r="G32" s="480">
        <v>1634118.89</v>
      </c>
      <c r="H32" s="480">
        <v>3624590.26</v>
      </c>
      <c r="I32" s="480">
        <v>473430.8</v>
      </c>
      <c r="J32" s="480">
        <v>1226265.77</v>
      </c>
      <c r="K32" s="480">
        <v>6261437.5300000003</v>
      </c>
      <c r="L32" s="480">
        <v>18230</v>
      </c>
      <c r="M32" s="480">
        <v>0</v>
      </c>
      <c r="N32" s="480">
        <v>346030</v>
      </c>
      <c r="O32" s="480">
        <v>0</v>
      </c>
      <c r="P32" s="480">
        <v>5950</v>
      </c>
      <c r="Q32" s="480">
        <v>0</v>
      </c>
      <c r="R32" s="480">
        <v>0</v>
      </c>
      <c r="S32" s="480">
        <v>0</v>
      </c>
      <c r="T32" s="480">
        <v>637328.75</v>
      </c>
      <c r="U32" s="480">
        <v>1940.33</v>
      </c>
      <c r="V32" s="480">
        <v>0</v>
      </c>
      <c r="W32" s="480">
        <v>0</v>
      </c>
      <c r="X32" s="480">
        <v>0</v>
      </c>
      <c r="Y32" s="480">
        <v>564468</v>
      </c>
      <c r="Z32" s="480">
        <v>0</v>
      </c>
      <c r="AA32" s="480">
        <v>53208229.240000002</v>
      </c>
    </row>
    <row r="33" spans="1:27" x14ac:dyDescent="0.25">
      <c r="A33" s="479" t="s">
        <v>92</v>
      </c>
      <c r="B33" s="479" t="s">
        <v>28</v>
      </c>
      <c r="C33" s="479" t="s">
        <v>991</v>
      </c>
      <c r="D33" s="479" t="s">
        <v>964</v>
      </c>
      <c r="E33" s="480">
        <v>32552805.68</v>
      </c>
      <c r="F33" s="480">
        <v>21342564.719999999</v>
      </c>
      <c r="G33" s="480">
        <v>4572022.74</v>
      </c>
      <c r="H33" s="480">
        <v>4906866.29</v>
      </c>
      <c r="I33" s="480">
        <v>494070.15</v>
      </c>
      <c r="J33" s="480">
        <v>884097.51</v>
      </c>
      <c r="K33" s="480">
        <v>11803995.27</v>
      </c>
      <c r="L33" s="480">
        <v>81436</v>
      </c>
      <c r="M33" s="480">
        <v>0</v>
      </c>
      <c r="N33" s="480">
        <v>230130</v>
      </c>
      <c r="O33" s="480">
        <v>0</v>
      </c>
      <c r="P33" s="480">
        <v>2350</v>
      </c>
      <c r="Q33" s="480">
        <v>0</v>
      </c>
      <c r="R33" s="480">
        <v>0</v>
      </c>
      <c r="S33" s="480">
        <v>0</v>
      </c>
      <c r="T33" s="480">
        <v>1934034.52</v>
      </c>
      <c r="U33" s="480">
        <v>3521.15</v>
      </c>
      <c r="V33" s="480">
        <v>0</v>
      </c>
      <c r="W33" s="480">
        <v>0</v>
      </c>
      <c r="X33" s="480">
        <v>0</v>
      </c>
      <c r="Y33" s="480">
        <v>763643.5</v>
      </c>
      <c r="Z33" s="480">
        <v>0</v>
      </c>
      <c r="AA33" s="480">
        <v>79571537.530000001</v>
      </c>
    </row>
    <row r="34" spans="1:27" x14ac:dyDescent="0.25">
      <c r="A34" s="479" t="s">
        <v>92</v>
      </c>
      <c r="B34" s="479" t="s">
        <v>29</v>
      </c>
      <c r="C34" s="479" t="s">
        <v>992</v>
      </c>
      <c r="D34" s="479" t="s">
        <v>964</v>
      </c>
      <c r="E34" s="480">
        <v>38848243.899999999</v>
      </c>
      <c r="F34" s="480">
        <v>24485575.350000001</v>
      </c>
      <c r="G34" s="480">
        <v>1758971.5</v>
      </c>
      <c r="H34" s="480">
        <v>3353026.77</v>
      </c>
      <c r="I34" s="480">
        <v>955647.12</v>
      </c>
      <c r="J34" s="480">
        <v>3071634.18</v>
      </c>
      <c r="K34" s="480">
        <v>12513848.43</v>
      </c>
      <c r="L34" s="480">
        <v>16470</v>
      </c>
      <c r="M34" s="480">
        <v>0</v>
      </c>
      <c r="N34" s="480">
        <v>528340</v>
      </c>
      <c r="O34" s="480">
        <v>4635496.0599999996</v>
      </c>
      <c r="P34" s="480">
        <v>37450</v>
      </c>
      <c r="Q34" s="480">
        <v>30000</v>
      </c>
      <c r="R34" s="480">
        <v>0</v>
      </c>
      <c r="S34" s="480">
        <v>0</v>
      </c>
      <c r="T34" s="480">
        <v>844130.27</v>
      </c>
      <c r="U34" s="480">
        <v>1712.13</v>
      </c>
      <c r="V34" s="480">
        <v>0</v>
      </c>
      <c r="W34" s="480">
        <v>0</v>
      </c>
      <c r="X34" s="480">
        <v>0</v>
      </c>
      <c r="Y34" s="480">
        <v>541968.44999999995</v>
      </c>
      <c r="Z34" s="480">
        <v>0</v>
      </c>
      <c r="AA34" s="480">
        <v>91622514.159999996</v>
      </c>
    </row>
    <row r="35" spans="1:27" x14ac:dyDescent="0.25">
      <c r="A35" s="479" t="s">
        <v>92</v>
      </c>
      <c r="B35" s="479" t="s">
        <v>30</v>
      </c>
      <c r="C35" s="479" t="s">
        <v>993</v>
      </c>
      <c r="D35" s="479" t="s">
        <v>964</v>
      </c>
      <c r="E35" s="480">
        <v>13497680.699999999</v>
      </c>
      <c r="F35" s="480">
        <v>11334108.220000001</v>
      </c>
      <c r="G35" s="480">
        <v>1361134.85</v>
      </c>
      <c r="H35" s="480">
        <v>2873627.33</v>
      </c>
      <c r="I35" s="480">
        <v>290885.39</v>
      </c>
      <c r="J35" s="480">
        <v>501300.91</v>
      </c>
      <c r="K35" s="480">
        <v>4046407.31</v>
      </c>
      <c r="L35" s="480">
        <v>46959</v>
      </c>
      <c r="M35" s="480">
        <v>0</v>
      </c>
      <c r="N35" s="480">
        <v>216370</v>
      </c>
      <c r="O35" s="480">
        <v>5119361.49</v>
      </c>
      <c r="P35" s="480">
        <v>20900</v>
      </c>
      <c r="Q35" s="480">
        <v>0</v>
      </c>
      <c r="R35" s="480">
        <v>0</v>
      </c>
      <c r="S35" s="480">
        <v>0</v>
      </c>
      <c r="T35" s="480">
        <v>621910.97</v>
      </c>
      <c r="U35" s="480">
        <v>0</v>
      </c>
      <c r="V35" s="480">
        <v>0</v>
      </c>
      <c r="W35" s="480">
        <v>0</v>
      </c>
      <c r="X35" s="480">
        <v>0</v>
      </c>
      <c r="Y35" s="480">
        <v>359844.25</v>
      </c>
      <c r="Z35" s="480">
        <v>0</v>
      </c>
      <c r="AA35" s="480">
        <v>40290490.420000002</v>
      </c>
    </row>
    <row r="36" spans="1:27" x14ac:dyDescent="0.25">
      <c r="A36" s="479" t="s">
        <v>92</v>
      </c>
      <c r="B36" s="479" t="s">
        <v>31</v>
      </c>
      <c r="C36" s="479" t="s">
        <v>994</v>
      </c>
      <c r="D36" s="479" t="s">
        <v>964</v>
      </c>
      <c r="E36" s="480">
        <v>13604521.550000001</v>
      </c>
      <c r="F36" s="480">
        <v>9776914.3000000007</v>
      </c>
      <c r="G36" s="480">
        <v>1870780.4</v>
      </c>
      <c r="H36" s="480">
        <v>1711241.62</v>
      </c>
      <c r="I36" s="480">
        <v>171757.95</v>
      </c>
      <c r="J36" s="480">
        <v>2004279.71</v>
      </c>
      <c r="K36" s="480">
        <v>5441288.9199999999</v>
      </c>
      <c r="L36" s="480">
        <v>93928</v>
      </c>
      <c r="M36" s="480">
        <v>0</v>
      </c>
      <c r="N36" s="480">
        <v>428725</v>
      </c>
      <c r="O36" s="480">
        <v>0</v>
      </c>
      <c r="P36" s="480">
        <v>198200</v>
      </c>
      <c r="Q36" s="480">
        <v>0</v>
      </c>
      <c r="R36" s="480">
        <v>0</v>
      </c>
      <c r="S36" s="480">
        <v>0</v>
      </c>
      <c r="T36" s="480">
        <v>1291915.8899999999</v>
      </c>
      <c r="U36" s="480">
        <v>485</v>
      </c>
      <c r="V36" s="480">
        <v>0</v>
      </c>
      <c r="W36" s="480">
        <v>0</v>
      </c>
      <c r="X36" s="480">
        <v>0</v>
      </c>
      <c r="Y36" s="480">
        <v>487396.75</v>
      </c>
      <c r="Z36" s="480">
        <v>0</v>
      </c>
      <c r="AA36" s="480">
        <v>37081435.090000004</v>
      </c>
    </row>
    <row r="37" spans="1:27" x14ac:dyDescent="0.25">
      <c r="A37" s="479" t="s">
        <v>92</v>
      </c>
      <c r="B37" s="479" t="s">
        <v>32</v>
      </c>
      <c r="C37" s="479" t="s">
        <v>995</v>
      </c>
      <c r="D37" s="479" t="s">
        <v>964</v>
      </c>
      <c r="E37" s="480">
        <v>15276124.35</v>
      </c>
      <c r="F37" s="480">
        <v>10248467.970000001</v>
      </c>
      <c r="G37" s="480">
        <v>1665155.02</v>
      </c>
      <c r="H37" s="480">
        <v>1913810.38</v>
      </c>
      <c r="I37" s="480">
        <v>318282.90000000002</v>
      </c>
      <c r="J37" s="480">
        <v>1546147.73</v>
      </c>
      <c r="K37" s="480">
        <v>6184918.3799999999</v>
      </c>
      <c r="L37" s="480">
        <v>93053</v>
      </c>
      <c r="M37" s="480">
        <v>0</v>
      </c>
      <c r="N37" s="480">
        <v>349985</v>
      </c>
      <c r="O37" s="480">
        <v>0</v>
      </c>
      <c r="P37" s="480">
        <v>16400</v>
      </c>
      <c r="Q37" s="480">
        <v>0</v>
      </c>
      <c r="R37" s="480">
        <v>0</v>
      </c>
      <c r="S37" s="480">
        <v>0</v>
      </c>
      <c r="T37" s="480">
        <v>1244977.3400000001</v>
      </c>
      <c r="U37" s="480">
        <v>585</v>
      </c>
      <c r="V37" s="480">
        <v>0</v>
      </c>
      <c r="W37" s="480">
        <v>0</v>
      </c>
      <c r="X37" s="480">
        <v>21</v>
      </c>
      <c r="Y37" s="480">
        <v>687675.55</v>
      </c>
      <c r="Z37" s="480">
        <v>0</v>
      </c>
      <c r="AA37" s="480">
        <v>39545603.619999997</v>
      </c>
    </row>
    <row r="38" spans="1:27" x14ac:dyDescent="0.25">
      <c r="A38" s="479" t="s">
        <v>92</v>
      </c>
      <c r="B38" s="479" t="s">
        <v>33</v>
      </c>
      <c r="C38" s="479" t="s">
        <v>996</v>
      </c>
      <c r="D38" s="479" t="s">
        <v>964</v>
      </c>
      <c r="E38" s="480">
        <v>71990214.569999993</v>
      </c>
      <c r="F38" s="480">
        <v>43511373.240000002</v>
      </c>
      <c r="G38" s="480">
        <v>7458182.8300000001</v>
      </c>
      <c r="H38" s="480">
        <v>11373209.83</v>
      </c>
      <c r="I38" s="480">
        <v>752236.9</v>
      </c>
      <c r="J38" s="480">
        <v>1466184.92</v>
      </c>
      <c r="K38" s="480">
        <v>20575297.559999999</v>
      </c>
      <c r="L38" s="480">
        <v>327147</v>
      </c>
      <c r="M38" s="480">
        <v>3537720</v>
      </c>
      <c r="N38" s="480">
        <v>1553170</v>
      </c>
      <c r="O38" s="480">
        <v>0</v>
      </c>
      <c r="P38" s="480">
        <v>31950</v>
      </c>
      <c r="Q38" s="480">
        <v>13000</v>
      </c>
      <c r="R38" s="480">
        <v>0</v>
      </c>
      <c r="S38" s="480">
        <v>0</v>
      </c>
      <c r="T38" s="480">
        <v>5420660.0199999996</v>
      </c>
      <c r="U38" s="480">
        <v>16533.509999999998</v>
      </c>
      <c r="V38" s="480">
        <v>0</v>
      </c>
      <c r="W38" s="480">
        <v>0</v>
      </c>
      <c r="X38" s="480">
        <v>0</v>
      </c>
      <c r="Y38" s="480">
        <v>3291772.19</v>
      </c>
      <c r="Z38" s="480">
        <v>0</v>
      </c>
      <c r="AA38" s="480">
        <v>171318652.56999999</v>
      </c>
    </row>
    <row r="39" spans="1:27" x14ac:dyDescent="0.25">
      <c r="A39" s="479" t="s">
        <v>92</v>
      </c>
      <c r="B39" s="479" t="s">
        <v>34</v>
      </c>
      <c r="C39" s="479" t="s">
        <v>997</v>
      </c>
      <c r="D39" s="479" t="s">
        <v>964</v>
      </c>
      <c r="E39" s="480">
        <v>17509132.91</v>
      </c>
      <c r="F39" s="480">
        <v>10058546.390000001</v>
      </c>
      <c r="G39" s="480">
        <v>1245333.3899999999</v>
      </c>
      <c r="H39" s="480">
        <v>2215637.67</v>
      </c>
      <c r="I39" s="480">
        <v>357705.1</v>
      </c>
      <c r="J39" s="480">
        <v>3504528.74</v>
      </c>
      <c r="K39" s="480">
        <v>6564056.6299999999</v>
      </c>
      <c r="L39" s="480">
        <v>10594</v>
      </c>
      <c r="M39" s="480">
        <v>0</v>
      </c>
      <c r="N39" s="480">
        <v>271675</v>
      </c>
      <c r="O39" s="480">
        <v>0</v>
      </c>
      <c r="P39" s="480">
        <v>10900</v>
      </c>
      <c r="Q39" s="480">
        <v>0</v>
      </c>
      <c r="R39" s="480">
        <v>0</v>
      </c>
      <c r="S39" s="480">
        <v>0</v>
      </c>
      <c r="T39" s="480">
        <v>647225.12</v>
      </c>
      <c r="U39" s="480">
        <v>177.9</v>
      </c>
      <c r="V39" s="480">
        <v>-2100</v>
      </c>
      <c r="W39" s="480">
        <v>0</v>
      </c>
      <c r="X39" s="480">
        <v>3280</v>
      </c>
      <c r="Y39" s="480">
        <v>201695.25</v>
      </c>
      <c r="Z39" s="480">
        <v>0</v>
      </c>
      <c r="AA39" s="480">
        <v>42598388.100000001</v>
      </c>
    </row>
    <row r="40" spans="1:27" x14ac:dyDescent="0.25">
      <c r="A40" s="479" t="s">
        <v>92</v>
      </c>
      <c r="B40" s="479" t="s">
        <v>35</v>
      </c>
      <c r="C40" s="479" t="s">
        <v>998</v>
      </c>
      <c r="D40" s="479" t="s">
        <v>964</v>
      </c>
      <c r="E40" s="480">
        <v>19045274.030000001</v>
      </c>
      <c r="F40" s="480">
        <v>20019106.460000001</v>
      </c>
      <c r="G40" s="480">
        <v>2439626.23</v>
      </c>
      <c r="H40" s="480">
        <v>2020984.59</v>
      </c>
      <c r="I40" s="480">
        <v>225317.1</v>
      </c>
      <c r="J40" s="480">
        <v>581970.16</v>
      </c>
      <c r="K40" s="480">
        <v>5875709.46</v>
      </c>
      <c r="L40" s="480">
        <v>11123</v>
      </c>
      <c r="M40" s="480">
        <v>0</v>
      </c>
      <c r="N40" s="480">
        <v>226720</v>
      </c>
      <c r="O40" s="480">
        <v>4119361.49</v>
      </c>
      <c r="P40" s="480">
        <v>5150</v>
      </c>
      <c r="Q40" s="480">
        <v>10000</v>
      </c>
      <c r="R40" s="480">
        <v>0</v>
      </c>
      <c r="S40" s="480">
        <v>0</v>
      </c>
      <c r="T40" s="480">
        <v>1268037.33</v>
      </c>
      <c r="U40" s="480">
        <v>8230.36</v>
      </c>
      <c r="V40" s="480">
        <v>0</v>
      </c>
      <c r="W40" s="480">
        <v>0</v>
      </c>
      <c r="X40" s="480">
        <v>0</v>
      </c>
      <c r="Y40" s="480">
        <v>2424535.9</v>
      </c>
      <c r="Z40" s="480">
        <v>0</v>
      </c>
      <c r="AA40" s="480">
        <v>58281146.109999999</v>
      </c>
    </row>
    <row r="41" spans="1:27" x14ac:dyDescent="0.25">
      <c r="A41" s="479" t="s">
        <v>92</v>
      </c>
      <c r="B41" s="479" t="s">
        <v>36</v>
      </c>
      <c r="C41" s="479" t="s">
        <v>999</v>
      </c>
      <c r="D41" s="479" t="s">
        <v>964</v>
      </c>
      <c r="E41" s="480">
        <v>29935136.239999998</v>
      </c>
      <c r="F41" s="480">
        <v>18745679.629999999</v>
      </c>
      <c r="G41" s="480">
        <v>4646654.4400000004</v>
      </c>
      <c r="H41" s="480">
        <v>2115942.69</v>
      </c>
      <c r="I41" s="480">
        <v>405039.65</v>
      </c>
      <c r="J41" s="480">
        <v>1854775.63</v>
      </c>
      <c r="K41" s="480">
        <v>10891217.609999999</v>
      </c>
      <c r="L41" s="480">
        <v>168803</v>
      </c>
      <c r="M41" s="480">
        <v>0</v>
      </c>
      <c r="N41" s="480">
        <v>181510</v>
      </c>
      <c r="O41" s="480">
        <v>4222588.4000000004</v>
      </c>
      <c r="P41" s="480">
        <v>150</v>
      </c>
      <c r="Q41" s="480">
        <v>0</v>
      </c>
      <c r="R41" s="480">
        <v>0</v>
      </c>
      <c r="S41" s="480">
        <v>0</v>
      </c>
      <c r="T41" s="480">
        <v>767289.47</v>
      </c>
      <c r="U41" s="480">
        <v>8517.5</v>
      </c>
      <c r="V41" s="480">
        <v>0</v>
      </c>
      <c r="W41" s="480">
        <v>0</v>
      </c>
      <c r="X41" s="480">
        <v>1000</v>
      </c>
      <c r="Y41" s="480">
        <v>1137849.8500000001</v>
      </c>
      <c r="Z41" s="480">
        <v>0</v>
      </c>
      <c r="AA41" s="480">
        <v>75082154.109999999</v>
      </c>
    </row>
    <row r="42" spans="1:27" x14ac:dyDescent="0.25">
      <c r="A42" s="479" t="s">
        <v>92</v>
      </c>
      <c r="B42" s="479" t="s">
        <v>73</v>
      </c>
      <c r="C42" s="479" t="s">
        <v>1000</v>
      </c>
      <c r="D42" s="479" t="s">
        <v>964</v>
      </c>
      <c r="E42" s="480">
        <v>33001883.690000001</v>
      </c>
      <c r="F42" s="480">
        <v>18343223.460000001</v>
      </c>
      <c r="G42" s="480">
        <v>3570754.86</v>
      </c>
      <c r="H42" s="480">
        <v>5006991.4800000004</v>
      </c>
      <c r="I42" s="480">
        <v>668320.41</v>
      </c>
      <c r="J42" s="480">
        <v>1687128.59</v>
      </c>
      <c r="K42" s="480">
        <v>12911334.4</v>
      </c>
      <c r="L42" s="480">
        <v>30738</v>
      </c>
      <c r="M42" s="480">
        <v>5231520</v>
      </c>
      <c r="N42" s="480">
        <v>196445</v>
      </c>
      <c r="O42" s="480">
        <v>4945176.8099999996</v>
      </c>
      <c r="P42" s="480">
        <v>30650</v>
      </c>
      <c r="Q42" s="480">
        <v>0</v>
      </c>
      <c r="R42" s="480">
        <v>0</v>
      </c>
      <c r="S42" s="480">
        <v>0</v>
      </c>
      <c r="T42" s="480">
        <v>2297101.19</v>
      </c>
      <c r="U42" s="480">
        <v>2129.4299999999998</v>
      </c>
      <c r="V42" s="480">
        <v>0</v>
      </c>
      <c r="W42" s="480">
        <v>0</v>
      </c>
      <c r="X42" s="480">
        <v>2720</v>
      </c>
      <c r="Y42" s="480">
        <v>2768529.97</v>
      </c>
      <c r="Z42" s="480">
        <v>0</v>
      </c>
      <c r="AA42" s="480">
        <v>90694647.290000007</v>
      </c>
    </row>
    <row r="43" spans="1:27" x14ac:dyDescent="0.25">
      <c r="A43" s="479" t="s">
        <v>92</v>
      </c>
      <c r="B43" s="479" t="s">
        <v>77</v>
      </c>
      <c r="C43" s="479" t="s">
        <v>1001</v>
      </c>
      <c r="D43" s="479" t="s">
        <v>964</v>
      </c>
      <c r="E43" s="480">
        <v>25229774.670000002</v>
      </c>
      <c r="F43" s="480">
        <v>9590250.1799999997</v>
      </c>
      <c r="G43" s="480">
        <v>1550084.86</v>
      </c>
      <c r="H43" s="480">
        <v>2346911.46</v>
      </c>
      <c r="I43" s="480">
        <v>279961.09999999998</v>
      </c>
      <c r="J43" s="480">
        <v>854090.23</v>
      </c>
      <c r="K43" s="480">
        <v>8857791.7400000002</v>
      </c>
      <c r="L43" s="480">
        <v>84339</v>
      </c>
      <c r="M43" s="480">
        <v>0</v>
      </c>
      <c r="N43" s="480">
        <v>478420</v>
      </c>
      <c r="O43" s="480">
        <v>0</v>
      </c>
      <c r="P43" s="480">
        <v>0</v>
      </c>
      <c r="Q43" s="480">
        <v>0</v>
      </c>
      <c r="R43" s="480">
        <v>0</v>
      </c>
      <c r="S43" s="480">
        <v>0</v>
      </c>
      <c r="T43" s="480">
        <v>1015679.99</v>
      </c>
      <c r="U43" s="480">
        <v>2058.7399999999998</v>
      </c>
      <c r="V43" s="480">
        <v>0</v>
      </c>
      <c r="W43" s="480">
        <v>0</v>
      </c>
      <c r="X43" s="480">
        <v>0</v>
      </c>
      <c r="Y43" s="480">
        <v>434038.25</v>
      </c>
      <c r="Z43" s="480">
        <v>0</v>
      </c>
      <c r="AA43" s="480">
        <v>50723400.219999999</v>
      </c>
    </row>
    <row r="44" spans="1:27" x14ac:dyDescent="0.25">
      <c r="A44" s="479" t="s">
        <v>92</v>
      </c>
      <c r="B44" s="479" t="s">
        <v>86</v>
      </c>
      <c r="C44" s="479" t="s">
        <v>1002</v>
      </c>
      <c r="D44" s="479" t="s">
        <v>964</v>
      </c>
      <c r="E44" s="480">
        <v>18302812.420000002</v>
      </c>
      <c r="F44" s="480">
        <v>6734875.2800000003</v>
      </c>
      <c r="G44" s="480">
        <v>3261724.31</v>
      </c>
      <c r="H44" s="480">
        <v>1814494.99</v>
      </c>
      <c r="I44" s="480">
        <v>249548.72</v>
      </c>
      <c r="J44" s="480">
        <v>1691089.42</v>
      </c>
      <c r="K44" s="480">
        <v>5313883.34</v>
      </c>
      <c r="L44" s="480">
        <v>98145</v>
      </c>
      <c r="M44" s="480">
        <v>0</v>
      </c>
      <c r="N44" s="480">
        <v>273965</v>
      </c>
      <c r="O44" s="480">
        <v>0</v>
      </c>
      <c r="P44" s="480">
        <v>950</v>
      </c>
      <c r="Q44" s="480">
        <v>0</v>
      </c>
      <c r="R44" s="480">
        <v>0</v>
      </c>
      <c r="S44" s="480">
        <v>0</v>
      </c>
      <c r="T44" s="480">
        <v>845856.32</v>
      </c>
      <c r="U44" s="480">
        <v>0</v>
      </c>
      <c r="V44" s="480">
        <v>0</v>
      </c>
      <c r="W44" s="480">
        <v>0</v>
      </c>
      <c r="X44" s="480">
        <v>1080</v>
      </c>
      <c r="Y44" s="480">
        <v>991804.25</v>
      </c>
      <c r="Z44" s="480">
        <v>0</v>
      </c>
      <c r="AA44" s="480">
        <v>39580229.049999997</v>
      </c>
    </row>
    <row r="45" spans="1:27" ht="14.4" thickBot="1" x14ac:dyDescent="0.3">
      <c r="A45" s="700" t="s">
        <v>728</v>
      </c>
      <c r="B45" s="701"/>
      <c r="C45" s="701"/>
      <c r="D45" s="702"/>
      <c r="E45" s="483">
        <f>SUM(E31:E44)</f>
        <v>416103447.8300001</v>
      </c>
      <c r="F45" s="483">
        <f t="shared" ref="F45:AA45" si="2">SUM(F31:F44)</f>
        <v>429526350.06</v>
      </c>
      <c r="G45" s="483">
        <f t="shared" si="2"/>
        <v>229050707.72000003</v>
      </c>
      <c r="H45" s="483">
        <f t="shared" si="2"/>
        <v>61662182.049999997</v>
      </c>
      <c r="I45" s="483">
        <f t="shared" si="2"/>
        <v>6345502.0199999996</v>
      </c>
      <c r="J45" s="483">
        <f t="shared" si="2"/>
        <v>23889059.43</v>
      </c>
      <c r="K45" s="483">
        <f t="shared" si="2"/>
        <v>144050541.62</v>
      </c>
      <c r="L45" s="483">
        <f t="shared" si="2"/>
        <v>2558489</v>
      </c>
      <c r="M45" s="483">
        <f t="shared" si="2"/>
        <v>21871915</v>
      </c>
      <c r="N45" s="483">
        <f t="shared" si="2"/>
        <v>6384245</v>
      </c>
      <c r="O45" s="483">
        <f t="shared" si="2"/>
        <v>23041984.25</v>
      </c>
      <c r="P45" s="483">
        <f t="shared" si="2"/>
        <v>1124638.1400000001</v>
      </c>
      <c r="Q45" s="483">
        <f t="shared" si="2"/>
        <v>186000</v>
      </c>
      <c r="R45" s="483">
        <f t="shared" si="2"/>
        <v>0</v>
      </c>
      <c r="S45" s="483">
        <f t="shared" si="2"/>
        <v>0</v>
      </c>
      <c r="T45" s="483">
        <f t="shared" si="2"/>
        <v>52969316.70000001</v>
      </c>
      <c r="U45" s="483">
        <f t="shared" si="2"/>
        <v>89264.73</v>
      </c>
      <c r="V45" s="483">
        <f t="shared" si="2"/>
        <v>-2100</v>
      </c>
      <c r="W45" s="483">
        <f t="shared" si="2"/>
        <v>0</v>
      </c>
      <c r="X45" s="483">
        <f t="shared" si="2"/>
        <v>116492.83</v>
      </c>
      <c r="Y45" s="483">
        <f t="shared" si="2"/>
        <v>54863474.219999999</v>
      </c>
      <c r="Z45" s="483">
        <f t="shared" si="2"/>
        <v>0</v>
      </c>
      <c r="AA45" s="483">
        <f t="shared" si="2"/>
        <v>1473831510.5999997</v>
      </c>
    </row>
    <row r="46" spans="1:27" ht="14.4" thickTop="1" x14ac:dyDescent="0.25">
      <c r="A46" s="479" t="s">
        <v>94</v>
      </c>
      <c r="B46" s="479" t="s">
        <v>4</v>
      </c>
      <c r="C46" s="479" t="s">
        <v>1003</v>
      </c>
      <c r="D46" s="479" t="s">
        <v>964</v>
      </c>
      <c r="E46" s="482">
        <v>68371809.079999998</v>
      </c>
      <c r="F46" s="480">
        <v>467672352.04000002</v>
      </c>
      <c r="G46" s="480">
        <v>265601051.97</v>
      </c>
      <c r="H46" s="480">
        <v>24898824.239999998</v>
      </c>
      <c r="I46" s="480">
        <v>711607.62</v>
      </c>
      <c r="J46" s="480">
        <v>6096156.46</v>
      </c>
      <c r="K46" s="480">
        <v>39585352.090000004</v>
      </c>
      <c r="L46" s="480">
        <v>2744433</v>
      </c>
      <c r="M46" s="480">
        <v>84573150.739999995</v>
      </c>
      <c r="N46" s="480">
        <v>2248471</v>
      </c>
      <c r="O46" s="480">
        <v>0</v>
      </c>
      <c r="P46" s="480">
        <v>1482634</v>
      </c>
      <c r="Q46" s="480">
        <v>0</v>
      </c>
      <c r="R46" s="480">
        <v>0</v>
      </c>
      <c r="S46" s="480">
        <v>0</v>
      </c>
      <c r="T46" s="480">
        <v>86802766.670000002</v>
      </c>
      <c r="U46" s="480">
        <v>1370421.82</v>
      </c>
      <c r="V46" s="480">
        <v>-11550</v>
      </c>
      <c r="W46" s="480">
        <v>0</v>
      </c>
      <c r="X46" s="480">
        <v>94871.11</v>
      </c>
      <c r="Y46" s="480">
        <v>101331493.44</v>
      </c>
      <c r="Z46" s="480">
        <v>-29669861.620000001</v>
      </c>
      <c r="AA46" s="480">
        <v>1123903983.6600001</v>
      </c>
    </row>
    <row r="47" spans="1:27" x14ac:dyDescent="0.25">
      <c r="A47" s="479" t="s">
        <v>94</v>
      </c>
      <c r="B47" s="479" t="s">
        <v>48</v>
      </c>
      <c r="C47" s="479" t="s">
        <v>1004</v>
      </c>
      <c r="D47" s="479" t="s">
        <v>964</v>
      </c>
      <c r="E47" s="480">
        <v>24433403.18</v>
      </c>
      <c r="F47" s="480">
        <v>24176016.550000001</v>
      </c>
      <c r="G47" s="480">
        <v>4523689.34</v>
      </c>
      <c r="H47" s="480">
        <v>5472008.0999999996</v>
      </c>
      <c r="I47" s="480">
        <v>401162.22</v>
      </c>
      <c r="J47" s="480">
        <v>3663085.71</v>
      </c>
      <c r="K47" s="480">
        <v>8770825.3900000006</v>
      </c>
      <c r="L47" s="480">
        <v>73923</v>
      </c>
      <c r="M47" s="480">
        <v>0</v>
      </c>
      <c r="N47" s="480">
        <v>277910</v>
      </c>
      <c r="O47" s="480">
        <v>0</v>
      </c>
      <c r="P47" s="480">
        <v>137550</v>
      </c>
      <c r="Q47" s="480">
        <v>0</v>
      </c>
      <c r="R47" s="480">
        <v>0</v>
      </c>
      <c r="S47" s="480">
        <v>0</v>
      </c>
      <c r="T47" s="480">
        <v>1554227.83</v>
      </c>
      <c r="U47" s="480">
        <v>7082.41</v>
      </c>
      <c r="V47" s="480">
        <v>0</v>
      </c>
      <c r="W47" s="480">
        <v>0</v>
      </c>
      <c r="X47" s="480">
        <v>1670</v>
      </c>
      <c r="Y47" s="480">
        <v>2199927.75</v>
      </c>
      <c r="Z47" s="480">
        <v>0</v>
      </c>
      <c r="AA47" s="480">
        <v>75692481.480000004</v>
      </c>
    </row>
    <row r="48" spans="1:27" x14ac:dyDescent="0.25">
      <c r="A48" s="479" t="s">
        <v>94</v>
      </c>
      <c r="B48" s="479" t="s">
        <v>49</v>
      </c>
      <c r="C48" s="479" t="s">
        <v>1005</v>
      </c>
      <c r="D48" s="479" t="s">
        <v>964</v>
      </c>
      <c r="E48" s="480">
        <v>16189020.439999999</v>
      </c>
      <c r="F48" s="480">
        <v>12003626.66</v>
      </c>
      <c r="G48" s="480">
        <v>4750765.4000000004</v>
      </c>
      <c r="H48" s="480">
        <v>4140054.9</v>
      </c>
      <c r="I48" s="480">
        <v>129268.75</v>
      </c>
      <c r="J48" s="480">
        <v>1874393.09</v>
      </c>
      <c r="K48" s="480">
        <v>6141108.9699999997</v>
      </c>
      <c r="L48" s="480">
        <v>174718</v>
      </c>
      <c r="M48" s="480">
        <v>0</v>
      </c>
      <c r="N48" s="480">
        <v>277840</v>
      </c>
      <c r="O48" s="480">
        <v>0</v>
      </c>
      <c r="P48" s="480">
        <v>67550</v>
      </c>
      <c r="Q48" s="480">
        <v>0</v>
      </c>
      <c r="R48" s="480">
        <v>0</v>
      </c>
      <c r="S48" s="480">
        <v>0</v>
      </c>
      <c r="T48" s="480">
        <v>2497753.9</v>
      </c>
      <c r="U48" s="480">
        <v>1410.75</v>
      </c>
      <c r="V48" s="480">
        <v>-100</v>
      </c>
      <c r="W48" s="480">
        <v>0</v>
      </c>
      <c r="X48" s="480">
        <v>8630</v>
      </c>
      <c r="Y48" s="480">
        <v>906571.13</v>
      </c>
      <c r="Z48" s="480">
        <v>0</v>
      </c>
      <c r="AA48" s="480">
        <v>49162611.990000002</v>
      </c>
    </row>
    <row r="49" spans="1:27" x14ac:dyDescent="0.25">
      <c r="A49" s="479" t="s">
        <v>94</v>
      </c>
      <c r="B49" s="479" t="s">
        <v>50</v>
      </c>
      <c r="C49" s="479" t="s">
        <v>1006</v>
      </c>
      <c r="D49" s="479" t="s">
        <v>964</v>
      </c>
      <c r="E49" s="480">
        <v>39251801.969999999</v>
      </c>
      <c r="F49" s="480">
        <v>29124594.129999999</v>
      </c>
      <c r="G49" s="480">
        <v>27387116.350000001</v>
      </c>
      <c r="H49" s="480">
        <v>5657424.4299999997</v>
      </c>
      <c r="I49" s="480">
        <v>968618.17</v>
      </c>
      <c r="J49" s="480">
        <v>4725802.5599999996</v>
      </c>
      <c r="K49" s="480">
        <v>9461683.1899999995</v>
      </c>
      <c r="L49" s="480">
        <v>249952</v>
      </c>
      <c r="M49" s="480">
        <v>0</v>
      </c>
      <c r="N49" s="480">
        <v>697560</v>
      </c>
      <c r="O49" s="480">
        <v>0</v>
      </c>
      <c r="P49" s="480">
        <v>136750</v>
      </c>
      <c r="Q49" s="480">
        <v>7000</v>
      </c>
      <c r="R49" s="480">
        <v>0</v>
      </c>
      <c r="S49" s="480">
        <v>0</v>
      </c>
      <c r="T49" s="480">
        <v>3240786.05</v>
      </c>
      <c r="U49" s="480">
        <v>27576.2</v>
      </c>
      <c r="V49" s="480">
        <v>0</v>
      </c>
      <c r="W49" s="480">
        <v>0</v>
      </c>
      <c r="X49" s="480">
        <v>27</v>
      </c>
      <c r="Y49" s="480">
        <v>7754376</v>
      </c>
      <c r="Z49" s="480">
        <v>0</v>
      </c>
      <c r="AA49" s="480">
        <v>128691068.05</v>
      </c>
    </row>
    <row r="50" spans="1:27" x14ac:dyDescent="0.25">
      <c r="A50" s="479" t="s">
        <v>94</v>
      </c>
      <c r="B50" s="479" t="s">
        <v>51</v>
      </c>
      <c r="C50" s="479" t="s">
        <v>1007</v>
      </c>
      <c r="D50" s="479" t="s">
        <v>964</v>
      </c>
      <c r="E50" s="480">
        <v>23922723.949999999</v>
      </c>
      <c r="F50" s="480">
        <v>35248317.009999998</v>
      </c>
      <c r="G50" s="480">
        <v>6713183.7300000004</v>
      </c>
      <c r="H50" s="480">
        <v>7817675.5599999996</v>
      </c>
      <c r="I50" s="480">
        <v>621857.73</v>
      </c>
      <c r="J50" s="480">
        <v>3532284.61</v>
      </c>
      <c r="K50" s="480">
        <v>10530140.84</v>
      </c>
      <c r="L50" s="480">
        <v>54332</v>
      </c>
      <c r="M50" s="480">
        <v>0</v>
      </c>
      <c r="N50" s="480">
        <v>576400</v>
      </c>
      <c r="O50" s="480">
        <v>0</v>
      </c>
      <c r="P50" s="480">
        <v>968755.24</v>
      </c>
      <c r="Q50" s="480">
        <v>0</v>
      </c>
      <c r="R50" s="480">
        <v>0</v>
      </c>
      <c r="S50" s="480">
        <v>0</v>
      </c>
      <c r="T50" s="480">
        <v>3860791.38</v>
      </c>
      <c r="U50" s="480">
        <v>4139.67</v>
      </c>
      <c r="V50" s="480">
        <v>0</v>
      </c>
      <c r="W50" s="480">
        <v>0</v>
      </c>
      <c r="X50" s="480">
        <v>0</v>
      </c>
      <c r="Y50" s="480">
        <v>1270172.3</v>
      </c>
      <c r="Z50" s="480">
        <v>0</v>
      </c>
      <c r="AA50" s="480">
        <v>95120774.019999996</v>
      </c>
    </row>
    <row r="51" spans="1:27" x14ac:dyDescent="0.25">
      <c r="A51" s="479" t="s">
        <v>94</v>
      </c>
      <c r="B51" s="479" t="s">
        <v>52</v>
      </c>
      <c r="C51" s="479" t="s">
        <v>1008</v>
      </c>
      <c r="D51" s="479" t="s">
        <v>964</v>
      </c>
      <c r="E51" s="480">
        <v>18116145.239999998</v>
      </c>
      <c r="F51" s="480">
        <v>15146367.48</v>
      </c>
      <c r="G51" s="480">
        <v>5396056.8700000001</v>
      </c>
      <c r="H51" s="480">
        <v>6095605.3399999999</v>
      </c>
      <c r="I51" s="480">
        <v>229342.01</v>
      </c>
      <c r="J51" s="480">
        <v>2815526.88</v>
      </c>
      <c r="K51" s="480">
        <v>6171746.3200000003</v>
      </c>
      <c r="L51" s="480">
        <v>171448</v>
      </c>
      <c r="M51" s="480">
        <v>0</v>
      </c>
      <c r="N51" s="480">
        <v>488375</v>
      </c>
      <c r="O51" s="480">
        <v>0</v>
      </c>
      <c r="P51" s="480">
        <v>356900</v>
      </c>
      <c r="Q51" s="480">
        <v>0</v>
      </c>
      <c r="R51" s="480">
        <v>0</v>
      </c>
      <c r="S51" s="480">
        <v>0</v>
      </c>
      <c r="T51" s="480">
        <v>1870443.65</v>
      </c>
      <c r="U51" s="480">
        <v>42996.959999999999</v>
      </c>
      <c r="V51" s="480">
        <v>0</v>
      </c>
      <c r="W51" s="480">
        <v>0</v>
      </c>
      <c r="X51" s="480">
        <v>0</v>
      </c>
      <c r="Y51" s="480">
        <v>1156478.47</v>
      </c>
      <c r="Z51" s="480">
        <v>0</v>
      </c>
      <c r="AA51" s="480">
        <v>58057432.219999999</v>
      </c>
    </row>
    <row r="52" spans="1:27" x14ac:dyDescent="0.25">
      <c r="A52" s="479" t="s">
        <v>94</v>
      </c>
      <c r="B52" s="479" t="s">
        <v>53</v>
      </c>
      <c r="C52" s="479" t="s">
        <v>1009</v>
      </c>
      <c r="D52" s="479" t="s">
        <v>964</v>
      </c>
      <c r="E52" s="480">
        <v>7535740.3300000001</v>
      </c>
      <c r="F52" s="480">
        <v>4591382.78</v>
      </c>
      <c r="G52" s="480">
        <v>846435.2</v>
      </c>
      <c r="H52" s="480">
        <v>2980336.42</v>
      </c>
      <c r="I52" s="480">
        <v>275337.55</v>
      </c>
      <c r="J52" s="480">
        <v>788183.47</v>
      </c>
      <c r="K52" s="480">
        <v>2680386.2200000002</v>
      </c>
      <c r="L52" s="480">
        <v>20307</v>
      </c>
      <c r="M52" s="480">
        <v>0</v>
      </c>
      <c r="N52" s="480">
        <v>93790</v>
      </c>
      <c r="O52" s="480">
        <v>4016134.57</v>
      </c>
      <c r="P52" s="480">
        <v>24100</v>
      </c>
      <c r="Q52" s="480">
        <v>0</v>
      </c>
      <c r="R52" s="480">
        <v>0</v>
      </c>
      <c r="S52" s="480">
        <v>0</v>
      </c>
      <c r="T52" s="480">
        <v>734935.14</v>
      </c>
      <c r="U52" s="480">
        <v>657</v>
      </c>
      <c r="V52" s="480">
        <v>-600</v>
      </c>
      <c r="W52" s="480">
        <v>0</v>
      </c>
      <c r="X52" s="480">
        <v>0</v>
      </c>
      <c r="Y52" s="480">
        <v>171961.35</v>
      </c>
      <c r="Z52" s="480">
        <v>0</v>
      </c>
      <c r="AA52" s="480">
        <v>24759087.030000001</v>
      </c>
    </row>
    <row r="53" spans="1:27" x14ac:dyDescent="0.25">
      <c r="A53" s="479" t="s">
        <v>94</v>
      </c>
      <c r="B53" s="479" t="s">
        <v>54</v>
      </c>
      <c r="C53" s="479" t="s">
        <v>1010</v>
      </c>
      <c r="D53" s="479" t="s">
        <v>964</v>
      </c>
      <c r="E53" s="480">
        <v>56205759.32</v>
      </c>
      <c r="F53" s="480">
        <v>125149607.17</v>
      </c>
      <c r="G53" s="480">
        <v>65338158.090000004</v>
      </c>
      <c r="H53" s="480">
        <v>8439282.9499999993</v>
      </c>
      <c r="I53" s="480">
        <v>1047186.55</v>
      </c>
      <c r="J53" s="480">
        <v>8298521.9500000002</v>
      </c>
      <c r="K53" s="480">
        <v>23097099.280000001</v>
      </c>
      <c r="L53" s="480">
        <v>1106573</v>
      </c>
      <c r="M53" s="480">
        <v>14931278.08</v>
      </c>
      <c r="N53" s="480">
        <v>225520</v>
      </c>
      <c r="O53" s="480">
        <v>5361311.38</v>
      </c>
      <c r="P53" s="480">
        <v>1037998.15</v>
      </c>
      <c r="Q53" s="480">
        <v>61000</v>
      </c>
      <c r="R53" s="480">
        <v>0</v>
      </c>
      <c r="S53" s="480">
        <v>0</v>
      </c>
      <c r="T53" s="480">
        <v>15999467.630000001</v>
      </c>
      <c r="U53" s="480">
        <v>22160.77</v>
      </c>
      <c r="V53" s="480">
        <v>-28864.28</v>
      </c>
      <c r="W53" s="480">
        <v>0</v>
      </c>
      <c r="X53" s="480">
        <v>0</v>
      </c>
      <c r="Y53" s="480">
        <v>19499580.710000001</v>
      </c>
      <c r="Z53" s="480">
        <v>0</v>
      </c>
      <c r="AA53" s="480">
        <v>345791640.75</v>
      </c>
    </row>
    <row r="54" spans="1:27" x14ac:dyDescent="0.25">
      <c r="A54" s="479" t="s">
        <v>94</v>
      </c>
      <c r="B54" s="479" t="s">
        <v>55</v>
      </c>
      <c r="C54" s="479" t="s">
        <v>1011</v>
      </c>
      <c r="D54" s="479" t="s">
        <v>964</v>
      </c>
      <c r="E54" s="480">
        <v>22116507.59</v>
      </c>
      <c r="F54" s="480">
        <v>15507097.93</v>
      </c>
      <c r="G54" s="480">
        <v>-1544343.59</v>
      </c>
      <c r="H54" s="480">
        <v>1621570.78</v>
      </c>
      <c r="I54" s="480">
        <v>159497.93</v>
      </c>
      <c r="J54" s="480">
        <v>2284611.56</v>
      </c>
      <c r="K54" s="480">
        <v>6992653.5899999999</v>
      </c>
      <c r="L54" s="480">
        <v>199746</v>
      </c>
      <c r="M54" s="480">
        <v>0</v>
      </c>
      <c r="N54" s="480">
        <v>101365</v>
      </c>
      <c r="O54" s="480">
        <v>0</v>
      </c>
      <c r="P54" s="480">
        <v>116850</v>
      </c>
      <c r="Q54" s="480">
        <v>0</v>
      </c>
      <c r="R54" s="480">
        <v>0</v>
      </c>
      <c r="S54" s="480">
        <v>0</v>
      </c>
      <c r="T54" s="480">
        <v>2198207.94</v>
      </c>
      <c r="U54" s="480">
        <v>11156.91</v>
      </c>
      <c r="V54" s="480">
        <v>0</v>
      </c>
      <c r="W54" s="480">
        <v>0</v>
      </c>
      <c r="X54" s="480">
        <v>225</v>
      </c>
      <c r="Y54" s="480">
        <v>5509344.7000000002</v>
      </c>
      <c r="Z54" s="480">
        <v>0</v>
      </c>
      <c r="AA54" s="480">
        <v>55274491.340000004</v>
      </c>
    </row>
    <row r="55" spans="1:27" x14ac:dyDescent="0.25">
      <c r="A55" s="479" t="s">
        <v>94</v>
      </c>
      <c r="B55" s="479" t="s">
        <v>56</v>
      </c>
      <c r="C55" s="479" t="s">
        <v>1012</v>
      </c>
      <c r="D55" s="479" t="s">
        <v>964</v>
      </c>
      <c r="E55" s="480">
        <v>32743298.690000001</v>
      </c>
      <c r="F55" s="480">
        <v>46053595.380000003</v>
      </c>
      <c r="G55" s="480">
        <v>4000944.4</v>
      </c>
      <c r="H55" s="480">
        <v>4678200.3099999996</v>
      </c>
      <c r="I55" s="480">
        <v>1879533.42</v>
      </c>
      <c r="J55" s="480">
        <v>4612738.12</v>
      </c>
      <c r="K55" s="480">
        <v>11284485.859999999</v>
      </c>
      <c r="L55" s="480">
        <v>372151</v>
      </c>
      <c r="M55" s="480">
        <v>9849360</v>
      </c>
      <c r="N55" s="480">
        <v>915270</v>
      </c>
      <c r="O55" s="480">
        <v>0</v>
      </c>
      <c r="P55" s="480">
        <v>119380</v>
      </c>
      <c r="Q55" s="480">
        <v>50000</v>
      </c>
      <c r="R55" s="480">
        <v>0</v>
      </c>
      <c r="S55" s="480">
        <v>0</v>
      </c>
      <c r="T55" s="480">
        <v>6520460.8799999999</v>
      </c>
      <c r="U55" s="480">
        <v>6398.51</v>
      </c>
      <c r="V55" s="480">
        <v>0</v>
      </c>
      <c r="W55" s="480">
        <v>0</v>
      </c>
      <c r="X55" s="480">
        <v>0</v>
      </c>
      <c r="Y55" s="480">
        <v>3657671.11</v>
      </c>
      <c r="Z55" s="480">
        <v>0</v>
      </c>
      <c r="AA55" s="480">
        <v>126743487.68000001</v>
      </c>
    </row>
    <row r="56" spans="1:27" x14ac:dyDescent="0.25">
      <c r="A56" s="479" t="s">
        <v>94</v>
      </c>
      <c r="B56" s="479" t="s">
        <v>57</v>
      </c>
      <c r="C56" s="479" t="s">
        <v>1013</v>
      </c>
      <c r="D56" s="479" t="s">
        <v>964</v>
      </c>
      <c r="E56" s="480">
        <v>25752480.210000001</v>
      </c>
      <c r="F56" s="480">
        <v>32440344.629999999</v>
      </c>
      <c r="G56" s="480">
        <v>1793597.01</v>
      </c>
      <c r="H56" s="480">
        <v>4560721.58</v>
      </c>
      <c r="I56" s="480">
        <v>469836.46</v>
      </c>
      <c r="J56" s="480">
        <v>3153505.42</v>
      </c>
      <c r="K56" s="480">
        <v>11480171.84</v>
      </c>
      <c r="L56" s="480">
        <v>345785</v>
      </c>
      <c r="M56" s="480">
        <v>0</v>
      </c>
      <c r="N56" s="480">
        <v>1198645</v>
      </c>
      <c r="O56" s="480">
        <v>0</v>
      </c>
      <c r="P56" s="480">
        <v>131650</v>
      </c>
      <c r="Q56" s="480">
        <v>2000</v>
      </c>
      <c r="R56" s="480">
        <v>0</v>
      </c>
      <c r="S56" s="480">
        <v>0</v>
      </c>
      <c r="T56" s="480">
        <v>3383940.86</v>
      </c>
      <c r="U56" s="480">
        <v>17013.689999999999</v>
      </c>
      <c r="V56" s="480">
        <v>0</v>
      </c>
      <c r="W56" s="480">
        <v>0</v>
      </c>
      <c r="X56" s="480">
        <v>0</v>
      </c>
      <c r="Y56" s="480">
        <v>6260406.6600000001</v>
      </c>
      <c r="Z56" s="480">
        <v>0</v>
      </c>
      <c r="AA56" s="480">
        <v>90990098.359999999</v>
      </c>
    </row>
    <row r="57" spans="1:27" x14ac:dyDescent="0.25">
      <c r="A57" s="479" t="s">
        <v>94</v>
      </c>
      <c r="B57" s="479" t="s">
        <v>58</v>
      </c>
      <c r="C57" s="479" t="s">
        <v>1014</v>
      </c>
      <c r="D57" s="479" t="s">
        <v>964</v>
      </c>
      <c r="E57" s="480">
        <v>15322256.460000001</v>
      </c>
      <c r="F57" s="480">
        <v>15377175.880000001</v>
      </c>
      <c r="G57" s="480">
        <v>3480836.27</v>
      </c>
      <c r="H57" s="480">
        <v>2805808.83</v>
      </c>
      <c r="I57" s="480">
        <v>386097.22</v>
      </c>
      <c r="J57" s="480">
        <v>2468174.09</v>
      </c>
      <c r="K57" s="480">
        <v>5817183.1399999997</v>
      </c>
      <c r="L57" s="480">
        <v>100586</v>
      </c>
      <c r="M57" s="480">
        <v>0</v>
      </c>
      <c r="N57" s="480">
        <v>401230</v>
      </c>
      <c r="O57" s="480">
        <v>0</v>
      </c>
      <c r="P57" s="480">
        <v>58050</v>
      </c>
      <c r="Q57" s="480">
        <v>0</v>
      </c>
      <c r="R57" s="480">
        <v>0</v>
      </c>
      <c r="S57" s="480">
        <v>0</v>
      </c>
      <c r="T57" s="480">
        <v>1196815.2</v>
      </c>
      <c r="U57" s="480">
        <v>0</v>
      </c>
      <c r="V57" s="480">
        <v>-8067.15</v>
      </c>
      <c r="W57" s="480">
        <v>0</v>
      </c>
      <c r="X57" s="480">
        <v>1330</v>
      </c>
      <c r="Y57" s="480">
        <v>1084075.3899999999</v>
      </c>
      <c r="Z57" s="480">
        <v>0</v>
      </c>
      <c r="AA57" s="480">
        <v>48491551.329999998</v>
      </c>
    </row>
    <row r="58" spans="1:27" x14ac:dyDescent="0.25">
      <c r="A58" s="479" t="s">
        <v>94</v>
      </c>
      <c r="B58" s="479" t="s">
        <v>59</v>
      </c>
      <c r="C58" s="479" t="s">
        <v>1015</v>
      </c>
      <c r="D58" s="479" t="s">
        <v>964</v>
      </c>
      <c r="E58" s="480">
        <v>12304748.289999999</v>
      </c>
      <c r="F58" s="480">
        <v>8072092.1200000001</v>
      </c>
      <c r="G58" s="480">
        <v>2420440.62</v>
      </c>
      <c r="H58" s="480">
        <v>3873929.64</v>
      </c>
      <c r="I58" s="480">
        <v>64850</v>
      </c>
      <c r="J58" s="480">
        <v>1366909.72</v>
      </c>
      <c r="K58" s="480">
        <v>4548134.2300000004</v>
      </c>
      <c r="L58" s="480">
        <v>37846</v>
      </c>
      <c r="M58" s="480">
        <v>0</v>
      </c>
      <c r="N58" s="480">
        <v>262375</v>
      </c>
      <c r="O58" s="480">
        <v>0</v>
      </c>
      <c r="P58" s="480">
        <v>32400</v>
      </c>
      <c r="Q58" s="480">
        <v>0</v>
      </c>
      <c r="R58" s="480">
        <v>0</v>
      </c>
      <c r="S58" s="480">
        <v>0</v>
      </c>
      <c r="T58" s="480">
        <v>536238.57999999996</v>
      </c>
      <c r="U58" s="480">
        <v>3725.56</v>
      </c>
      <c r="V58" s="480">
        <v>0</v>
      </c>
      <c r="W58" s="480">
        <v>0</v>
      </c>
      <c r="X58" s="480">
        <v>2000</v>
      </c>
      <c r="Y58" s="480">
        <v>576843.30000000005</v>
      </c>
      <c r="Z58" s="480">
        <v>0</v>
      </c>
      <c r="AA58" s="480">
        <v>34102533.060000002</v>
      </c>
    </row>
    <row r="59" spans="1:27" x14ac:dyDescent="0.25">
      <c r="A59" s="479" t="s">
        <v>94</v>
      </c>
      <c r="B59" s="479" t="s">
        <v>60</v>
      </c>
      <c r="C59" s="479" t="s">
        <v>1016</v>
      </c>
      <c r="D59" s="479" t="s">
        <v>964</v>
      </c>
      <c r="E59" s="480">
        <v>13191418.65</v>
      </c>
      <c r="F59" s="480">
        <v>17394111.079999998</v>
      </c>
      <c r="G59" s="480">
        <v>-243458.24</v>
      </c>
      <c r="H59" s="480">
        <v>1544845.7</v>
      </c>
      <c r="I59" s="480">
        <v>265266.15000000002</v>
      </c>
      <c r="J59" s="480">
        <v>3015188.14</v>
      </c>
      <c r="K59" s="480">
        <v>5411355.6699999999</v>
      </c>
      <c r="L59" s="480">
        <v>83400</v>
      </c>
      <c r="M59" s="480">
        <v>5786340</v>
      </c>
      <c r="N59" s="480">
        <v>508285</v>
      </c>
      <c r="O59" s="480">
        <v>0</v>
      </c>
      <c r="P59" s="480">
        <v>29250</v>
      </c>
      <c r="Q59" s="480">
        <v>0</v>
      </c>
      <c r="R59" s="480">
        <v>0</v>
      </c>
      <c r="S59" s="480">
        <v>0</v>
      </c>
      <c r="T59" s="480">
        <v>1279465.5</v>
      </c>
      <c r="U59" s="480">
        <v>22893.17</v>
      </c>
      <c r="V59" s="480">
        <v>0</v>
      </c>
      <c r="W59" s="480">
        <v>0</v>
      </c>
      <c r="X59" s="480">
        <v>0</v>
      </c>
      <c r="Y59" s="480">
        <v>2828984.25</v>
      </c>
      <c r="Z59" s="480">
        <v>0</v>
      </c>
      <c r="AA59" s="480">
        <v>51117345.07</v>
      </c>
    </row>
    <row r="60" spans="1:27" x14ac:dyDescent="0.25">
      <c r="A60" s="479" t="s">
        <v>94</v>
      </c>
      <c r="B60" s="479" t="s">
        <v>61</v>
      </c>
      <c r="C60" s="479" t="s">
        <v>1017</v>
      </c>
      <c r="D60" s="479" t="s">
        <v>964</v>
      </c>
      <c r="E60" s="480">
        <v>21504510.82</v>
      </c>
      <c r="F60" s="480">
        <v>12657238.59</v>
      </c>
      <c r="G60" s="480">
        <v>-6155854.4199999999</v>
      </c>
      <c r="H60" s="480">
        <v>1872371.74</v>
      </c>
      <c r="I60" s="480">
        <v>302272.69</v>
      </c>
      <c r="J60" s="480">
        <v>6675523.9199999999</v>
      </c>
      <c r="K60" s="480">
        <v>7609207.4900000002</v>
      </c>
      <c r="L60" s="480">
        <v>73511</v>
      </c>
      <c r="M60" s="480">
        <v>0</v>
      </c>
      <c r="N60" s="480">
        <v>470880</v>
      </c>
      <c r="O60" s="480">
        <v>0</v>
      </c>
      <c r="P60" s="480">
        <v>75230</v>
      </c>
      <c r="Q60" s="480">
        <v>0</v>
      </c>
      <c r="R60" s="480">
        <v>0</v>
      </c>
      <c r="S60" s="480">
        <v>0</v>
      </c>
      <c r="T60" s="480">
        <v>2009117.92</v>
      </c>
      <c r="U60" s="480">
        <v>3466.16</v>
      </c>
      <c r="V60" s="480">
        <v>0</v>
      </c>
      <c r="W60" s="480">
        <v>0</v>
      </c>
      <c r="X60" s="480">
        <v>400</v>
      </c>
      <c r="Y60" s="480">
        <v>12677363.300000001</v>
      </c>
      <c r="Z60" s="480">
        <v>0</v>
      </c>
      <c r="AA60" s="480">
        <v>59775239.210000001</v>
      </c>
    </row>
    <row r="61" spans="1:27" x14ac:dyDescent="0.25">
      <c r="A61" s="479" t="s">
        <v>94</v>
      </c>
      <c r="B61" s="479" t="s">
        <v>62</v>
      </c>
      <c r="C61" s="479" t="s">
        <v>1018</v>
      </c>
      <c r="D61" s="479" t="s">
        <v>964</v>
      </c>
      <c r="E61" s="480">
        <v>18621065.710000001</v>
      </c>
      <c r="F61" s="480">
        <v>12315610.18</v>
      </c>
      <c r="G61" s="480">
        <v>1931502.48</v>
      </c>
      <c r="H61" s="480">
        <v>1564573.13</v>
      </c>
      <c r="I61" s="480">
        <v>478787.64</v>
      </c>
      <c r="J61" s="480">
        <v>1438585.49</v>
      </c>
      <c r="K61" s="480">
        <v>6207890.21</v>
      </c>
      <c r="L61" s="480">
        <v>67131</v>
      </c>
      <c r="M61" s="480">
        <v>0</v>
      </c>
      <c r="N61" s="480">
        <v>412185</v>
      </c>
      <c r="O61" s="480">
        <v>0</v>
      </c>
      <c r="P61" s="480">
        <v>38150</v>
      </c>
      <c r="Q61" s="480">
        <v>15000</v>
      </c>
      <c r="R61" s="480">
        <v>0</v>
      </c>
      <c r="S61" s="480">
        <v>0</v>
      </c>
      <c r="T61" s="480">
        <v>1230881.74</v>
      </c>
      <c r="U61" s="480">
        <v>20789.169999999998</v>
      </c>
      <c r="V61" s="480">
        <v>0</v>
      </c>
      <c r="W61" s="480">
        <v>0</v>
      </c>
      <c r="X61" s="480">
        <v>2320</v>
      </c>
      <c r="Y61" s="480">
        <v>314625</v>
      </c>
      <c r="Z61" s="480">
        <v>0</v>
      </c>
      <c r="AA61" s="480">
        <v>44659096.75</v>
      </c>
    </row>
    <row r="62" spans="1:27" x14ac:dyDescent="0.25">
      <c r="A62" s="479" t="s">
        <v>94</v>
      </c>
      <c r="B62" s="479" t="s">
        <v>75</v>
      </c>
      <c r="C62" s="479" t="s">
        <v>1019</v>
      </c>
      <c r="D62" s="479" t="s">
        <v>964</v>
      </c>
      <c r="E62" s="480">
        <v>50734007.689999998</v>
      </c>
      <c r="F62" s="480">
        <v>129715916.97</v>
      </c>
      <c r="G62" s="480">
        <v>48454464.130000003</v>
      </c>
      <c r="H62" s="480">
        <v>7516054.5300000003</v>
      </c>
      <c r="I62" s="480">
        <v>1255630.05</v>
      </c>
      <c r="J62" s="480">
        <v>8784607.0399999991</v>
      </c>
      <c r="K62" s="480">
        <v>25728697.780000001</v>
      </c>
      <c r="L62" s="480">
        <v>608396</v>
      </c>
      <c r="M62" s="480">
        <v>24420830.649999999</v>
      </c>
      <c r="N62" s="480">
        <v>1302276</v>
      </c>
      <c r="O62" s="480">
        <v>5567765.21</v>
      </c>
      <c r="P62" s="480">
        <v>288218</v>
      </c>
      <c r="Q62" s="480">
        <v>0</v>
      </c>
      <c r="R62" s="480">
        <v>0</v>
      </c>
      <c r="S62" s="480">
        <v>0</v>
      </c>
      <c r="T62" s="480">
        <v>13276941.92</v>
      </c>
      <c r="U62" s="480">
        <v>203024.85</v>
      </c>
      <c r="V62" s="480">
        <v>-30303.82</v>
      </c>
      <c r="W62" s="480">
        <v>0</v>
      </c>
      <c r="X62" s="480">
        <v>6160</v>
      </c>
      <c r="Y62" s="480">
        <v>12484830.460000001</v>
      </c>
      <c r="Z62" s="480">
        <v>0</v>
      </c>
      <c r="AA62" s="480">
        <v>330317517.45999998</v>
      </c>
    </row>
    <row r="63" spans="1:27" x14ac:dyDescent="0.25">
      <c r="A63" s="479" t="s">
        <v>94</v>
      </c>
      <c r="B63" s="479" t="s">
        <v>78</v>
      </c>
      <c r="C63" s="479" t="s">
        <v>1020</v>
      </c>
      <c r="D63" s="479" t="s">
        <v>964</v>
      </c>
      <c r="E63" s="480">
        <v>18080957.98</v>
      </c>
      <c r="F63" s="480">
        <v>14767029.9</v>
      </c>
      <c r="G63" s="480">
        <v>5125909.22</v>
      </c>
      <c r="H63" s="480">
        <v>2527863.92</v>
      </c>
      <c r="I63" s="480">
        <v>64894.54</v>
      </c>
      <c r="J63" s="480">
        <v>1925833.37</v>
      </c>
      <c r="K63" s="480">
        <v>5601863.5499999998</v>
      </c>
      <c r="L63" s="480">
        <v>28297</v>
      </c>
      <c r="M63" s="480">
        <v>0</v>
      </c>
      <c r="N63" s="480">
        <v>104525</v>
      </c>
      <c r="O63" s="480">
        <v>0</v>
      </c>
      <c r="P63" s="480">
        <v>43350</v>
      </c>
      <c r="Q63" s="480">
        <v>0</v>
      </c>
      <c r="R63" s="480">
        <v>0</v>
      </c>
      <c r="S63" s="480">
        <v>0</v>
      </c>
      <c r="T63" s="480">
        <v>1240184.55</v>
      </c>
      <c r="U63" s="480">
        <v>150</v>
      </c>
      <c r="V63" s="480">
        <v>0</v>
      </c>
      <c r="W63" s="480">
        <v>0</v>
      </c>
      <c r="X63" s="480">
        <v>2240</v>
      </c>
      <c r="Y63" s="480">
        <v>1725662.83</v>
      </c>
      <c r="Z63" s="480">
        <v>0</v>
      </c>
      <c r="AA63" s="480">
        <v>51238761.859999999</v>
      </c>
    </row>
    <row r="64" spans="1:27" ht="14.4" thickBot="1" x14ac:dyDescent="0.3">
      <c r="A64" s="700" t="s">
        <v>748</v>
      </c>
      <c r="B64" s="701"/>
      <c r="C64" s="701"/>
      <c r="D64" s="702"/>
      <c r="E64" s="483">
        <f>SUM(E46:E63)</f>
        <v>484397655.5999999</v>
      </c>
      <c r="F64" s="483">
        <f t="shared" ref="F64:AA64" si="3">SUM(F46:F63)</f>
        <v>1017412476.48</v>
      </c>
      <c r="G64" s="483">
        <f t="shared" si="3"/>
        <v>439820494.83000004</v>
      </c>
      <c r="H64" s="483">
        <f t="shared" si="3"/>
        <v>98067152.099999994</v>
      </c>
      <c r="I64" s="483">
        <f t="shared" si="3"/>
        <v>9711046.6999999993</v>
      </c>
      <c r="J64" s="483">
        <f t="shared" si="3"/>
        <v>67519631.600000009</v>
      </c>
      <c r="K64" s="483">
        <f t="shared" si="3"/>
        <v>197119985.66</v>
      </c>
      <c r="L64" s="483">
        <f t="shared" si="3"/>
        <v>6512535</v>
      </c>
      <c r="M64" s="483">
        <f t="shared" si="3"/>
        <v>139560959.47</v>
      </c>
      <c r="N64" s="483">
        <f t="shared" si="3"/>
        <v>10562902</v>
      </c>
      <c r="O64" s="483">
        <f t="shared" si="3"/>
        <v>14945211.16</v>
      </c>
      <c r="P64" s="483">
        <f t="shared" si="3"/>
        <v>5144765.3900000006</v>
      </c>
      <c r="Q64" s="483">
        <f t="shared" si="3"/>
        <v>135000</v>
      </c>
      <c r="R64" s="483">
        <f t="shared" si="3"/>
        <v>0</v>
      </c>
      <c r="S64" s="483">
        <f t="shared" si="3"/>
        <v>0</v>
      </c>
      <c r="T64" s="483">
        <f t="shared" si="3"/>
        <v>149433427.34</v>
      </c>
      <c r="U64" s="483">
        <f t="shared" si="3"/>
        <v>1765063.5999999996</v>
      </c>
      <c r="V64" s="483">
        <f t="shared" si="3"/>
        <v>-79485.25</v>
      </c>
      <c r="W64" s="483">
        <f t="shared" si="3"/>
        <v>0</v>
      </c>
      <c r="X64" s="483">
        <f t="shared" si="3"/>
        <v>119873.11</v>
      </c>
      <c r="Y64" s="483">
        <f t="shared" si="3"/>
        <v>181410368.15000001</v>
      </c>
      <c r="Z64" s="483">
        <f t="shared" si="3"/>
        <v>-29669861.620000001</v>
      </c>
      <c r="AA64" s="483">
        <f t="shared" si="3"/>
        <v>2793889201.3200002</v>
      </c>
    </row>
    <row r="65" spans="1:27" ht="14.4" thickTop="1" x14ac:dyDescent="0.25">
      <c r="A65" s="479" t="s">
        <v>93</v>
      </c>
      <c r="B65" s="479" t="s">
        <v>3</v>
      </c>
      <c r="C65" s="479" t="s">
        <v>1021</v>
      </c>
      <c r="D65" s="479" t="s">
        <v>964</v>
      </c>
      <c r="E65" s="482">
        <v>75044767.959999993</v>
      </c>
      <c r="F65" s="480">
        <v>146517330.13999999</v>
      </c>
      <c r="G65" s="480">
        <v>104357627.45999999</v>
      </c>
      <c r="H65" s="480">
        <v>15211512.300000001</v>
      </c>
      <c r="I65" s="480">
        <v>1936362.2</v>
      </c>
      <c r="J65" s="480">
        <v>1595313.06</v>
      </c>
      <c r="K65" s="480">
        <v>22291768.48</v>
      </c>
      <c r="L65" s="480">
        <v>2443554</v>
      </c>
      <c r="M65" s="480">
        <v>11905320.16</v>
      </c>
      <c r="N65" s="480">
        <v>879105</v>
      </c>
      <c r="O65" s="480">
        <v>0</v>
      </c>
      <c r="P65" s="480">
        <v>411600</v>
      </c>
      <c r="Q65" s="480">
        <v>26000</v>
      </c>
      <c r="R65" s="480">
        <v>0</v>
      </c>
      <c r="S65" s="480">
        <v>0</v>
      </c>
      <c r="T65" s="480">
        <v>30771278.030000001</v>
      </c>
      <c r="U65" s="480">
        <v>203657.4</v>
      </c>
      <c r="V65" s="480">
        <v>-1050</v>
      </c>
      <c r="W65" s="480">
        <v>0</v>
      </c>
      <c r="X65" s="480">
        <v>193144.87</v>
      </c>
      <c r="Y65" s="480">
        <v>38081467.490000002</v>
      </c>
      <c r="Z65" s="480">
        <v>0</v>
      </c>
      <c r="AA65" s="480">
        <v>451868758.55000001</v>
      </c>
    </row>
    <row r="66" spans="1:27" x14ac:dyDescent="0.25">
      <c r="A66" s="479" t="s">
        <v>93</v>
      </c>
      <c r="B66" s="479" t="s">
        <v>39</v>
      </c>
      <c r="C66" s="479" t="s">
        <v>1022</v>
      </c>
      <c r="D66" s="479" t="s">
        <v>964</v>
      </c>
      <c r="E66" s="480">
        <v>58561249.07</v>
      </c>
      <c r="F66" s="480">
        <v>32904254.68</v>
      </c>
      <c r="G66" s="480">
        <v>8119985.0599999996</v>
      </c>
      <c r="H66" s="480">
        <v>7735407.7699999996</v>
      </c>
      <c r="I66" s="480">
        <v>593741.97</v>
      </c>
      <c r="J66" s="480">
        <v>2357133.35</v>
      </c>
      <c r="K66" s="480">
        <v>16679446.99</v>
      </c>
      <c r="L66" s="480">
        <v>505690</v>
      </c>
      <c r="M66" s="480">
        <v>7509880</v>
      </c>
      <c r="N66" s="480">
        <v>764435</v>
      </c>
      <c r="O66" s="480">
        <v>0</v>
      </c>
      <c r="P66" s="480">
        <v>681407.61</v>
      </c>
      <c r="Q66" s="480">
        <v>2000</v>
      </c>
      <c r="R66" s="480">
        <v>0</v>
      </c>
      <c r="S66" s="480">
        <v>0</v>
      </c>
      <c r="T66" s="480">
        <v>2807291.33</v>
      </c>
      <c r="U66" s="480">
        <v>22865.46</v>
      </c>
      <c r="V66" s="480">
        <v>-3186.36</v>
      </c>
      <c r="W66" s="480">
        <v>0</v>
      </c>
      <c r="X66" s="480">
        <v>14800</v>
      </c>
      <c r="Y66" s="480">
        <v>1889338.29</v>
      </c>
      <c r="Z66" s="480">
        <v>0</v>
      </c>
      <c r="AA66" s="480">
        <v>141145740.22</v>
      </c>
    </row>
    <row r="67" spans="1:27" x14ac:dyDescent="0.25">
      <c r="A67" s="479" t="s">
        <v>93</v>
      </c>
      <c r="B67" s="479" t="s">
        <v>41</v>
      </c>
      <c r="C67" s="479" t="s">
        <v>1023</v>
      </c>
      <c r="D67" s="479" t="s">
        <v>964</v>
      </c>
      <c r="E67" s="480">
        <v>22709907.59</v>
      </c>
      <c r="F67" s="480">
        <v>10677257.449999999</v>
      </c>
      <c r="G67" s="480">
        <v>1332517.1399999999</v>
      </c>
      <c r="H67" s="480">
        <v>3662913.83</v>
      </c>
      <c r="I67" s="480">
        <v>612207.35</v>
      </c>
      <c r="J67" s="480">
        <v>1000183.11</v>
      </c>
      <c r="K67" s="480">
        <v>5607395.0199999996</v>
      </c>
      <c r="L67" s="480">
        <v>87590</v>
      </c>
      <c r="M67" s="480">
        <v>0</v>
      </c>
      <c r="N67" s="480">
        <v>286635</v>
      </c>
      <c r="O67" s="480">
        <v>0</v>
      </c>
      <c r="P67" s="480">
        <v>3100</v>
      </c>
      <c r="Q67" s="480">
        <v>0</v>
      </c>
      <c r="R67" s="480">
        <v>0</v>
      </c>
      <c r="S67" s="480">
        <v>0</v>
      </c>
      <c r="T67" s="480">
        <v>1028362.18</v>
      </c>
      <c r="U67" s="480">
        <v>1822.74</v>
      </c>
      <c r="V67" s="480">
        <v>0</v>
      </c>
      <c r="W67" s="480">
        <v>0</v>
      </c>
      <c r="X67" s="480">
        <v>190</v>
      </c>
      <c r="Y67" s="480">
        <v>519148.25</v>
      </c>
      <c r="Z67" s="480">
        <v>0</v>
      </c>
      <c r="AA67" s="480">
        <v>47529229.659999996</v>
      </c>
    </row>
    <row r="68" spans="1:27" x14ac:dyDescent="0.25">
      <c r="A68" s="479" t="s">
        <v>93</v>
      </c>
      <c r="B68" s="479" t="s">
        <v>42</v>
      </c>
      <c r="C68" s="479" t="s">
        <v>1024</v>
      </c>
      <c r="D68" s="479" t="s">
        <v>964</v>
      </c>
      <c r="E68" s="480">
        <v>19592300.82</v>
      </c>
      <c r="F68" s="480">
        <v>16856698.66</v>
      </c>
      <c r="G68" s="480">
        <v>1185704.79</v>
      </c>
      <c r="H68" s="480">
        <v>1715000.15</v>
      </c>
      <c r="I68" s="480">
        <v>549392.92000000004</v>
      </c>
      <c r="J68" s="480">
        <v>1217529.03</v>
      </c>
      <c r="K68" s="480">
        <v>8276675.6399999997</v>
      </c>
      <c r="L68" s="480">
        <v>42699</v>
      </c>
      <c r="M68" s="480">
        <v>11325840</v>
      </c>
      <c r="N68" s="480">
        <v>240805</v>
      </c>
      <c r="O68" s="480">
        <v>4119361.49</v>
      </c>
      <c r="P68" s="480">
        <v>31050</v>
      </c>
      <c r="Q68" s="480">
        <v>0</v>
      </c>
      <c r="R68" s="480">
        <v>0</v>
      </c>
      <c r="S68" s="480">
        <v>0</v>
      </c>
      <c r="T68" s="480">
        <v>1499146.06</v>
      </c>
      <c r="U68" s="480">
        <v>7376.09</v>
      </c>
      <c r="V68" s="480">
        <v>0</v>
      </c>
      <c r="W68" s="480">
        <v>0</v>
      </c>
      <c r="X68" s="480">
        <v>0</v>
      </c>
      <c r="Y68" s="480">
        <v>926269.77</v>
      </c>
      <c r="Z68" s="480">
        <v>0</v>
      </c>
      <c r="AA68" s="480">
        <v>67585849.420000002</v>
      </c>
    </row>
    <row r="69" spans="1:27" x14ac:dyDescent="0.25">
      <c r="A69" s="479" t="s">
        <v>93</v>
      </c>
      <c r="B69" s="479" t="s">
        <v>74</v>
      </c>
      <c r="C69" s="479" t="s">
        <v>1025</v>
      </c>
      <c r="D69" s="479" t="s">
        <v>964</v>
      </c>
      <c r="E69" s="480">
        <v>49371144.57</v>
      </c>
      <c r="F69" s="480">
        <v>112408046.36</v>
      </c>
      <c r="G69" s="480">
        <v>49878530.020000003</v>
      </c>
      <c r="H69" s="480">
        <v>8675685.9399999995</v>
      </c>
      <c r="I69" s="480">
        <v>873570.28</v>
      </c>
      <c r="J69" s="480">
        <v>1013304.18</v>
      </c>
      <c r="K69" s="480">
        <v>16239714.439999999</v>
      </c>
      <c r="L69" s="480">
        <v>385289</v>
      </c>
      <c r="M69" s="480">
        <v>17858113.25</v>
      </c>
      <c r="N69" s="480">
        <v>915220</v>
      </c>
      <c r="O69" s="480">
        <v>4535496.0599999996</v>
      </c>
      <c r="P69" s="480">
        <v>325310</v>
      </c>
      <c r="Q69" s="480">
        <v>20000</v>
      </c>
      <c r="R69" s="480">
        <v>0</v>
      </c>
      <c r="S69" s="480">
        <v>0</v>
      </c>
      <c r="T69" s="480">
        <v>19199820.190000001</v>
      </c>
      <c r="U69" s="480">
        <v>24119.57</v>
      </c>
      <c r="V69" s="480">
        <v>0</v>
      </c>
      <c r="W69" s="480">
        <v>0</v>
      </c>
      <c r="X69" s="480">
        <v>24</v>
      </c>
      <c r="Y69" s="480">
        <v>13664408.23</v>
      </c>
      <c r="Z69" s="480">
        <v>0</v>
      </c>
      <c r="AA69" s="480">
        <v>295387796.08999997</v>
      </c>
    </row>
    <row r="70" spans="1:27" x14ac:dyDescent="0.25">
      <c r="A70" s="479" t="s">
        <v>93</v>
      </c>
      <c r="B70" s="479" t="s">
        <v>79</v>
      </c>
      <c r="C70" s="479" t="s">
        <v>1026</v>
      </c>
      <c r="D70" s="479" t="s">
        <v>964</v>
      </c>
      <c r="E70" s="480">
        <v>22674659.920000002</v>
      </c>
      <c r="F70" s="480">
        <v>18659433.93</v>
      </c>
      <c r="G70" s="480">
        <v>1186401.3799999999</v>
      </c>
      <c r="H70" s="480">
        <v>4337419.75</v>
      </c>
      <c r="I70" s="480">
        <v>223046.56</v>
      </c>
      <c r="J70" s="480">
        <v>392985.67</v>
      </c>
      <c r="K70" s="480">
        <v>7730016.9100000001</v>
      </c>
      <c r="L70" s="480">
        <v>13003</v>
      </c>
      <c r="M70" s="480">
        <v>0</v>
      </c>
      <c r="N70" s="480">
        <v>315485</v>
      </c>
      <c r="O70" s="480">
        <v>0</v>
      </c>
      <c r="P70" s="480">
        <v>79350</v>
      </c>
      <c r="Q70" s="480">
        <v>2000</v>
      </c>
      <c r="R70" s="480">
        <v>0</v>
      </c>
      <c r="S70" s="480">
        <v>0</v>
      </c>
      <c r="T70" s="480">
        <v>392510.1</v>
      </c>
      <c r="U70" s="480">
        <v>8013.33</v>
      </c>
      <c r="V70" s="480">
        <v>-1500</v>
      </c>
      <c r="W70" s="480">
        <v>0</v>
      </c>
      <c r="X70" s="480">
        <v>0</v>
      </c>
      <c r="Y70" s="480">
        <v>256902.28</v>
      </c>
      <c r="Z70" s="480">
        <v>0</v>
      </c>
      <c r="AA70" s="480">
        <v>56269727.829999998</v>
      </c>
    </row>
    <row r="71" spans="1:27" x14ac:dyDescent="0.25">
      <c r="A71" s="479" t="s">
        <v>93</v>
      </c>
      <c r="B71" s="479" t="s">
        <v>83</v>
      </c>
      <c r="C71" s="479" t="s">
        <v>1027</v>
      </c>
      <c r="D71" s="479" t="s">
        <v>964</v>
      </c>
      <c r="E71" s="480">
        <v>20614952.09</v>
      </c>
      <c r="F71" s="480">
        <v>6489130.8499999996</v>
      </c>
      <c r="G71" s="480">
        <v>2115522.63</v>
      </c>
      <c r="H71" s="480">
        <v>1735448.6</v>
      </c>
      <c r="I71" s="480">
        <v>218130.76</v>
      </c>
      <c r="J71" s="480">
        <v>789589.8</v>
      </c>
      <c r="K71" s="480">
        <v>3543752.59</v>
      </c>
      <c r="L71" s="480">
        <v>0</v>
      </c>
      <c r="M71" s="480">
        <v>0</v>
      </c>
      <c r="N71" s="480">
        <v>50375</v>
      </c>
      <c r="O71" s="480">
        <v>0</v>
      </c>
      <c r="P71" s="480">
        <v>11600</v>
      </c>
      <c r="Q71" s="480">
        <v>0</v>
      </c>
      <c r="R71" s="480">
        <v>0</v>
      </c>
      <c r="S71" s="480">
        <v>0</v>
      </c>
      <c r="T71" s="480">
        <v>403589.75</v>
      </c>
      <c r="U71" s="480">
        <v>5545.94</v>
      </c>
      <c r="V71" s="480">
        <v>0</v>
      </c>
      <c r="W71" s="480">
        <v>0</v>
      </c>
      <c r="X71" s="480">
        <v>0</v>
      </c>
      <c r="Y71" s="480">
        <v>802871.25</v>
      </c>
      <c r="Z71" s="480">
        <v>0</v>
      </c>
      <c r="AA71" s="480">
        <v>36780509.259999998</v>
      </c>
    </row>
    <row r="72" spans="1:27" x14ac:dyDescent="0.25">
      <c r="A72" s="479" t="s">
        <v>93</v>
      </c>
      <c r="B72" s="479" t="s">
        <v>84</v>
      </c>
      <c r="C72" s="479" t="s">
        <v>1028</v>
      </c>
      <c r="D72" s="479" t="s">
        <v>964</v>
      </c>
      <c r="E72" s="480">
        <v>34585156.799999997</v>
      </c>
      <c r="F72" s="480">
        <v>11846381.390000001</v>
      </c>
      <c r="G72" s="480">
        <v>-10351142.310000001</v>
      </c>
      <c r="H72" s="480">
        <v>5154324.0599999996</v>
      </c>
      <c r="I72" s="480">
        <v>666896.88</v>
      </c>
      <c r="J72" s="480">
        <v>1593234.75</v>
      </c>
      <c r="K72" s="480">
        <v>10688675.07</v>
      </c>
      <c r="L72" s="480">
        <v>0</v>
      </c>
      <c r="M72" s="480">
        <v>0</v>
      </c>
      <c r="N72" s="480">
        <v>236650</v>
      </c>
      <c r="O72" s="480">
        <v>0</v>
      </c>
      <c r="P72" s="480">
        <v>79550</v>
      </c>
      <c r="Q72" s="480">
        <v>10000</v>
      </c>
      <c r="R72" s="480">
        <v>0</v>
      </c>
      <c r="S72" s="480">
        <v>0</v>
      </c>
      <c r="T72" s="480">
        <v>545856.69999999995</v>
      </c>
      <c r="U72" s="480">
        <v>18708.38</v>
      </c>
      <c r="V72" s="480">
        <v>0</v>
      </c>
      <c r="W72" s="480">
        <v>0</v>
      </c>
      <c r="X72" s="480">
        <v>0</v>
      </c>
      <c r="Y72" s="480">
        <v>13748306.960000001</v>
      </c>
      <c r="Z72" s="480">
        <v>0</v>
      </c>
      <c r="AA72" s="480">
        <v>68822598.680000007</v>
      </c>
    </row>
    <row r="73" spans="1:27" x14ac:dyDescent="0.25">
      <c r="A73" s="479" t="s">
        <v>93</v>
      </c>
      <c r="B73" s="479" t="s">
        <v>85</v>
      </c>
      <c r="C73" s="479" t="s">
        <v>1029</v>
      </c>
      <c r="D73" s="479" t="s">
        <v>964</v>
      </c>
      <c r="E73" s="480">
        <v>25749800.879999999</v>
      </c>
      <c r="F73" s="480">
        <v>9491698.3599999994</v>
      </c>
      <c r="G73" s="480">
        <v>1078859.22</v>
      </c>
      <c r="H73" s="480">
        <v>4342482.0999999996</v>
      </c>
      <c r="I73" s="480">
        <v>442437.2</v>
      </c>
      <c r="J73" s="480">
        <v>1038615.63</v>
      </c>
      <c r="K73" s="480">
        <v>9689644.0700000003</v>
      </c>
      <c r="L73" s="480">
        <v>0</v>
      </c>
      <c r="M73" s="480">
        <v>0</v>
      </c>
      <c r="N73" s="480">
        <v>460355</v>
      </c>
      <c r="O73" s="480">
        <v>0</v>
      </c>
      <c r="P73" s="480">
        <v>21100</v>
      </c>
      <c r="Q73" s="480">
        <v>0</v>
      </c>
      <c r="R73" s="480">
        <v>0</v>
      </c>
      <c r="S73" s="480">
        <v>0</v>
      </c>
      <c r="T73" s="480">
        <v>767834.73</v>
      </c>
      <c r="U73" s="480">
        <v>4017.4</v>
      </c>
      <c r="V73" s="480">
        <v>0</v>
      </c>
      <c r="W73" s="480">
        <v>0</v>
      </c>
      <c r="X73" s="480">
        <v>360</v>
      </c>
      <c r="Y73" s="480">
        <v>285091.03000000003</v>
      </c>
      <c r="Z73" s="480">
        <v>0</v>
      </c>
      <c r="AA73" s="480">
        <v>53372295.619999997</v>
      </c>
    </row>
    <row r="74" spans="1:27" ht="14.4" thickBot="1" x14ac:dyDescent="0.3">
      <c r="A74" s="700" t="s">
        <v>759</v>
      </c>
      <c r="B74" s="701"/>
      <c r="C74" s="701"/>
      <c r="D74" s="702"/>
      <c r="E74" s="483">
        <f>SUM(E65:E73)</f>
        <v>328903939.69999999</v>
      </c>
      <c r="F74" s="483">
        <f t="shared" ref="F74:AA74" si="4">SUM(F65:F73)</f>
        <v>365850231.81999999</v>
      </c>
      <c r="G74" s="483">
        <f t="shared" si="4"/>
        <v>158904005.38999999</v>
      </c>
      <c r="H74" s="483">
        <f t="shared" si="4"/>
        <v>52570194.5</v>
      </c>
      <c r="I74" s="483">
        <f t="shared" si="4"/>
        <v>6115786.1199999992</v>
      </c>
      <c r="J74" s="483">
        <f t="shared" si="4"/>
        <v>10997888.58</v>
      </c>
      <c r="K74" s="483">
        <f t="shared" si="4"/>
        <v>100747089.20999998</v>
      </c>
      <c r="L74" s="483">
        <f t="shared" si="4"/>
        <v>3477825</v>
      </c>
      <c r="M74" s="483">
        <f t="shared" si="4"/>
        <v>48599153.409999996</v>
      </c>
      <c r="N74" s="483">
        <f t="shared" si="4"/>
        <v>4149065</v>
      </c>
      <c r="O74" s="483">
        <f t="shared" si="4"/>
        <v>8654857.5500000007</v>
      </c>
      <c r="P74" s="483">
        <f t="shared" si="4"/>
        <v>1644067.6099999999</v>
      </c>
      <c r="Q74" s="483">
        <f t="shared" si="4"/>
        <v>60000</v>
      </c>
      <c r="R74" s="483">
        <f t="shared" si="4"/>
        <v>0</v>
      </c>
      <c r="S74" s="483">
        <f t="shared" si="4"/>
        <v>0</v>
      </c>
      <c r="T74" s="483">
        <f t="shared" si="4"/>
        <v>57415689.070000008</v>
      </c>
      <c r="U74" s="483">
        <f t="shared" si="4"/>
        <v>296126.31</v>
      </c>
      <c r="V74" s="483">
        <f t="shared" si="4"/>
        <v>-5736.3600000000006</v>
      </c>
      <c r="W74" s="483">
        <f t="shared" si="4"/>
        <v>0</v>
      </c>
      <c r="X74" s="483">
        <f t="shared" si="4"/>
        <v>208518.87</v>
      </c>
      <c r="Y74" s="483">
        <f t="shared" si="4"/>
        <v>70173803.550000012</v>
      </c>
      <c r="Z74" s="483">
        <f t="shared" si="4"/>
        <v>0</v>
      </c>
      <c r="AA74" s="483">
        <f t="shared" si="4"/>
        <v>1218762505.3299999</v>
      </c>
    </row>
    <row r="75" spans="1:27" ht="14.4" thickTop="1" x14ac:dyDescent="0.25">
      <c r="A75" s="479" t="s">
        <v>90</v>
      </c>
      <c r="B75" s="479" t="s">
        <v>1</v>
      </c>
      <c r="C75" s="479" t="s">
        <v>963</v>
      </c>
      <c r="D75" s="479" t="s">
        <v>964</v>
      </c>
      <c r="E75" s="482">
        <v>52953558.140000001</v>
      </c>
      <c r="F75" s="480">
        <v>140624933.87</v>
      </c>
      <c r="G75" s="480">
        <v>55618518.049999997</v>
      </c>
      <c r="H75" s="480">
        <v>9079122.1300000008</v>
      </c>
      <c r="I75" s="480">
        <v>723969.82</v>
      </c>
      <c r="J75" s="480">
        <v>1714055.45</v>
      </c>
      <c r="K75" s="480">
        <v>22236496.800000001</v>
      </c>
      <c r="L75" s="480">
        <v>1223839</v>
      </c>
      <c r="M75" s="480">
        <v>8299730</v>
      </c>
      <c r="N75" s="480">
        <v>1376705</v>
      </c>
      <c r="O75" s="480">
        <v>0</v>
      </c>
      <c r="P75" s="480">
        <v>369728.97</v>
      </c>
      <c r="Q75" s="480">
        <v>38500</v>
      </c>
      <c r="R75" s="480">
        <v>0</v>
      </c>
      <c r="S75" s="480">
        <v>0</v>
      </c>
      <c r="T75" s="480">
        <v>23256191.850000001</v>
      </c>
      <c r="U75" s="480">
        <v>35876.42</v>
      </c>
      <c r="V75" s="480">
        <v>0</v>
      </c>
      <c r="W75" s="480">
        <v>0</v>
      </c>
      <c r="X75" s="480">
        <v>0</v>
      </c>
      <c r="Y75" s="480">
        <v>17110036.32</v>
      </c>
      <c r="Z75" s="480">
        <v>0</v>
      </c>
      <c r="AA75" s="480">
        <v>334661261.81999999</v>
      </c>
    </row>
    <row r="76" spans="1:27" x14ac:dyDescent="0.25">
      <c r="A76" s="479" t="s">
        <v>90</v>
      </c>
      <c r="B76" s="479" t="s">
        <v>6</v>
      </c>
      <c r="C76" s="479" t="s">
        <v>965</v>
      </c>
      <c r="D76" s="479" t="s">
        <v>964</v>
      </c>
      <c r="E76" s="480">
        <v>42654355.979999997</v>
      </c>
      <c r="F76" s="480">
        <v>18075923.859999999</v>
      </c>
      <c r="G76" s="480">
        <v>2872594.27</v>
      </c>
      <c r="H76" s="480">
        <v>7010392.8300000001</v>
      </c>
      <c r="I76" s="480">
        <v>206879.34</v>
      </c>
      <c r="J76" s="480">
        <v>2217752.73</v>
      </c>
      <c r="K76" s="480">
        <v>12202800.859999999</v>
      </c>
      <c r="L76" s="480">
        <v>209476</v>
      </c>
      <c r="M76" s="480">
        <v>0</v>
      </c>
      <c r="N76" s="480">
        <v>923355</v>
      </c>
      <c r="O76" s="480">
        <v>0</v>
      </c>
      <c r="P76" s="480">
        <v>117900</v>
      </c>
      <c r="Q76" s="480">
        <v>0</v>
      </c>
      <c r="R76" s="480">
        <v>0</v>
      </c>
      <c r="S76" s="480">
        <v>0</v>
      </c>
      <c r="T76" s="480">
        <v>1994656.52</v>
      </c>
      <c r="U76" s="480">
        <v>60079.74</v>
      </c>
      <c r="V76" s="480">
        <v>0</v>
      </c>
      <c r="W76" s="480">
        <v>0</v>
      </c>
      <c r="X76" s="480">
        <v>360</v>
      </c>
      <c r="Y76" s="480">
        <v>679457.17</v>
      </c>
      <c r="Z76" s="480">
        <v>0</v>
      </c>
      <c r="AA76" s="480">
        <v>89225984.299999997</v>
      </c>
    </row>
    <row r="77" spans="1:27" x14ac:dyDescent="0.25">
      <c r="A77" s="479" t="s">
        <v>90</v>
      </c>
      <c r="B77" s="479" t="s">
        <v>7</v>
      </c>
      <c r="C77" s="479" t="s">
        <v>966</v>
      </c>
      <c r="D77" s="479" t="s">
        <v>964</v>
      </c>
      <c r="E77" s="480">
        <v>31337308.199999999</v>
      </c>
      <c r="F77" s="480">
        <v>11283520.810000001</v>
      </c>
      <c r="G77" s="480">
        <v>1964271.8</v>
      </c>
      <c r="H77" s="480">
        <v>1956505.51</v>
      </c>
      <c r="I77" s="480">
        <v>283074.84999999998</v>
      </c>
      <c r="J77" s="480">
        <v>1577430.51</v>
      </c>
      <c r="K77" s="480">
        <v>9187710.0899999999</v>
      </c>
      <c r="L77" s="480">
        <v>125871</v>
      </c>
      <c r="M77" s="480">
        <v>6180420</v>
      </c>
      <c r="N77" s="480">
        <v>906060</v>
      </c>
      <c r="O77" s="480">
        <v>0</v>
      </c>
      <c r="P77" s="480">
        <v>59200</v>
      </c>
      <c r="Q77" s="480">
        <v>0</v>
      </c>
      <c r="R77" s="480">
        <v>0</v>
      </c>
      <c r="S77" s="480">
        <v>0</v>
      </c>
      <c r="T77" s="480">
        <v>1701932.52</v>
      </c>
      <c r="U77" s="480">
        <v>4590.01</v>
      </c>
      <c r="V77" s="480">
        <v>-99431.83</v>
      </c>
      <c r="W77" s="480">
        <v>0</v>
      </c>
      <c r="X77" s="480">
        <v>0</v>
      </c>
      <c r="Y77" s="480">
        <v>1314924.33</v>
      </c>
      <c r="Z77" s="480">
        <v>0</v>
      </c>
      <c r="AA77" s="480">
        <v>67783387.799999997</v>
      </c>
    </row>
    <row r="78" spans="1:27" x14ac:dyDescent="0.25">
      <c r="A78" s="479" t="s">
        <v>90</v>
      </c>
      <c r="B78" s="479" t="s">
        <v>8</v>
      </c>
      <c r="C78" s="479" t="s">
        <v>967</v>
      </c>
      <c r="D78" s="479" t="s">
        <v>964</v>
      </c>
      <c r="E78" s="480">
        <v>54899560.630000003</v>
      </c>
      <c r="F78" s="480">
        <v>30833846.969999999</v>
      </c>
      <c r="G78" s="480">
        <v>3206559.11</v>
      </c>
      <c r="H78" s="480">
        <v>4860000</v>
      </c>
      <c r="I78" s="480">
        <v>570466.76</v>
      </c>
      <c r="J78" s="480">
        <v>1340510.08</v>
      </c>
      <c r="K78" s="480">
        <v>12835103.060000001</v>
      </c>
      <c r="L78" s="480">
        <v>291967</v>
      </c>
      <c r="M78" s="480">
        <v>0</v>
      </c>
      <c r="N78" s="480">
        <v>509620</v>
      </c>
      <c r="O78" s="480">
        <v>0</v>
      </c>
      <c r="P78" s="480">
        <v>8950</v>
      </c>
      <c r="Q78" s="480">
        <v>0</v>
      </c>
      <c r="R78" s="480">
        <v>0</v>
      </c>
      <c r="S78" s="480">
        <v>0</v>
      </c>
      <c r="T78" s="480">
        <v>2534357.46</v>
      </c>
      <c r="U78" s="480">
        <v>54073.35</v>
      </c>
      <c r="V78" s="480">
        <v>0</v>
      </c>
      <c r="W78" s="480">
        <v>0</v>
      </c>
      <c r="X78" s="480">
        <v>360</v>
      </c>
      <c r="Y78" s="480">
        <v>1805771.64</v>
      </c>
      <c r="Z78" s="480">
        <v>0</v>
      </c>
      <c r="AA78" s="480">
        <v>113751146.06</v>
      </c>
    </row>
    <row r="79" spans="1:27" x14ac:dyDescent="0.25">
      <c r="A79" s="479" t="s">
        <v>90</v>
      </c>
      <c r="B79" s="479" t="s">
        <v>9</v>
      </c>
      <c r="C79" s="479" t="s">
        <v>968</v>
      </c>
      <c r="D79" s="479" t="s">
        <v>964</v>
      </c>
      <c r="E79" s="480">
        <v>35587939.159999996</v>
      </c>
      <c r="F79" s="480">
        <v>12142610.189999999</v>
      </c>
      <c r="G79" s="480">
        <v>2524743.4</v>
      </c>
      <c r="H79" s="480">
        <v>3936494.77</v>
      </c>
      <c r="I79" s="480">
        <v>730479.69</v>
      </c>
      <c r="J79" s="480">
        <v>1829735.36</v>
      </c>
      <c r="K79" s="480">
        <v>10408851.939999999</v>
      </c>
      <c r="L79" s="480">
        <v>196867</v>
      </c>
      <c r="M79" s="480">
        <v>0</v>
      </c>
      <c r="N79" s="480">
        <v>762955</v>
      </c>
      <c r="O79" s="480">
        <v>4945176.8099999996</v>
      </c>
      <c r="P79" s="480">
        <v>74850</v>
      </c>
      <c r="Q79" s="480">
        <v>0</v>
      </c>
      <c r="R79" s="480">
        <v>0</v>
      </c>
      <c r="S79" s="480">
        <v>0</v>
      </c>
      <c r="T79" s="480">
        <v>1212576.51</v>
      </c>
      <c r="U79" s="480">
        <v>5821.77</v>
      </c>
      <c r="V79" s="480">
        <v>0</v>
      </c>
      <c r="W79" s="480">
        <v>0</v>
      </c>
      <c r="X79" s="480">
        <v>0</v>
      </c>
      <c r="Y79" s="480">
        <v>810229.33</v>
      </c>
      <c r="Z79" s="480">
        <v>0</v>
      </c>
      <c r="AA79" s="480">
        <v>75169330.930000007</v>
      </c>
    </row>
    <row r="80" spans="1:27" x14ac:dyDescent="0.25">
      <c r="A80" s="479" t="s">
        <v>90</v>
      </c>
      <c r="B80" s="479" t="s">
        <v>80</v>
      </c>
      <c r="C80" s="479" t="s">
        <v>969</v>
      </c>
      <c r="D80" s="479" t="s">
        <v>964</v>
      </c>
      <c r="E80" s="480">
        <v>28826465.84</v>
      </c>
      <c r="F80" s="480">
        <v>8513593.2599999998</v>
      </c>
      <c r="G80" s="480">
        <v>6100401.0099999998</v>
      </c>
      <c r="H80" s="480">
        <v>1534736.37</v>
      </c>
      <c r="I80" s="480">
        <v>445250.17</v>
      </c>
      <c r="J80" s="480">
        <v>890432.97</v>
      </c>
      <c r="K80" s="480">
        <v>6193462.5800000001</v>
      </c>
      <c r="L80" s="480">
        <v>155609</v>
      </c>
      <c r="M80" s="480">
        <v>0</v>
      </c>
      <c r="N80" s="480">
        <v>243995</v>
      </c>
      <c r="O80" s="480">
        <v>0</v>
      </c>
      <c r="P80" s="480">
        <v>30500</v>
      </c>
      <c r="Q80" s="480">
        <v>0</v>
      </c>
      <c r="R80" s="480">
        <v>0</v>
      </c>
      <c r="S80" s="480">
        <v>0</v>
      </c>
      <c r="T80" s="480">
        <v>1252591.58</v>
      </c>
      <c r="U80" s="480">
        <v>7100</v>
      </c>
      <c r="V80" s="480">
        <v>0</v>
      </c>
      <c r="W80" s="480">
        <v>0</v>
      </c>
      <c r="X80" s="480">
        <v>0</v>
      </c>
      <c r="Y80" s="480">
        <v>2643251.75</v>
      </c>
      <c r="Z80" s="480">
        <v>0</v>
      </c>
      <c r="AA80" s="480">
        <v>56837389.530000001</v>
      </c>
    </row>
    <row r="81" spans="1:27" ht="14.4" thickBot="1" x14ac:dyDescent="0.3">
      <c r="A81" s="700" t="s">
        <v>768</v>
      </c>
      <c r="B81" s="701"/>
      <c r="C81" s="701"/>
      <c r="D81" s="702"/>
      <c r="E81" s="483">
        <f>SUM(E75:E80)</f>
        <v>246259187.95000002</v>
      </c>
      <c r="F81" s="483">
        <f t="shared" ref="F81:AA81" si="5">SUM(F75:F80)</f>
        <v>221474428.96000001</v>
      </c>
      <c r="G81" s="483">
        <f t="shared" si="5"/>
        <v>72287087.640000001</v>
      </c>
      <c r="H81" s="483">
        <f t="shared" si="5"/>
        <v>28377251.610000003</v>
      </c>
      <c r="I81" s="483">
        <f t="shared" si="5"/>
        <v>2960120.63</v>
      </c>
      <c r="J81" s="483">
        <f t="shared" si="5"/>
        <v>9569917.0999999996</v>
      </c>
      <c r="K81" s="483">
        <f t="shared" si="5"/>
        <v>73064425.329999998</v>
      </c>
      <c r="L81" s="483">
        <f t="shared" si="5"/>
        <v>2203629</v>
      </c>
      <c r="M81" s="483">
        <f t="shared" si="5"/>
        <v>14480150</v>
      </c>
      <c r="N81" s="483">
        <f t="shared" si="5"/>
        <v>4722690</v>
      </c>
      <c r="O81" s="483">
        <f t="shared" si="5"/>
        <v>4945176.8099999996</v>
      </c>
      <c r="P81" s="483">
        <f t="shared" si="5"/>
        <v>661128.97</v>
      </c>
      <c r="Q81" s="483">
        <f t="shared" si="5"/>
        <v>38500</v>
      </c>
      <c r="R81" s="483">
        <f t="shared" si="5"/>
        <v>0</v>
      </c>
      <c r="S81" s="483">
        <f t="shared" si="5"/>
        <v>0</v>
      </c>
      <c r="T81" s="483">
        <f t="shared" si="5"/>
        <v>31952306.440000005</v>
      </c>
      <c r="U81" s="483">
        <f t="shared" si="5"/>
        <v>167541.28999999998</v>
      </c>
      <c r="V81" s="483">
        <f t="shared" si="5"/>
        <v>-99431.83</v>
      </c>
      <c r="W81" s="483">
        <f t="shared" si="5"/>
        <v>0</v>
      </c>
      <c r="X81" s="483">
        <f t="shared" si="5"/>
        <v>720</v>
      </c>
      <c r="Y81" s="483">
        <f t="shared" si="5"/>
        <v>24363670.539999999</v>
      </c>
      <c r="Z81" s="483">
        <f t="shared" si="5"/>
        <v>0</v>
      </c>
      <c r="AA81" s="483">
        <f t="shared" si="5"/>
        <v>737428500.44000006</v>
      </c>
    </row>
    <row r="82" spans="1:27" ht="14.4" thickTop="1" x14ac:dyDescent="0.25">
      <c r="A82" s="479" t="s">
        <v>91</v>
      </c>
      <c r="B82" s="479" t="s">
        <v>0</v>
      </c>
      <c r="C82" s="479" t="s">
        <v>1031</v>
      </c>
      <c r="D82" s="479" t="s">
        <v>964</v>
      </c>
      <c r="E82" s="482">
        <v>187184833.93000001</v>
      </c>
      <c r="F82" s="480">
        <v>626227174.45000005</v>
      </c>
      <c r="G82" s="480">
        <v>318525657.47000003</v>
      </c>
      <c r="H82" s="480">
        <v>45668922.270000003</v>
      </c>
      <c r="I82" s="480">
        <v>1782763.73</v>
      </c>
      <c r="J82" s="480">
        <v>3571928.77</v>
      </c>
      <c r="K82" s="480">
        <v>73856583.040000007</v>
      </c>
      <c r="L82" s="480">
        <v>10274300</v>
      </c>
      <c r="M82" s="480">
        <v>65277475.920000002</v>
      </c>
      <c r="N82" s="480">
        <v>2091978</v>
      </c>
      <c r="O82" s="480">
        <v>0</v>
      </c>
      <c r="P82" s="480">
        <v>1125040</v>
      </c>
      <c r="Q82" s="480">
        <v>405000</v>
      </c>
      <c r="R82" s="480">
        <v>0</v>
      </c>
      <c r="S82" s="480">
        <v>0</v>
      </c>
      <c r="T82" s="480">
        <v>84263142.230000004</v>
      </c>
      <c r="U82" s="480">
        <v>214278.78</v>
      </c>
      <c r="V82" s="480">
        <v>-300</v>
      </c>
      <c r="W82" s="480">
        <v>54476</v>
      </c>
      <c r="X82" s="480">
        <v>211265.47</v>
      </c>
      <c r="Y82" s="480">
        <v>176690881.33000001</v>
      </c>
      <c r="Z82" s="480">
        <v>0</v>
      </c>
      <c r="AA82" s="480">
        <v>1597425401.3900001</v>
      </c>
    </row>
    <row r="83" spans="1:27" x14ac:dyDescent="0.25">
      <c r="A83" s="479" t="s">
        <v>91</v>
      </c>
      <c r="B83" s="479" t="s">
        <v>10</v>
      </c>
      <c r="C83" s="479" t="s">
        <v>1032</v>
      </c>
      <c r="D83" s="479" t="s">
        <v>964</v>
      </c>
      <c r="E83" s="480">
        <v>40253986.549999997</v>
      </c>
      <c r="F83" s="480">
        <v>15433657.470000001</v>
      </c>
      <c r="G83" s="480">
        <v>4742518.32</v>
      </c>
      <c r="H83" s="480">
        <v>5273889.21</v>
      </c>
      <c r="I83" s="480">
        <v>883146.62</v>
      </c>
      <c r="J83" s="480">
        <v>1639369.77</v>
      </c>
      <c r="K83" s="480">
        <v>15157421.310000001</v>
      </c>
      <c r="L83" s="480">
        <v>215865</v>
      </c>
      <c r="M83" s="480">
        <v>2997060</v>
      </c>
      <c r="N83" s="480">
        <v>62500</v>
      </c>
      <c r="O83" s="480">
        <v>0</v>
      </c>
      <c r="P83" s="480">
        <v>307200</v>
      </c>
      <c r="Q83" s="480">
        <v>0</v>
      </c>
      <c r="R83" s="480">
        <v>0</v>
      </c>
      <c r="S83" s="480">
        <v>0</v>
      </c>
      <c r="T83" s="480">
        <v>1788518.77</v>
      </c>
      <c r="U83" s="480">
        <v>38068.51</v>
      </c>
      <c r="V83" s="480">
        <v>-25054.2</v>
      </c>
      <c r="W83" s="480">
        <v>0</v>
      </c>
      <c r="X83" s="480">
        <v>1580</v>
      </c>
      <c r="Y83" s="480">
        <v>2645234.9900000002</v>
      </c>
      <c r="Z83" s="480">
        <v>0</v>
      </c>
      <c r="AA83" s="480">
        <v>91414962.319999993</v>
      </c>
    </row>
    <row r="84" spans="1:27" x14ac:dyDescent="0.25">
      <c r="A84" s="479" t="s">
        <v>91</v>
      </c>
      <c r="B84" s="479" t="s">
        <v>11</v>
      </c>
      <c r="C84" s="479" t="s">
        <v>1033</v>
      </c>
      <c r="D84" s="479" t="s">
        <v>964</v>
      </c>
      <c r="E84" s="480">
        <v>35719576.030000001</v>
      </c>
      <c r="F84" s="480">
        <v>12719982.34</v>
      </c>
      <c r="G84" s="480">
        <v>4576540.9000000004</v>
      </c>
      <c r="H84" s="480">
        <v>4926299.4800000004</v>
      </c>
      <c r="I84" s="480">
        <v>887291.62</v>
      </c>
      <c r="J84" s="480">
        <v>2523602.9900000002</v>
      </c>
      <c r="K84" s="480">
        <v>13759096.960000001</v>
      </c>
      <c r="L84" s="480">
        <v>461202</v>
      </c>
      <c r="M84" s="480">
        <v>0</v>
      </c>
      <c r="N84" s="480">
        <v>280620</v>
      </c>
      <c r="O84" s="480">
        <v>0</v>
      </c>
      <c r="P84" s="480">
        <v>198450</v>
      </c>
      <c r="Q84" s="480">
        <v>0</v>
      </c>
      <c r="R84" s="480">
        <v>0</v>
      </c>
      <c r="S84" s="480">
        <v>0</v>
      </c>
      <c r="T84" s="480">
        <v>1127796.6000000001</v>
      </c>
      <c r="U84" s="480">
        <v>24940.560000000001</v>
      </c>
      <c r="V84" s="480">
        <v>0</v>
      </c>
      <c r="W84" s="480">
        <v>0</v>
      </c>
      <c r="X84" s="480">
        <v>1720</v>
      </c>
      <c r="Y84" s="480">
        <v>1793011.51</v>
      </c>
      <c r="Z84" s="480">
        <v>0</v>
      </c>
      <c r="AA84" s="480">
        <v>79000130.989999995</v>
      </c>
    </row>
    <row r="85" spans="1:27" x14ac:dyDescent="0.25">
      <c r="A85" s="479" t="s">
        <v>91</v>
      </c>
      <c r="B85" s="479" t="s">
        <v>12</v>
      </c>
      <c r="C85" s="479" t="s">
        <v>1034</v>
      </c>
      <c r="D85" s="479" t="s">
        <v>964</v>
      </c>
      <c r="E85" s="480">
        <v>61045073.149999999</v>
      </c>
      <c r="F85" s="480">
        <v>125695002.45999999</v>
      </c>
      <c r="G85" s="480">
        <v>35994090.450000003</v>
      </c>
      <c r="H85" s="480">
        <v>10565321.07</v>
      </c>
      <c r="I85" s="480">
        <v>746898.07</v>
      </c>
      <c r="J85" s="480">
        <v>4095903.73</v>
      </c>
      <c r="K85" s="480">
        <v>27908495.170000002</v>
      </c>
      <c r="L85" s="480">
        <v>1404347</v>
      </c>
      <c r="M85" s="480">
        <v>30007134.379999999</v>
      </c>
      <c r="N85" s="480">
        <v>1492640</v>
      </c>
      <c r="O85" s="480">
        <v>5154857.55</v>
      </c>
      <c r="P85" s="480">
        <v>199250</v>
      </c>
      <c r="Q85" s="480">
        <v>15000</v>
      </c>
      <c r="R85" s="480">
        <v>0</v>
      </c>
      <c r="S85" s="480">
        <v>0</v>
      </c>
      <c r="T85" s="480">
        <v>13484487.74</v>
      </c>
      <c r="U85" s="480">
        <v>102318.98</v>
      </c>
      <c r="V85" s="480">
        <v>-14985.75</v>
      </c>
      <c r="W85" s="480">
        <v>0</v>
      </c>
      <c r="X85" s="480">
        <v>2860</v>
      </c>
      <c r="Y85" s="480">
        <v>10950531.439999999</v>
      </c>
      <c r="Z85" s="480">
        <v>0</v>
      </c>
      <c r="AA85" s="480">
        <v>328849225.44</v>
      </c>
    </row>
    <row r="86" spans="1:27" x14ac:dyDescent="0.25">
      <c r="A86" s="479" t="s">
        <v>91</v>
      </c>
      <c r="B86" s="479" t="s">
        <v>13</v>
      </c>
      <c r="C86" s="479" t="s">
        <v>1035</v>
      </c>
      <c r="D86" s="479" t="s">
        <v>964</v>
      </c>
      <c r="E86" s="480">
        <v>9702354.4900000002</v>
      </c>
      <c r="F86" s="480">
        <v>413212.22</v>
      </c>
      <c r="G86" s="480">
        <v>558629.44999999995</v>
      </c>
      <c r="H86" s="480">
        <v>544996.62</v>
      </c>
      <c r="I86" s="480">
        <v>6750</v>
      </c>
      <c r="J86" s="480">
        <v>850733.27</v>
      </c>
      <c r="K86" s="480">
        <v>2179698.63</v>
      </c>
      <c r="L86" s="480">
        <v>0</v>
      </c>
      <c r="M86" s="480">
        <v>0</v>
      </c>
      <c r="N86" s="480">
        <v>20000</v>
      </c>
      <c r="O86" s="480">
        <v>0</v>
      </c>
      <c r="P86" s="480">
        <v>106800</v>
      </c>
      <c r="Q86" s="480">
        <v>0</v>
      </c>
      <c r="R86" s="480">
        <v>0</v>
      </c>
      <c r="S86" s="480">
        <v>0</v>
      </c>
      <c r="T86" s="480">
        <v>863267.25</v>
      </c>
      <c r="U86" s="480">
        <v>0</v>
      </c>
      <c r="V86" s="480">
        <v>0</v>
      </c>
      <c r="W86" s="480">
        <v>0</v>
      </c>
      <c r="X86" s="480">
        <v>0</v>
      </c>
      <c r="Y86" s="480">
        <v>185533.5</v>
      </c>
      <c r="Z86" s="480">
        <v>0</v>
      </c>
      <c r="AA86" s="480">
        <v>15431975.43</v>
      </c>
    </row>
    <row r="87" spans="1:27" x14ac:dyDescent="0.25">
      <c r="A87" s="479" t="s">
        <v>91</v>
      </c>
      <c r="B87" s="479" t="s">
        <v>14</v>
      </c>
      <c r="C87" s="479" t="s">
        <v>1036</v>
      </c>
      <c r="D87" s="479" t="s">
        <v>964</v>
      </c>
      <c r="E87" s="480">
        <v>30196311.43</v>
      </c>
      <c r="F87" s="480">
        <v>15095890.109999999</v>
      </c>
      <c r="G87" s="480">
        <v>3340615.19</v>
      </c>
      <c r="H87" s="480">
        <v>3472362.31</v>
      </c>
      <c r="I87" s="480">
        <v>1030773.37</v>
      </c>
      <c r="J87" s="480">
        <v>3273101.97</v>
      </c>
      <c r="K87" s="480">
        <v>11558821.83</v>
      </c>
      <c r="L87" s="480">
        <v>239972</v>
      </c>
      <c r="M87" s="480">
        <v>0</v>
      </c>
      <c r="N87" s="480">
        <v>386245</v>
      </c>
      <c r="O87" s="480">
        <v>0</v>
      </c>
      <c r="P87" s="480">
        <v>18650</v>
      </c>
      <c r="Q87" s="480">
        <v>0</v>
      </c>
      <c r="R87" s="480">
        <v>0</v>
      </c>
      <c r="S87" s="480">
        <v>0</v>
      </c>
      <c r="T87" s="480">
        <v>682988.08</v>
      </c>
      <c r="U87" s="480">
        <v>0</v>
      </c>
      <c r="V87" s="480">
        <v>0</v>
      </c>
      <c r="W87" s="480">
        <v>0</v>
      </c>
      <c r="X87" s="480">
        <v>3491</v>
      </c>
      <c r="Y87" s="480">
        <v>608544.1</v>
      </c>
      <c r="Z87" s="480">
        <v>0</v>
      </c>
      <c r="AA87" s="480">
        <v>69907766.390000001</v>
      </c>
    </row>
    <row r="88" spans="1:27" x14ac:dyDescent="0.25">
      <c r="A88" s="479" t="s">
        <v>91</v>
      </c>
      <c r="B88" s="479" t="s">
        <v>15</v>
      </c>
      <c r="C88" s="479" t="s">
        <v>1037</v>
      </c>
      <c r="D88" s="479" t="s">
        <v>964</v>
      </c>
      <c r="E88" s="480">
        <v>61387397.600000001</v>
      </c>
      <c r="F88" s="480">
        <v>66144817.079999998</v>
      </c>
      <c r="G88" s="480">
        <v>14184438.539999999</v>
      </c>
      <c r="H88" s="480">
        <v>11086236.84</v>
      </c>
      <c r="I88" s="480">
        <v>1416230.39</v>
      </c>
      <c r="J88" s="480">
        <v>7910938.4100000001</v>
      </c>
      <c r="K88" s="480">
        <v>24456870.920000002</v>
      </c>
      <c r="L88" s="480">
        <v>1076384</v>
      </c>
      <c r="M88" s="480">
        <v>3409280</v>
      </c>
      <c r="N88" s="480">
        <v>962470</v>
      </c>
      <c r="O88" s="480">
        <v>0</v>
      </c>
      <c r="P88" s="480">
        <v>107600</v>
      </c>
      <c r="Q88" s="480">
        <v>15000</v>
      </c>
      <c r="R88" s="480">
        <v>0</v>
      </c>
      <c r="S88" s="480">
        <v>0</v>
      </c>
      <c r="T88" s="480">
        <v>4588297.08</v>
      </c>
      <c r="U88" s="480">
        <v>30772.02</v>
      </c>
      <c r="V88" s="480">
        <v>0</v>
      </c>
      <c r="W88" s="480">
        <v>0</v>
      </c>
      <c r="X88" s="480">
        <v>600</v>
      </c>
      <c r="Y88" s="480">
        <v>3943227.83</v>
      </c>
      <c r="Z88" s="480">
        <v>0</v>
      </c>
      <c r="AA88" s="480">
        <v>200720560.71000001</v>
      </c>
    </row>
    <row r="89" spans="1:27" x14ac:dyDescent="0.25">
      <c r="A89" s="479" t="s">
        <v>91</v>
      </c>
      <c r="B89" s="479" t="s">
        <v>16</v>
      </c>
      <c r="C89" s="479" t="s">
        <v>1038</v>
      </c>
      <c r="D89" s="479" t="s">
        <v>964</v>
      </c>
      <c r="E89" s="480">
        <v>20770652.280000001</v>
      </c>
      <c r="F89" s="480">
        <v>9994522.6300000008</v>
      </c>
      <c r="G89" s="480">
        <v>2145755.54</v>
      </c>
      <c r="H89" s="480">
        <v>2860457.04</v>
      </c>
      <c r="I89" s="480">
        <v>336081.45</v>
      </c>
      <c r="J89" s="480">
        <v>1579560.05</v>
      </c>
      <c r="K89" s="480">
        <v>7970074.2000000002</v>
      </c>
      <c r="L89" s="480">
        <v>101045</v>
      </c>
      <c r="M89" s="480">
        <v>0</v>
      </c>
      <c r="N89" s="480">
        <v>390165</v>
      </c>
      <c r="O89" s="480">
        <v>0</v>
      </c>
      <c r="P89" s="480">
        <v>39750</v>
      </c>
      <c r="Q89" s="480">
        <v>0</v>
      </c>
      <c r="R89" s="480">
        <v>0</v>
      </c>
      <c r="S89" s="480">
        <v>0</v>
      </c>
      <c r="T89" s="480">
        <v>696901.35</v>
      </c>
      <c r="U89" s="480">
        <v>0</v>
      </c>
      <c r="V89" s="480">
        <v>0</v>
      </c>
      <c r="W89" s="480">
        <v>0</v>
      </c>
      <c r="X89" s="480">
        <v>1400</v>
      </c>
      <c r="Y89" s="480">
        <v>260849.39</v>
      </c>
      <c r="Z89" s="480">
        <v>0</v>
      </c>
      <c r="AA89" s="480">
        <v>47147213.93</v>
      </c>
    </row>
    <row r="90" spans="1:27" x14ac:dyDescent="0.25">
      <c r="A90" s="479" t="s">
        <v>91</v>
      </c>
      <c r="B90" s="479" t="s">
        <v>17</v>
      </c>
      <c r="C90" s="479" t="s">
        <v>1039</v>
      </c>
      <c r="D90" s="479" t="s">
        <v>964</v>
      </c>
      <c r="E90" s="480">
        <v>30065596.199999999</v>
      </c>
      <c r="F90" s="480">
        <v>7690853.5599999996</v>
      </c>
      <c r="G90" s="480">
        <v>1594757.57</v>
      </c>
      <c r="H90" s="480">
        <v>3102004.79</v>
      </c>
      <c r="I90" s="480">
        <v>358517.91</v>
      </c>
      <c r="J90" s="480">
        <v>1672467.56</v>
      </c>
      <c r="K90" s="480">
        <v>9180423.4000000004</v>
      </c>
      <c r="L90" s="480">
        <v>93200</v>
      </c>
      <c r="M90" s="480">
        <v>0</v>
      </c>
      <c r="N90" s="480">
        <v>179725</v>
      </c>
      <c r="O90" s="480">
        <v>0</v>
      </c>
      <c r="P90" s="480">
        <v>29850</v>
      </c>
      <c r="Q90" s="480">
        <v>0</v>
      </c>
      <c r="R90" s="480">
        <v>0</v>
      </c>
      <c r="S90" s="480">
        <v>0</v>
      </c>
      <c r="T90" s="480">
        <v>674475.95</v>
      </c>
      <c r="U90" s="480">
        <v>2489.19</v>
      </c>
      <c r="V90" s="480">
        <v>0</v>
      </c>
      <c r="W90" s="480">
        <v>0</v>
      </c>
      <c r="X90" s="480">
        <v>4400</v>
      </c>
      <c r="Y90" s="480">
        <v>509098.6</v>
      </c>
      <c r="Z90" s="480">
        <v>0</v>
      </c>
      <c r="AA90" s="480">
        <v>55157859.729999997</v>
      </c>
    </row>
    <row r="91" spans="1:27" x14ac:dyDescent="0.25">
      <c r="A91" s="479" t="s">
        <v>91</v>
      </c>
      <c r="B91" s="479" t="s">
        <v>18</v>
      </c>
      <c r="C91" s="479" t="s">
        <v>1040</v>
      </c>
      <c r="D91" s="479" t="s">
        <v>964</v>
      </c>
      <c r="E91" s="480">
        <v>30638148.02</v>
      </c>
      <c r="F91" s="480">
        <v>14659471.91</v>
      </c>
      <c r="G91" s="480">
        <v>2807575.92</v>
      </c>
      <c r="H91" s="480">
        <v>4383162.78</v>
      </c>
      <c r="I91" s="480">
        <v>771472.62</v>
      </c>
      <c r="J91" s="480">
        <v>1601523.88</v>
      </c>
      <c r="K91" s="480">
        <v>12828778.59</v>
      </c>
      <c r="L91" s="480">
        <v>307804</v>
      </c>
      <c r="M91" s="480">
        <v>0</v>
      </c>
      <c r="N91" s="480">
        <v>246920</v>
      </c>
      <c r="O91" s="480">
        <v>0</v>
      </c>
      <c r="P91" s="480">
        <v>106200</v>
      </c>
      <c r="Q91" s="480">
        <v>10000</v>
      </c>
      <c r="R91" s="480">
        <v>0</v>
      </c>
      <c r="S91" s="480">
        <v>0</v>
      </c>
      <c r="T91" s="480">
        <v>1231201.22</v>
      </c>
      <c r="U91" s="480">
        <v>0</v>
      </c>
      <c r="V91" s="480">
        <v>0</v>
      </c>
      <c r="W91" s="480">
        <v>0</v>
      </c>
      <c r="X91" s="480">
        <v>0</v>
      </c>
      <c r="Y91" s="480">
        <v>695473.45</v>
      </c>
      <c r="Z91" s="480">
        <v>0</v>
      </c>
      <c r="AA91" s="480">
        <v>70287732.390000001</v>
      </c>
    </row>
    <row r="92" spans="1:27" x14ac:dyDescent="0.25">
      <c r="A92" s="479" t="s">
        <v>91</v>
      </c>
      <c r="B92" s="479" t="s">
        <v>19</v>
      </c>
      <c r="C92" s="479" t="s">
        <v>1041</v>
      </c>
      <c r="D92" s="479" t="s">
        <v>964</v>
      </c>
      <c r="E92" s="480">
        <v>38809420.560000002</v>
      </c>
      <c r="F92" s="480">
        <v>21823705.440000001</v>
      </c>
      <c r="G92" s="480">
        <v>1820685.26</v>
      </c>
      <c r="H92" s="480">
        <v>4762827.3899999997</v>
      </c>
      <c r="I92" s="480">
        <v>799692.55</v>
      </c>
      <c r="J92" s="480">
        <v>3363772.11</v>
      </c>
      <c r="K92" s="480">
        <v>13718586.380000001</v>
      </c>
      <c r="L92" s="480">
        <v>284369</v>
      </c>
      <c r="M92" s="480">
        <v>14387760</v>
      </c>
      <c r="N92" s="480">
        <v>282415</v>
      </c>
      <c r="O92" s="480">
        <v>0</v>
      </c>
      <c r="P92" s="480">
        <v>708355.99</v>
      </c>
      <c r="Q92" s="480">
        <v>0</v>
      </c>
      <c r="R92" s="480">
        <v>0</v>
      </c>
      <c r="S92" s="480">
        <v>0</v>
      </c>
      <c r="T92" s="480">
        <v>4776994.82</v>
      </c>
      <c r="U92" s="480">
        <v>13594.47</v>
      </c>
      <c r="V92" s="480">
        <v>0</v>
      </c>
      <c r="W92" s="480">
        <v>0</v>
      </c>
      <c r="X92" s="480">
        <v>0</v>
      </c>
      <c r="Y92" s="480">
        <v>1736124.17</v>
      </c>
      <c r="Z92" s="480">
        <v>0</v>
      </c>
      <c r="AA92" s="480">
        <v>107288303.14</v>
      </c>
    </row>
    <row r="93" spans="1:27" x14ac:dyDescent="0.25">
      <c r="A93" s="479" t="s">
        <v>91</v>
      </c>
      <c r="B93" s="479" t="s">
        <v>20</v>
      </c>
      <c r="C93" s="479" t="s">
        <v>1042</v>
      </c>
      <c r="D93" s="479" t="s">
        <v>964</v>
      </c>
      <c r="E93" s="480">
        <v>60520154.090000004</v>
      </c>
      <c r="F93" s="480">
        <v>53973217.939999998</v>
      </c>
      <c r="G93" s="480">
        <v>5438656.7599999998</v>
      </c>
      <c r="H93" s="480">
        <v>9909196.4900000002</v>
      </c>
      <c r="I93" s="480">
        <v>1072653.32</v>
      </c>
      <c r="J93" s="480">
        <v>8167352.4299999997</v>
      </c>
      <c r="K93" s="480">
        <v>25509132.579999998</v>
      </c>
      <c r="L93" s="480">
        <v>553184</v>
      </c>
      <c r="M93" s="480">
        <v>6907680</v>
      </c>
      <c r="N93" s="480">
        <v>1069530</v>
      </c>
      <c r="O93" s="480">
        <v>0</v>
      </c>
      <c r="P93" s="480">
        <v>52900</v>
      </c>
      <c r="Q93" s="480">
        <v>0</v>
      </c>
      <c r="R93" s="480">
        <v>0</v>
      </c>
      <c r="S93" s="480">
        <v>0</v>
      </c>
      <c r="T93" s="480">
        <v>4893604.07</v>
      </c>
      <c r="U93" s="480">
        <v>7130.72</v>
      </c>
      <c r="V93" s="480">
        <v>0</v>
      </c>
      <c r="W93" s="480">
        <v>0</v>
      </c>
      <c r="X93" s="480">
        <v>360</v>
      </c>
      <c r="Y93" s="480">
        <v>2045814.14</v>
      </c>
      <c r="Z93" s="480">
        <v>0</v>
      </c>
      <c r="AA93" s="480">
        <v>180120566.53999999</v>
      </c>
    </row>
    <row r="94" spans="1:27" x14ac:dyDescent="0.25">
      <c r="A94" s="479" t="s">
        <v>91</v>
      </c>
      <c r="B94" s="479" t="s">
        <v>21</v>
      </c>
      <c r="C94" s="479" t="s">
        <v>1043</v>
      </c>
      <c r="D94" s="479" t="s">
        <v>964</v>
      </c>
      <c r="E94" s="480">
        <v>39104923.700000003</v>
      </c>
      <c r="F94" s="480">
        <v>19081253.5</v>
      </c>
      <c r="G94" s="480">
        <v>2846844.66</v>
      </c>
      <c r="H94" s="480">
        <v>5749392</v>
      </c>
      <c r="I94" s="480">
        <v>864479.9</v>
      </c>
      <c r="J94" s="480">
        <v>2772977.45</v>
      </c>
      <c r="K94" s="480">
        <v>15330707.710000001</v>
      </c>
      <c r="L94" s="480">
        <v>164158</v>
      </c>
      <c r="M94" s="480">
        <v>0</v>
      </c>
      <c r="N94" s="480">
        <v>311705</v>
      </c>
      <c r="O94" s="480">
        <v>4532269.1500000004</v>
      </c>
      <c r="P94" s="480">
        <v>93150</v>
      </c>
      <c r="Q94" s="480">
        <v>20000</v>
      </c>
      <c r="R94" s="480">
        <v>0</v>
      </c>
      <c r="S94" s="480">
        <v>0</v>
      </c>
      <c r="T94" s="480">
        <v>1223371.53</v>
      </c>
      <c r="U94" s="480">
        <v>3312.29</v>
      </c>
      <c r="V94" s="480">
        <v>0</v>
      </c>
      <c r="W94" s="480">
        <v>0</v>
      </c>
      <c r="X94" s="480">
        <v>5040</v>
      </c>
      <c r="Y94" s="480">
        <v>2550421.63</v>
      </c>
      <c r="Z94" s="480">
        <v>0</v>
      </c>
      <c r="AA94" s="480">
        <v>94654006.519999996</v>
      </c>
    </row>
    <row r="95" spans="1:27" x14ac:dyDescent="0.25">
      <c r="A95" s="479" t="s">
        <v>91</v>
      </c>
      <c r="B95" s="479" t="s">
        <v>22</v>
      </c>
      <c r="C95" s="479" t="s">
        <v>1044</v>
      </c>
      <c r="D95" s="479" t="s">
        <v>964</v>
      </c>
      <c r="E95" s="480">
        <v>62942686.659999996</v>
      </c>
      <c r="F95" s="480">
        <v>35141626.630000003</v>
      </c>
      <c r="G95" s="480">
        <v>6896890</v>
      </c>
      <c r="H95" s="480">
        <v>12979318.15</v>
      </c>
      <c r="I95" s="480">
        <v>824896.02</v>
      </c>
      <c r="J95" s="480">
        <v>2132468.11</v>
      </c>
      <c r="K95" s="480">
        <v>24862601.440000001</v>
      </c>
      <c r="L95" s="480">
        <v>327054</v>
      </c>
      <c r="M95" s="480">
        <v>3617760</v>
      </c>
      <c r="N95" s="480">
        <v>1355590</v>
      </c>
      <c r="O95" s="480">
        <v>0</v>
      </c>
      <c r="P95" s="480">
        <v>1200</v>
      </c>
      <c r="Q95" s="480">
        <v>0</v>
      </c>
      <c r="R95" s="480">
        <v>0</v>
      </c>
      <c r="S95" s="480">
        <v>0</v>
      </c>
      <c r="T95" s="480">
        <v>2927016.18</v>
      </c>
      <c r="U95" s="480">
        <v>22137.67</v>
      </c>
      <c r="V95" s="480">
        <v>0</v>
      </c>
      <c r="W95" s="480">
        <v>0</v>
      </c>
      <c r="X95" s="480">
        <v>9280</v>
      </c>
      <c r="Y95" s="480">
        <v>2732740.65</v>
      </c>
      <c r="Z95" s="480">
        <v>0</v>
      </c>
      <c r="AA95" s="480">
        <v>156773265.50999999</v>
      </c>
    </row>
    <row r="96" spans="1:27" x14ac:dyDescent="0.25">
      <c r="A96" s="479" t="s">
        <v>91</v>
      </c>
      <c r="B96" s="479" t="s">
        <v>23</v>
      </c>
      <c r="C96" s="479" t="s">
        <v>1045</v>
      </c>
      <c r="D96" s="479" t="s">
        <v>964</v>
      </c>
      <c r="E96" s="480">
        <v>22958665.559999999</v>
      </c>
      <c r="F96" s="480">
        <v>6762541.8099999996</v>
      </c>
      <c r="G96" s="480">
        <v>2201583.62</v>
      </c>
      <c r="H96" s="480">
        <v>2647011.52</v>
      </c>
      <c r="I96" s="480">
        <v>801299.42</v>
      </c>
      <c r="J96" s="480">
        <v>1842989.14</v>
      </c>
      <c r="K96" s="480">
        <v>7358235.8300000001</v>
      </c>
      <c r="L96" s="480">
        <v>133531</v>
      </c>
      <c r="M96" s="480">
        <v>0</v>
      </c>
      <c r="N96" s="480">
        <v>209165</v>
      </c>
      <c r="O96" s="480">
        <v>0</v>
      </c>
      <c r="P96" s="480">
        <v>36400</v>
      </c>
      <c r="Q96" s="480">
        <v>0</v>
      </c>
      <c r="R96" s="480">
        <v>0</v>
      </c>
      <c r="S96" s="480">
        <v>0</v>
      </c>
      <c r="T96" s="480">
        <v>995586.74</v>
      </c>
      <c r="U96" s="480">
        <v>0</v>
      </c>
      <c r="V96" s="480">
        <v>0</v>
      </c>
      <c r="W96" s="480">
        <v>0</v>
      </c>
      <c r="X96" s="480">
        <v>0</v>
      </c>
      <c r="Y96" s="480">
        <v>511888.85</v>
      </c>
      <c r="Z96" s="480">
        <v>0</v>
      </c>
      <c r="AA96" s="480">
        <v>46458898.490000002</v>
      </c>
    </row>
    <row r="97" spans="1:27" x14ac:dyDescent="0.25">
      <c r="A97" s="479" t="s">
        <v>91</v>
      </c>
      <c r="B97" s="479" t="s">
        <v>24</v>
      </c>
      <c r="C97" s="479" t="s">
        <v>1046</v>
      </c>
      <c r="D97" s="479" t="s">
        <v>964</v>
      </c>
      <c r="E97" s="480">
        <v>17740139.379999999</v>
      </c>
      <c r="F97" s="480">
        <v>7909678.0599999996</v>
      </c>
      <c r="G97" s="480">
        <v>2149216.5299999998</v>
      </c>
      <c r="H97" s="480">
        <v>1999821.45</v>
      </c>
      <c r="I97" s="480">
        <v>257969.15</v>
      </c>
      <c r="J97" s="480">
        <v>848689.59</v>
      </c>
      <c r="K97" s="480">
        <v>6082580.6500000004</v>
      </c>
      <c r="L97" s="480">
        <v>123789</v>
      </c>
      <c r="M97" s="480">
        <v>0</v>
      </c>
      <c r="N97" s="480">
        <v>181225</v>
      </c>
      <c r="O97" s="480">
        <v>0</v>
      </c>
      <c r="P97" s="480">
        <v>18650</v>
      </c>
      <c r="Q97" s="480">
        <v>0</v>
      </c>
      <c r="R97" s="480">
        <v>0</v>
      </c>
      <c r="S97" s="480">
        <v>0</v>
      </c>
      <c r="T97" s="480">
        <v>463349.28</v>
      </c>
      <c r="U97" s="480">
        <v>2112.8000000000002</v>
      </c>
      <c r="V97" s="480">
        <v>0</v>
      </c>
      <c r="W97" s="480">
        <v>0</v>
      </c>
      <c r="X97" s="480">
        <v>2160</v>
      </c>
      <c r="Y97" s="480">
        <v>504621.56</v>
      </c>
      <c r="Z97" s="480">
        <v>0</v>
      </c>
      <c r="AA97" s="480">
        <v>38284002.450000003</v>
      </c>
    </row>
    <row r="98" spans="1:27" x14ac:dyDescent="0.25">
      <c r="A98" s="479" t="s">
        <v>91</v>
      </c>
      <c r="B98" s="479" t="s">
        <v>25</v>
      </c>
      <c r="C98" s="479" t="s">
        <v>1047</v>
      </c>
      <c r="D98" s="479" t="s">
        <v>964</v>
      </c>
      <c r="E98" s="480">
        <v>24027915.510000002</v>
      </c>
      <c r="F98" s="480">
        <v>14109822.619999999</v>
      </c>
      <c r="G98" s="480">
        <v>1624064.6</v>
      </c>
      <c r="H98" s="480">
        <v>3934441.7</v>
      </c>
      <c r="I98" s="480">
        <v>261580.75</v>
      </c>
      <c r="J98" s="480">
        <v>4194695.74</v>
      </c>
      <c r="K98" s="480">
        <v>9651377.2300000004</v>
      </c>
      <c r="L98" s="480">
        <v>44946</v>
      </c>
      <c r="M98" s="480">
        <v>0</v>
      </c>
      <c r="N98" s="480">
        <v>426010</v>
      </c>
      <c r="O98" s="480">
        <v>4532269.1500000004</v>
      </c>
      <c r="P98" s="480">
        <v>32100</v>
      </c>
      <c r="Q98" s="480">
        <v>0</v>
      </c>
      <c r="R98" s="480">
        <v>0</v>
      </c>
      <c r="S98" s="480">
        <v>0</v>
      </c>
      <c r="T98" s="480">
        <v>425706.88</v>
      </c>
      <c r="U98" s="480">
        <v>3246.94</v>
      </c>
      <c r="V98" s="480">
        <v>0</v>
      </c>
      <c r="W98" s="480">
        <v>0</v>
      </c>
      <c r="X98" s="480">
        <v>1440</v>
      </c>
      <c r="Y98" s="480">
        <v>550296.87</v>
      </c>
      <c r="Z98" s="480">
        <v>0</v>
      </c>
      <c r="AA98" s="480">
        <v>63819913.990000002</v>
      </c>
    </row>
    <row r="99" spans="1:27" x14ac:dyDescent="0.25">
      <c r="A99" s="479" t="s">
        <v>91</v>
      </c>
      <c r="B99" s="479" t="s">
        <v>26</v>
      </c>
      <c r="C99" s="479" t="s">
        <v>1048</v>
      </c>
      <c r="D99" s="479" t="s">
        <v>964</v>
      </c>
      <c r="E99" s="480">
        <v>16361140.630000001</v>
      </c>
      <c r="F99" s="480">
        <v>8120319.0999999996</v>
      </c>
      <c r="G99" s="480">
        <v>3688147.74</v>
      </c>
      <c r="H99" s="480">
        <v>4366497.8899999997</v>
      </c>
      <c r="I99" s="480">
        <v>293666.24</v>
      </c>
      <c r="J99" s="480">
        <v>835217.33</v>
      </c>
      <c r="K99" s="480">
        <v>6828810.0800000001</v>
      </c>
      <c r="L99" s="480">
        <v>74419</v>
      </c>
      <c r="M99" s="480">
        <v>0</v>
      </c>
      <c r="N99" s="480">
        <v>239600</v>
      </c>
      <c r="O99" s="480">
        <v>0</v>
      </c>
      <c r="P99" s="480">
        <v>10600</v>
      </c>
      <c r="Q99" s="480">
        <v>0</v>
      </c>
      <c r="R99" s="480">
        <v>0</v>
      </c>
      <c r="S99" s="480">
        <v>0</v>
      </c>
      <c r="T99" s="480">
        <v>796007.33</v>
      </c>
      <c r="U99" s="480">
        <v>300</v>
      </c>
      <c r="V99" s="480">
        <v>-1000</v>
      </c>
      <c r="W99" s="480">
        <v>0</v>
      </c>
      <c r="X99" s="480">
        <v>360</v>
      </c>
      <c r="Y99" s="480">
        <v>637839.32999999996</v>
      </c>
      <c r="Z99" s="480">
        <v>0</v>
      </c>
      <c r="AA99" s="480">
        <v>42251924.670000002</v>
      </c>
    </row>
    <row r="100" spans="1:27" x14ac:dyDescent="0.25">
      <c r="A100" s="479" t="s">
        <v>91</v>
      </c>
      <c r="B100" s="479" t="s">
        <v>72</v>
      </c>
      <c r="C100" s="479" t="s">
        <v>1049</v>
      </c>
      <c r="D100" s="479" t="s">
        <v>964</v>
      </c>
      <c r="E100" s="480">
        <v>72414302.069999993</v>
      </c>
      <c r="F100" s="480">
        <v>75245910.739999995</v>
      </c>
      <c r="G100" s="480">
        <v>11170243.75</v>
      </c>
      <c r="H100" s="480">
        <v>10164701.609999999</v>
      </c>
      <c r="I100" s="480">
        <v>2569608.09</v>
      </c>
      <c r="J100" s="480">
        <v>5654110.2800000003</v>
      </c>
      <c r="K100" s="480">
        <v>28874274.050000001</v>
      </c>
      <c r="L100" s="480">
        <v>883991</v>
      </c>
      <c r="M100" s="480">
        <v>21599480</v>
      </c>
      <c r="N100" s="480">
        <v>1363910</v>
      </c>
      <c r="O100" s="480">
        <v>0</v>
      </c>
      <c r="P100" s="480">
        <v>92850</v>
      </c>
      <c r="Q100" s="480">
        <v>0</v>
      </c>
      <c r="R100" s="480">
        <v>0</v>
      </c>
      <c r="S100" s="480">
        <v>0</v>
      </c>
      <c r="T100" s="480">
        <v>5558963.8399999999</v>
      </c>
      <c r="U100" s="480">
        <v>12572.37</v>
      </c>
      <c r="V100" s="480">
        <v>0</v>
      </c>
      <c r="W100" s="480">
        <v>0</v>
      </c>
      <c r="X100" s="480">
        <v>1440</v>
      </c>
      <c r="Y100" s="480">
        <v>5811164.6600000001</v>
      </c>
      <c r="Z100" s="480">
        <v>0</v>
      </c>
      <c r="AA100" s="480">
        <v>241417522.46000001</v>
      </c>
    </row>
    <row r="101" spans="1:27" x14ac:dyDescent="0.25">
      <c r="A101" s="479" t="s">
        <v>91</v>
      </c>
      <c r="B101" s="479" t="s">
        <v>81</v>
      </c>
      <c r="C101" s="479" t="s">
        <v>1050</v>
      </c>
      <c r="D101" s="479" t="s">
        <v>964</v>
      </c>
      <c r="E101" s="480">
        <v>18146172.489999998</v>
      </c>
      <c r="F101" s="480">
        <v>9037905.5500000007</v>
      </c>
      <c r="G101" s="480">
        <v>1792744.93</v>
      </c>
      <c r="H101" s="480">
        <v>1994677.35</v>
      </c>
      <c r="I101" s="480">
        <v>852098.4</v>
      </c>
      <c r="J101" s="480">
        <v>3309757.45</v>
      </c>
      <c r="K101" s="480">
        <v>6638356.9400000004</v>
      </c>
      <c r="L101" s="480">
        <v>217799</v>
      </c>
      <c r="M101" s="480">
        <v>0</v>
      </c>
      <c r="N101" s="480">
        <v>204250</v>
      </c>
      <c r="O101" s="480">
        <v>0</v>
      </c>
      <c r="P101" s="480">
        <v>47050</v>
      </c>
      <c r="Q101" s="480">
        <v>0</v>
      </c>
      <c r="R101" s="480">
        <v>0</v>
      </c>
      <c r="S101" s="480">
        <v>0</v>
      </c>
      <c r="T101" s="480">
        <v>683976.1</v>
      </c>
      <c r="U101" s="480">
        <v>2307.8200000000002</v>
      </c>
      <c r="V101" s="480">
        <v>0</v>
      </c>
      <c r="W101" s="480">
        <v>0</v>
      </c>
      <c r="X101" s="480">
        <v>24</v>
      </c>
      <c r="Y101" s="480">
        <v>536317.75</v>
      </c>
      <c r="Z101" s="480">
        <v>0</v>
      </c>
      <c r="AA101" s="480">
        <v>43463437.780000001</v>
      </c>
    </row>
    <row r="102" spans="1:27" x14ac:dyDescent="0.25">
      <c r="A102" s="479" t="s">
        <v>91</v>
      </c>
      <c r="B102" s="479" t="s">
        <v>82</v>
      </c>
      <c r="C102" s="479" t="s">
        <v>1051</v>
      </c>
      <c r="D102" s="479" t="s">
        <v>964</v>
      </c>
      <c r="E102" s="480">
        <v>18714900.190000001</v>
      </c>
      <c r="F102" s="480">
        <v>9481932.5500000007</v>
      </c>
      <c r="G102" s="480">
        <v>1320734.52</v>
      </c>
      <c r="H102" s="480">
        <v>1966432.59</v>
      </c>
      <c r="I102" s="480">
        <v>266880.40000000002</v>
      </c>
      <c r="J102" s="480">
        <v>3633360.73</v>
      </c>
      <c r="K102" s="480">
        <v>7532085.0800000001</v>
      </c>
      <c r="L102" s="480">
        <v>107</v>
      </c>
      <c r="M102" s="480">
        <v>0</v>
      </c>
      <c r="N102" s="480">
        <v>71360</v>
      </c>
      <c r="O102" s="480">
        <v>0</v>
      </c>
      <c r="P102" s="480">
        <v>22300</v>
      </c>
      <c r="Q102" s="480">
        <v>0</v>
      </c>
      <c r="R102" s="480">
        <v>0</v>
      </c>
      <c r="S102" s="480">
        <v>0</v>
      </c>
      <c r="T102" s="480">
        <v>316235.78000000003</v>
      </c>
      <c r="U102" s="480">
        <v>17566.13</v>
      </c>
      <c r="V102" s="480">
        <v>0</v>
      </c>
      <c r="W102" s="480">
        <v>0</v>
      </c>
      <c r="X102" s="480">
        <v>2520</v>
      </c>
      <c r="Y102" s="480">
        <v>210576.08</v>
      </c>
      <c r="Z102" s="480">
        <v>0</v>
      </c>
      <c r="AA102" s="480">
        <v>43556991.049999997</v>
      </c>
    </row>
    <row r="103" spans="1:27" ht="14.4" thickBot="1" x14ac:dyDescent="0.3">
      <c r="A103" s="700" t="s">
        <v>1053</v>
      </c>
      <c r="B103" s="701"/>
      <c r="C103" s="701"/>
      <c r="D103" s="702"/>
      <c r="E103" s="486">
        <f>SUM(E82:E102)</f>
        <v>898704350.51999998</v>
      </c>
      <c r="F103" s="485">
        <f t="shared" ref="F103:AA103" si="6">SUM(F82:F102)</f>
        <v>1154762498.1699998</v>
      </c>
      <c r="G103" s="485">
        <f t="shared" si="6"/>
        <v>429420391.72000003</v>
      </c>
      <c r="H103" s="485">
        <f t="shared" si="6"/>
        <v>152357970.55000001</v>
      </c>
      <c r="I103" s="485">
        <f t="shared" si="6"/>
        <v>17084750.02</v>
      </c>
      <c r="J103" s="485">
        <f t="shared" si="6"/>
        <v>65474520.760000005</v>
      </c>
      <c r="K103" s="485">
        <f t="shared" si="6"/>
        <v>351243012.01999998</v>
      </c>
      <c r="L103" s="485">
        <f t="shared" si="6"/>
        <v>16981466</v>
      </c>
      <c r="M103" s="485">
        <f t="shared" si="6"/>
        <v>148203630.30000001</v>
      </c>
      <c r="N103" s="485">
        <f t="shared" si="6"/>
        <v>11828023</v>
      </c>
      <c r="O103" s="485">
        <f t="shared" si="6"/>
        <v>14219395.85</v>
      </c>
      <c r="P103" s="485">
        <f t="shared" si="6"/>
        <v>3354345.99</v>
      </c>
      <c r="Q103" s="485">
        <f t="shared" si="6"/>
        <v>465000</v>
      </c>
      <c r="R103" s="485">
        <f t="shared" si="6"/>
        <v>0</v>
      </c>
      <c r="S103" s="485">
        <f t="shared" si="6"/>
        <v>0</v>
      </c>
      <c r="T103" s="485">
        <f t="shared" si="6"/>
        <v>132461888.81999996</v>
      </c>
      <c r="U103" s="485">
        <f t="shared" si="6"/>
        <v>497149.24999999994</v>
      </c>
      <c r="V103" s="485">
        <f t="shared" si="6"/>
        <v>-41339.949999999997</v>
      </c>
      <c r="W103" s="485">
        <f t="shared" si="6"/>
        <v>54476</v>
      </c>
      <c r="X103" s="485">
        <f t="shared" si="6"/>
        <v>249940.47</v>
      </c>
      <c r="Y103" s="485">
        <f t="shared" si="6"/>
        <v>216110191.82999998</v>
      </c>
      <c r="Z103" s="485">
        <f t="shared" si="6"/>
        <v>0</v>
      </c>
      <c r="AA103" s="485">
        <f t="shared" si="6"/>
        <v>3613431661.3199992</v>
      </c>
    </row>
    <row r="104" spans="1:27" ht="15" thickTop="1" thickBot="1" x14ac:dyDescent="0.3">
      <c r="A104" s="703" t="s">
        <v>1054</v>
      </c>
      <c r="B104" s="704"/>
      <c r="C104" s="704"/>
      <c r="D104" s="705"/>
      <c r="E104" s="487">
        <f>E21+E30+E45+E64+E74+E81+E103</f>
        <v>2949909737.1700001</v>
      </c>
      <c r="F104" s="487">
        <f t="shared" ref="F104:AA104" si="7">F21+F30+F45+F64+F74+F81+F103</f>
        <v>3751023800.3299999</v>
      </c>
      <c r="G104" s="487">
        <f t="shared" si="7"/>
        <v>1563542109.4000001</v>
      </c>
      <c r="H104" s="487">
        <f t="shared" si="7"/>
        <v>486486750.11999995</v>
      </c>
      <c r="I104" s="487">
        <f t="shared" si="7"/>
        <v>55905938.730000004</v>
      </c>
      <c r="J104" s="487">
        <f t="shared" si="7"/>
        <v>221026895.19</v>
      </c>
      <c r="K104" s="487">
        <f t="shared" si="7"/>
        <v>1111056626.4699998</v>
      </c>
      <c r="L104" s="487">
        <f t="shared" si="7"/>
        <v>37814125</v>
      </c>
      <c r="M104" s="487">
        <f t="shared" si="7"/>
        <v>491070928.59999996</v>
      </c>
      <c r="N104" s="487">
        <f t="shared" si="7"/>
        <v>49837060</v>
      </c>
      <c r="O104" s="487">
        <f t="shared" si="7"/>
        <v>90142156.039999992</v>
      </c>
      <c r="P104" s="487">
        <f t="shared" si="7"/>
        <v>15299599.100000001</v>
      </c>
      <c r="Q104" s="487">
        <f t="shared" si="7"/>
        <v>961500</v>
      </c>
      <c r="R104" s="487">
        <f t="shared" si="7"/>
        <v>0</v>
      </c>
      <c r="S104" s="487">
        <f t="shared" si="7"/>
        <v>0</v>
      </c>
      <c r="T104" s="487">
        <f t="shared" si="7"/>
        <v>500238056.05999994</v>
      </c>
      <c r="U104" s="487">
        <f t="shared" si="7"/>
        <v>3324579.51</v>
      </c>
      <c r="V104" s="487">
        <f t="shared" si="7"/>
        <v>-291488.26</v>
      </c>
      <c r="W104" s="487">
        <f t="shared" si="7"/>
        <v>54476</v>
      </c>
      <c r="X104" s="487">
        <f t="shared" si="7"/>
        <v>722160.07</v>
      </c>
      <c r="Y104" s="487">
        <f t="shared" si="7"/>
        <v>612521077.61000001</v>
      </c>
      <c r="Z104" s="487">
        <f t="shared" si="7"/>
        <v>-29669861.620000001</v>
      </c>
      <c r="AA104" s="487">
        <f t="shared" si="7"/>
        <v>11910976225.52</v>
      </c>
    </row>
    <row r="105" spans="1:27" ht="14.4" thickTop="1" x14ac:dyDescent="0.25"/>
  </sheetData>
  <mergeCells count="33">
    <mergeCell ref="A103:D103"/>
    <mergeCell ref="A104:D104"/>
    <mergeCell ref="W6:W7"/>
    <mergeCell ref="A21:D21"/>
    <mergeCell ref="A30:D30"/>
    <mergeCell ref="A45:D45"/>
    <mergeCell ref="A64:D64"/>
    <mergeCell ref="A74:D74"/>
    <mergeCell ref="A81:D81"/>
    <mergeCell ref="T6:T7"/>
    <mergeCell ref="U6:U7"/>
    <mergeCell ref="V6:V7"/>
    <mergeCell ref="A6:A8"/>
    <mergeCell ref="L6:L7"/>
    <mergeCell ref="M6:M7"/>
    <mergeCell ref="N6:N7"/>
    <mergeCell ref="O6:O7"/>
    <mergeCell ref="B1:AA1"/>
    <mergeCell ref="B2:AA2"/>
    <mergeCell ref="B3:AA3"/>
    <mergeCell ref="B4:AA4"/>
    <mergeCell ref="B5:AA5"/>
    <mergeCell ref="AA6:AA7"/>
    <mergeCell ref="K6:K7"/>
    <mergeCell ref="B6:B8"/>
    <mergeCell ref="C6:C8"/>
    <mergeCell ref="D6:D8"/>
    <mergeCell ref="E6:J6"/>
    <mergeCell ref="Z6:Z7"/>
    <mergeCell ref="P6:P7"/>
    <mergeCell ref="Q6:Q7"/>
    <mergeCell ref="R6:S6"/>
    <mergeCell ref="X6:Y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707" t="s">
        <v>149</v>
      </c>
      <c r="B2" s="707"/>
      <c r="C2" s="707"/>
      <c r="D2" s="707"/>
      <c r="E2" s="707"/>
      <c r="F2" s="707"/>
      <c r="G2" s="707"/>
      <c r="H2" s="707"/>
      <c r="I2" s="707"/>
      <c r="J2" s="707"/>
      <c r="K2" s="5"/>
      <c r="L2" s="707"/>
      <c r="M2" s="707"/>
      <c r="N2" s="708"/>
      <c r="O2" s="719"/>
      <c r="P2" s="720"/>
      <c r="Q2" s="723" t="s">
        <v>150</v>
      </c>
      <c r="R2" s="723"/>
      <c r="S2" s="723"/>
      <c r="T2" s="723" t="s">
        <v>151</v>
      </c>
      <c r="U2" s="723"/>
      <c r="V2" s="723" t="s">
        <v>152</v>
      </c>
      <c r="W2" s="723"/>
      <c r="X2" s="724"/>
      <c r="Y2" s="706"/>
      <c r="Z2" s="707"/>
      <c r="AA2" s="708"/>
      <c r="AB2" s="709"/>
      <c r="AC2" s="710"/>
      <c r="AD2" s="710"/>
      <c r="AE2" s="711" t="s">
        <v>153</v>
      </c>
      <c r="AF2" s="711"/>
      <c r="AG2" s="710"/>
      <c r="AH2" s="712"/>
    </row>
    <row r="3" spans="1:34" ht="33.6" x14ac:dyDescent="0.25">
      <c r="A3" s="713" t="s">
        <v>154</v>
      </c>
      <c r="B3" s="714"/>
      <c r="C3" s="714"/>
      <c r="D3" s="715"/>
      <c r="E3" s="716" t="s">
        <v>155</v>
      </c>
      <c r="F3" s="717"/>
      <c r="G3" s="717"/>
      <c r="H3" s="717"/>
      <c r="I3" s="717"/>
      <c r="J3" s="718"/>
      <c r="K3" s="9" t="s">
        <v>156</v>
      </c>
      <c r="L3" s="719" t="s">
        <v>157</v>
      </c>
      <c r="M3" s="720"/>
      <c r="N3" s="721"/>
      <c r="O3" s="722" t="s">
        <v>158</v>
      </c>
      <c r="P3" s="723"/>
      <c r="Q3" s="10"/>
      <c r="R3" s="722" t="s">
        <v>159</v>
      </c>
      <c r="S3" s="723"/>
      <c r="T3" s="720"/>
      <c r="U3" s="721"/>
      <c r="V3" s="722" t="s">
        <v>160</v>
      </c>
      <c r="W3" s="723"/>
      <c r="X3" s="724"/>
      <c r="Y3" s="709" t="s">
        <v>157</v>
      </c>
      <c r="Z3" s="710"/>
      <c r="AA3" s="712"/>
      <c r="AB3" s="725" t="s">
        <v>158</v>
      </c>
      <c r="AC3" s="711"/>
      <c r="AD3" s="726"/>
      <c r="AE3" s="727" t="s">
        <v>159</v>
      </c>
      <c r="AF3" s="728"/>
      <c r="AG3" s="711" t="s">
        <v>160</v>
      </c>
      <c r="AH3" s="726"/>
    </row>
    <row r="4" spans="1:34" ht="16.8" x14ac:dyDescent="0.25">
      <c r="A4" s="747">
        <v>1</v>
      </c>
      <c r="B4" s="748"/>
      <c r="C4" s="748"/>
      <c r="D4" s="749"/>
      <c r="E4" s="750" t="s">
        <v>161</v>
      </c>
      <c r="F4" s="751"/>
      <c r="G4" s="751"/>
      <c r="H4" s="751"/>
      <c r="I4" s="751"/>
      <c r="J4" s="752"/>
      <c r="K4" s="11" t="s">
        <v>162</v>
      </c>
      <c r="L4" s="735" t="s">
        <v>162</v>
      </c>
      <c r="M4" s="736"/>
      <c r="N4" s="737"/>
      <c r="O4" s="735" t="s">
        <v>162</v>
      </c>
      <c r="P4" s="736"/>
      <c r="Q4" s="8"/>
      <c r="R4" s="753" t="s">
        <v>162</v>
      </c>
      <c r="S4" s="754"/>
      <c r="T4" s="714"/>
      <c r="U4" s="715"/>
      <c r="V4" s="735" t="s">
        <v>162</v>
      </c>
      <c r="W4" s="736"/>
      <c r="X4" s="737"/>
      <c r="Y4" s="735" t="s">
        <v>162</v>
      </c>
      <c r="Z4" s="736"/>
      <c r="AA4" s="737"/>
      <c r="AB4" s="735" t="s">
        <v>162</v>
      </c>
      <c r="AC4" s="736"/>
      <c r="AD4" s="737"/>
      <c r="AE4" s="735" t="s">
        <v>162</v>
      </c>
      <c r="AF4" s="736"/>
      <c r="AG4" s="736" t="s">
        <v>162</v>
      </c>
      <c r="AH4" s="737"/>
    </row>
    <row r="5" spans="1:34" ht="16.8" x14ac:dyDescent="0.25">
      <c r="A5" s="738" t="s">
        <v>137</v>
      </c>
      <c r="B5" s="739"/>
      <c r="C5" s="739"/>
      <c r="D5" s="740"/>
      <c r="E5" s="741" t="s">
        <v>143</v>
      </c>
      <c r="F5" s="742"/>
      <c r="G5" s="742"/>
      <c r="H5" s="742"/>
      <c r="I5" s="742"/>
      <c r="J5" s="743"/>
      <c r="K5" s="4">
        <v>41</v>
      </c>
      <c r="L5" s="729">
        <v>41</v>
      </c>
      <c r="M5" s="730"/>
      <c r="N5" s="731"/>
      <c r="O5" s="744">
        <v>905.7</v>
      </c>
      <c r="P5" s="745"/>
      <c r="Q5" s="746"/>
      <c r="R5" s="744">
        <v>248.42</v>
      </c>
      <c r="S5" s="745"/>
      <c r="T5" s="745"/>
      <c r="U5" s="746"/>
      <c r="V5" s="732">
        <v>1154.1199999999999</v>
      </c>
      <c r="W5" s="733"/>
      <c r="X5" s="734"/>
      <c r="Y5" s="729">
        <v>33</v>
      </c>
      <c r="Z5" s="730"/>
      <c r="AA5" s="731"/>
      <c r="AB5" s="732">
        <v>18876.87</v>
      </c>
      <c r="AC5" s="733"/>
      <c r="AD5" s="734"/>
      <c r="AE5" s="732">
        <v>6231.96</v>
      </c>
      <c r="AF5" s="733"/>
      <c r="AG5" s="733">
        <v>25108.83</v>
      </c>
      <c r="AH5" s="734"/>
    </row>
    <row r="6" spans="1:34" ht="16.8" x14ac:dyDescent="0.25">
      <c r="A6" s="738" t="s">
        <v>138</v>
      </c>
      <c r="B6" s="739"/>
      <c r="C6" s="739"/>
      <c r="D6" s="740"/>
      <c r="E6" s="741" t="s">
        <v>144</v>
      </c>
      <c r="F6" s="742"/>
      <c r="G6" s="742"/>
      <c r="H6" s="742"/>
      <c r="I6" s="742"/>
      <c r="J6" s="743"/>
      <c r="K6" s="4">
        <v>31</v>
      </c>
      <c r="L6" s="729">
        <v>31</v>
      </c>
      <c r="M6" s="730"/>
      <c r="N6" s="731"/>
      <c r="O6" s="744">
        <v>791.22</v>
      </c>
      <c r="P6" s="745"/>
      <c r="Q6" s="746"/>
      <c r="R6" s="744">
        <v>134.19</v>
      </c>
      <c r="S6" s="745"/>
      <c r="T6" s="745"/>
      <c r="U6" s="746"/>
      <c r="V6" s="744">
        <v>925.41</v>
      </c>
      <c r="W6" s="745"/>
      <c r="X6" s="746"/>
      <c r="Y6" s="729">
        <v>24</v>
      </c>
      <c r="Z6" s="730"/>
      <c r="AA6" s="731"/>
      <c r="AB6" s="732">
        <v>15153.65</v>
      </c>
      <c r="AC6" s="733"/>
      <c r="AD6" s="734"/>
      <c r="AE6" s="732">
        <v>4012.52</v>
      </c>
      <c r="AF6" s="733"/>
      <c r="AG6" s="733">
        <v>19166.169999999998</v>
      </c>
      <c r="AH6" s="734"/>
    </row>
    <row r="7" spans="1:34" ht="16.8" x14ac:dyDescent="0.25">
      <c r="A7" s="738" t="s">
        <v>139</v>
      </c>
      <c r="B7" s="739"/>
      <c r="C7" s="739"/>
      <c r="D7" s="740"/>
      <c r="E7" s="741" t="s">
        <v>145</v>
      </c>
      <c r="F7" s="742"/>
      <c r="G7" s="742"/>
      <c r="H7" s="742"/>
      <c r="I7" s="742"/>
      <c r="J7" s="743"/>
      <c r="K7" s="4">
        <v>3</v>
      </c>
      <c r="L7" s="729">
        <v>3</v>
      </c>
      <c r="M7" s="730"/>
      <c r="N7" s="731"/>
      <c r="O7" s="732">
        <v>1037.2</v>
      </c>
      <c r="P7" s="733"/>
      <c r="Q7" s="734"/>
      <c r="R7" s="744">
        <v>373.69</v>
      </c>
      <c r="S7" s="745"/>
      <c r="T7" s="745"/>
      <c r="U7" s="746"/>
      <c r="V7" s="732">
        <v>1410.89</v>
      </c>
      <c r="W7" s="733"/>
      <c r="X7" s="734"/>
      <c r="Y7" s="729">
        <v>3</v>
      </c>
      <c r="Z7" s="730"/>
      <c r="AA7" s="731"/>
      <c r="AB7" s="732">
        <v>18412.27</v>
      </c>
      <c r="AC7" s="733"/>
      <c r="AD7" s="734"/>
      <c r="AE7" s="732">
        <v>2942.75</v>
      </c>
      <c r="AF7" s="733"/>
      <c r="AG7" s="733">
        <v>21355.01</v>
      </c>
      <c r="AH7" s="734"/>
    </row>
    <row r="8" spans="1:34" ht="16.8" x14ac:dyDescent="0.25">
      <c r="A8" s="738" t="s">
        <v>140</v>
      </c>
      <c r="B8" s="739"/>
      <c r="C8" s="739"/>
      <c r="D8" s="740"/>
      <c r="E8" s="741" t="s">
        <v>146</v>
      </c>
      <c r="F8" s="742"/>
      <c r="G8" s="742"/>
      <c r="H8" s="742"/>
      <c r="I8" s="742"/>
      <c r="J8" s="743"/>
      <c r="K8" s="4">
        <v>270</v>
      </c>
      <c r="L8" s="729">
        <v>261</v>
      </c>
      <c r="M8" s="730"/>
      <c r="N8" s="731"/>
      <c r="O8" s="744">
        <v>872.3</v>
      </c>
      <c r="P8" s="745"/>
      <c r="Q8" s="746"/>
      <c r="R8" s="744">
        <v>159.96</v>
      </c>
      <c r="S8" s="745"/>
      <c r="T8" s="745"/>
      <c r="U8" s="746"/>
      <c r="V8" s="732">
        <v>1032.27</v>
      </c>
      <c r="W8" s="733"/>
      <c r="X8" s="734"/>
      <c r="Y8" s="729">
        <v>248</v>
      </c>
      <c r="Z8" s="730"/>
      <c r="AA8" s="731"/>
      <c r="AB8" s="732">
        <v>16848.87</v>
      </c>
      <c r="AC8" s="733"/>
      <c r="AD8" s="734"/>
      <c r="AE8" s="732">
        <v>4826.3900000000003</v>
      </c>
      <c r="AF8" s="733"/>
      <c r="AG8" s="733">
        <v>21675.27</v>
      </c>
      <c r="AH8" s="734"/>
    </row>
    <row r="9" spans="1:34" ht="16.8" x14ac:dyDescent="0.25">
      <c r="A9" s="738" t="s">
        <v>141</v>
      </c>
      <c r="B9" s="739"/>
      <c r="C9" s="739"/>
      <c r="D9" s="740"/>
      <c r="E9" s="741" t="s">
        <v>147</v>
      </c>
      <c r="F9" s="742"/>
      <c r="G9" s="742"/>
      <c r="H9" s="742"/>
      <c r="I9" s="742"/>
      <c r="J9" s="743"/>
      <c r="K9" s="4">
        <v>222</v>
      </c>
      <c r="L9" s="729">
        <v>215</v>
      </c>
      <c r="M9" s="730"/>
      <c r="N9" s="731"/>
      <c r="O9" s="744">
        <v>832.11</v>
      </c>
      <c r="P9" s="745"/>
      <c r="Q9" s="746"/>
      <c r="R9" s="744">
        <v>137.25</v>
      </c>
      <c r="S9" s="745"/>
      <c r="T9" s="745"/>
      <c r="U9" s="746"/>
      <c r="V9" s="744">
        <v>969.37</v>
      </c>
      <c r="W9" s="745"/>
      <c r="X9" s="746"/>
      <c r="Y9" s="729">
        <v>204</v>
      </c>
      <c r="Z9" s="730"/>
      <c r="AA9" s="731"/>
      <c r="AB9" s="732">
        <v>14724.26</v>
      </c>
      <c r="AC9" s="733"/>
      <c r="AD9" s="734"/>
      <c r="AE9" s="732">
        <v>3880.11</v>
      </c>
      <c r="AF9" s="733"/>
      <c r="AG9" s="733">
        <v>18604.37</v>
      </c>
      <c r="AH9" s="734"/>
    </row>
    <row r="10" spans="1:34" ht="16.8" x14ac:dyDescent="0.25">
      <c r="A10" s="738" t="s">
        <v>142</v>
      </c>
      <c r="B10" s="739"/>
      <c r="C10" s="739"/>
      <c r="D10" s="740"/>
      <c r="E10" s="741" t="s">
        <v>148</v>
      </c>
      <c r="F10" s="742"/>
      <c r="G10" s="742"/>
      <c r="H10" s="742"/>
      <c r="I10" s="742"/>
      <c r="J10" s="743"/>
      <c r="K10" s="4">
        <v>11</v>
      </c>
      <c r="L10" s="729">
        <v>11</v>
      </c>
      <c r="M10" s="730"/>
      <c r="N10" s="731"/>
      <c r="O10" s="744">
        <v>973.38</v>
      </c>
      <c r="P10" s="745"/>
      <c r="Q10" s="746"/>
      <c r="R10" s="744">
        <v>204.68</v>
      </c>
      <c r="S10" s="745"/>
      <c r="T10" s="745"/>
      <c r="U10" s="746"/>
      <c r="V10" s="732">
        <v>1178.05</v>
      </c>
      <c r="W10" s="733"/>
      <c r="X10" s="734"/>
      <c r="Y10" s="729">
        <v>11</v>
      </c>
      <c r="Z10" s="730"/>
      <c r="AA10" s="731"/>
      <c r="AB10" s="732">
        <v>20976.39</v>
      </c>
      <c r="AC10" s="733"/>
      <c r="AD10" s="734"/>
      <c r="AE10" s="732">
        <v>7084.75</v>
      </c>
      <c r="AF10" s="733"/>
      <c r="AG10" s="733">
        <v>28061.14</v>
      </c>
      <c r="AH10" s="734"/>
    </row>
    <row r="11" spans="1:34" ht="16.8" x14ac:dyDescent="0.25">
      <c r="A11" s="738" t="s">
        <v>163</v>
      </c>
      <c r="B11" s="739"/>
      <c r="C11" s="739"/>
      <c r="D11" s="740"/>
      <c r="E11" s="741" t="s">
        <v>164</v>
      </c>
      <c r="F11" s="742"/>
      <c r="G11" s="742"/>
      <c r="H11" s="742"/>
      <c r="I11" s="742"/>
      <c r="J11" s="743"/>
      <c r="K11" s="4">
        <v>39</v>
      </c>
      <c r="L11" s="729">
        <v>37</v>
      </c>
      <c r="M11" s="730"/>
      <c r="N11" s="731"/>
      <c r="O11" s="744">
        <v>852.86</v>
      </c>
      <c r="P11" s="745"/>
      <c r="Q11" s="746"/>
      <c r="R11" s="744">
        <v>165.07</v>
      </c>
      <c r="S11" s="745"/>
      <c r="T11" s="745"/>
      <c r="U11" s="746"/>
      <c r="V11" s="732">
        <v>1017.92</v>
      </c>
      <c r="W11" s="733"/>
      <c r="X11" s="734"/>
      <c r="Y11" s="729">
        <v>37</v>
      </c>
      <c r="Z11" s="730"/>
      <c r="AA11" s="731"/>
      <c r="AB11" s="732">
        <v>14837.05</v>
      </c>
      <c r="AC11" s="733"/>
      <c r="AD11" s="734"/>
      <c r="AE11" s="732">
        <v>3412.43</v>
      </c>
      <c r="AF11" s="733"/>
      <c r="AG11" s="733">
        <v>18249.48</v>
      </c>
      <c r="AH11" s="734"/>
    </row>
    <row r="12" spans="1:34" ht="16.8" x14ac:dyDescent="0.25">
      <c r="A12" s="738" t="s">
        <v>165</v>
      </c>
      <c r="B12" s="739"/>
      <c r="C12" s="739"/>
      <c r="D12" s="740"/>
      <c r="E12" s="741" t="s">
        <v>166</v>
      </c>
      <c r="F12" s="742"/>
      <c r="G12" s="742"/>
      <c r="H12" s="742"/>
      <c r="I12" s="742"/>
      <c r="J12" s="743"/>
      <c r="K12" s="4">
        <v>62</v>
      </c>
      <c r="L12" s="729">
        <v>62</v>
      </c>
      <c r="M12" s="730"/>
      <c r="N12" s="731"/>
      <c r="O12" s="744">
        <v>877.71</v>
      </c>
      <c r="P12" s="745"/>
      <c r="Q12" s="746"/>
      <c r="R12" s="744">
        <v>156.12</v>
      </c>
      <c r="S12" s="745"/>
      <c r="T12" s="745"/>
      <c r="U12" s="746"/>
      <c r="V12" s="732">
        <v>1033.83</v>
      </c>
      <c r="W12" s="733"/>
      <c r="X12" s="734"/>
      <c r="Y12" s="729">
        <v>60</v>
      </c>
      <c r="Z12" s="730"/>
      <c r="AA12" s="731"/>
      <c r="AB12" s="732">
        <v>14843.59</v>
      </c>
      <c r="AC12" s="733"/>
      <c r="AD12" s="734"/>
      <c r="AE12" s="732">
        <v>3908.24</v>
      </c>
      <c r="AF12" s="733"/>
      <c r="AG12" s="733">
        <v>18751.830000000002</v>
      </c>
      <c r="AH12" s="734"/>
    </row>
    <row r="13" spans="1:34" ht="16.8" x14ac:dyDescent="0.25">
      <c r="A13" s="738" t="s">
        <v>167</v>
      </c>
      <c r="B13" s="739"/>
      <c r="C13" s="739"/>
      <c r="D13" s="740"/>
      <c r="E13" s="741" t="s">
        <v>168</v>
      </c>
      <c r="F13" s="742"/>
      <c r="G13" s="742"/>
      <c r="H13" s="742"/>
      <c r="I13" s="742"/>
      <c r="J13" s="743"/>
      <c r="K13" s="4">
        <v>24</v>
      </c>
      <c r="L13" s="729">
        <v>24</v>
      </c>
      <c r="M13" s="730"/>
      <c r="N13" s="731"/>
      <c r="O13" s="744">
        <v>904.51</v>
      </c>
      <c r="P13" s="745"/>
      <c r="Q13" s="746"/>
      <c r="R13" s="744">
        <v>160.63999999999999</v>
      </c>
      <c r="S13" s="745"/>
      <c r="T13" s="745"/>
      <c r="U13" s="746"/>
      <c r="V13" s="732">
        <v>1065.1500000000001</v>
      </c>
      <c r="W13" s="733"/>
      <c r="X13" s="734"/>
      <c r="Y13" s="729">
        <v>24</v>
      </c>
      <c r="Z13" s="730"/>
      <c r="AA13" s="731"/>
      <c r="AB13" s="732">
        <v>17419.580000000002</v>
      </c>
      <c r="AC13" s="733"/>
      <c r="AD13" s="734"/>
      <c r="AE13" s="732">
        <v>7218.05</v>
      </c>
      <c r="AF13" s="733"/>
      <c r="AG13" s="733">
        <v>24637.63</v>
      </c>
      <c r="AH13" s="734"/>
    </row>
    <row r="14" spans="1:34" ht="16.8" x14ac:dyDescent="0.25">
      <c r="A14" s="738" t="s">
        <v>169</v>
      </c>
      <c r="B14" s="739"/>
      <c r="C14" s="739"/>
      <c r="D14" s="740"/>
      <c r="E14" s="741" t="s">
        <v>170</v>
      </c>
      <c r="F14" s="742"/>
      <c r="G14" s="742"/>
      <c r="H14" s="742"/>
      <c r="I14" s="742"/>
      <c r="J14" s="743"/>
      <c r="K14" s="4">
        <v>72</v>
      </c>
      <c r="L14" s="729">
        <v>69</v>
      </c>
      <c r="M14" s="730"/>
      <c r="N14" s="731"/>
      <c r="O14" s="744">
        <v>882.81</v>
      </c>
      <c r="P14" s="745"/>
      <c r="Q14" s="746"/>
      <c r="R14" s="744">
        <v>130.72</v>
      </c>
      <c r="S14" s="745"/>
      <c r="T14" s="745"/>
      <c r="U14" s="746"/>
      <c r="V14" s="732">
        <v>1013.53</v>
      </c>
      <c r="W14" s="733"/>
      <c r="X14" s="734"/>
      <c r="Y14" s="729">
        <v>69</v>
      </c>
      <c r="Z14" s="730"/>
      <c r="AA14" s="731"/>
      <c r="AB14" s="732">
        <v>15063.89</v>
      </c>
      <c r="AC14" s="733"/>
      <c r="AD14" s="734"/>
      <c r="AE14" s="732">
        <v>3265.02</v>
      </c>
      <c r="AF14" s="733"/>
      <c r="AG14" s="733">
        <v>18328.91</v>
      </c>
      <c r="AH14" s="734"/>
    </row>
    <row r="15" spans="1:34" ht="16.8" x14ac:dyDescent="0.25">
      <c r="A15" s="738" t="s">
        <v>171</v>
      </c>
      <c r="B15" s="739"/>
      <c r="C15" s="739"/>
      <c r="D15" s="740"/>
      <c r="E15" s="741" t="s">
        <v>172</v>
      </c>
      <c r="F15" s="742"/>
      <c r="G15" s="742"/>
      <c r="H15" s="742"/>
      <c r="I15" s="742"/>
      <c r="J15" s="743"/>
      <c r="K15" s="4">
        <v>7</v>
      </c>
      <c r="L15" s="729">
        <v>7</v>
      </c>
      <c r="M15" s="730"/>
      <c r="N15" s="731"/>
      <c r="O15" s="744">
        <v>941.55</v>
      </c>
      <c r="P15" s="745"/>
      <c r="Q15" s="746"/>
      <c r="R15" s="744">
        <v>224.85</v>
      </c>
      <c r="S15" s="745"/>
      <c r="T15" s="745"/>
      <c r="U15" s="746"/>
      <c r="V15" s="732">
        <v>1166.4000000000001</v>
      </c>
      <c r="W15" s="733"/>
      <c r="X15" s="734"/>
      <c r="Y15" s="729">
        <v>7</v>
      </c>
      <c r="Z15" s="730"/>
      <c r="AA15" s="731"/>
      <c r="AB15" s="732">
        <v>20466.740000000002</v>
      </c>
      <c r="AC15" s="733"/>
      <c r="AD15" s="734"/>
      <c r="AE15" s="732">
        <v>6347.89</v>
      </c>
      <c r="AF15" s="733"/>
      <c r="AG15" s="733">
        <v>26814.63</v>
      </c>
      <c r="AH15" s="734"/>
    </row>
    <row r="16" spans="1:34" ht="16.8" x14ac:dyDescent="0.25">
      <c r="A16" s="738" t="s">
        <v>173</v>
      </c>
      <c r="B16" s="739"/>
      <c r="C16" s="739"/>
      <c r="D16" s="740"/>
      <c r="E16" s="741" t="s">
        <v>174</v>
      </c>
      <c r="F16" s="742"/>
      <c r="G16" s="742"/>
      <c r="H16" s="742"/>
      <c r="I16" s="742"/>
      <c r="J16" s="743"/>
      <c r="K16" s="4">
        <v>30</v>
      </c>
      <c r="L16" s="729">
        <v>30</v>
      </c>
      <c r="M16" s="730"/>
      <c r="N16" s="731"/>
      <c r="O16" s="744">
        <v>881.9</v>
      </c>
      <c r="P16" s="745"/>
      <c r="Q16" s="746"/>
      <c r="R16" s="744">
        <v>121.24</v>
      </c>
      <c r="S16" s="745"/>
      <c r="T16" s="745"/>
      <c r="U16" s="746"/>
      <c r="V16" s="732">
        <v>1003.14</v>
      </c>
      <c r="W16" s="733"/>
      <c r="X16" s="734"/>
      <c r="Y16" s="729">
        <v>27</v>
      </c>
      <c r="Z16" s="730"/>
      <c r="AA16" s="731"/>
      <c r="AB16" s="732">
        <v>15414.9</v>
      </c>
      <c r="AC16" s="733"/>
      <c r="AD16" s="734"/>
      <c r="AE16" s="732">
        <v>2756.56</v>
      </c>
      <c r="AF16" s="733"/>
      <c r="AG16" s="733">
        <v>18171.46</v>
      </c>
      <c r="AH16" s="734"/>
    </row>
    <row r="17" spans="1:34" ht="16.8" x14ac:dyDescent="0.25">
      <c r="A17" s="738" t="s">
        <v>175</v>
      </c>
      <c r="B17" s="739"/>
      <c r="C17" s="739"/>
      <c r="D17" s="740"/>
      <c r="E17" s="741" t="s">
        <v>176</v>
      </c>
      <c r="F17" s="742"/>
      <c r="G17" s="742"/>
      <c r="H17" s="742"/>
      <c r="I17" s="742"/>
      <c r="J17" s="743"/>
      <c r="K17" s="4">
        <v>29</v>
      </c>
      <c r="L17" s="729">
        <v>29</v>
      </c>
      <c r="M17" s="730"/>
      <c r="N17" s="731"/>
      <c r="O17" s="744">
        <v>986.39</v>
      </c>
      <c r="P17" s="745"/>
      <c r="Q17" s="746"/>
      <c r="R17" s="744">
        <v>170.2</v>
      </c>
      <c r="S17" s="745"/>
      <c r="T17" s="745"/>
      <c r="U17" s="746"/>
      <c r="V17" s="732">
        <v>1156.5899999999999</v>
      </c>
      <c r="W17" s="733"/>
      <c r="X17" s="734"/>
      <c r="Y17" s="729">
        <v>28</v>
      </c>
      <c r="Z17" s="730"/>
      <c r="AA17" s="731"/>
      <c r="AB17" s="732">
        <v>15432.83</v>
      </c>
      <c r="AC17" s="733"/>
      <c r="AD17" s="734"/>
      <c r="AE17" s="732">
        <v>2232.5100000000002</v>
      </c>
      <c r="AF17" s="733"/>
      <c r="AG17" s="733">
        <v>17665.34</v>
      </c>
      <c r="AH17" s="734"/>
    </row>
    <row r="18" spans="1:34" ht="16.8" x14ac:dyDescent="0.25">
      <c r="A18" s="738" t="s">
        <v>177</v>
      </c>
      <c r="B18" s="739"/>
      <c r="C18" s="739"/>
      <c r="D18" s="740"/>
      <c r="E18" s="741" t="s">
        <v>178</v>
      </c>
      <c r="F18" s="742"/>
      <c r="G18" s="742"/>
      <c r="H18" s="742"/>
      <c r="I18" s="742"/>
      <c r="J18" s="743"/>
      <c r="K18" s="4">
        <v>26</v>
      </c>
      <c r="L18" s="729">
        <v>26</v>
      </c>
      <c r="M18" s="730"/>
      <c r="N18" s="731"/>
      <c r="O18" s="732">
        <v>1025.67</v>
      </c>
      <c r="P18" s="733"/>
      <c r="Q18" s="734"/>
      <c r="R18" s="744">
        <v>161.99</v>
      </c>
      <c r="S18" s="745"/>
      <c r="T18" s="745"/>
      <c r="U18" s="746"/>
      <c r="V18" s="732">
        <v>1187.6500000000001</v>
      </c>
      <c r="W18" s="733"/>
      <c r="X18" s="734"/>
      <c r="Y18" s="729">
        <v>26</v>
      </c>
      <c r="Z18" s="730"/>
      <c r="AA18" s="731"/>
      <c r="AB18" s="732">
        <v>14727.46</v>
      </c>
      <c r="AC18" s="733"/>
      <c r="AD18" s="734"/>
      <c r="AE18" s="732">
        <v>2555.4299999999998</v>
      </c>
      <c r="AF18" s="733"/>
      <c r="AG18" s="733">
        <v>17282.88</v>
      </c>
      <c r="AH18" s="734"/>
    </row>
    <row r="19" spans="1:34" ht="16.8" x14ac:dyDescent="0.25">
      <c r="A19" s="738" t="s">
        <v>179</v>
      </c>
      <c r="B19" s="739"/>
      <c r="C19" s="739"/>
      <c r="D19" s="740"/>
      <c r="E19" s="741" t="s">
        <v>180</v>
      </c>
      <c r="F19" s="742"/>
      <c r="G19" s="742"/>
      <c r="H19" s="742"/>
      <c r="I19" s="742"/>
      <c r="J19" s="743"/>
      <c r="K19" s="4">
        <v>13</v>
      </c>
      <c r="L19" s="729">
        <v>12</v>
      </c>
      <c r="M19" s="730"/>
      <c r="N19" s="731"/>
      <c r="O19" s="732">
        <v>1147.6300000000001</v>
      </c>
      <c r="P19" s="733"/>
      <c r="Q19" s="734"/>
      <c r="R19" s="744">
        <v>162.49</v>
      </c>
      <c r="S19" s="745"/>
      <c r="T19" s="745"/>
      <c r="U19" s="746"/>
      <c r="V19" s="732">
        <v>1310.1199999999999</v>
      </c>
      <c r="W19" s="733"/>
      <c r="X19" s="734"/>
      <c r="Y19" s="729">
        <v>13</v>
      </c>
      <c r="Z19" s="730"/>
      <c r="AA19" s="731"/>
      <c r="AB19" s="732">
        <v>17240.400000000001</v>
      </c>
      <c r="AC19" s="733"/>
      <c r="AD19" s="734"/>
      <c r="AE19" s="732">
        <v>2430.83</v>
      </c>
      <c r="AF19" s="733"/>
      <c r="AG19" s="733">
        <v>19671.22</v>
      </c>
      <c r="AH19" s="734"/>
    </row>
    <row r="20" spans="1:34" ht="16.8" x14ac:dyDescent="0.25">
      <c r="A20" s="738" t="s">
        <v>181</v>
      </c>
      <c r="B20" s="739"/>
      <c r="C20" s="739"/>
      <c r="D20" s="740"/>
      <c r="E20" s="741" t="s">
        <v>182</v>
      </c>
      <c r="F20" s="742"/>
      <c r="G20" s="742"/>
      <c r="H20" s="742"/>
      <c r="I20" s="742"/>
      <c r="J20" s="743"/>
      <c r="K20" s="4">
        <v>18</v>
      </c>
      <c r="L20" s="729">
        <v>18</v>
      </c>
      <c r="M20" s="730"/>
      <c r="N20" s="731"/>
      <c r="O20" s="732">
        <v>1331.1</v>
      </c>
      <c r="P20" s="733"/>
      <c r="Q20" s="734"/>
      <c r="R20" s="744">
        <v>232.26</v>
      </c>
      <c r="S20" s="745"/>
      <c r="T20" s="745"/>
      <c r="U20" s="746"/>
      <c r="V20" s="732">
        <v>1563.36</v>
      </c>
      <c r="W20" s="733"/>
      <c r="X20" s="734"/>
      <c r="Y20" s="729">
        <v>16</v>
      </c>
      <c r="Z20" s="730"/>
      <c r="AA20" s="731"/>
      <c r="AB20" s="732">
        <v>14463.73</v>
      </c>
      <c r="AC20" s="733"/>
      <c r="AD20" s="734"/>
      <c r="AE20" s="732">
        <v>1314.56</v>
      </c>
      <c r="AF20" s="733"/>
      <c r="AG20" s="733">
        <v>15778.28</v>
      </c>
      <c r="AH20" s="734"/>
    </row>
    <row r="21" spans="1:34" ht="16.8" x14ac:dyDescent="0.25">
      <c r="A21" s="738" t="s">
        <v>183</v>
      </c>
      <c r="B21" s="739"/>
      <c r="C21" s="739"/>
      <c r="D21" s="740"/>
      <c r="E21" s="741" t="s">
        <v>184</v>
      </c>
      <c r="F21" s="742"/>
      <c r="G21" s="742"/>
      <c r="H21" s="742"/>
      <c r="I21" s="742"/>
      <c r="J21" s="743"/>
      <c r="K21" s="4">
        <v>4</v>
      </c>
      <c r="L21" s="729">
        <v>4</v>
      </c>
      <c r="M21" s="730"/>
      <c r="N21" s="731"/>
      <c r="O21" s="732">
        <v>1538.13</v>
      </c>
      <c r="P21" s="733"/>
      <c r="Q21" s="734"/>
      <c r="R21" s="744">
        <v>360.06</v>
      </c>
      <c r="S21" s="745"/>
      <c r="T21" s="745"/>
      <c r="U21" s="746"/>
      <c r="V21" s="732">
        <v>1898.19</v>
      </c>
      <c r="W21" s="733"/>
      <c r="X21" s="734"/>
      <c r="Y21" s="729">
        <v>4</v>
      </c>
      <c r="Z21" s="730"/>
      <c r="AA21" s="731"/>
      <c r="AB21" s="732">
        <v>17262.66</v>
      </c>
      <c r="AC21" s="733"/>
      <c r="AD21" s="734"/>
      <c r="AE21" s="732">
        <v>3360.41</v>
      </c>
      <c r="AF21" s="733"/>
      <c r="AG21" s="733">
        <v>20623.07</v>
      </c>
      <c r="AH21" s="734"/>
    </row>
    <row r="22" spans="1:34" ht="16.8" x14ac:dyDescent="0.25">
      <c r="A22" s="713"/>
      <c r="B22" s="714"/>
      <c r="C22" s="714"/>
      <c r="D22" s="715"/>
      <c r="E22" s="6"/>
      <c r="F22" s="7"/>
      <c r="G22" s="717" t="s">
        <v>185</v>
      </c>
      <c r="H22" s="717"/>
      <c r="I22" s="717"/>
      <c r="J22" s="718"/>
      <c r="K22" s="12">
        <v>902</v>
      </c>
      <c r="L22" s="755">
        <v>880</v>
      </c>
      <c r="M22" s="756"/>
      <c r="N22" s="757"/>
      <c r="O22" s="758">
        <v>466.72</v>
      </c>
      <c r="P22" s="759"/>
      <c r="Q22" s="760"/>
      <c r="R22" s="758">
        <v>250.47</v>
      </c>
      <c r="S22" s="759"/>
      <c r="T22" s="759"/>
      <c r="U22" s="760"/>
      <c r="V22" s="758">
        <v>717.19</v>
      </c>
      <c r="W22" s="759"/>
      <c r="X22" s="760"/>
      <c r="Y22" s="755">
        <v>834</v>
      </c>
      <c r="Z22" s="756"/>
      <c r="AA22" s="757"/>
      <c r="AB22" s="761">
        <v>30265.94</v>
      </c>
      <c r="AC22" s="762"/>
      <c r="AD22" s="763"/>
      <c r="AE22" s="761">
        <v>23009.7</v>
      </c>
      <c r="AF22" s="762"/>
      <c r="AG22" s="762">
        <v>53275.63</v>
      </c>
      <c r="AH22" s="763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B319-44D6-4B57-A078-4A1A18839F0B}">
  <dimension ref="A1:P95"/>
  <sheetViews>
    <sheetView zoomScale="60" zoomScaleNormal="60" workbookViewId="0">
      <pane xSplit="4" ySplit="6" topLeftCell="E37" activePane="bottomRight" state="frozen"/>
      <selection pane="topRight" activeCell="E1" sqref="E1"/>
      <selection pane="bottomLeft" activeCell="A7" sqref="A7"/>
      <selection pane="bottomRight" activeCell="A3" sqref="A3:P6"/>
    </sheetView>
  </sheetViews>
  <sheetFormatPr defaultColWidth="9" defaultRowHeight="27" x14ac:dyDescent="0.75"/>
  <cols>
    <col min="1" max="1" width="6.09765625" style="433" customWidth="1"/>
    <col min="2" max="2" width="16.3984375" style="433" customWidth="1"/>
    <col min="3" max="3" width="11.296875" style="433" customWidth="1"/>
    <col min="4" max="4" width="28.8984375" style="433" customWidth="1"/>
    <col min="5" max="5" width="15.3984375" style="434" customWidth="1"/>
    <col min="6" max="6" width="17" style="434" customWidth="1"/>
    <col min="7" max="7" width="18.8984375" style="434" customWidth="1"/>
    <col min="8" max="8" width="16.09765625" style="434" customWidth="1"/>
    <col min="9" max="9" width="17.59765625" style="434" customWidth="1"/>
    <col min="10" max="10" width="16.59765625" style="434" customWidth="1"/>
    <col min="11" max="11" width="18.296875" style="434" customWidth="1"/>
    <col min="12" max="12" width="16.69921875" style="434" customWidth="1"/>
    <col min="13" max="14" width="19.09765625" style="434" customWidth="1"/>
    <col min="15" max="15" width="12.69921875" style="434" customWidth="1"/>
    <col min="16" max="16" width="14.8984375" style="433" customWidth="1"/>
    <col min="17" max="256" width="9" style="433"/>
    <col min="257" max="257" width="6.09765625" style="433" customWidth="1"/>
    <col min="258" max="258" width="16.3984375" style="433" customWidth="1"/>
    <col min="259" max="259" width="11.296875" style="433" customWidth="1"/>
    <col min="260" max="260" width="28.8984375" style="433" customWidth="1"/>
    <col min="261" max="261" width="15.3984375" style="433" customWidth="1"/>
    <col min="262" max="262" width="17" style="433" customWidth="1"/>
    <col min="263" max="263" width="18.8984375" style="433" customWidth="1"/>
    <col min="264" max="264" width="16.09765625" style="433" customWidth="1"/>
    <col min="265" max="265" width="17.59765625" style="433" customWidth="1"/>
    <col min="266" max="266" width="16.59765625" style="433" customWidth="1"/>
    <col min="267" max="267" width="18.296875" style="433" customWidth="1"/>
    <col min="268" max="268" width="16.69921875" style="433" customWidth="1"/>
    <col min="269" max="270" width="19.09765625" style="433" customWidth="1"/>
    <col min="271" max="271" width="12.69921875" style="433" customWidth="1"/>
    <col min="272" max="272" width="14.8984375" style="433" customWidth="1"/>
    <col min="273" max="512" width="9" style="433"/>
    <col min="513" max="513" width="6.09765625" style="433" customWidth="1"/>
    <col min="514" max="514" width="16.3984375" style="433" customWidth="1"/>
    <col min="515" max="515" width="11.296875" style="433" customWidth="1"/>
    <col min="516" max="516" width="28.8984375" style="433" customWidth="1"/>
    <col min="517" max="517" width="15.3984375" style="433" customWidth="1"/>
    <col min="518" max="518" width="17" style="433" customWidth="1"/>
    <col min="519" max="519" width="18.8984375" style="433" customWidth="1"/>
    <col min="520" max="520" width="16.09765625" style="433" customWidth="1"/>
    <col min="521" max="521" width="17.59765625" style="433" customWidth="1"/>
    <col min="522" max="522" width="16.59765625" style="433" customWidth="1"/>
    <col min="523" max="523" width="18.296875" style="433" customWidth="1"/>
    <col min="524" max="524" width="16.69921875" style="433" customWidth="1"/>
    <col min="525" max="526" width="19.09765625" style="433" customWidth="1"/>
    <col min="527" max="527" width="12.69921875" style="433" customWidth="1"/>
    <col min="528" max="528" width="14.8984375" style="433" customWidth="1"/>
    <col min="529" max="768" width="9" style="433"/>
    <col min="769" max="769" width="6.09765625" style="433" customWidth="1"/>
    <col min="770" max="770" width="16.3984375" style="433" customWidth="1"/>
    <col min="771" max="771" width="11.296875" style="433" customWidth="1"/>
    <col min="772" max="772" width="28.8984375" style="433" customWidth="1"/>
    <col min="773" max="773" width="15.3984375" style="433" customWidth="1"/>
    <col min="774" max="774" width="17" style="433" customWidth="1"/>
    <col min="775" max="775" width="18.8984375" style="433" customWidth="1"/>
    <col min="776" max="776" width="16.09765625" style="433" customWidth="1"/>
    <col min="777" max="777" width="17.59765625" style="433" customWidth="1"/>
    <col min="778" max="778" width="16.59765625" style="433" customWidth="1"/>
    <col min="779" max="779" width="18.296875" style="433" customWidth="1"/>
    <col min="780" max="780" width="16.69921875" style="433" customWidth="1"/>
    <col min="781" max="782" width="19.09765625" style="433" customWidth="1"/>
    <col min="783" max="783" width="12.69921875" style="433" customWidth="1"/>
    <col min="784" max="784" width="14.8984375" style="433" customWidth="1"/>
    <col min="785" max="1024" width="9" style="433"/>
    <col min="1025" max="1025" width="6.09765625" style="433" customWidth="1"/>
    <col min="1026" max="1026" width="16.3984375" style="433" customWidth="1"/>
    <col min="1027" max="1027" width="11.296875" style="433" customWidth="1"/>
    <col min="1028" max="1028" width="28.8984375" style="433" customWidth="1"/>
    <col min="1029" max="1029" width="15.3984375" style="433" customWidth="1"/>
    <col min="1030" max="1030" width="17" style="433" customWidth="1"/>
    <col min="1031" max="1031" width="18.8984375" style="433" customWidth="1"/>
    <col min="1032" max="1032" width="16.09765625" style="433" customWidth="1"/>
    <col min="1033" max="1033" width="17.59765625" style="433" customWidth="1"/>
    <col min="1034" max="1034" width="16.59765625" style="433" customWidth="1"/>
    <col min="1035" max="1035" width="18.296875" style="433" customWidth="1"/>
    <col min="1036" max="1036" width="16.69921875" style="433" customWidth="1"/>
    <col min="1037" max="1038" width="19.09765625" style="433" customWidth="1"/>
    <col min="1039" max="1039" width="12.69921875" style="433" customWidth="1"/>
    <col min="1040" max="1040" width="14.8984375" style="433" customWidth="1"/>
    <col min="1041" max="1280" width="9" style="433"/>
    <col min="1281" max="1281" width="6.09765625" style="433" customWidth="1"/>
    <col min="1282" max="1282" width="16.3984375" style="433" customWidth="1"/>
    <col min="1283" max="1283" width="11.296875" style="433" customWidth="1"/>
    <col min="1284" max="1284" width="28.8984375" style="433" customWidth="1"/>
    <col min="1285" max="1285" width="15.3984375" style="433" customWidth="1"/>
    <col min="1286" max="1286" width="17" style="433" customWidth="1"/>
    <col min="1287" max="1287" width="18.8984375" style="433" customWidth="1"/>
    <col min="1288" max="1288" width="16.09765625" style="433" customWidth="1"/>
    <col min="1289" max="1289" width="17.59765625" style="433" customWidth="1"/>
    <col min="1290" max="1290" width="16.59765625" style="433" customWidth="1"/>
    <col min="1291" max="1291" width="18.296875" style="433" customWidth="1"/>
    <col min="1292" max="1292" width="16.69921875" style="433" customWidth="1"/>
    <col min="1293" max="1294" width="19.09765625" style="433" customWidth="1"/>
    <col min="1295" max="1295" width="12.69921875" style="433" customWidth="1"/>
    <col min="1296" max="1296" width="14.8984375" style="433" customWidth="1"/>
    <col min="1297" max="1536" width="9" style="433"/>
    <col min="1537" max="1537" width="6.09765625" style="433" customWidth="1"/>
    <col min="1538" max="1538" width="16.3984375" style="433" customWidth="1"/>
    <col min="1539" max="1539" width="11.296875" style="433" customWidth="1"/>
    <col min="1540" max="1540" width="28.8984375" style="433" customWidth="1"/>
    <col min="1541" max="1541" width="15.3984375" style="433" customWidth="1"/>
    <col min="1542" max="1542" width="17" style="433" customWidth="1"/>
    <col min="1543" max="1543" width="18.8984375" style="433" customWidth="1"/>
    <col min="1544" max="1544" width="16.09765625" style="433" customWidth="1"/>
    <col min="1545" max="1545" width="17.59765625" style="433" customWidth="1"/>
    <col min="1546" max="1546" width="16.59765625" style="433" customWidth="1"/>
    <col min="1547" max="1547" width="18.296875" style="433" customWidth="1"/>
    <col min="1548" max="1548" width="16.69921875" style="433" customWidth="1"/>
    <col min="1549" max="1550" width="19.09765625" style="433" customWidth="1"/>
    <col min="1551" max="1551" width="12.69921875" style="433" customWidth="1"/>
    <col min="1552" max="1552" width="14.8984375" style="433" customWidth="1"/>
    <col min="1553" max="1792" width="9" style="433"/>
    <col min="1793" max="1793" width="6.09765625" style="433" customWidth="1"/>
    <col min="1794" max="1794" width="16.3984375" style="433" customWidth="1"/>
    <col min="1795" max="1795" width="11.296875" style="433" customWidth="1"/>
    <col min="1796" max="1796" width="28.8984375" style="433" customWidth="1"/>
    <col min="1797" max="1797" width="15.3984375" style="433" customWidth="1"/>
    <col min="1798" max="1798" width="17" style="433" customWidth="1"/>
    <col min="1799" max="1799" width="18.8984375" style="433" customWidth="1"/>
    <col min="1800" max="1800" width="16.09765625" style="433" customWidth="1"/>
    <col min="1801" max="1801" width="17.59765625" style="433" customWidth="1"/>
    <col min="1802" max="1802" width="16.59765625" style="433" customWidth="1"/>
    <col min="1803" max="1803" width="18.296875" style="433" customWidth="1"/>
    <col min="1804" max="1804" width="16.69921875" style="433" customWidth="1"/>
    <col min="1805" max="1806" width="19.09765625" style="433" customWidth="1"/>
    <col min="1807" max="1807" width="12.69921875" style="433" customWidth="1"/>
    <col min="1808" max="1808" width="14.8984375" style="433" customWidth="1"/>
    <col min="1809" max="2048" width="9" style="433"/>
    <col min="2049" max="2049" width="6.09765625" style="433" customWidth="1"/>
    <col min="2050" max="2050" width="16.3984375" style="433" customWidth="1"/>
    <col min="2051" max="2051" width="11.296875" style="433" customWidth="1"/>
    <col min="2052" max="2052" width="28.8984375" style="433" customWidth="1"/>
    <col min="2053" max="2053" width="15.3984375" style="433" customWidth="1"/>
    <col min="2054" max="2054" width="17" style="433" customWidth="1"/>
    <col min="2055" max="2055" width="18.8984375" style="433" customWidth="1"/>
    <col min="2056" max="2056" width="16.09765625" style="433" customWidth="1"/>
    <col min="2057" max="2057" width="17.59765625" style="433" customWidth="1"/>
    <col min="2058" max="2058" width="16.59765625" style="433" customWidth="1"/>
    <col min="2059" max="2059" width="18.296875" style="433" customWidth="1"/>
    <col min="2060" max="2060" width="16.69921875" style="433" customWidth="1"/>
    <col min="2061" max="2062" width="19.09765625" style="433" customWidth="1"/>
    <col min="2063" max="2063" width="12.69921875" style="433" customWidth="1"/>
    <col min="2064" max="2064" width="14.8984375" style="433" customWidth="1"/>
    <col min="2065" max="2304" width="9" style="433"/>
    <col min="2305" max="2305" width="6.09765625" style="433" customWidth="1"/>
    <col min="2306" max="2306" width="16.3984375" style="433" customWidth="1"/>
    <col min="2307" max="2307" width="11.296875" style="433" customWidth="1"/>
    <col min="2308" max="2308" width="28.8984375" style="433" customWidth="1"/>
    <col min="2309" max="2309" width="15.3984375" style="433" customWidth="1"/>
    <col min="2310" max="2310" width="17" style="433" customWidth="1"/>
    <col min="2311" max="2311" width="18.8984375" style="433" customWidth="1"/>
    <col min="2312" max="2312" width="16.09765625" style="433" customWidth="1"/>
    <col min="2313" max="2313" width="17.59765625" style="433" customWidth="1"/>
    <col min="2314" max="2314" width="16.59765625" style="433" customWidth="1"/>
    <col min="2315" max="2315" width="18.296875" style="433" customWidth="1"/>
    <col min="2316" max="2316" width="16.69921875" style="433" customWidth="1"/>
    <col min="2317" max="2318" width="19.09765625" style="433" customWidth="1"/>
    <col min="2319" max="2319" width="12.69921875" style="433" customWidth="1"/>
    <col min="2320" max="2320" width="14.8984375" style="433" customWidth="1"/>
    <col min="2321" max="2560" width="9" style="433"/>
    <col min="2561" max="2561" width="6.09765625" style="433" customWidth="1"/>
    <col min="2562" max="2562" width="16.3984375" style="433" customWidth="1"/>
    <col min="2563" max="2563" width="11.296875" style="433" customWidth="1"/>
    <col min="2564" max="2564" width="28.8984375" style="433" customWidth="1"/>
    <col min="2565" max="2565" width="15.3984375" style="433" customWidth="1"/>
    <col min="2566" max="2566" width="17" style="433" customWidth="1"/>
    <col min="2567" max="2567" width="18.8984375" style="433" customWidth="1"/>
    <col min="2568" max="2568" width="16.09765625" style="433" customWidth="1"/>
    <col min="2569" max="2569" width="17.59765625" style="433" customWidth="1"/>
    <col min="2570" max="2570" width="16.59765625" style="433" customWidth="1"/>
    <col min="2571" max="2571" width="18.296875" style="433" customWidth="1"/>
    <col min="2572" max="2572" width="16.69921875" style="433" customWidth="1"/>
    <col min="2573" max="2574" width="19.09765625" style="433" customWidth="1"/>
    <col min="2575" max="2575" width="12.69921875" style="433" customWidth="1"/>
    <col min="2576" max="2576" width="14.8984375" style="433" customWidth="1"/>
    <col min="2577" max="2816" width="9" style="433"/>
    <col min="2817" max="2817" width="6.09765625" style="433" customWidth="1"/>
    <col min="2818" max="2818" width="16.3984375" style="433" customWidth="1"/>
    <col min="2819" max="2819" width="11.296875" style="433" customWidth="1"/>
    <col min="2820" max="2820" width="28.8984375" style="433" customWidth="1"/>
    <col min="2821" max="2821" width="15.3984375" style="433" customWidth="1"/>
    <col min="2822" max="2822" width="17" style="433" customWidth="1"/>
    <col min="2823" max="2823" width="18.8984375" style="433" customWidth="1"/>
    <col min="2824" max="2824" width="16.09765625" style="433" customWidth="1"/>
    <col min="2825" max="2825" width="17.59765625" style="433" customWidth="1"/>
    <col min="2826" max="2826" width="16.59765625" style="433" customWidth="1"/>
    <col min="2827" max="2827" width="18.296875" style="433" customWidth="1"/>
    <col min="2828" max="2828" width="16.69921875" style="433" customWidth="1"/>
    <col min="2829" max="2830" width="19.09765625" style="433" customWidth="1"/>
    <col min="2831" max="2831" width="12.69921875" style="433" customWidth="1"/>
    <col min="2832" max="2832" width="14.8984375" style="433" customWidth="1"/>
    <col min="2833" max="3072" width="9" style="433"/>
    <col min="3073" max="3073" width="6.09765625" style="433" customWidth="1"/>
    <col min="3074" max="3074" width="16.3984375" style="433" customWidth="1"/>
    <col min="3075" max="3075" width="11.296875" style="433" customWidth="1"/>
    <col min="3076" max="3076" width="28.8984375" style="433" customWidth="1"/>
    <col min="3077" max="3077" width="15.3984375" style="433" customWidth="1"/>
    <col min="3078" max="3078" width="17" style="433" customWidth="1"/>
    <col min="3079" max="3079" width="18.8984375" style="433" customWidth="1"/>
    <col min="3080" max="3080" width="16.09765625" style="433" customWidth="1"/>
    <col min="3081" max="3081" width="17.59765625" style="433" customWidth="1"/>
    <col min="3082" max="3082" width="16.59765625" style="433" customWidth="1"/>
    <col min="3083" max="3083" width="18.296875" style="433" customWidth="1"/>
    <col min="3084" max="3084" width="16.69921875" style="433" customWidth="1"/>
    <col min="3085" max="3086" width="19.09765625" style="433" customWidth="1"/>
    <col min="3087" max="3087" width="12.69921875" style="433" customWidth="1"/>
    <col min="3088" max="3088" width="14.8984375" style="433" customWidth="1"/>
    <col min="3089" max="3328" width="9" style="433"/>
    <col min="3329" max="3329" width="6.09765625" style="433" customWidth="1"/>
    <col min="3330" max="3330" width="16.3984375" style="433" customWidth="1"/>
    <col min="3331" max="3331" width="11.296875" style="433" customWidth="1"/>
    <col min="3332" max="3332" width="28.8984375" style="433" customWidth="1"/>
    <col min="3333" max="3333" width="15.3984375" style="433" customWidth="1"/>
    <col min="3334" max="3334" width="17" style="433" customWidth="1"/>
    <col min="3335" max="3335" width="18.8984375" style="433" customWidth="1"/>
    <col min="3336" max="3336" width="16.09765625" style="433" customWidth="1"/>
    <col min="3337" max="3337" width="17.59765625" style="433" customWidth="1"/>
    <col min="3338" max="3338" width="16.59765625" style="433" customWidth="1"/>
    <col min="3339" max="3339" width="18.296875" style="433" customWidth="1"/>
    <col min="3340" max="3340" width="16.69921875" style="433" customWidth="1"/>
    <col min="3341" max="3342" width="19.09765625" style="433" customWidth="1"/>
    <col min="3343" max="3343" width="12.69921875" style="433" customWidth="1"/>
    <col min="3344" max="3344" width="14.8984375" style="433" customWidth="1"/>
    <col min="3345" max="3584" width="9" style="433"/>
    <col min="3585" max="3585" width="6.09765625" style="433" customWidth="1"/>
    <col min="3586" max="3586" width="16.3984375" style="433" customWidth="1"/>
    <col min="3587" max="3587" width="11.296875" style="433" customWidth="1"/>
    <col min="3588" max="3588" width="28.8984375" style="433" customWidth="1"/>
    <col min="3589" max="3589" width="15.3984375" style="433" customWidth="1"/>
    <col min="3590" max="3590" width="17" style="433" customWidth="1"/>
    <col min="3591" max="3591" width="18.8984375" style="433" customWidth="1"/>
    <col min="3592" max="3592" width="16.09765625" style="433" customWidth="1"/>
    <col min="3593" max="3593" width="17.59765625" style="433" customWidth="1"/>
    <col min="3594" max="3594" width="16.59765625" style="433" customWidth="1"/>
    <col min="3595" max="3595" width="18.296875" style="433" customWidth="1"/>
    <col min="3596" max="3596" width="16.69921875" style="433" customWidth="1"/>
    <col min="3597" max="3598" width="19.09765625" style="433" customWidth="1"/>
    <col min="3599" max="3599" width="12.69921875" style="433" customWidth="1"/>
    <col min="3600" max="3600" width="14.8984375" style="433" customWidth="1"/>
    <col min="3601" max="3840" width="9" style="433"/>
    <col min="3841" max="3841" width="6.09765625" style="433" customWidth="1"/>
    <col min="3842" max="3842" width="16.3984375" style="433" customWidth="1"/>
    <col min="3843" max="3843" width="11.296875" style="433" customWidth="1"/>
    <col min="3844" max="3844" width="28.8984375" style="433" customWidth="1"/>
    <col min="3845" max="3845" width="15.3984375" style="433" customWidth="1"/>
    <col min="3846" max="3846" width="17" style="433" customWidth="1"/>
    <col min="3847" max="3847" width="18.8984375" style="433" customWidth="1"/>
    <col min="3848" max="3848" width="16.09765625" style="433" customWidth="1"/>
    <col min="3849" max="3849" width="17.59765625" style="433" customWidth="1"/>
    <col min="3850" max="3850" width="16.59765625" style="433" customWidth="1"/>
    <col min="3851" max="3851" width="18.296875" style="433" customWidth="1"/>
    <col min="3852" max="3852" width="16.69921875" style="433" customWidth="1"/>
    <col min="3853" max="3854" width="19.09765625" style="433" customWidth="1"/>
    <col min="3855" max="3855" width="12.69921875" style="433" customWidth="1"/>
    <col min="3856" max="3856" width="14.8984375" style="433" customWidth="1"/>
    <col min="3857" max="4096" width="9" style="433"/>
    <col min="4097" max="4097" width="6.09765625" style="433" customWidth="1"/>
    <col min="4098" max="4098" width="16.3984375" style="433" customWidth="1"/>
    <col min="4099" max="4099" width="11.296875" style="433" customWidth="1"/>
    <col min="4100" max="4100" width="28.8984375" style="433" customWidth="1"/>
    <col min="4101" max="4101" width="15.3984375" style="433" customWidth="1"/>
    <col min="4102" max="4102" width="17" style="433" customWidth="1"/>
    <col min="4103" max="4103" width="18.8984375" style="433" customWidth="1"/>
    <col min="4104" max="4104" width="16.09765625" style="433" customWidth="1"/>
    <col min="4105" max="4105" width="17.59765625" style="433" customWidth="1"/>
    <col min="4106" max="4106" width="16.59765625" style="433" customWidth="1"/>
    <col min="4107" max="4107" width="18.296875" style="433" customWidth="1"/>
    <col min="4108" max="4108" width="16.69921875" style="433" customWidth="1"/>
    <col min="4109" max="4110" width="19.09765625" style="433" customWidth="1"/>
    <col min="4111" max="4111" width="12.69921875" style="433" customWidth="1"/>
    <col min="4112" max="4112" width="14.8984375" style="433" customWidth="1"/>
    <col min="4113" max="4352" width="9" style="433"/>
    <col min="4353" max="4353" width="6.09765625" style="433" customWidth="1"/>
    <col min="4354" max="4354" width="16.3984375" style="433" customWidth="1"/>
    <col min="4355" max="4355" width="11.296875" style="433" customWidth="1"/>
    <col min="4356" max="4356" width="28.8984375" style="433" customWidth="1"/>
    <col min="4357" max="4357" width="15.3984375" style="433" customWidth="1"/>
    <col min="4358" max="4358" width="17" style="433" customWidth="1"/>
    <col min="4359" max="4359" width="18.8984375" style="433" customWidth="1"/>
    <col min="4360" max="4360" width="16.09765625" style="433" customWidth="1"/>
    <col min="4361" max="4361" width="17.59765625" style="433" customWidth="1"/>
    <col min="4362" max="4362" width="16.59765625" style="433" customWidth="1"/>
    <col min="4363" max="4363" width="18.296875" style="433" customWidth="1"/>
    <col min="4364" max="4364" width="16.69921875" style="433" customWidth="1"/>
    <col min="4365" max="4366" width="19.09765625" style="433" customWidth="1"/>
    <col min="4367" max="4367" width="12.69921875" style="433" customWidth="1"/>
    <col min="4368" max="4368" width="14.8984375" style="433" customWidth="1"/>
    <col min="4369" max="4608" width="9" style="433"/>
    <col min="4609" max="4609" width="6.09765625" style="433" customWidth="1"/>
    <col min="4610" max="4610" width="16.3984375" style="433" customWidth="1"/>
    <col min="4611" max="4611" width="11.296875" style="433" customWidth="1"/>
    <col min="4612" max="4612" width="28.8984375" style="433" customWidth="1"/>
    <col min="4613" max="4613" width="15.3984375" style="433" customWidth="1"/>
    <col min="4614" max="4614" width="17" style="433" customWidth="1"/>
    <col min="4615" max="4615" width="18.8984375" style="433" customWidth="1"/>
    <col min="4616" max="4616" width="16.09765625" style="433" customWidth="1"/>
    <col min="4617" max="4617" width="17.59765625" style="433" customWidth="1"/>
    <col min="4618" max="4618" width="16.59765625" style="433" customWidth="1"/>
    <col min="4619" max="4619" width="18.296875" style="433" customWidth="1"/>
    <col min="4620" max="4620" width="16.69921875" style="433" customWidth="1"/>
    <col min="4621" max="4622" width="19.09765625" style="433" customWidth="1"/>
    <col min="4623" max="4623" width="12.69921875" style="433" customWidth="1"/>
    <col min="4624" max="4624" width="14.8984375" style="433" customWidth="1"/>
    <col min="4625" max="4864" width="9" style="433"/>
    <col min="4865" max="4865" width="6.09765625" style="433" customWidth="1"/>
    <col min="4866" max="4866" width="16.3984375" style="433" customWidth="1"/>
    <col min="4867" max="4867" width="11.296875" style="433" customWidth="1"/>
    <col min="4868" max="4868" width="28.8984375" style="433" customWidth="1"/>
    <col min="4869" max="4869" width="15.3984375" style="433" customWidth="1"/>
    <col min="4870" max="4870" width="17" style="433" customWidth="1"/>
    <col min="4871" max="4871" width="18.8984375" style="433" customWidth="1"/>
    <col min="4872" max="4872" width="16.09765625" style="433" customWidth="1"/>
    <col min="4873" max="4873" width="17.59765625" style="433" customWidth="1"/>
    <col min="4874" max="4874" width="16.59765625" style="433" customWidth="1"/>
    <col min="4875" max="4875" width="18.296875" style="433" customWidth="1"/>
    <col min="4876" max="4876" width="16.69921875" style="433" customWidth="1"/>
    <col min="4877" max="4878" width="19.09765625" style="433" customWidth="1"/>
    <col min="4879" max="4879" width="12.69921875" style="433" customWidth="1"/>
    <col min="4880" max="4880" width="14.8984375" style="433" customWidth="1"/>
    <col min="4881" max="5120" width="9" style="433"/>
    <col min="5121" max="5121" width="6.09765625" style="433" customWidth="1"/>
    <col min="5122" max="5122" width="16.3984375" style="433" customWidth="1"/>
    <col min="5123" max="5123" width="11.296875" style="433" customWidth="1"/>
    <col min="5124" max="5124" width="28.8984375" style="433" customWidth="1"/>
    <col min="5125" max="5125" width="15.3984375" style="433" customWidth="1"/>
    <col min="5126" max="5126" width="17" style="433" customWidth="1"/>
    <col min="5127" max="5127" width="18.8984375" style="433" customWidth="1"/>
    <col min="5128" max="5128" width="16.09765625" style="433" customWidth="1"/>
    <col min="5129" max="5129" width="17.59765625" style="433" customWidth="1"/>
    <col min="5130" max="5130" width="16.59765625" style="433" customWidth="1"/>
    <col min="5131" max="5131" width="18.296875" style="433" customWidth="1"/>
    <col min="5132" max="5132" width="16.69921875" style="433" customWidth="1"/>
    <col min="5133" max="5134" width="19.09765625" style="433" customWidth="1"/>
    <col min="5135" max="5135" width="12.69921875" style="433" customWidth="1"/>
    <col min="5136" max="5136" width="14.8984375" style="433" customWidth="1"/>
    <col min="5137" max="5376" width="9" style="433"/>
    <col min="5377" max="5377" width="6.09765625" style="433" customWidth="1"/>
    <col min="5378" max="5378" width="16.3984375" style="433" customWidth="1"/>
    <col min="5379" max="5379" width="11.296875" style="433" customWidth="1"/>
    <col min="5380" max="5380" width="28.8984375" style="433" customWidth="1"/>
    <col min="5381" max="5381" width="15.3984375" style="433" customWidth="1"/>
    <col min="5382" max="5382" width="17" style="433" customWidth="1"/>
    <col min="5383" max="5383" width="18.8984375" style="433" customWidth="1"/>
    <col min="5384" max="5384" width="16.09765625" style="433" customWidth="1"/>
    <col min="5385" max="5385" width="17.59765625" style="433" customWidth="1"/>
    <col min="5386" max="5386" width="16.59765625" style="433" customWidth="1"/>
    <col min="5387" max="5387" width="18.296875" style="433" customWidth="1"/>
    <col min="5388" max="5388" width="16.69921875" style="433" customWidth="1"/>
    <col min="5389" max="5390" width="19.09765625" style="433" customWidth="1"/>
    <col min="5391" max="5391" width="12.69921875" style="433" customWidth="1"/>
    <col min="5392" max="5392" width="14.8984375" style="433" customWidth="1"/>
    <col min="5393" max="5632" width="9" style="433"/>
    <col min="5633" max="5633" width="6.09765625" style="433" customWidth="1"/>
    <col min="5634" max="5634" width="16.3984375" style="433" customWidth="1"/>
    <col min="5635" max="5635" width="11.296875" style="433" customWidth="1"/>
    <col min="5636" max="5636" width="28.8984375" style="433" customWidth="1"/>
    <col min="5637" max="5637" width="15.3984375" style="433" customWidth="1"/>
    <col min="5638" max="5638" width="17" style="433" customWidth="1"/>
    <col min="5639" max="5639" width="18.8984375" style="433" customWidth="1"/>
    <col min="5640" max="5640" width="16.09765625" style="433" customWidth="1"/>
    <col min="5641" max="5641" width="17.59765625" style="433" customWidth="1"/>
    <col min="5642" max="5642" width="16.59765625" style="433" customWidth="1"/>
    <col min="5643" max="5643" width="18.296875" style="433" customWidth="1"/>
    <col min="5644" max="5644" width="16.69921875" style="433" customWidth="1"/>
    <col min="5645" max="5646" width="19.09765625" style="433" customWidth="1"/>
    <col min="5647" max="5647" width="12.69921875" style="433" customWidth="1"/>
    <col min="5648" max="5648" width="14.8984375" style="433" customWidth="1"/>
    <col min="5649" max="5888" width="9" style="433"/>
    <col min="5889" max="5889" width="6.09765625" style="433" customWidth="1"/>
    <col min="5890" max="5890" width="16.3984375" style="433" customWidth="1"/>
    <col min="5891" max="5891" width="11.296875" style="433" customWidth="1"/>
    <col min="5892" max="5892" width="28.8984375" style="433" customWidth="1"/>
    <col min="5893" max="5893" width="15.3984375" style="433" customWidth="1"/>
    <col min="5894" max="5894" width="17" style="433" customWidth="1"/>
    <col min="5895" max="5895" width="18.8984375" style="433" customWidth="1"/>
    <col min="5896" max="5896" width="16.09765625" style="433" customWidth="1"/>
    <col min="5897" max="5897" width="17.59765625" style="433" customWidth="1"/>
    <col min="5898" max="5898" width="16.59765625" style="433" customWidth="1"/>
    <col min="5899" max="5899" width="18.296875" style="433" customWidth="1"/>
    <col min="5900" max="5900" width="16.69921875" style="433" customWidth="1"/>
    <col min="5901" max="5902" width="19.09765625" style="433" customWidth="1"/>
    <col min="5903" max="5903" width="12.69921875" style="433" customWidth="1"/>
    <col min="5904" max="5904" width="14.8984375" style="433" customWidth="1"/>
    <col min="5905" max="6144" width="9" style="433"/>
    <col min="6145" max="6145" width="6.09765625" style="433" customWidth="1"/>
    <col min="6146" max="6146" width="16.3984375" style="433" customWidth="1"/>
    <col min="6147" max="6147" width="11.296875" style="433" customWidth="1"/>
    <col min="6148" max="6148" width="28.8984375" style="433" customWidth="1"/>
    <col min="6149" max="6149" width="15.3984375" style="433" customWidth="1"/>
    <col min="6150" max="6150" width="17" style="433" customWidth="1"/>
    <col min="6151" max="6151" width="18.8984375" style="433" customWidth="1"/>
    <col min="6152" max="6152" width="16.09765625" style="433" customWidth="1"/>
    <col min="6153" max="6153" width="17.59765625" style="433" customWidth="1"/>
    <col min="6154" max="6154" width="16.59765625" style="433" customWidth="1"/>
    <col min="6155" max="6155" width="18.296875" style="433" customWidth="1"/>
    <col min="6156" max="6156" width="16.69921875" style="433" customWidth="1"/>
    <col min="6157" max="6158" width="19.09765625" style="433" customWidth="1"/>
    <col min="6159" max="6159" width="12.69921875" style="433" customWidth="1"/>
    <col min="6160" max="6160" width="14.8984375" style="433" customWidth="1"/>
    <col min="6161" max="6400" width="9" style="433"/>
    <col min="6401" max="6401" width="6.09765625" style="433" customWidth="1"/>
    <col min="6402" max="6402" width="16.3984375" style="433" customWidth="1"/>
    <col min="6403" max="6403" width="11.296875" style="433" customWidth="1"/>
    <col min="6404" max="6404" width="28.8984375" style="433" customWidth="1"/>
    <col min="6405" max="6405" width="15.3984375" style="433" customWidth="1"/>
    <col min="6406" max="6406" width="17" style="433" customWidth="1"/>
    <col min="6407" max="6407" width="18.8984375" style="433" customWidth="1"/>
    <col min="6408" max="6408" width="16.09765625" style="433" customWidth="1"/>
    <col min="6409" max="6409" width="17.59765625" style="433" customWidth="1"/>
    <col min="6410" max="6410" width="16.59765625" style="433" customWidth="1"/>
    <col min="6411" max="6411" width="18.296875" style="433" customWidth="1"/>
    <col min="6412" max="6412" width="16.69921875" style="433" customWidth="1"/>
    <col min="6413" max="6414" width="19.09765625" style="433" customWidth="1"/>
    <col min="6415" max="6415" width="12.69921875" style="433" customWidth="1"/>
    <col min="6416" max="6416" width="14.8984375" style="433" customWidth="1"/>
    <col min="6417" max="6656" width="9" style="433"/>
    <col min="6657" max="6657" width="6.09765625" style="433" customWidth="1"/>
    <col min="6658" max="6658" width="16.3984375" style="433" customWidth="1"/>
    <col min="6659" max="6659" width="11.296875" style="433" customWidth="1"/>
    <col min="6660" max="6660" width="28.8984375" style="433" customWidth="1"/>
    <col min="6661" max="6661" width="15.3984375" style="433" customWidth="1"/>
    <col min="6662" max="6662" width="17" style="433" customWidth="1"/>
    <col min="6663" max="6663" width="18.8984375" style="433" customWidth="1"/>
    <col min="6664" max="6664" width="16.09765625" style="433" customWidth="1"/>
    <col min="6665" max="6665" width="17.59765625" style="433" customWidth="1"/>
    <col min="6666" max="6666" width="16.59765625" style="433" customWidth="1"/>
    <col min="6667" max="6667" width="18.296875" style="433" customWidth="1"/>
    <col min="6668" max="6668" width="16.69921875" style="433" customWidth="1"/>
    <col min="6669" max="6670" width="19.09765625" style="433" customWidth="1"/>
    <col min="6671" max="6671" width="12.69921875" style="433" customWidth="1"/>
    <col min="6672" max="6672" width="14.8984375" style="433" customWidth="1"/>
    <col min="6673" max="6912" width="9" style="433"/>
    <col min="6913" max="6913" width="6.09765625" style="433" customWidth="1"/>
    <col min="6914" max="6914" width="16.3984375" style="433" customWidth="1"/>
    <col min="6915" max="6915" width="11.296875" style="433" customWidth="1"/>
    <col min="6916" max="6916" width="28.8984375" style="433" customWidth="1"/>
    <col min="6917" max="6917" width="15.3984375" style="433" customWidth="1"/>
    <col min="6918" max="6918" width="17" style="433" customWidth="1"/>
    <col min="6919" max="6919" width="18.8984375" style="433" customWidth="1"/>
    <col min="6920" max="6920" width="16.09765625" style="433" customWidth="1"/>
    <col min="6921" max="6921" width="17.59765625" style="433" customWidth="1"/>
    <col min="6922" max="6922" width="16.59765625" style="433" customWidth="1"/>
    <col min="6923" max="6923" width="18.296875" style="433" customWidth="1"/>
    <col min="6924" max="6924" width="16.69921875" style="433" customWidth="1"/>
    <col min="6925" max="6926" width="19.09765625" style="433" customWidth="1"/>
    <col min="6927" max="6927" width="12.69921875" style="433" customWidth="1"/>
    <col min="6928" max="6928" width="14.8984375" style="433" customWidth="1"/>
    <col min="6929" max="7168" width="9" style="433"/>
    <col min="7169" max="7169" width="6.09765625" style="433" customWidth="1"/>
    <col min="7170" max="7170" width="16.3984375" style="433" customWidth="1"/>
    <col min="7171" max="7171" width="11.296875" style="433" customWidth="1"/>
    <col min="7172" max="7172" width="28.8984375" style="433" customWidth="1"/>
    <col min="7173" max="7173" width="15.3984375" style="433" customWidth="1"/>
    <col min="7174" max="7174" width="17" style="433" customWidth="1"/>
    <col min="7175" max="7175" width="18.8984375" style="433" customWidth="1"/>
    <col min="7176" max="7176" width="16.09765625" style="433" customWidth="1"/>
    <col min="7177" max="7177" width="17.59765625" style="433" customWidth="1"/>
    <col min="7178" max="7178" width="16.59765625" style="433" customWidth="1"/>
    <col min="7179" max="7179" width="18.296875" style="433" customWidth="1"/>
    <col min="7180" max="7180" width="16.69921875" style="433" customWidth="1"/>
    <col min="7181" max="7182" width="19.09765625" style="433" customWidth="1"/>
    <col min="7183" max="7183" width="12.69921875" style="433" customWidth="1"/>
    <col min="7184" max="7184" width="14.8984375" style="433" customWidth="1"/>
    <col min="7185" max="7424" width="9" style="433"/>
    <col min="7425" max="7425" width="6.09765625" style="433" customWidth="1"/>
    <col min="7426" max="7426" width="16.3984375" style="433" customWidth="1"/>
    <col min="7427" max="7427" width="11.296875" style="433" customWidth="1"/>
    <col min="7428" max="7428" width="28.8984375" style="433" customWidth="1"/>
    <col min="7429" max="7429" width="15.3984375" style="433" customWidth="1"/>
    <col min="7430" max="7430" width="17" style="433" customWidth="1"/>
    <col min="7431" max="7431" width="18.8984375" style="433" customWidth="1"/>
    <col min="7432" max="7432" width="16.09765625" style="433" customWidth="1"/>
    <col min="7433" max="7433" width="17.59765625" style="433" customWidth="1"/>
    <col min="7434" max="7434" width="16.59765625" style="433" customWidth="1"/>
    <col min="7435" max="7435" width="18.296875" style="433" customWidth="1"/>
    <col min="7436" max="7436" width="16.69921875" style="433" customWidth="1"/>
    <col min="7437" max="7438" width="19.09765625" style="433" customWidth="1"/>
    <col min="7439" max="7439" width="12.69921875" style="433" customWidth="1"/>
    <col min="7440" max="7440" width="14.8984375" style="433" customWidth="1"/>
    <col min="7441" max="7680" width="9" style="433"/>
    <col min="7681" max="7681" width="6.09765625" style="433" customWidth="1"/>
    <col min="7682" max="7682" width="16.3984375" style="433" customWidth="1"/>
    <col min="7683" max="7683" width="11.296875" style="433" customWidth="1"/>
    <col min="7684" max="7684" width="28.8984375" style="433" customWidth="1"/>
    <col min="7685" max="7685" width="15.3984375" style="433" customWidth="1"/>
    <col min="7686" max="7686" width="17" style="433" customWidth="1"/>
    <col min="7687" max="7687" width="18.8984375" style="433" customWidth="1"/>
    <col min="7688" max="7688" width="16.09765625" style="433" customWidth="1"/>
    <col min="7689" max="7689" width="17.59765625" style="433" customWidth="1"/>
    <col min="7690" max="7690" width="16.59765625" style="433" customWidth="1"/>
    <col min="7691" max="7691" width="18.296875" style="433" customWidth="1"/>
    <col min="7692" max="7692" width="16.69921875" style="433" customWidth="1"/>
    <col min="7693" max="7694" width="19.09765625" style="433" customWidth="1"/>
    <col min="7695" max="7695" width="12.69921875" style="433" customWidth="1"/>
    <col min="7696" max="7696" width="14.8984375" style="433" customWidth="1"/>
    <col min="7697" max="7936" width="9" style="433"/>
    <col min="7937" max="7937" width="6.09765625" style="433" customWidth="1"/>
    <col min="7938" max="7938" width="16.3984375" style="433" customWidth="1"/>
    <col min="7939" max="7939" width="11.296875" style="433" customWidth="1"/>
    <col min="7940" max="7940" width="28.8984375" style="433" customWidth="1"/>
    <col min="7941" max="7941" width="15.3984375" style="433" customWidth="1"/>
    <col min="7942" max="7942" width="17" style="433" customWidth="1"/>
    <col min="7943" max="7943" width="18.8984375" style="433" customWidth="1"/>
    <col min="7944" max="7944" width="16.09765625" style="433" customWidth="1"/>
    <col min="7945" max="7945" width="17.59765625" style="433" customWidth="1"/>
    <col min="7946" max="7946" width="16.59765625" style="433" customWidth="1"/>
    <col min="7947" max="7947" width="18.296875" style="433" customWidth="1"/>
    <col min="7948" max="7948" width="16.69921875" style="433" customWidth="1"/>
    <col min="7949" max="7950" width="19.09765625" style="433" customWidth="1"/>
    <col min="7951" max="7951" width="12.69921875" style="433" customWidth="1"/>
    <col min="7952" max="7952" width="14.8984375" style="433" customWidth="1"/>
    <col min="7953" max="8192" width="9" style="433"/>
    <col min="8193" max="8193" width="6.09765625" style="433" customWidth="1"/>
    <col min="8194" max="8194" width="16.3984375" style="433" customWidth="1"/>
    <col min="8195" max="8195" width="11.296875" style="433" customWidth="1"/>
    <col min="8196" max="8196" width="28.8984375" style="433" customWidth="1"/>
    <col min="8197" max="8197" width="15.3984375" style="433" customWidth="1"/>
    <col min="8198" max="8198" width="17" style="433" customWidth="1"/>
    <col min="8199" max="8199" width="18.8984375" style="433" customWidth="1"/>
    <col min="8200" max="8200" width="16.09765625" style="433" customWidth="1"/>
    <col min="8201" max="8201" width="17.59765625" style="433" customWidth="1"/>
    <col min="8202" max="8202" width="16.59765625" style="433" customWidth="1"/>
    <col min="8203" max="8203" width="18.296875" style="433" customWidth="1"/>
    <col min="8204" max="8204" width="16.69921875" style="433" customWidth="1"/>
    <col min="8205" max="8206" width="19.09765625" style="433" customWidth="1"/>
    <col min="8207" max="8207" width="12.69921875" style="433" customWidth="1"/>
    <col min="8208" max="8208" width="14.8984375" style="433" customWidth="1"/>
    <col min="8209" max="8448" width="9" style="433"/>
    <col min="8449" max="8449" width="6.09765625" style="433" customWidth="1"/>
    <col min="8450" max="8450" width="16.3984375" style="433" customWidth="1"/>
    <col min="8451" max="8451" width="11.296875" style="433" customWidth="1"/>
    <col min="8452" max="8452" width="28.8984375" style="433" customWidth="1"/>
    <col min="8453" max="8453" width="15.3984375" style="433" customWidth="1"/>
    <col min="8454" max="8454" width="17" style="433" customWidth="1"/>
    <col min="8455" max="8455" width="18.8984375" style="433" customWidth="1"/>
    <col min="8456" max="8456" width="16.09765625" style="433" customWidth="1"/>
    <col min="8457" max="8457" width="17.59765625" style="433" customWidth="1"/>
    <col min="8458" max="8458" width="16.59765625" style="433" customWidth="1"/>
    <col min="8459" max="8459" width="18.296875" style="433" customWidth="1"/>
    <col min="8460" max="8460" width="16.69921875" style="433" customWidth="1"/>
    <col min="8461" max="8462" width="19.09765625" style="433" customWidth="1"/>
    <col min="8463" max="8463" width="12.69921875" style="433" customWidth="1"/>
    <col min="8464" max="8464" width="14.8984375" style="433" customWidth="1"/>
    <col min="8465" max="8704" width="9" style="433"/>
    <col min="8705" max="8705" width="6.09765625" style="433" customWidth="1"/>
    <col min="8706" max="8706" width="16.3984375" style="433" customWidth="1"/>
    <col min="8707" max="8707" width="11.296875" style="433" customWidth="1"/>
    <col min="8708" max="8708" width="28.8984375" style="433" customWidth="1"/>
    <col min="8709" max="8709" width="15.3984375" style="433" customWidth="1"/>
    <col min="8710" max="8710" width="17" style="433" customWidth="1"/>
    <col min="8711" max="8711" width="18.8984375" style="433" customWidth="1"/>
    <col min="8712" max="8712" width="16.09765625" style="433" customWidth="1"/>
    <col min="8713" max="8713" width="17.59765625" style="433" customWidth="1"/>
    <col min="8714" max="8714" width="16.59765625" style="433" customWidth="1"/>
    <col min="8715" max="8715" width="18.296875" style="433" customWidth="1"/>
    <col min="8716" max="8716" width="16.69921875" style="433" customWidth="1"/>
    <col min="8717" max="8718" width="19.09765625" style="433" customWidth="1"/>
    <col min="8719" max="8719" width="12.69921875" style="433" customWidth="1"/>
    <col min="8720" max="8720" width="14.8984375" style="433" customWidth="1"/>
    <col min="8721" max="8960" width="9" style="433"/>
    <col min="8961" max="8961" width="6.09765625" style="433" customWidth="1"/>
    <col min="8962" max="8962" width="16.3984375" style="433" customWidth="1"/>
    <col min="8963" max="8963" width="11.296875" style="433" customWidth="1"/>
    <col min="8964" max="8964" width="28.8984375" style="433" customWidth="1"/>
    <col min="8965" max="8965" width="15.3984375" style="433" customWidth="1"/>
    <col min="8966" max="8966" width="17" style="433" customWidth="1"/>
    <col min="8967" max="8967" width="18.8984375" style="433" customWidth="1"/>
    <col min="8968" max="8968" width="16.09765625" style="433" customWidth="1"/>
    <col min="8969" max="8969" width="17.59765625" style="433" customWidth="1"/>
    <col min="8970" max="8970" width="16.59765625" style="433" customWidth="1"/>
    <col min="8971" max="8971" width="18.296875" style="433" customWidth="1"/>
    <col min="8972" max="8972" width="16.69921875" style="433" customWidth="1"/>
    <col min="8973" max="8974" width="19.09765625" style="433" customWidth="1"/>
    <col min="8975" max="8975" width="12.69921875" style="433" customWidth="1"/>
    <col min="8976" max="8976" width="14.8984375" style="433" customWidth="1"/>
    <col min="8977" max="9216" width="9" style="433"/>
    <col min="9217" max="9217" width="6.09765625" style="433" customWidth="1"/>
    <col min="9218" max="9218" width="16.3984375" style="433" customWidth="1"/>
    <col min="9219" max="9219" width="11.296875" style="433" customWidth="1"/>
    <col min="9220" max="9220" width="28.8984375" style="433" customWidth="1"/>
    <col min="9221" max="9221" width="15.3984375" style="433" customWidth="1"/>
    <col min="9222" max="9222" width="17" style="433" customWidth="1"/>
    <col min="9223" max="9223" width="18.8984375" style="433" customWidth="1"/>
    <col min="9224" max="9224" width="16.09765625" style="433" customWidth="1"/>
    <col min="9225" max="9225" width="17.59765625" style="433" customWidth="1"/>
    <col min="9226" max="9226" width="16.59765625" style="433" customWidth="1"/>
    <col min="9227" max="9227" width="18.296875" style="433" customWidth="1"/>
    <col min="9228" max="9228" width="16.69921875" style="433" customWidth="1"/>
    <col min="9229" max="9230" width="19.09765625" style="433" customWidth="1"/>
    <col min="9231" max="9231" width="12.69921875" style="433" customWidth="1"/>
    <col min="9232" max="9232" width="14.8984375" style="433" customWidth="1"/>
    <col min="9233" max="9472" width="9" style="433"/>
    <col min="9473" max="9473" width="6.09765625" style="433" customWidth="1"/>
    <col min="9474" max="9474" width="16.3984375" style="433" customWidth="1"/>
    <col min="9475" max="9475" width="11.296875" style="433" customWidth="1"/>
    <col min="9476" max="9476" width="28.8984375" style="433" customWidth="1"/>
    <col min="9477" max="9477" width="15.3984375" style="433" customWidth="1"/>
    <col min="9478" max="9478" width="17" style="433" customWidth="1"/>
    <col min="9479" max="9479" width="18.8984375" style="433" customWidth="1"/>
    <col min="9480" max="9480" width="16.09765625" style="433" customWidth="1"/>
    <col min="9481" max="9481" width="17.59765625" style="433" customWidth="1"/>
    <col min="9482" max="9482" width="16.59765625" style="433" customWidth="1"/>
    <col min="9483" max="9483" width="18.296875" style="433" customWidth="1"/>
    <col min="9484" max="9484" width="16.69921875" style="433" customWidth="1"/>
    <col min="9485" max="9486" width="19.09765625" style="433" customWidth="1"/>
    <col min="9487" max="9487" width="12.69921875" style="433" customWidth="1"/>
    <col min="9488" max="9488" width="14.8984375" style="433" customWidth="1"/>
    <col min="9489" max="9728" width="9" style="433"/>
    <col min="9729" max="9729" width="6.09765625" style="433" customWidth="1"/>
    <col min="9730" max="9730" width="16.3984375" style="433" customWidth="1"/>
    <col min="9731" max="9731" width="11.296875" style="433" customWidth="1"/>
    <col min="9732" max="9732" width="28.8984375" style="433" customWidth="1"/>
    <col min="9733" max="9733" width="15.3984375" style="433" customWidth="1"/>
    <col min="9734" max="9734" width="17" style="433" customWidth="1"/>
    <col min="9735" max="9735" width="18.8984375" style="433" customWidth="1"/>
    <col min="9736" max="9736" width="16.09765625" style="433" customWidth="1"/>
    <col min="9737" max="9737" width="17.59765625" style="433" customWidth="1"/>
    <col min="9738" max="9738" width="16.59765625" style="433" customWidth="1"/>
    <col min="9739" max="9739" width="18.296875" style="433" customWidth="1"/>
    <col min="9740" max="9740" width="16.69921875" style="433" customWidth="1"/>
    <col min="9741" max="9742" width="19.09765625" style="433" customWidth="1"/>
    <col min="9743" max="9743" width="12.69921875" style="433" customWidth="1"/>
    <col min="9744" max="9744" width="14.8984375" style="433" customWidth="1"/>
    <col min="9745" max="9984" width="9" style="433"/>
    <col min="9985" max="9985" width="6.09765625" style="433" customWidth="1"/>
    <col min="9986" max="9986" width="16.3984375" style="433" customWidth="1"/>
    <col min="9987" max="9987" width="11.296875" style="433" customWidth="1"/>
    <col min="9988" max="9988" width="28.8984375" style="433" customWidth="1"/>
    <col min="9989" max="9989" width="15.3984375" style="433" customWidth="1"/>
    <col min="9990" max="9990" width="17" style="433" customWidth="1"/>
    <col min="9991" max="9991" width="18.8984375" style="433" customWidth="1"/>
    <col min="9992" max="9992" width="16.09765625" style="433" customWidth="1"/>
    <col min="9993" max="9993" width="17.59765625" style="433" customWidth="1"/>
    <col min="9994" max="9994" width="16.59765625" style="433" customWidth="1"/>
    <col min="9995" max="9995" width="18.296875" style="433" customWidth="1"/>
    <col min="9996" max="9996" width="16.69921875" style="433" customWidth="1"/>
    <col min="9997" max="9998" width="19.09765625" style="433" customWidth="1"/>
    <col min="9999" max="9999" width="12.69921875" style="433" customWidth="1"/>
    <col min="10000" max="10000" width="14.8984375" style="433" customWidth="1"/>
    <col min="10001" max="10240" width="9" style="433"/>
    <col min="10241" max="10241" width="6.09765625" style="433" customWidth="1"/>
    <col min="10242" max="10242" width="16.3984375" style="433" customWidth="1"/>
    <col min="10243" max="10243" width="11.296875" style="433" customWidth="1"/>
    <col min="10244" max="10244" width="28.8984375" style="433" customWidth="1"/>
    <col min="10245" max="10245" width="15.3984375" style="433" customWidth="1"/>
    <col min="10246" max="10246" width="17" style="433" customWidth="1"/>
    <col min="10247" max="10247" width="18.8984375" style="433" customWidth="1"/>
    <col min="10248" max="10248" width="16.09765625" style="433" customWidth="1"/>
    <col min="10249" max="10249" width="17.59765625" style="433" customWidth="1"/>
    <col min="10250" max="10250" width="16.59765625" style="433" customWidth="1"/>
    <col min="10251" max="10251" width="18.296875" style="433" customWidth="1"/>
    <col min="10252" max="10252" width="16.69921875" style="433" customWidth="1"/>
    <col min="10253" max="10254" width="19.09765625" style="433" customWidth="1"/>
    <col min="10255" max="10255" width="12.69921875" style="433" customWidth="1"/>
    <col min="10256" max="10256" width="14.8984375" style="433" customWidth="1"/>
    <col min="10257" max="10496" width="9" style="433"/>
    <col min="10497" max="10497" width="6.09765625" style="433" customWidth="1"/>
    <col min="10498" max="10498" width="16.3984375" style="433" customWidth="1"/>
    <col min="10499" max="10499" width="11.296875" style="433" customWidth="1"/>
    <col min="10500" max="10500" width="28.8984375" style="433" customWidth="1"/>
    <col min="10501" max="10501" width="15.3984375" style="433" customWidth="1"/>
    <col min="10502" max="10502" width="17" style="433" customWidth="1"/>
    <col min="10503" max="10503" width="18.8984375" style="433" customWidth="1"/>
    <col min="10504" max="10504" width="16.09765625" style="433" customWidth="1"/>
    <col min="10505" max="10505" width="17.59765625" style="433" customWidth="1"/>
    <col min="10506" max="10506" width="16.59765625" style="433" customWidth="1"/>
    <col min="10507" max="10507" width="18.296875" style="433" customWidth="1"/>
    <col min="10508" max="10508" width="16.69921875" style="433" customWidth="1"/>
    <col min="10509" max="10510" width="19.09765625" style="433" customWidth="1"/>
    <col min="10511" max="10511" width="12.69921875" style="433" customWidth="1"/>
    <col min="10512" max="10512" width="14.8984375" style="433" customWidth="1"/>
    <col min="10513" max="10752" width="9" style="433"/>
    <col min="10753" max="10753" width="6.09765625" style="433" customWidth="1"/>
    <col min="10754" max="10754" width="16.3984375" style="433" customWidth="1"/>
    <col min="10755" max="10755" width="11.296875" style="433" customWidth="1"/>
    <col min="10756" max="10756" width="28.8984375" style="433" customWidth="1"/>
    <col min="10757" max="10757" width="15.3984375" style="433" customWidth="1"/>
    <col min="10758" max="10758" width="17" style="433" customWidth="1"/>
    <col min="10759" max="10759" width="18.8984375" style="433" customWidth="1"/>
    <col min="10760" max="10760" width="16.09765625" style="433" customWidth="1"/>
    <col min="10761" max="10761" width="17.59765625" style="433" customWidth="1"/>
    <col min="10762" max="10762" width="16.59765625" style="433" customWidth="1"/>
    <col min="10763" max="10763" width="18.296875" style="433" customWidth="1"/>
    <col min="10764" max="10764" width="16.69921875" style="433" customWidth="1"/>
    <col min="10765" max="10766" width="19.09765625" style="433" customWidth="1"/>
    <col min="10767" max="10767" width="12.69921875" style="433" customWidth="1"/>
    <col min="10768" max="10768" width="14.8984375" style="433" customWidth="1"/>
    <col min="10769" max="11008" width="9" style="433"/>
    <col min="11009" max="11009" width="6.09765625" style="433" customWidth="1"/>
    <col min="11010" max="11010" width="16.3984375" style="433" customWidth="1"/>
    <col min="11011" max="11011" width="11.296875" style="433" customWidth="1"/>
    <col min="11012" max="11012" width="28.8984375" style="433" customWidth="1"/>
    <col min="11013" max="11013" width="15.3984375" style="433" customWidth="1"/>
    <col min="11014" max="11014" width="17" style="433" customWidth="1"/>
    <col min="11015" max="11015" width="18.8984375" style="433" customWidth="1"/>
    <col min="11016" max="11016" width="16.09765625" style="433" customWidth="1"/>
    <col min="11017" max="11017" width="17.59765625" style="433" customWidth="1"/>
    <col min="11018" max="11018" width="16.59765625" style="433" customWidth="1"/>
    <col min="11019" max="11019" width="18.296875" style="433" customWidth="1"/>
    <col min="11020" max="11020" width="16.69921875" style="433" customWidth="1"/>
    <col min="11021" max="11022" width="19.09765625" style="433" customWidth="1"/>
    <col min="11023" max="11023" width="12.69921875" style="433" customWidth="1"/>
    <col min="11024" max="11024" width="14.8984375" style="433" customWidth="1"/>
    <col min="11025" max="11264" width="9" style="433"/>
    <col min="11265" max="11265" width="6.09765625" style="433" customWidth="1"/>
    <col min="11266" max="11266" width="16.3984375" style="433" customWidth="1"/>
    <col min="11267" max="11267" width="11.296875" style="433" customWidth="1"/>
    <col min="11268" max="11268" width="28.8984375" style="433" customWidth="1"/>
    <col min="11269" max="11269" width="15.3984375" style="433" customWidth="1"/>
    <col min="11270" max="11270" width="17" style="433" customWidth="1"/>
    <col min="11271" max="11271" width="18.8984375" style="433" customWidth="1"/>
    <col min="11272" max="11272" width="16.09765625" style="433" customWidth="1"/>
    <col min="11273" max="11273" width="17.59765625" style="433" customWidth="1"/>
    <col min="11274" max="11274" width="16.59765625" style="433" customWidth="1"/>
    <col min="11275" max="11275" width="18.296875" style="433" customWidth="1"/>
    <col min="11276" max="11276" width="16.69921875" style="433" customWidth="1"/>
    <col min="11277" max="11278" width="19.09765625" style="433" customWidth="1"/>
    <col min="11279" max="11279" width="12.69921875" style="433" customWidth="1"/>
    <col min="11280" max="11280" width="14.8984375" style="433" customWidth="1"/>
    <col min="11281" max="11520" width="9" style="433"/>
    <col min="11521" max="11521" width="6.09765625" style="433" customWidth="1"/>
    <col min="11522" max="11522" width="16.3984375" style="433" customWidth="1"/>
    <col min="11523" max="11523" width="11.296875" style="433" customWidth="1"/>
    <col min="11524" max="11524" width="28.8984375" style="433" customWidth="1"/>
    <col min="11525" max="11525" width="15.3984375" style="433" customWidth="1"/>
    <col min="11526" max="11526" width="17" style="433" customWidth="1"/>
    <col min="11527" max="11527" width="18.8984375" style="433" customWidth="1"/>
    <col min="11528" max="11528" width="16.09765625" style="433" customWidth="1"/>
    <col min="11529" max="11529" width="17.59765625" style="433" customWidth="1"/>
    <col min="11530" max="11530" width="16.59765625" style="433" customWidth="1"/>
    <col min="11531" max="11531" width="18.296875" style="433" customWidth="1"/>
    <col min="11532" max="11532" width="16.69921875" style="433" customWidth="1"/>
    <col min="11533" max="11534" width="19.09765625" style="433" customWidth="1"/>
    <col min="11535" max="11535" width="12.69921875" style="433" customWidth="1"/>
    <col min="11536" max="11536" width="14.8984375" style="433" customWidth="1"/>
    <col min="11537" max="11776" width="9" style="433"/>
    <col min="11777" max="11777" width="6.09765625" style="433" customWidth="1"/>
    <col min="11778" max="11778" width="16.3984375" style="433" customWidth="1"/>
    <col min="11779" max="11779" width="11.296875" style="433" customWidth="1"/>
    <col min="11780" max="11780" width="28.8984375" style="433" customWidth="1"/>
    <col min="11781" max="11781" width="15.3984375" style="433" customWidth="1"/>
    <col min="11782" max="11782" width="17" style="433" customWidth="1"/>
    <col min="11783" max="11783" width="18.8984375" style="433" customWidth="1"/>
    <col min="11784" max="11784" width="16.09765625" style="433" customWidth="1"/>
    <col min="11785" max="11785" width="17.59765625" style="433" customWidth="1"/>
    <col min="11786" max="11786" width="16.59765625" style="433" customWidth="1"/>
    <col min="11787" max="11787" width="18.296875" style="433" customWidth="1"/>
    <col min="11788" max="11788" width="16.69921875" style="433" customWidth="1"/>
    <col min="11789" max="11790" width="19.09765625" style="433" customWidth="1"/>
    <col min="11791" max="11791" width="12.69921875" style="433" customWidth="1"/>
    <col min="11792" max="11792" width="14.8984375" style="433" customWidth="1"/>
    <col min="11793" max="12032" width="9" style="433"/>
    <col min="12033" max="12033" width="6.09765625" style="433" customWidth="1"/>
    <col min="12034" max="12034" width="16.3984375" style="433" customWidth="1"/>
    <col min="12035" max="12035" width="11.296875" style="433" customWidth="1"/>
    <col min="12036" max="12036" width="28.8984375" style="433" customWidth="1"/>
    <col min="12037" max="12037" width="15.3984375" style="433" customWidth="1"/>
    <col min="12038" max="12038" width="17" style="433" customWidth="1"/>
    <col min="12039" max="12039" width="18.8984375" style="433" customWidth="1"/>
    <col min="12040" max="12040" width="16.09765625" style="433" customWidth="1"/>
    <col min="12041" max="12041" width="17.59765625" style="433" customWidth="1"/>
    <col min="12042" max="12042" width="16.59765625" style="433" customWidth="1"/>
    <col min="12043" max="12043" width="18.296875" style="433" customWidth="1"/>
    <col min="12044" max="12044" width="16.69921875" style="433" customWidth="1"/>
    <col min="12045" max="12046" width="19.09765625" style="433" customWidth="1"/>
    <col min="12047" max="12047" width="12.69921875" style="433" customWidth="1"/>
    <col min="12048" max="12048" width="14.8984375" style="433" customWidth="1"/>
    <col min="12049" max="12288" width="9" style="433"/>
    <col min="12289" max="12289" width="6.09765625" style="433" customWidth="1"/>
    <col min="12290" max="12290" width="16.3984375" style="433" customWidth="1"/>
    <col min="12291" max="12291" width="11.296875" style="433" customWidth="1"/>
    <col min="12292" max="12292" width="28.8984375" style="433" customWidth="1"/>
    <col min="12293" max="12293" width="15.3984375" style="433" customWidth="1"/>
    <col min="12294" max="12294" width="17" style="433" customWidth="1"/>
    <col min="12295" max="12295" width="18.8984375" style="433" customWidth="1"/>
    <col min="12296" max="12296" width="16.09765625" style="433" customWidth="1"/>
    <col min="12297" max="12297" width="17.59765625" style="433" customWidth="1"/>
    <col min="12298" max="12298" width="16.59765625" style="433" customWidth="1"/>
    <col min="12299" max="12299" width="18.296875" style="433" customWidth="1"/>
    <col min="12300" max="12300" width="16.69921875" style="433" customWidth="1"/>
    <col min="12301" max="12302" width="19.09765625" style="433" customWidth="1"/>
    <col min="12303" max="12303" width="12.69921875" style="433" customWidth="1"/>
    <col min="12304" max="12304" width="14.8984375" style="433" customWidth="1"/>
    <col min="12305" max="12544" width="9" style="433"/>
    <col min="12545" max="12545" width="6.09765625" style="433" customWidth="1"/>
    <col min="12546" max="12546" width="16.3984375" style="433" customWidth="1"/>
    <col min="12547" max="12547" width="11.296875" style="433" customWidth="1"/>
    <col min="12548" max="12548" width="28.8984375" style="433" customWidth="1"/>
    <col min="12549" max="12549" width="15.3984375" style="433" customWidth="1"/>
    <col min="12550" max="12550" width="17" style="433" customWidth="1"/>
    <col min="12551" max="12551" width="18.8984375" style="433" customWidth="1"/>
    <col min="12552" max="12552" width="16.09765625" style="433" customWidth="1"/>
    <col min="12553" max="12553" width="17.59765625" style="433" customWidth="1"/>
    <col min="12554" max="12554" width="16.59765625" style="433" customWidth="1"/>
    <col min="12555" max="12555" width="18.296875" style="433" customWidth="1"/>
    <col min="12556" max="12556" width="16.69921875" style="433" customWidth="1"/>
    <col min="12557" max="12558" width="19.09765625" style="433" customWidth="1"/>
    <col min="12559" max="12559" width="12.69921875" style="433" customWidth="1"/>
    <col min="12560" max="12560" width="14.8984375" style="433" customWidth="1"/>
    <col min="12561" max="12800" width="9" style="433"/>
    <col min="12801" max="12801" width="6.09765625" style="433" customWidth="1"/>
    <col min="12802" max="12802" width="16.3984375" style="433" customWidth="1"/>
    <col min="12803" max="12803" width="11.296875" style="433" customWidth="1"/>
    <col min="12804" max="12804" width="28.8984375" style="433" customWidth="1"/>
    <col min="12805" max="12805" width="15.3984375" style="433" customWidth="1"/>
    <col min="12806" max="12806" width="17" style="433" customWidth="1"/>
    <col min="12807" max="12807" width="18.8984375" style="433" customWidth="1"/>
    <col min="12808" max="12808" width="16.09765625" style="433" customWidth="1"/>
    <col min="12809" max="12809" width="17.59765625" style="433" customWidth="1"/>
    <col min="12810" max="12810" width="16.59765625" style="433" customWidth="1"/>
    <col min="12811" max="12811" width="18.296875" style="433" customWidth="1"/>
    <col min="12812" max="12812" width="16.69921875" style="433" customWidth="1"/>
    <col min="12813" max="12814" width="19.09765625" style="433" customWidth="1"/>
    <col min="12815" max="12815" width="12.69921875" style="433" customWidth="1"/>
    <col min="12816" max="12816" width="14.8984375" style="433" customWidth="1"/>
    <col min="12817" max="13056" width="9" style="433"/>
    <col min="13057" max="13057" width="6.09765625" style="433" customWidth="1"/>
    <col min="13058" max="13058" width="16.3984375" style="433" customWidth="1"/>
    <col min="13059" max="13059" width="11.296875" style="433" customWidth="1"/>
    <col min="13060" max="13060" width="28.8984375" style="433" customWidth="1"/>
    <col min="13061" max="13061" width="15.3984375" style="433" customWidth="1"/>
    <col min="13062" max="13062" width="17" style="433" customWidth="1"/>
    <col min="13063" max="13063" width="18.8984375" style="433" customWidth="1"/>
    <col min="13064" max="13064" width="16.09765625" style="433" customWidth="1"/>
    <col min="13065" max="13065" width="17.59765625" style="433" customWidth="1"/>
    <col min="13066" max="13066" width="16.59765625" style="433" customWidth="1"/>
    <col min="13067" max="13067" width="18.296875" style="433" customWidth="1"/>
    <col min="13068" max="13068" width="16.69921875" style="433" customWidth="1"/>
    <col min="13069" max="13070" width="19.09765625" style="433" customWidth="1"/>
    <col min="13071" max="13071" width="12.69921875" style="433" customWidth="1"/>
    <col min="13072" max="13072" width="14.8984375" style="433" customWidth="1"/>
    <col min="13073" max="13312" width="9" style="433"/>
    <col min="13313" max="13313" width="6.09765625" style="433" customWidth="1"/>
    <col min="13314" max="13314" width="16.3984375" style="433" customWidth="1"/>
    <col min="13315" max="13315" width="11.296875" style="433" customWidth="1"/>
    <col min="13316" max="13316" width="28.8984375" style="433" customWidth="1"/>
    <col min="13317" max="13317" width="15.3984375" style="433" customWidth="1"/>
    <col min="13318" max="13318" width="17" style="433" customWidth="1"/>
    <col min="13319" max="13319" width="18.8984375" style="433" customWidth="1"/>
    <col min="13320" max="13320" width="16.09765625" style="433" customWidth="1"/>
    <col min="13321" max="13321" width="17.59765625" style="433" customWidth="1"/>
    <col min="13322" max="13322" width="16.59765625" style="433" customWidth="1"/>
    <col min="13323" max="13323" width="18.296875" style="433" customWidth="1"/>
    <col min="13324" max="13324" width="16.69921875" style="433" customWidth="1"/>
    <col min="13325" max="13326" width="19.09765625" style="433" customWidth="1"/>
    <col min="13327" max="13327" width="12.69921875" style="433" customWidth="1"/>
    <col min="13328" max="13328" width="14.8984375" style="433" customWidth="1"/>
    <col min="13329" max="13568" width="9" style="433"/>
    <col min="13569" max="13569" width="6.09765625" style="433" customWidth="1"/>
    <col min="13570" max="13570" width="16.3984375" style="433" customWidth="1"/>
    <col min="13571" max="13571" width="11.296875" style="433" customWidth="1"/>
    <col min="13572" max="13572" width="28.8984375" style="433" customWidth="1"/>
    <col min="13573" max="13573" width="15.3984375" style="433" customWidth="1"/>
    <col min="13574" max="13574" width="17" style="433" customWidth="1"/>
    <col min="13575" max="13575" width="18.8984375" style="433" customWidth="1"/>
    <col min="13576" max="13576" width="16.09765625" style="433" customWidth="1"/>
    <col min="13577" max="13577" width="17.59765625" style="433" customWidth="1"/>
    <col min="13578" max="13578" width="16.59765625" style="433" customWidth="1"/>
    <col min="13579" max="13579" width="18.296875" style="433" customWidth="1"/>
    <col min="13580" max="13580" width="16.69921875" style="433" customWidth="1"/>
    <col min="13581" max="13582" width="19.09765625" style="433" customWidth="1"/>
    <col min="13583" max="13583" width="12.69921875" style="433" customWidth="1"/>
    <col min="13584" max="13584" width="14.8984375" style="433" customWidth="1"/>
    <col min="13585" max="13824" width="9" style="433"/>
    <col min="13825" max="13825" width="6.09765625" style="433" customWidth="1"/>
    <col min="13826" max="13826" width="16.3984375" style="433" customWidth="1"/>
    <col min="13827" max="13827" width="11.296875" style="433" customWidth="1"/>
    <col min="13828" max="13828" width="28.8984375" style="433" customWidth="1"/>
    <col min="13829" max="13829" width="15.3984375" style="433" customWidth="1"/>
    <col min="13830" max="13830" width="17" style="433" customWidth="1"/>
    <col min="13831" max="13831" width="18.8984375" style="433" customWidth="1"/>
    <col min="13832" max="13832" width="16.09765625" style="433" customWidth="1"/>
    <col min="13833" max="13833" width="17.59765625" style="433" customWidth="1"/>
    <col min="13834" max="13834" width="16.59765625" style="433" customWidth="1"/>
    <col min="13835" max="13835" width="18.296875" style="433" customWidth="1"/>
    <col min="13836" max="13836" width="16.69921875" style="433" customWidth="1"/>
    <col min="13837" max="13838" width="19.09765625" style="433" customWidth="1"/>
    <col min="13839" max="13839" width="12.69921875" style="433" customWidth="1"/>
    <col min="13840" max="13840" width="14.8984375" style="433" customWidth="1"/>
    <col min="13841" max="14080" width="9" style="433"/>
    <col min="14081" max="14081" width="6.09765625" style="433" customWidth="1"/>
    <col min="14082" max="14082" width="16.3984375" style="433" customWidth="1"/>
    <col min="14083" max="14083" width="11.296875" style="433" customWidth="1"/>
    <col min="14084" max="14084" width="28.8984375" style="433" customWidth="1"/>
    <col min="14085" max="14085" width="15.3984375" style="433" customWidth="1"/>
    <col min="14086" max="14086" width="17" style="433" customWidth="1"/>
    <col min="14087" max="14087" width="18.8984375" style="433" customWidth="1"/>
    <col min="14088" max="14088" width="16.09765625" style="433" customWidth="1"/>
    <col min="14089" max="14089" width="17.59765625" style="433" customWidth="1"/>
    <col min="14090" max="14090" width="16.59765625" style="433" customWidth="1"/>
    <col min="14091" max="14091" width="18.296875" style="433" customWidth="1"/>
    <col min="14092" max="14092" width="16.69921875" style="433" customWidth="1"/>
    <col min="14093" max="14094" width="19.09765625" style="433" customWidth="1"/>
    <col min="14095" max="14095" width="12.69921875" style="433" customWidth="1"/>
    <col min="14096" max="14096" width="14.8984375" style="433" customWidth="1"/>
    <col min="14097" max="14336" width="9" style="433"/>
    <col min="14337" max="14337" width="6.09765625" style="433" customWidth="1"/>
    <col min="14338" max="14338" width="16.3984375" style="433" customWidth="1"/>
    <col min="14339" max="14339" width="11.296875" style="433" customWidth="1"/>
    <col min="14340" max="14340" width="28.8984375" style="433" customWidth="1"/>
    <col min="14341" max="14341" width="15.3984375" style="433" customWidth="1"/>
    <col min="14342" max="14342" width="17" style="433" customWidth="1"/>
    <col min="14343" max="14343" width="18.8984375" style="433" customWidth="1"/>
    <col min="14344" max="14344" width="16.09765625" style="433" customWidth="1"/>
    <col min="14345" max="14345" width="17.59765625" style="433" customWidth="1"/>
    <col min="14346" max="14346" width="16.59765625" style="433" customWidth="1"/>
    <col min="14347" max="14347" width="18.296875" style="433" customWidth="1"/>
    <col min="14348" max="14348" width="16.69921875" style="433" customWidth="1"/>
    <col min="14349" max="14350" width="19.09765625" style="433" customWidth="1"/>
    <col min="14351" max="14351" width="12.69921875" style="433" customWidth="1"/>
    <col min="14352" max="14352" width="14.8984375" style="433" customWidth="1"/>
    <col min="14353" max="14592" width="9" style="433"/>
    <col min="14593" max="14593" width="6.09765625" style="433" customWidth="1"/>
    <col min="14594" max="14594" width="16.3984375" style="433" customWidth="1"/>
    <col min="14595" max="14595" width="11.296875" style="433" customWidth="1"/>
    <col min="14596" max="14596" width="28.8984375" style="433" customWidth="1"/>
    <col min="14597" max="14597" width="15.3984375" style="433" customWidth="1"/>
    <col min="14598" max="14598" width="17" style="433" customWidth="1"/>
    <col min="14599" max="14599" width="18.8984375" style="433" customWidth="1"/>
    <col min="14600" max="14600" width="16.09765625" style="433" customWidth="1"/>
    <col min="14601" max="14601" width="17.59765625" style="433" customWidth="1"/>
    <col min="14602" max="14602" width="16.59765625" style="433" customWidth="1"/>
    <col min="14603" max="14603" width="18.296875" style="433" customWidth="1"/>
    <col min="14604" max="14604" width="16.69921875" style="433" customWidth="1"/>
    <col min="14605" max="14606" width="19.09765625" style="433" customWidth="1"/>
    <col min="14607" max="14607" width="12.69921875" style="433" customWidth="1"/>
    <col min="14608" max="14608" width="14.8984375" style="433" customWidth="1"/>
    <col min="14609" max="14848" width="9" style="433"/>
    <col min="14849" max="14849" width="6.09765625" style="433" customWidth="1"/>
    <col min="14850" max="14850" width="16.3984375" style="433" customWidth="1"/>
    <col min="14851" max="14851" width="11.296875" style="433" customWidth="1"/>
    <col min="14852" max="14852" width="28.8984375" style="433" customWidth="1"/>
    <col min="14853" max="14853" width="15.3984375" style="433" customWidth="1"/>
    <col min="14854" max="14854" width="17" style="433" customWidth="1"/>
    <col min="14855" max="14855" width="18.8984375" style="433" customWidth="1"/>
    <col min="14856" max="14856" width="16.09765625" style="433" customWidth="1"/>
    <col min="14857" max="14857" width="17.59765625" style="433" customWidth="1"/>
    <col min="14858" max="14858" width="16.59765625" style="433" customWidth="1"/>
    <col min="14859" max="14859" width="18.296875" style="433" customWidth="1"/>
    <col min="14860" max="14860" width="16.69921875" style="433" customWidth="1"/>
    <col min="14861" max="14862" width="19.09765625" style="433" customWidth="1"/>
    <col min="14863" max="14863" width="12.69921875" style="433" customWidth="1"/>
    <col min="14864" max="14864" width="14.8984375" style="433" customWidth="1"/>
    <col min="14865" max="15104" width="9" style="433"/>
    <col min="15105" max="15105" width="6.09765625" style="433" customWidth="1"/>
    <col min="15106" max="15106" width="16.3984375" style="433" customWidth="1"/>
    <col min="15107" max="15107" width="11.296875" style="433" customWidth="1"/>
    <col min="15108" max="15108" width="28.8984375" style="433" customWidth="1"/>
    <col min="15109" max="15109" width="15.3984375" style="433" customWidth="1"/>
    <col min="15110" max="15110" width="17" style="433" customWidth="1"/>
    <col min="15111" max="15111" width="18.8984375" style="433" customWidth="1"/>
    <col min="15112" max="15112" width="16.09765625" style="433" customWidth="1"/>
    <col min="15113" max="15113" width="17.59765625" style="433" customWidth="1"/>
    <col min="15114" max="15114" width="16.59765625" style="433" customWidth="1"/>
    <col min="15115" max="15115" width="18.296875" style="433" customWidth="1"/>
    <col min="15116" max="15116" width="16.69921875" style="433" customWidth="1"/>
    <col min="15117" max="15118" width="19.09765625" style="433" customWidth="1"/>
    <col min="15119" max="15119" width="12.69921875" style="433" customWidth="1"/>
    <col min="15120" max="15120" width="14.8984375" style="433" customWidth="1"/>
    <col min="15121" max="15360" width="9" style="433"/>
    <col min="15361" max="15361" width="6.09765625" style="433" customWidth="1"/>
    <col min="15362" max="15362" width="16.3984375" style="433" customWidth="1"/>
    <col min="15363" max="15363" width="11.296875" style="433" customWidth="1"/>
    <col min="15364" max="15364" width="28.8984375" style="433" customWidth="1"/>
    <col min="15365" max="15365" width="15.3984375" style="433" customWidth="1"/>
    <col min="15366" max="15366" width="17" style="433" customWidth="1"/>
    <col min="15367" max="15367" width="18.8984375" style="433" customWidth="1"/>
    <col min="15368" max="15368" width="16.09765625" style="433" customWidth="1"/>
    <col min="15369" max="15369" width="17.59765625" style="433" customWidth="1"/>
    <col min="15370" max="15370" width="16.59765625" style="433" customWidth="1"/>
    <col min="15371" max="15371" width="18.296875" style="433" customWidth="1"/>
    <col min="15372" max="15372" width="16.69921875" style="433" customWidth="1"/>
    <col min="15373" max="15374" width="19.09765625" style="433" customWidth="1"/>
    <col min="15375" max="15375" width="12.69921875" style="433" customWidth="1"/>
    <col min="15376" max="15376" width="14.8984375" style="433" customWidth="1"/>
    <col min="15377" max="15616" width="9" style="433"/>
    <col min="15617" max="15617" width="6.09765625" style="433" customWidth="1"/>
    <col min="15618" max="15618" width="16.3984375" style="433" customWidth="1"/>
    <col min="15619" max="15619" width="11.296875" style="433" customWidth="1"/>
    <col min="15620" max="15620" width="28.8984375" style="433" customWidth="1"/>
    <col min="15621" max="15621" width="15.3984375" style="433" customWidth="1"/>
    <col min="15622" max="15622" width="17" style="433" customWidth="1"/>
    <col min="15623" max="15623" width="18.8984375" style="433" customWidth="1"/>
    <col min="15624" max="15624" width="16.09765625" style="433" customWidth="1"/>
    <col min="15625" max="15625" width="17.59765625" style="433" customWidth="1"/>
    <col min="15626" max="15626" width="16.59765625" style="433" customWidth="1"/>
    <col min="15627" max="15627" width="18.296875" style="433" customWidth="1"/>
    <col min="15628" max="15628" width="16.69921875" style="433" customWidth="1"/>
    <col min="15629" max="15630" width="19.09765625" style="433" customWidth="1"/>
    <col min="15631" max="15631" width="12.69921875" style="433" customWidth="1"/>
    <col min="15632" max="15632" width="14.8984375" style="433" customWidth="1"/>
    <col min="15633" max="15872" width="9" style="433"/>
    <col min="15873" max="15873" width="6.09765625" style="433" customWidth="1"/>
    <col min="15874" max="15874" width="16.3984375" style="433" customWidth="1"/>
    <col min="15875" max="15875" width="11.296875" style="433" customWidth="1"/>
    <col min="15876" max="15876" width="28.8984375" style="433" customWidth="1"/>
    <col min="15877" max="15877" width="15.3984375" style="433" customWidth="1"/>
    <col min="15878" max="15878" width="17" style="433" customWidth="1"/>
    <col min="15879" max="15879" width="18.8984375" style="433" customWidth="1"/>
    <col min="15880" max="15880" width="16.09765625" style="433" customWidth="1"/>
    <col min="15881" max="15881" width="17.59765625" style="433" customWidth="1"/>
    <col min="15882" max="15882" width="16.59765625" style="433" customWidth="1"/>
    <col min="15883" max="15883" width="18.296875" style="433" customWidth="1"/>
    <col min="15884" max="15884" width="16.69921875" style="433" customWidth="1"/>
    <col min="15885" max="15886" width="19.09765625" style="433" customWidth="1"/>
    <col min="15887" max="15887" width="12.69921875" style="433" customWidth="1"/>
    <col min="15888" max="15888" width="14.8984375" style="433" customWidth="1"/>
    <col min="15889" max="16128" width="9" style="433"/>
    <col min="16129" max="16129" width="6.09765625" style="433" customWidth="1"/>
    <col min="16130" max="16130" width="16.3984375" style="433" customWidth="1"/>
    <col min="16131" max="16131" width="11.296875" style="433" customWidth="1"/>
    <col min="16132" max="16132" width="28.8984375" style="433" customWidth="1"/>
    <col min="16133" max="16133" width="15.3984375" style="433" customWidth="1"/>
    <col min="16134" max="16134" width="17" style="433" customWidth="1"/>
    <col min="16135" max="16135" width="18.8984375" style="433" customWidth="1"/>
    <col min="16136" max="16136" width="16.09765625" style="433" customWidth="1"/>
    <col min="16137" max="16137" width="17.59765625" style="433" customWidth="1"/>
    <col min="16138" max="16138" width="16.59765625" style="433" customWidth="1"/>
    <col min="16139" max="16139" width="18.296875" style="433" customWidth="1"/>
    <col min="16140" max="16140" width="16.69921875" style="433" customWidth="1"/>
    <col min="16141" max="16142" width="19.09765625" style="433" customWidth="1"/>
    <col min="16143" max="16143" width="12.69921875" style="433" customWidth="1"/>
    <col min="16144" max="16144" width="14.8984375" style="433" customWidth="1"/>
    <col min="16145" max="16384" width="9" style="433"/>
  </cols>
  <sheetData>
    <row r="1" spans="1:16" x14ac:dyDescent="0.75">
      <c r="M1" s="497" t="s">
        <v>357</v>
      </c>
      <c r="N1" s="497"/>
      <c r="O1" s="497"/>
      <c r="P1" s="497"/>
    </row>
    <row r="2" spans="1:16" ht="30" x14ac:dyDescent="0.85">
      <c r="A2" s="498" t="s">
        <v>806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</row>
    <row r="3" spans="1:16" s="435" customFormat="1" ht="21.75" customHeight="1" x14ac:dyDescent="0.75">
      <c r="A3" s="499" t="s">
        <v>97</v>
      </c>
      <c r="B3" s="499" t="s">
        <v>88</v>
      </c>
      <c r="C3" s="499" t="s">
        <v>96</v>
      </c>
      <c r="D3" s="499" t="s">
        <v>101</v>
      </c>
      <c r="E3" s="169" t="s">
        <v>519</v>
      </c>
      <c r="F3" s="170" t="s">
        <v>520</v>
      </c>
      <c r="G3" s="171" t="s">
        <v>521</v>
      </c>
      <c r="H3" s="172" t="s">
        <v>522</v>
      </c>
      <c r="I3" s="169" t="s">
        <v>523</v>
      </c>
      <c r="J3" s="170" t="s">
        <v>524</v>
      </c>
      <c r="K3" s="171" t="s">
        <v>525</v>
      </c>
      <c r="L3" s="172" t="s">
        <v>526</v>
      </c>
      <c r="M3" s="169" t="s">
        <v>527</v>
      </c>
      <c r="N3" s="169" t="s">
        <v>528</v>
      </c>
      <c r="O3" s="500" t="s">
        <v>529</v>
      </c>
      <c r="P3" s="501" t="s">
        <v>530</v>
      </c>
    </row>
    <row r="4" spans="1:16" s="435" customFormat="1" ht="135" x14ac:dyDescent="0.75">
      <c r="A4" s="499"/>
      <c r="B4" s="499"/>
      <c r="C4" s="499"/>
      <c r="D4" s="499"/>
      <c r="E4" s="173" t="s">
        <v>531</v>
      </c>
      <c r="F4" s="174" t="s">
        <v>221</v>
      </c>
      <c r="G4" s="175" t="s">
        <v>532</v>
      </c>
      <c r="H4" s="176" t="s">
        <v>543</v>
      </c>
      <c r="I4" s="173" t="s">
        <v>533</v>
      </c>
      <c r="J4" s="174" t="s">
        <v>534</v>
      </c>
      <c r="K4" s="175" t="s">
        <v>535</v>
      </c>
      <c r="L4" s="176" t="s">
        <v>536</v>
      </c>
      <c r="M4" s="177" t="s">
        <v>544</v>
      </c>
      <c r="N4" s="177" t="s">
        <v>545</v>
      </c>
      <c r="O4" s="500"/>
      <c r="P4" s="501"/>
    </row>
    <row r="5" spans="1:16" s="435" customFormat="1" x14ac:dyDescent="0.75">
      <c r="A5" s="499"/>
      <c r="B5" s="499"/>
      <c r="C5" s="499"/>
      <c r="D5" s="499"/>
      <c r="E5" s="173" t="s">
        <v>537</v>
      </c>
      <c r="F5" s="174" t="s">
        <v>537</v>
      </c>
      <c r="G5" s="175" t="s">
        <v>537</v>
      </c>
      <c r="H5" s="176" t="s">
        <v>537</v>
      </c>
      <c r="I5" s="173" t="s">
        <v>537</v>
      </c>
      <c r="J5" s="174" t="s">
        <v>537</v>
      </c>
      <c r="K5" s="175" t="s">
        <v>537</v>
      </c>
      <c r="L5" s="176" t="s">
        <v>537</v>
      </c>
      <c r="M5" s="173" t="s">
        <v>537</v>
      </c>
      <c r="N5" s="173" t="s">
        <v>537</v>
      </c>
      <c r="O5" s="178" t="s">
        <v>538</v>
      </c>
      <c r="P5" s="501"/>
    </row>
    <row r="6" spans="1:16" s="435" customFormat="1" x14ac:dyDescent="0.75">
      <c r="A6" s="499"/>
      <c r="B6" s="499"/>
      <c r="C6" s="499"/>
      <c r="D6" s="499"/>
      <c r="E6" s="179">
        <v>19.25</v>
      </c>
      <c r="F6" s="180">
        <v>7.36</v>
      </c>
      <c r="G6" s="181">
        <v>7</v>
      </c>
      <c r="H6" s="182">
        <v>24.7</v>
      </c>
      <c r="I6" s="179">
        <v>10.34</v>
      </c>
      <c r="J6" s="180">
        <v>9.68</v>
      </c>
      <c r="K6" s="183">
        <v>0.56999999999999995</v>
      </c>
      <c r="L6" s="182">
        <v>13.5</v>
      </c>
      <c r="M6" s="179">
        <v>7.6000000000000005</v>
      </c>
      <c r="N6" s="179">
        <v>0.25</v>
      </c>
      <c r="O6" s="184">
        <v>100</v>
      </c>
      <c r="P6" s="501"/>
    </row>
    <row r="7" spans="1:16" s="436" customFormat="1" x14ac:dyDescent="0.75">
      <c r="A7" s="185">
        <v>1</v>
      </c>
      <c r="B7" s="186" t="s">
        <v>95</v>
      </c>
      <c r="C7" s="187" t="s">
        <v>5</v>
      </c>
      <c r="D7" s="186" t="s">
        <v>253</v>
      </c>
      <c r="E7" s="188">
        <v>21</v>
      </c>
      <c r="F7" s="188">
        <v>8</v>
      </c>
      <c r="G7" s="188">
        <v>3.5</v>
      </c>
      <c r="H7" s="188">
        <v>23.5</v>
      </c>
      <c r="I7" s="188">
        <v>22</v>
      </c>
      <c r="J7" s="188">
        <v>0.25</v>
      </c>
      <c r="K7" s="188">
        <v>6</v>
      </c>
      <c r="L7" s="188">
        <v>8</v>
      </c>
      <c r="M7" s="188">
        <v>3.5</v>
      </c>
      <c r="N7" s="189" t="s">
        <v>892</v>
      </c>
      <c r="O7" s="190">
        <v>96</v>
      </c>
      <c r="P7" s="191" t="s">
        <v>113</v>
      </c>
    </row>
    <row r="8" spans="1:16" s="436" customFormat="1" x14ac:dyDescent="0.75">
      <c r="A8" s="185">
        <v>2</v>
      </c>
      <c r="B8" s="186" t="s">
        <v>95</v>
      </c>
      <c r="C8" s="187" t="s">
        <v>63</v>
      </c>
      <c r="D8" s="186" t="s">
        <v>254</v>
      </c>
      <c r="E8" s="188">
        <v>21</v>
      </c>
      <c r="F8" s="188">
        <v>8</v>
      </c>
      <c r="G8" s="188">
        <v>3.5</v>
      </c>
      <c r="H8" s="188">
        <v>23.5</v>
      </c>
      <c r="I8" s="188">
        <v>22</v>
      </c>
      <c r="J8" s="188">
        <v>0.25</v>
      </c>
      <c r="K8" s="188">
        <v>10</v>
      </c>
      <c r="L8" s="188">
        <v>8</v>
      </c>
      <c r="M8" s="188">
        <v>3.5</v>
      </c>
      <c r="N8" s="189" t="s">
        <v>892</v>
      </c>
      <c r="O8" s="190">
        <v>100</v>
      </c>
      <c r="P8" s="191" t="s">
        <v>113</v>
      </c>
    </row>
    <row r="9" spans="1:16" s="436" customFormat="1" x14ac:dyDescent="0.75">
      <c r="A9" s="185">
        <v>3</v>
      </c>
      <c r="B9" s="186" t="s">
        <v>95</v>
      </c>
      <c r="C9" s="187" t="s">
        <v>64</v>
      </c>
      <c r="D9" s="186" t="s">
        <v>255</v>
      </c>
      <c r="E9" s="188">
        <v>21</v>
      </c>
      <c r="F9" s="188">
        <v>8</v>
      </c>
      <c r="G9" s="188">
        <v>3.5</v>
      </c>
      <c r="H9" s="188">
        <v>23.5</v>
      </c>
      <c r="I9" s="188">
        <v>22</v>
      </c>
      <c r="J9" s="188">
        <v>0.25</v>
      </c>
      <c r="K9" s="188">
        <v>10</v>
      </c>
      <c r="L9" s="188">
        <v>8</v>
      </c>
      <c r="M9" s="188">
        <v>3.5</v>
      </c>
      <c r="N9" s="189" t="s">
        <v>892</v>
      </c>
      <c r="O9" s="190">
        <v>100</v>
      </c>
      <c r="P9" s="191" t="s">
        <v>113</v>
      </c>
    </row>
    <row r="10" spans="1:16" s="436" customFormat="1" x14ac:dyDescent="0.75">
      <c r="A10" s="185">
        <v>4</v>
      </c>
      <c r="B10" s="186" t="s">
        <v>95</v>
      </c>
      <c r="C10" s="187" t="s">
        <v>65</v>
      </c>
      <c r="D10" s="186" t="s">
        <v>256</v>
      </c>
      <c r="E10" s="188">
        <v>21</v>
      </c>
      <c r="F10" s="188">
        <v>8</v>
      </c>
      <c r="G10" s="188">
        <v>3.5</v>
      </c>
      <c r="H10" s="188">
        <v>23.5</v>
      </c>
      <c r="I10" s="188">
        <v>22</v>
      </c>
      <c r="J10" s="188">
        <v>0.25</v>
      </c>
      <c r="K10" s="188">
        <v>10</v>
      </c>
      <c r="L10" s="188">
        <v>8</v>
      </c>
      <c r="M10" s="188">
        <v>3.5</v>
      </c>
      <c r="N10" s="189" t="s">
        <v>892</v>
      </c>
      <c r="O10" s="190">
        <v>100</v>
      </c>
      <c r="P10" s="191" t="s">
        <v>113</v>
      </c>
    </row>
    <row r="11" spans="1:16" s="436" customFormat="1" x14ac:dyDescent="0.75">
      <c r="A11" s="185">
        <v>5</v>
      </c>
      <c r="B11" s="186" t="s">
        <v>95</v>
      </c>
      <c r="C11" s="187" t="s">
        <v>66</v>
      </c>
      <c r="D11" s="186" t="s">
        <v>257</v>
      </c>
      <c r="E11" s="188">
        <v>21</v>
      </c>
      <c r="F11" s="188">
        <v>8</v>
      </c>
      <c r="G11" s="188">
        <v>3.5</v>
      </c>
      <c r="H11" s="188">
        <v>23.5</v>
      </c>
      <c r="I11" s="188">
        <v>22</v>
      </c>
      <c r="J11" s="188">
        <v>0.25</v>
      </c>
      <c r="K11" s="188">
        <v>10</v>
      </c>
      <c r="L11" s="188">
        <v>8</v>
      </c>
      <c r="M11" s="188">
        <v>3.5</v>
      </c>
      <c r="N11" s="189" t="s">
        <v>892</v>
      </c>
      <c r="O11" s="190">
        <v>100</v>
      </c>
      <c r="P11" s="191" t="s">
        <v>113</v>
      </c>
    </row>
    <row r="12" spans="1:16" s="436" customFormat="1" x14ac:dyDescent="0.75">
      <c r="A12" s="185">
        <v>6</v>
      </c>
      <c r="B12" s="186" t="s">
        <v>95</v>
      </c>
      <c r="C12" s="187" t="s">
        <v>67</v>
      </c>
      <c r="D12" s="186" t="s">
        <v>258</v>
      </c>
      <c r="E12" s="188">
        <v>21</v>
      </c>
      <c r="F12" s="188">
        <v>8</v>
      </c>
      <c r="G12" s="188">
        <v>3.5</v>
      </c>
      <c r="H12" s="188">
        <v>23.5</v>
      </c>
      <c r="I12" s="188">
        <v>22</v>
      </c>
      <c r="J12" s="188">
        <v>0.25</v>
      </c>
      <c r="K12" s="188">
        <v>8</v>
      </c>
      <c r="L12" s="188">
        <v>8</v>
      </c>
      <c r="M12" s="188">
        <v>3.5</v>
      </c>
      <c r="N12" s="189" t="s">
        <v>892</v>
      </c>
      <c r="O12" s="190">
        <v>98</v>
      </c>
      <c r="P12" s="191" t="s">
        <v>113</v>
      </c>
    </row>
    <row r="13" spans="1:16" s="436" customFormat="1" x14ac:dyDescent="0.75">
      <c r="A13" s="185">
        <v>7</v>
      </c>
      <c r="B13" s="186" t="s">
        <v>95</v>
      </c>
      <c r="C13" s="187" t="s">
        <v>68</v>
      </c>
      <c r="D13" s="186" t="s">
        <v>259</v>
      </c>
      <c r="E13" s="188">
        <v>21</v>
      </c>
      <c r="F13" s="188">
        <v>8</v>
      </c>
      <c r="G13" s="188">
        <v>3.5</v>
      </c>
      <c r="H13" s="188">
        <v>23.5</v>
      </c>
      <c r="I13" s="188">
        <v>22</v>
      </c>
      <c r="J13" s="188">
        <v>0.25</v>
      </c>
      <c r="K13" s="188">
        <v>10</v>
      </c>
      <c r="L13" s="188">
        <v>8</v>
      </c>
      <c r="M13" s="188">
        <v>3.5</v>
      </c>
      <c r="N13" s="189" t="s">
        <v>892</v>
      </c>
      <c r="O13" s="190">
        <v>100</v>
      </c>
      <c r="P13" s="191" t="s">
        <v>113</v>
      </c>
    </row>
    <row r="14" spans="1:16" s="436" customFormat="1" x14ac:dyDescent="0.75">
      <c r="A14" s="185">
        <v>8</v>
      </c>
      <c r="B14" s="186" t="s">
        <v>95</v>
      </c>
      <c r="C14" s="187" t="s">
        <v>69</v>
      </c>
      <c r="D14" s="186" t="s">
        <v>260</v>
      </c>
      <c r="E14" s="188">
        <v>21</v>
      </c>
      <c r="F14" s="188">
        <v>8</v>
      </c>
      <c r="G14" s="188">
        <v>3.5</v>
      </c>
      <c r="H14" s="188">
        <v>23.5</v>
      </c>
      <c r="I14" s="188">
        <v>22</v>
      </c>
      <c r="J14" s="188">
        <v>0.25</v>
      </c>
      <c r="K14" s="188">
        <v>10</v>
      </c>
      <c r="L14" s="188">
        <v>8</v>
      </c>
      <c r="M14" s="188">
        <v>3.5</v>
      </c>
      <c r="N14" s="189" t="s">
        <v>892</v>
      </c>
      <c r="O14" s="190">
        <v>100</v>
      </c>
      <c r="P14" s="191" t="s">
        <v>113</v>
      </c>
    </row>
    <row r="15" spans="1:16" s="436" customFormat="1" x14ac:dyDescent="0.75">
      <c r="A15" s="185">
        <v>9</v>
      </c>
      <c r="B15" s="186" t="s">
        <v>95</v>
      </c>
      <c r="C15" s="187" t="s">
        <v>70</v>
      </c>
      <c r="D15" s="186" t="s">
        <v>261</v>
      </c>
      <c r="E15" s="188">
        <v>21</v>
      </c>
      <c r="F15" s="188">
        <v>8</v>
      </c>
      <c r="G15" s="188">
        <v>3.5</v>
      </c>
      <c r="H15" s="188">
        <v>23.5</v>
      </c>
      <c r="I15" s="188">
        <v>22</v>
      </c>
      <c r="J15" s="188">
        <v>0.25</v>
      </c>
      <c r="K15" s="188">
        <v>10</v>
      </c>
      <c r="L15" s="188">
        <v>8</v>
      </c>
      <c r="M15" s="188">
        <v>3.5</v>
      </c>
      <c r="N15" s="189" t="s">
        <v>892</v>
      </c>
      <c r="O15" s="190">
        <v>100</v>
      </c>
      <c r="P15" s="191" t="s">
        <v>113</v>
      </c>
    </row>
    <row r="16" spans="1:16" s="436" customFormat="1" x14ac:dyDescent="0.75">
      <c r="A16" s="185">
        <v>10</v>
      </c>
      <c r="B16" s="186" t="s">
        <v>95</v>
      </c>
      <c r="C16" s="187" t="s">
        <v>71</v>
      </c>
      <c r="D16" s="186" t="s">
        <v>262</v>
      </c>
      <c r="E16" s="188">
        <v>21</v>
      </c>
      <c r="F16" s="188">
        <v>8</v>
      </c>
      <c r="G16" s="188">
        <v>3.25</v>
      </c>
      <c r="H16" s="188">
        <v>23.5</v>
      </c>
      <c r="I16" s="188">
        <v>22</v>
      </c>
      <c r="J16" s="188">
        <v>0.25</v>
      </c>
      <c r="K16" s="188">
        <v>8</v>
      </c>
      <c r="L16" s="188">
        <v>8</v>
      </c>
      <c r="M16" s="188">
        <v>3.5</v>
      </c>
      <c r="N16" s="189" t="s">
        <v>892</v>
      </c>
      <c r="O16" s="190">
        <v>97.75</v>
      </c>
      <c r="P16" s="191" t="s">
        <v>113</v>
      </c>
    </row>
    <row r="17" spans="1:16" s="436" customFormat="1" x14ac:dyDescent="0.75">
      <c r="A17" s="185">
        <v>11</v>
      </c>
      <c r="B17" s="186" t="s">
        <v>95</v>
      </c>
      <c r="C17" s="187" t="s">
        <v>76</v>
      </c>
      <c r="D17" s="186" t="s">
        <v>263</v>
      </c>
      <c r="E17" s="188">
        <v>21</v>
      </c>
      <c r="F17" s="188">
        <v>8</v>
      </c>
      <c r="G17" s="188">
        <v>3.5</v>
      </c>
      <c r="H17" s="188">
        <v>23.5</v>
      </c>
      <c r="I17" s="188">
        <v>22</v>
      </c>
      <c r="J17" s="188">
        <v>0.25</v>
      </c>
      <c r="K17" s="188">
        <v>10</v>
      </c>
      <c r="L17" s="188">
        <v>8</v>
      </c>
      <c r="M17" s="188">
        <v>3.5</v>
      </c>
      <c r="N17" s="189" t="s">
        <v>892</v>
      </c>
      <c r="O17" s="190">
        <v>100</v>
      </c>
      <c r="P17" s="191" t="s">
        <v>113</v>
      </c>
    </row>
    <row r="18" spans="1:16" s="436" customFormat="1" x14ac:dyDescent="0.75">
      <c r="A18" s="185">
        <v>12</v>
      </c>
      <c r="B18" s="186" t="s">
        <v>95</v>
      </c>
      <c r="C18" s="187" t="s">
        <v>87</v>
      </c>
      <c r="D18" s="186" t="s">
        <v>264</v>
      </c>
      <c r="E18" s="188">
        <v>21</v>
      </c>
      <c r="F18" s="188">
        <v>8</v>
      </c>
      <c r="G18" s="188">
        <v>3.5</v>
      </c>
      <c r="H18" s="188">
        <v>23.5</v>
      </c>
      <c r="I18" s="188">
        <v>22</v>
      </c>
      <c r="J18" s="188">
        <v>0.25</v>
      </c>
      <c r="K18" s="188">
        <v>10</v>
      </c>
      <c r="L18" s="188">
        <v>8</v>
      </c>
      <c r="M18" s="188">
        <v>3.5</v>
      </c>
      <c r="N18" s="189" t="s">
        <v>892</v>
      </c>
      <c r="O18" s="190">
        <v>100</v>
      </c>
      <c r="P18" s="191" t="s">
        <v>113</v>
      </c>
    </row>
    <row r="19" spans="1:16" s="436" customFormat="1" x14ac:dyDescent="0.75">
      <c r="A19" s="191">
        <v>13</v>
      </c>
      <c r="B19" s="192" t="s">
        <v>89</v>
      </c>
      <c r="C19" s="193">
        <v>10671</v>
      </c>
      <c r="D19" s="194" t="s">
        <v>893</v>
      </c>
      <c r="E19" s="188">
        <v>21</v>
      </c>
      <c r="F19" s="188">
        <v>8</v>
      </c>
      <c r="G19" s="188">
        <v>3.5</v>
      </c>
      <c r="H19" s="188">
        <v>23.5</v>
      </c>
      <c r="I19" s="188">
        <v>21.5</v>
      </c>
      <c r="J19" s="188">
        <v>0.25</v>
      </c>
      <c r="K19" s="188">
        <v>10</v>
      </c>
      <c r="L19" s="188">
        <v>8</v>
      </c>
      <c r="M19" s="188">
        <v>3.5</v>
      </c>
      <c r="N19" s="189" t="s">
        <v>892</v>
      </c>
      <c r="O19" s="190">
        <v>99.5</v>
      </c>
      <c r="P19" s="191" t="s">
        <v>113</v>
      </c>
    </row>
    <row r="20" spans="1:16" s="436" customFormat="1" x14ac:dyDescent="0.75">
      <c r="A20" s="191">
        <v>14</v>
      </c>
      <c r="B20" s="192" t="s">
        <v>89</v>
      </c>
      <c r="C20" s="187" t="s">
        <v>10</v>
      </c>
      <c r="D20" s="195" t="s">
        <v>894</v>
      </c>
      <c r="E20" s="188">
        <v>21</v>
      </c>
      <c r="F20" s="188">
        <v>8</v>
      </c>
      <c r="G20" s="188">
        <v>3.5</v>
      </c>
      <c r="H20" s="188">
        <v>23.5</v>
      </c>
      <c r="I20" s="188">
        <v>22</v>
      </c>
      <c r="J20" s="188">
        <v>0.25</v>
      </c>
      <c r="K20" s="188">
        <v>10</v>
      </c>
      <c r="L20" s="188">
        <v>8</v>
      </c>
      <c r="M20" s="188">
        <v>3.5</v>
      </c>
      <c r="N20" s="189" t="s">
        <v>892</v>
      </c>
      <c r="O20" s="190">
        <v>100</v>
      </c>
      <c r="P20" s="191" t="s">
        <v>113</v>
      </c>
    </row>
    <row r="21" spans="1:16" s="436" customFormat="1" x14ac:dyDescent="0.75">
      <c r="A21" s="191">
        <v>15</v>
      </c>
      <c r="B21" s="192" t="s">
        <v>89</v>
      </c>
      <c r="C21" s="187" t="s">
        <v>11</v>
      </c>
      <c r="D21" s="195" t="s">
        <v>895</v>
      </c>
      <c r="E21" s="188">
        <v>21</v>
      </c>
      <c r="F21" s="188">
        <v>8</v>
      </c>
      <c r="G21" s="188">
        <v>3.5</v>
      </c>
      <c r="H21" s="188">
        <v>23.5</v>
      </c>
      <c r="I21" s="188">
        <v>20.5</v>
      </c>
      <c r="J21" s="188">
        <v>0.25</v>
      </c>
      <c r="K21" s="188">
        <v>10</v>
      </c>
      <c r="L21" s="188">
        <v>8</v>
      </c>
      <c r="M21" s="188">
        <v>3.5</v>
      </c>
      <c r="N21" s="189" t="s">
        <v>892</v>
      </c>
      <c r="O21" s="190">
        <v>98.5</v>
      </c>
      <c r="P21" s="191" t="s">
        <v>113</v>
      </c>
    </row>
    <row r="22" spans="1:16" s="436" customFormat="1" x14ac:dyDescent="0.75">
      <c r="A22" s="191">
        <v>16</v>
      </c>
      <c r="B22" s="192" t="s">
        <v>89</v>
      </c>
      <c r="C22" s="187" t="s">
        <v>12</v>
      </c>
      <c r="D22" s="195" t="s">
        <v>896</v>
      </c>
      <c r="E22" s="188">
        <v>21</v>
      </c>
      <c r="F22" s="188">
        <v>8</v>
      </c>
      <c r="G22" s="188">
        <v>3.5</v>
      </c>
      <c r="H22" s="188">
        <v>23.5</v>
      </c>
      <c r="I22" s="188">
        <v>22</v>
      </c>
      <c r="J22" s="188">
        <v>0.25</v>
      </c>
      <c r="K22" s="188">
        <v>10</v>
      </c>
      <c r="L22" s="188">
        <v>8</v>
      </c>
      <c r="M22" s="188">
        <v>3.5</v>
      </c>
      <c r="N22" s="189" t="s">
        <v>892</v>
      </c>
      <c r="O22" s="190">
        <v>100</v>
      </c>
      <c r="P22" s="191" t="s">
        <v>113</v>
      </c>
    </row>
    <row r="23" spans="1:16" s="436" customFormat="1" x14ac:dyDescent="0.75">
      <c r="A23" s="191">
        <v>17</v>
      </c>
      <c r="B23" s="192" t="s">
        <v>89</v>
      </c>
      <c r="C23" s="187" t="s">
        <v>13</v>
      </c>
      <c r="D23" s="195" t="s">
        <v>897</v>
      </c>
      <c r="E23" s="188">
        <v>21</v>
      </c>
      <c r="F23" s="188">
        <v>8</v>
      </c>
      <c r="G23" s="188">
        <v>3.5</v>
      </c>
      <c r="H23" s="188">
        <v>23.5</v>
      </c>
      <c r="I23" s="188">
        <v>22</v>
      </c>
      <c r="J23" s="188">
        <v>0.25</v>
      </c>
      <c r="K23" s="188">
        <v>10</v>
      </c>
      <c r="L23" s="188">
        <v>8</v>
      </c>
      <c r="M23" s="188">
        <v>3.25</v>
      </c>
      <c r="N23" s="189" t="s">
        <v>892</v>
      </c>
      <c r="O23" s="190">
        <v>99.75</v>
      </c>
      <c r="P23" s="191" t="s">
        <v>113</v>
      </c>
    </row>
    <row r="24" spans="1:16" s="436" customFormat="1" x14ac:dyDescent="0.75">
      <c r="A24" s="191">
        <v>18</v>
      </c>
      <c r="B24" s="192" t="s">
        <v>89</v>
      </c>
      <c r="C24" s="187" t="s">
        <v>14</v>
      </c>
      <c r="D24" s="195" t="s">
        <v>898</v>
      </c>
      <c r="E24" s="188">
        <v>21</v>
      </c>
      <c r="F24" s="188">
        <v>8</v>
      </c>
      <c r="G24" s="188">
        <v>3.5</v>
      </c>
      <c r="H24" s="188">
        <v>23.5</v>
      </c>
      <c r="I24" s="188">
        <v>22</v>
      </c>
      <c r="J24" s="188">
        <v>0.25</v>
      </c>
      <c r="K24" s="188">
        <v>10</v>
      </c>
      <c r="L24" s="188">
        <v>8</v>
      </c>
      <c r="M24" s="188">
        <v>3.5</v>
      </c>
      <c r="N24" s="189" t="s">
        <v>892</v>
      </c>
      <c r="O24" s="190">
        <v>100</v>
      </c>
      <c r="P24" s="191" t="s">
        <v>113</v>
      </c>
    </row>
    <row r="25" spans="1:16" s="436" customFormat="1" x14ac:dyDescent="0.75">
      <c r="A25" s="191">
        <v>19</v>
      </c>
      <c r="B25" s="192" t="s">
        <v>89</v>
      </c>
      <c r="C25" s="187" t="s">
        <v>15</v>
      </c>
      <c r="D25" s="195" t="s">
        <v>899</v>
      </c>
      <c r="E25" s="188">
        <v>21</v>
      </c>
      <c r="F25" s="188">
        <v>8</v>
      </c>
      <c r="G25" s="188">
        <v>3.5</v>
      </c>
      <c r="H25" s="188">
        <v>23.5</v>
      </c>
      <c r="I25" s="188">
        <v>21.5</v>
      </c>
      <c r="J25" s="188">
        <v>0.25</v>
      </c>
      <c r="K25" s="188">
        <v>10</v>
      </c>
      <c r="L25" s="188">
        <v>8</v>
      </c>
      <c r="M25" s="188">
        <v>3.5</v>
      </c>
      <c r="N25" s="189" t="s">
        <v>892</v>
      </c>
      <c r="O25" s="190">
        <v>99.5</v>
      </c>
      <c r="P25" s="191" t="s">
        <v>113</v>
      </c>
    </row>
    <row r="26" spans="1:16" s="436" customFormat="1" x14ac:dyDescent="0.75">
      <c r="A26" s="191">
        <v>20</v>
      </c>
      <c r="B26" s="192" t="s">
        <v>89</v>
      </c>
      <c r="C26" s="187" t="s">
        <v>16</v>
      </c>
      <c r="D26" s="195" t="s">
        <v>900</v>
      </c>
      <c r="E26" s="188">
        <v>21</v>
      </c>
      <c r="F26" s="188">
        <v>8</v>
      </c>
      <c r="G26" s="188">
        <v>3.5</v>
      </c>
      <c r="H26" s="188">
        <v>23.5</v>
      </c>
      <c r="I26" s="188">
        <v>22</v>
      </c>
      <c r="J26" s="188">
        <v>0.25</v>
      </c>
      <c r="K26" s="188">
        <v>10</v>
      </c>
      <c r="L26" s="188">
        <v>8</v>
      </c>
      <c r="M26" s="188">
        <v>3.5</v>
      </c>
      <c r="N26" s="189" t="s">
        <v>892</v>
      </c>
      <c r="O26" s="190">
        <v>100</v>
      </c>
      <c r="P26" s="191" t="s">
        <v>113</v>
      </c>
    </row>
    <row r="27" spans="1:16" s="436" customFormat="1" x14ac:dyDescent="0.75">
      <c r="A27" s="185">
        <v>21</v>
      </c>
      <c r="B27" s="186" t="s">
        <v>92</v>
      </c>
      <c r="C27" s="187" t="s">
        <v>2</v>
      </c>
      <c r="D27" s="186" t="s">
        <v>273</v>
      </c>
      <c r="E27" s="188">
        <v>21</v>
      </c>
      <c r="F27" s="188">
        <v>8</v>
      </c>
      <c r="G27" s="188">
        <v>3.5</v>
      </c>
      <c r="H27" s="188">
        <v>23.5</v>
      </c>
      <c r="I27" s="188">
        <v>20.5</v>
      </c>
      <c r="J27" s="188">
        <v>0.25</v>
      </c>
      <c r="K27" s="188">
        <v>10</v>
      </c>
      <c r="L27" s="188">
        <v>8</v>
      </c>
      <c r="M27" s="188">
        <v>3.5</v>
      </c>
      <c r="N27" s="189" t="s">
        <v>892</v>
      </c>
      <c r="O27" s="190">
        <v>98.5</v>
      </c>
      <c r="P27" s="191" t="s">
        <v>113</v>
      </c>
    </row>
    <row r="28" spans="1:16" s="436" customFormat="1" x14ac:dyDescent="0.75">
      <c r="A28" s="185">
        <v>22</v>
      </c>
      <c r="B28" s="186" t="s">
        <v>92</v>
      </c>
      <c r="C28" s="187" t="s">
        <v>27</v>
      </c>
      <c r="D28" s="186" t="s">
        <v>274</v>
      </c>
      <c r="E28" s="188">
        <v>21</v>
      </c>
      <c r="F28" s="188">
        <v>8</v>
      </c>
      <c r="G28" s="188">
        <v>3.5</v>
      </c>
      <c r="H28" s="188">
        <v>23.5</v>
      </c>
      <c r="I28" s="188">
        <v>17</v>
      </c>
      <c r="J28" s="188">
        <v>0.25</v>
      </c>
      <c r="K28" s="188">
        <v>10</v>
      </c>
      <c r="L28" s="188">
        <v>8</v>
      </c>
      <c r="M28" s="188">
        <v>3.5</v>
      </c>
      <c r="N28" s="189" t="s">
        <v>892</v>
      </c>
      <c r="O28" s="190">
        <v>95</v>
      </c>
      <c r="P28" s="191" t="s">
        <v>113</v>
      </c>
    </row>
    <row r="29" spans="1:16" s="436" customFormat="1" x14ac:dyDescent="0.75">
      <c r="A29" s="185">
        <v>23</v>
      </c>
      <c r="B29" s="186" t="s">
        <v>92</v>
      </c>
      <c r="C29" s="187" t="s">
        <v>28</v>
      </c>
      <c r="D29" s="186" t="s">
        <v>275</v>
      </c>
      <c r="E29" s="188">
        <v>21</v>
      </c>
      <c r="F29" s="188">
        <v>8</v>
      </c>
      <c r="G29" s="188">
        <v>3.5</v>
      </c>
      <c r="H29" s="188">
        <v>23.5</v>
      </c>
      <c r="I29" s="188">
        <v>20</v>
      </c>
      <c r="J29" s="188">
        <v>0.25</v>
      </c>
      <c r="K29" s="188">
        <v>10</v>
      </c>
      <c r="L29" s="188">
        <v>8</v>
      </c>
      <c r="M29" s="188">
        <v>3.5</v>
      </c>
      <c r="N29" s="189" t="s">
        <v>892</v>
      </c>
      <c r="O29" s="190">
        <v>98</v>
      </c>
      <c r="P29" s="191" t="s">
        <v>113</v>
      </c>
    </row>
    <row r="30" spans="1:16" s="436" customFormat="1" x14ac:dyDescent="0.75">
      <c r="A30" s="185">
        <v>24</v>
      </c>
      <c r="B30" s="186" t="s">
        <v>92</v>
      </c>
      <c r="C30" s="187" t="s">
        <v>29</v>
      </c>
      <c r="D30" s="186" t="s">
        <v>276</v>
      </c>
      <c r="E30" s="188">
        <v>21</v>
      </c>
      <c r="F30" s="188">
        <v>8</v>
      </c>
      <c r="G30" s="188">
        <v>3.5</v>
      </c>
      <c r="H30" s="188">
        <v>23.5</v>
      </c>
      <c r="I30" s="188">
        <v>21</v>
      </c>
      <c r="J30" s="188">
        <v>0.25</v>
      </c>
      <c r="K30" s="188">
        <v>10</v>
      </c>
      <c r="L30" s="188">
        <v>8</v>
      </c>
      <c r="M30" s="188">
        <v>3.5</v>
      </c>
      <c r="N30" s="189" t="s">
        <v>892</v>
      </c>
      <c r="O30" s="190">
        <v>99</v>
      </c>
      <c r="P30" s="191" t="s">
        <v>113</v>
      </c>
    </row>
    <row r="31" spans="1:16" s="436" customFormat="1" x14ac:dyDescent="0.75">
      <c r="A31" s="185">
        <v>25</v>
      </c>
      <c r="B31" s="186" t="s">
        <v>92</v>
      </c>
      <c r="C31" s="187" t="s">
        <v>30</v>
      </c>
      <c r="D31" s="186" t="s">
        <v>277</v>
      </c>
      <c r="E31" s="188">
        <v>21</v>
      </c>
      <c r="F31" s="188">
        <v>8</v>
      </c>
      <c r="G31" s="188">
        <v>3.5</v>
      </c>
      <c r="H31" s="188">
        <v>23.5</v>
      </c>
      <c r="I31" s="188">
        <v>22</v>
      </c>
      <c r="J31" s="188">
        <v>0.25</v>
      </c>
      <c r="K31" s="188">
        <v>10</v>
      </c>
      <c r="L31" s="188">
        <v>8</v>
      </c>
      <c r="M31" s="188">
        <v>3.5</v>
      </c>
      <c r="N31" s="189" t="s">
        <v>892</v>
      </c>
      <c r="O31" s="190">
        <v>100</v>
      </c>
      <c r="P31" s="191" t="s">
        <v>113</v>
      </c>
    </row>
    <row r="32" spans="1:16" s="436" customFormat="1" x14ac:dyDescent="0.75">
      <c r="A32" s="185">
        <v>26</v>
      </c>
      <c r="B32" s="186" t="s">
        <v>92</v>
      </c>
      <c r="C32" s="187" t="s">
        <v>31</v>
      </c>
      <c r="D32" s="186" t="s">
        <v>278</v>
      </c>
      <c r="E32" s="188">
        <v>21</v>
      </c>
      <c r="F32" s="188">
        <v>8</v>
      </c>
      <c r="G32" s="188">
        <v>3.5</v>
      </c>
      <c r="H32" s="188">
        <v>23.5</v>
      </c>
      <c r="I32" s="188">
        <v>19.5</v>
      </c>
      <c r="J32" s="188">
        <v>0.25</v>
      </c>
      <c r="K32" s="188">
        <v>9</v>
      </c>
      <c r="L32" s="188">
        <v>8</v>
      </c>
      <c r="M32" s="188">
        <v>3.5</v>
      </c>
      <c r="N32" s="189" t="s">
        <v>892</v>
      </c>
      <c r="O32" s="190">
        <v>96.5</v>
      </c>
      <c r="P32" s="191" t="s">
        <v>113</v>
      </c>
    </row>
    <row r="33" spans="1:16" s="436" customFormat="1" x14ac:dyDescent="0.75">
      <c r="A33" s="185">
        <v>27</v>
      </c>
      <c r="B33" s="186" t="s">
        <v>92</v>
      </c>
      <c r="C33" s="187" t="s">
        <v>32</v>
      </c>
      <c r="D33" s="186" t="s">
        <v>279</v>
      </c>
      <c r="E33" s="188">
        <v>21</v>
      </c>
      <c r="F33" s="188">
        <v>8</v>
      </c>
      <c r="G33" s="188">
        <v>3.5</v>
      </c>
      <c r="H33" s="188">
        <v>23.5</v>
      </c>
      <c r="I33" s="188">
        <v>20</v>
      </c>
      <c r="J33" s="188">
        <v>0.25</v>
      </c>
      <c r="K33" s="188">
        <v>10</v>
      </c>
      <c r="L33" s="188">
        <v>8</v>
      </c>
      <c r="M33" s="188">
        <v>3.5</v>
      </c>
      <c r="N33" s="189" t="s">
        <v>892</v>
      </c>
      <c r="O33" s="190">
        <v>98</v>
      </c>
      <c r="P33" s="191" t="s">
        <v>113</v>
      </c>
    </row>
    <row r="34" spans="1:16" s="436" customFormat="1" x14ac:dyDescent="0.75">
      <c r="A34" s="185">
        <v>28</v>
      </c>
      <c r="B34" s="186" t="s">
        <v>92</v>
      </c>
      <c r="C34" s="187" t="s">
        <v>33</v>
      </c>
      <c r="D34" s="186" t="s">
        <v>280</v>
      </c>
      <c r="E34" s="188">
        <v>21</v>
      </c>
      <c r="F34" s="188">
        <v>8</v>
      </c>
      <c r="G34" s="188">
        <v>3.5</v>
      </c>
      <c r="H34" s="188">
        <v>23.5</v>
      </c>
      <c r="I34" s="188">
        <v>19.5</v>
      </c>
      <c r="J34" s="188">
        <v>0.25</v>
      </c>
      <c r="K34" s="188">
        <v>10</v>
      </c>
      <c r="L34" s="188">
        <v>8</v>
      </c>
      <c r="M34" s="188">
        <v>3.5</v>
      </c>
      <c r="N34" s="189" t="s">
        <v>892</v>
      </c>
      <c r="O34" s="190">
        <v>97.5</v>
      </c>
      <c r="P34" s="191" t="s">
        <v>113</v>
      </c>
    </row>
    <row r="35" spans="1:16" s="436" customFormat="1" x14ac:dyDescent="0.75">
      <c r="A35" s="185">
        <v>29</v>
      </c>
      <c r="B35" s="186" t="s">
        <v>92</v>
      </c>
      <c r="C35" s="187" t="s">
        <v>34</v>
      </c>
      <c r="D35" s="186" t="s">
        <v>281</v>
      </c>
      <c r="E35" s="188">
        <v>21</v>
      </c>
      <c r="F35" s="188">
        <v>8</v>
      </c>
      <c r="G35" s="188">
        <v>3.5</v>
      </c>
      <c r="H35" s="188">
        <v>23.5</v>
      </c>
      <c r="I35" s="188">
        <v>20</v>
      </c>
      <c r="J35" s="188">
        <v>0.25</v>
      </c>
      <c r="K35" s="188">
        <v>10</v>
      </c>
      <c r="L35" s="188">
        <v>8</v>
      </c>
      <c r="M35" s="188">
        <v>3.5</v>
      </c>
      <c r="N35" s="189" t="s">
        <v>892</v>
      </c>
      <c r="O35" s="190">
        <v>98</v>
      </c>
      <c r="P35" s="191" t="s">
        <v>113</v>
      </c>
    </row>
    <row r="36" spans="1:16" s="436" customFormat="1" x14ac:dyDescent="0.75">
      <c r="A36" s="185">
        <v>30</v>
      </c>
      <c r="B36" s="186" t="s">
        <v>92</v>
      </c>
      <c r="C36" s="187" t="s">
        <v>35</v>
      </c>
      <c r="D36" s="186" t="s">
        <v>282</v>
      </c>
      <c r="E36" s="188">
        <v>21</v>
      </c>
      <c r="F36" s="188">
        <v>8</v>
      </c>
      <c r="G36" s="188">
        <v>3.5</v>
      </c>
      <c r="H36" s="188">
        <v>23.5</v>
      </c>
      <c r="I36" s="188">
        <v>19</v>
      </c>
      <c r="J36" s="188">
        <v>0.25</v>
      </c>
      <c r="K36" s="188">
        <v>9</v>
      </c>
      <c r="L36" s="188">
        <v>8</v>
      </c>
      <c r="M36" s="188">
        <v>3.5</v>
      </c>
      <c r="N36" s="189" t="s">
        <v>892</v>
      </c>
      <c r="O36" s="190">
        <v>96</v>
      </c>
      <c r="P36" s="191" t="s">
        <v>113</v>
      </c>
    </row>
    <row r="37" spans="1:16" s="436" customFormat="1" x14ac:dyDescent="0.75">
      <c r="A37" s="185">
        <v>31</v>
      </c>
      <c r="B37" s="186" t="s">
        <v>92</v>
      </c>
      <c r="C37" s="187" t="s">
        <v>36</v>
      </c>
      <c r="D37" s="186" t="s">
        <v>283</v>
      </c>
      <c r="E37" s="188">
        <v>21</v>
      </c>
      <c r="F37" s="188">
        <v>8</v>
      </c>
      <c r="G37" s="188">
        <v>3.5</v>
      </c>
      <c r="H37" s="188">
        <v>23.5</v>
      </c>
      <c r="I37" s="188">
        <v>19.5</v>
      </c>
      <c r="J37" s="188">
        <v>0.25</v>
      </c>
      <c r="K37" s="188">
        <v>10</v>
      </c>
      <c r="L37" s="188">
        <v>8</v>
      </c>
      <c r="M37" s="188">
        <v>3.5</v>
      </c>
      <c r="N37" s="189" t="s">
        <v>892</v>
      </c>
      <c r="O37" s="190">
        <v>97.5</v>
      </c>
      <c r="P37" s="191" t="s">
        <v>113</v>
      </c>
    </row>
    <row r="38" spans="1:16" s="436" customFormat="1" x14ac:dyDescent="0.75">
      <c r="A38" s="185">
        <v>32</v>
      </c>
      <c r="B38" s="186" t="s">
        <v>92</v>
      </c>
      <c r="C38" s="187" t="s">
        <v>73</v>
      </c>
      <c r="D38" s="186" t="s">
        <v>284</v>
      </c>
      <c r="E38" s="188">
        <v>21</v>
      </c>
      <c r="F38" s="188">
        <v>8</v>
      </c>
      <c r="G38" s="188">
        <v>3.5</v>
      </c>
      <c r="H38" s="188">
        <v>23.5</v>
      </c>
      <c r="I38" s="188">
        <v>19.5</v>
      </c>
      <c r="J38" s="188">
        <v>0.25</v>
      </c>
      <c r="K38" s="188">
        <v>10</v>
      </c>
      <c r="L38" s="188">
        <v>8</v>
      </c>
      <c r="M38" s="188">
        <v>3.25</v>
      </c>
      <c r="N38" s="189" t="s">
        <v>892</v>
      </c>
      <c r="O38" s="190">
        <v>97.25</v>
      </c>
      <c r="P38" s="191" t="s">
        <v>113</v>
      </c>
    </row>
    <row r="39" spans="1:16" s="436" customFormat="1" x14ac:dyDescent="0.75">
      <c r="A39" s="185">
        <v>33</v>
      </c>
      <c r="B39" s="186" t="s">
        <v>92</v>
      </c>
      <c r="C39" s="187" t="s">
        <v>77</v>
      </c>
      <c r="D39" s="186" t="s">
        <v>285</v>
      </c>
      <c r="E39" s="188">
        <v>21</v>
      </c>
      <c r="F39" s="188">
        <v>8</v>
      </c>
      <c r="G39" s="188">
        <v>3.5</v>
      </c>
      <c r="H39" s="188">
        <v>23.5</v>
      </c>
      <c r="I39" s="188">
        <v>22</v>
      </c>
      <c r="J39" s="188">
        <v>0.25</v>
      </c>
      <c r="K39" s="188">
        <v>10</v>
      </c>
      <c r="L39" s="188">
        <v>8</v>
      </c>
      <c r="M39" s="188">
        <v>3.5</v>
      </c>
      <c r="N39" s="189" t="s">
        <v>892</v>
      </c>
      <c r="O39" s="190">
        <v>100</v>
      </c>
      <c r="P39" s="191" t="s">
        <v>113</v>
      </c>
    </row>
    <row r="40" spans="1:16" s="436" customFormat="1" x14ac:dyDescent="0.75">
      <c r="A40" s="185">
        <v>34</v>
      </c>
      <c r="B40" s="186" t="s">
        <v>92</v>
      </c>
      <c r="C40" s="187" t="s">
        <v>86</v>
      </c>
      <c r="D40" s="186" t="s">
        <v>286</v>
      </c>
      <c r="E40" s="188">
        <v>21</v>
      </c>
      <c r="F40" s="188">
        <v>8</v>
      </c>
      <c r="G40" s="188">
        <v>3.5</v>
      </c>
      <c r="H40" s="188">
        <v>23.5</v>
      </c>
      <c r="I40" s="188">
        <v>22</v>
      </c>
      <c r="J40" s="188">
        <v>0.25</v>
      </c>
      <c r="K40" s="188">
        <v>10</v>
      </c>
      <c r="L40" s="188">
        <v>8</v>
      </c>
      <c r="M40" s="188">
        <v>3.5</v>
      </c>
      <c r="N40" s="189" t="s">
        <v>892</v>
      </c>
      <c r="O40" s="190">
        <v>100</v>
      </c>
      <c r="P40" s="191" t="s">
        <v>113</v>
      </c>
    </row>
    <row r="41" spans="1:16" s="436" customFormat="1" x14ac:dyDescent="0.75">
      <c r="A41" s="191">
        <v>35</v>
      </c>
      <c r="B41" s="192" t="s">
        <v>94</v>
      </c>
      <c r="C41" s="196" t="s">
        <v>4</v>
      </c>
      <c r="D41" s="192" t="s">
        <v>287</v>
      </c>
      <c r="E41" s="188">
        <v>21</v>
      </c>
      <c r="F41" s="188">
        <v>8</v>
      </c>
      <c r="G41" s="188">
        <v>3.5</v>
      </c>
      <c r="H41" s="188">
        <v>23.5</v>
      </c>
      <c r="I41" s="188">
        <v>22</v>
      </c>
      <c r="J41" s="188">
        <v>0.25</v>
      </c>
      <c r="K41" s="188">
        <v>10</v>
      </c>
      <c r="L41" s="188">
        <v>8</v>
      </c>
      <c r="M41" s="188">
        <v>3.5</v>
      </c>
      <c r="N41" s="189" t="s">
        <v>892</v>
      </c>
      <c r="O41" s="190">
        <v>100</v>
      </c>
      <c r="P41" s="191" t="s">
        <v>113</v>
      </c>
    </row>
    <row r="42" spans="1:16" s="436" customFormat="1" x14ac:dyDescent="0.75">
      <c r="A42" s="191">
        <v>36</v>
      </c>
      <c r="B42" s="192" t="s">
        <v>94</v>
      </c>
      <c r="C42" s="196" t="s">
        <v>48</v>
      </c>
      <c r="D42" s="192" t="s">
        <v>288</v>
      </c>
      <c r="E42" s="188">
        <v>21</v>
      </c>
      <c r="F42" s="188">
        <v>8</v>
      </c>
      <c r="G42" s="188">
        <v>3.5</v>
      </c>
      <c r="H42" s="188">
        <v>23.5</v>
      </c>
      <c r="I42" s="188">
        <v>22</v>
      </c>
      <c r="J42" s="188">
        <v>0.25</v>
      </c>
      <c r="K42" s="188">
        <v>10</v>
      </c>
      <c r="L42" s="188">
        <v>8</v>
      </c>
      <c r="M42" s="188">
        <v>3.5</v>
      </c>
      <c r="N42" s="189" t="s">
        <v>892</v>
      </c>
      <c r="O42" s="190">
        <v>100</v>
      </c>
      <c r="P42" s="191" t="s">
        <v>113</v>
      </c>
    </row>
    <row r="43" spans="1:16" s="436" customFormat="1" x14ac:dyDescent="0.75">
      <c r="A43" s="191">
        <v>37</v>
      </c>
      <c r="B43" s="192" t="s">
        <v>94</v>
      </c>
      <c r="C43" s="196" t="s">
        <v>49</v>
      </c>
      <c r="D43" s="192" t="s">
        <v>289</v>
      </c>
      <c r="E43" s="188">
        <v>21</v>
      </c>
      <c r="F43" s="188">
        <v>8</v>
      </c>
      <c r="G43" s="188">
        <v>3.5</v>
      </c>
      <c r="H43" s="188">
        <v>23.5</v>
      </c>
      <c r="I43" s="188">
        <v>22</v>
      </c>
      <c r="J43" s="188">
        <v>0.25</v>
      </c>
      <c r="K43" s="188">
        <v>10</v>
      </c>
      <c r="L43" s="188">
        <v>8</v>
      </c>
      <c r="M43" s="188">
        <v>3.5</v>
      </c>
      <c r="N43" s="189" t="s">
        <v>892</v>
      </c>
      <c r="O43" s="190">
        <v>100</v>
      </c>
      <c r="P43" s="191" t="s">
        <v>113</v>
      </c>
    </row>
    <row r="44" spans="1:16" s="436" customFormat="1" x14ac:dyDescent="0.75">
      <c r="A44" s="191">
        <v>38</v>
      </c>
      <c r="B44" s="192" t="s">
        <v>94</v>
      </c>
      <c r="C44" s="196" t="s">
        <v>50</v>
      </c>
      <c r="D44" s="192" t="s">
        <v>290</v>
      </c>
      <c r="E44" s="188">
        <v>21</v>
      </c>
      <c r="F44" s="188">
        <v>8</v>
      </c>
      <c r="G44" s="188">
        <v>3.5</v>
      </c>
      <c r="H44" s="188">
        <v>23.5</v>
      </c>
      <c r="I44" s="188">
        <v>22</v>
      </c>
      <c r="J44" s="188">
        <v>0.25</v>
      </c>
      <c r="K44" s="188">
        <v>10</v>
      </c>
      <c r="L44" s="188">
        <v>8</v>
      </c>
      <c r="M44" s="188">
        <v>3.5</v>
      </c>
      <c r="N44" s="189" t="s">
        <v>892</v>
      </c>
      <c r="O44" s="190">
        <v>100</v>
      </c>
      <c r="P44" s="191" t="s">
        <v>113</v>
      </c>
    </row>
    <row r="45" spans="1:16" s="436" customFormat="1" x14ac:dyDescent="0.75">
      <c r="A45" s="191">
        <v>39</v>
      </c>
      <c r="B45" s="192" t="s">
        <v>94</v>
      </c>
      <c r="C45" s="196" t="s">
        <v>51</v>
      </c>
      <c r="D45" s="192" t="s">
        <v>291</v>
      </c>
      <c r="E45" s="188">
        <v>21</v>
      </c>
      <c r="F45" s="188">
        <v>8</v>
      </c>
      <c r="G45" s="188">
        <v>3.5</v>
      </c>
      <c r="H45" s="188">
        <v>23.5</v>
      </c>
      <c r="I45" s="188">
        <v>22</v>
      </c>
      <c r="J45" s="188">
        <v>0.25</v>
      </c>
      <c r="K45" s="188">
        <v>10</v>
      </c>
      <c r="L45" s="188">
        <v>8</v>
      </c>
      <c r="M45" s="188">
        <v>3.5</v>
      </c>
      <c r="N45" s="189" t="s">
        <v>892</v>
      </c>
      <c r="O45" s="190">
        <v>100</v>
      </c>
      <c r="P45" s="191" t="s">
        <v>113</v>
      </c>
    </row>
    <row r="46" spans="1:16" s="436" customFormat="1" x14ac:dyDescent="0.75">
      <c r="A46" s="191">
        <v>40</v>
      </c>
      <c r="B46" s="192" t="s">
        <v>94</v>
      </c>
      <c r="C46" s="196" t="s">
        <v>52</v>
      </c>
      <c r="D46" s="192" t="s">
        <v>292</v>
      </c>
      <c r="E46" s="188">
        <v>21</v>
      </c>
      <c r="F46" s="188">
        <v>8</v>
      </c>
      <c r="G46" s="188">
        <v>3.5</v>
      </c>
      <c r="H46" s="188">
        <v>23.5</v>
      </c>
      <c r="I46" s="188">
        <v>21.5</v>
      </c>
      <c r="J46" s="188">
        <v>0.25</v>
      </c>
      <c r="K46" s="188">
        <v>10</v>
      </c>
      <c r="L46" s="188">
        <v>8</v>
      </c>
      <c r="M46" s="188">
        <v>3.5</v>
      </c>
      <c r="N46" s="189" t="s">
        <v>892</v>
      </c>
      <c r="O46" s="190">
        <v>99.5</v>
      </c>
      <c r="P46" s="191" t="s">
        <v>113</v>
      </c>
    </row>
    <row r="47" spans="1:16" s="436" customFormat="1" x14ac:dyDescent="0.75">
      <c r="A47" s="191">
        <v>41</v>
      </c>
      <c r="B47" s="192" t="s">
        <v>94</v>
      </c>
      <c r="C47" s="196" t="s">
        <v>53</v>
      </c>
      <c r="D47" s="192" t="s">
        <v>293</v>
      </c>
      <c r="E47" s="188">
        <v>21</v>
      </c>
      <c r="F47" s="188">
        <v>8</v>
      </c>
      <c r="G47" s="188">
        <v>3.5</v>
      </c>
      <c r="H47" s="188">
        <v>23.5</v>
      </c>
      <c r="I47" s="188">
        <v>22</v>
      </c>
      <c r="J47" s="188">
        <v>0.25</v>
      </c>
      <c r="K47" s="188">
        <v>10</v>
      </c>
      <c r="L47" s="188">
        <v>8</v>
      </c>
      <c r="M47" s="188">
        <v>3.5</v>
      </c>
      <c r="N47" s="189" t="s">
        <v>892</v>
      </c>
      <c r="O47" s="190">
        <v>100</v>
      </c>
      <c r="P47" s="191" t="s">
        <v>113</v>
      </c>
    </row>
    <row r="48" spans="1:16" s="436" customFormat="1" x14ac:dyDescent="0.75">
      <c r="A48" s="191">
        <v>42</v>
      </c>
      <c r="B48" s="192" t="s">
        <v>94</v>
      </c>
      <c r="C48" s="196" t="s">
        <v>54</v>
      </c>
      <c r="D48" s="192" t="s">
        <v>539</v>
      </c>
      <c r="E48" s="188">
        <v>21</v>
      </c>
      <c r="F48" s="188">
        <v>8</v>
      </c>
      <c r="G48" s="188">
        <v>3.5</v>
      </c>
      <c r="H48" s="188">
        <v>23.5</v>
      </c>
      <c r="I48" s="188">
        <v>19</v>
      </c>
      <c r="J48" s="188">
        <v>0.25</v>
      </c>
      <c r="K48" s="188">
        <v>9</v>
      </c>
      <c r="L48" s="188">
        <v>8</v>
      </c>
      <c r="M48" s="188">
        <v>3.25</v>
      </c>
      <c r="N48" s="189" t="s">
        <v>892</v>
      </c>
      <c r="O48" s="190">
        <v>95.75</v>
      </c>
      <c r="P48" s="191" t="s">
        <v>113</v>
      </c>
    </row>
    <row r="49" spans="1:16" s="436" customFormat="1" x14ac:dyDescent="0.75">
      <c r="A49" s="191">
        <v>43</v>
      </c>
      <c r="B49" s="192" t="s">
        <v>94</v>
      </c>
      <c r="C49" s="196" t="s">
        <v>55</v>
      </c>
      <c r="D49" s="192" t="s">
        <v>295</v>
      </c>
      <c r="E49" s="188">
        <v>21</v>
      </c>
      <c r="F49" s="188">
        <v>8</v>
      </c>
      <c r="G49" s="188">
        <v>3.5</v>
      </c>
      <c r="H49" s="188">
        <v>23.5</v>
      </c>
      <c r="I49" s="188">
        <v>22</v>
      </c>
      <c r="J49" s="188">
        <v>0.25</v>
      </c>
      <c r="K49" s="188">
        <v>10</v>
      </c>
      <c r="L49" s="188">
        <v>8</v>
      </c>
      <c r="M49" s="188">
        <v>3.5</v>
      </c>
      <c r="N49" s="189" t="s">
        <v>892</v>
      </c>
      <c r="O49" s="190">
        <v>100</v>
      </c>
      <c r="P49" s="191" t="s">
        <v>113</v>
      </c>
    </row>
    <row r="50" spans="1:16" s="436" customFormat="1" x14ac:dyDescent="0.75">
      <c r="A50" s="191">
        <v>44</v>
      </c>
      <c r="B50" s="192" t="s">
        <v>94</v>
      </c>
      <c r="C50" s="196" t="s">
        <v>56</v>
      </c>
      <c r="D50" s="192" t="s">
        <v>296</v>
      </c>
      <c r="E50" s="188">
        <v>21</v>
      </c>
      <c r="F50" s="188">
        <v>8</v>
      </c>
      <c r="G50" s="188">
        <v>3.5</v>
      </c>
      <c r="H50" s="188">
        <v>23.5</v>
      </c>
      <c r="I50" s="188">
        <v>21.5</v>
      </c>
      <c r="J50" s="188">
        <v>0.25</v>
      </c>
      <c r="K50" s="188">
        <v>10</v>
      </c>
      <c r="L50" s="188">
        <v>7</v>
      </c>
      <c r="M50" s="188">
        <v>3.5</v>
      </c>
      <c r="N50" s="189" t="s">
        <v>892</v>
      </c>
      <c r="O50" s="190">
        <v>98.5</v>
      </c>
      <c r="P50" s="191" t="s">
        <v>113</v>
      </c>
    </row>
    <row r="51" spans="1:16" s="436" customFormat="1" x14ac:dyDescent="0.75">
      <c r="A51" s="191">
        <v>45</v>
      </c>
      <c r="B51" s="192" t="s">
        <v>94</v>
      </c>
      <c r="C51" s="196" t="s">
        <v>57</v>
      </c>
      <c r="D51" s="192" t="s">
        <v>297</v>
      </c>
      <c r="E51" s="188">
        <v>21</v>
      </c>
      <c r="F51" s="188">
        <v>8</v>
      </c>
      <c r="G51" s="188">
        <v>3.5</v>
      </c>
      <c r="H51" s="188">
        <v>23.5</v>
      </c>
      <c r="I51" s="188">
        <v>22</v>
      </c>
      <c r="J51" s="188">
        <v>0.25</v>
      </c>
      <c r="K51" s="188">
        <v>10</v>
      </c>
      <c r="L51" s="188">
        <v>8</v>
      </c>
      <c r="M51" s="188">
        <v>3.5</v>
      </c>
      <c r="N51" s="189" t="s">
        <v>892</v>
      </c>
      <c r="O51" s="190">
        <v>100</v>
      </c>
      <c r="P51" s="191" t="s">
        <v>113</v>
      </c>
    </row>
    <row r="52" spans="1:16" s="436" customFormat="1" x14ac:dyDescent="0.75">
      <c r="A52" s="191">
        <v>46</v>
      </c>
      <c r="B52" s="192" t="s">
        <v>94</v>
      </c>
      <c r="C52" s="196" t="s">
        <v>58</v>
      </c>
      <c r="D52" s="192" t="s">
        <v>298</v>
      </c>
      <c r="E52" s="188">
        <v>21</v>
      </c>
      <c r="F52" s="188">
        <v>8</v>
      </c>
      <c r="G52" s="188">
        <v>3.5</v>
      </c>
      <c r="H52" s="188">
        <v>23.5</v>
      </c>
      <c r="I52" s="188">
        <v>22</v>
      </c>
      <c r="J52" s="188">
        <v>0.25</v>
      </c>
      <c r="K52" s="188">
        <v>10</v>
      </c>
      <c r="L52" s="188">
        <v>8</v>
      </c>
      <c r="M52" s="188">
        <v>3.5</v>
      </c>
      <c r="N52" s="189" t="s">
        <v>892</v>
      </c>
      <c r="O52" s="190">
        <v>100</v>
      </c>
      <c r="P52" s="191" t="s">
        <v>113</v>
      </c>
    </row>
    <row r="53" spans="1:16" s="436" customFormat="1" x14ac:dyDescent="0.75">
      <c r="A53" s="191">
        <v>47</v>
      </c>
      <c r="B53" s="192" t="s">
        <v>94</v>
      </c>
      <c r="C53" s="196" t="s">
        <v>59</v>
      </c>
      <c r="D53" s="192" t="s">
        <v>299</v>
      </c>
      <c r="E53" s="188">
        <v>21</v>
      </c>
      <c r="F53" s="188">
        <v>8</v>
      </c>
      <c r="G53" s="188">
        <v>3.5</v>
      </c>
      <c r="H53" s="188">
        <v>23.5</v>
      </c>
      <c r="I53" s="188">
        <v>22</v>
      </c>
      <c r="J53" s="188">
        <v>0.25</v>
      </c>
      <c r="K53" s="188">
        <v>10</v>
      </c>
      <c r="L53" s="188">
        <v>8</v>
      </c>
      <c r="M53" s="188">
        <v>3.5</v>
      </c>
      <c r="N53" s="189" t="s">
        <v>892</v>
      </c>
      <c r="O53" s="190">
        <v>100</v>
      </c>
      <c r="P53" s="191" t="s">
        <v>113</v>
      </c>
    </row>
    <row r="54" spans="1:16" s="436" customFormat="1" x14ac:dyDescent="0.75">
      <c r="A54" s="191">
        <v>48</v>
      </c>
      <c r="B54" s="192" t="s">
        <v>94</v>
      </c>
      <c r="C54" s="196" t="s">
        <v>60</v>
      </c>
      <c r="D54" s="192" t="s">
        <v>300</v>
      </c>
      <c r="E54" s="188">
        <v>21</v>
      </c>
      <c r="F54" s="188">
        <v>8</v>
      </c>
      <c r="G54" s="188">
        <v>3.5</v>
      </c>
      <c r="H54" s="188">
        <v>23.5</v>
      </c>
      <c r="I54" s="188">
        <v>22</v>
      </c>
      <c r="J54" s="188">
        <v>0.25</v>
      </c>
      <c r="K54" s="188">
        <v>10</v>
      </c>
      <c r="L54" s="188">
        <v>7</v>
      </c>
      <c r="M54" s="188">
        <v>3.5</v>
      </c>
      <c r="N54" s="189" t="s">
        <v>892</v>
      </c>
      <c r="O54" s="190">
        <v>99</v>
      </c>
      <c r="P54" s="191" t="s">
        <v>113</v>
      </c>
    </row>
    <row r="55" spans="1:16" s="436" customFormat="1" x14ac:dyDescent="0.75">
      <c r="A55" s="191">
        <v>49</v>
      </c>
      <c r="B55" s="192" t="s">
        <v>94</v>
      </c>
      <c r="C55" s="196" t="s">
        <v>61</v>
      </c>
      <c r="D55" s="192" t="s">
        <v>301</v>
      </c>
      <c r="E55" s="188">
        <v>21</v>
      </c>
      <c r="F55" s="188">
        <v>8</v>
      </c>
      <c r="G55" s="188">
        <v>3.5</v>
      </c>
      <c r="H55" s="188">
        <v>23.5</v>
      </c>
      <c r="I55" s="188">
        <v>22</v>
      </c>
      <c r="J55" s="188">
        <v>0.25</v>
      </c>
      <c r="K55" s="188">
        <v>10</v>
      </c>
      <c r="L55" s="188">
        <v>8</v>
      </c>
      <c r="M55" s="188">
        <v>3.5</v>
      </c>
      <c r="N55" s="189" t="s">
        <v>892</v>
      </c>
      <c r="O55" s="190">
        <v>100</v>
      </c>
      <c r="P55" s="191" t="s">
        <v>113</v>
      </c>
    </row>
    <row r="56" spans="1:16" s="436" customFormat="1" x14ac:dyDescent="0.75">
      <c r="A56" s="191">
        <v>50</v>
      </c>
      <c r="B56" s="192" t="s">
        <v>94</v>
      </c>
      <c r="C56" s="196" t="s">
        <v>62</v>
      </c>
      <c r="D56" s="192" t="s">
        <v>302</v>
      </c>
      <c r="E56" s="188">
        <v>21</v>
      </c>
      <c r="F56" s="188">
        <v>8</v>
      </c>
      <c r="G56" s="188">
        <v>3.5</v>
      </c>
      <c r="H56" s="188">
        <v>23.5</v>
      </c>
      <c r="I56" s="188">
        <v>22</v>
      </c>
      <c r="J56" s="188">
        <v>0.25</v>
      </c>
      <c r="K56" s="188">
        <v>10</v>
      </c>
      <c r="L56" s="188">
        <v>8</v>
      </c>
      <c r="M56" s="188">
        <v>3.5</v>
      </c>
      <c r="N56" s="189" t="s">
        <v>892</v>
      </c>
      <c r="O56" s="190">
        <v>100</v>
      </c>
      <c r="P56" s="191" t="s">
        <v>113</v>
      </c>
    </row>
    <row r="57" spans="1:16" s="436" customFormat="1" x14ac:dyDescent="0.75">
      <c r="A57" s="191">
        <v>51</v>
      </c>
      <c r="B57" s="192" t="s">
        <v>94</v>
      </c>
      <c r="C57" s="196" t="s">
        <v>75</v>
      </c>
      <c r="D57" s="192" t="s">
        <v>303</v>
      </c>
      <c r="E57" s="188">
        <v>21</v>
      </c>
      <c r="F57" s="188">
        <v>8</v>
      </c>
      <c r="G57" s="188">
        <v>3.5</v>
      </c>
      <c r="H57" s="188">
        <v>23</v>
      </c>
      <c r="I57" s="188">
        <v>21.5</v>
      </c>
      <c r="J57" s="188">
        <v>0.25</v>
      </c>
      <c r="K57" s="188">
        <v>9</v>
      </c>
      <c r="L57" s="188">
        <v>8</v>
      </c>
      <c r="M57" s="188">
        <v>3.5</v>
      </c>
      <c r="N57" s="189" t="s">
        <v>892</v>
      </c>
      <c r="O57" s="190">
        <v>98</v>
      </c>
      <c r="P57" s="191" t="s">
        <v>113</v>
      </c>
    </row>
    <row r="58" spans="1:16" s="436" customFormat="1" x14ac:dyDescent="0.75">
      <c r="A58" s="191">
        <v>52</v>
      </c>
      <c r="B58" s="192" t="s">
        <v>94</v>
      </c>
      <c r="C58" s="196" t="s">
        <v>78</v>
      </c>
      <c r="D58" s="192" t="s">
        <v>304</v>
      </c>
      <c r="E58" s="188">
        <v>21</v>
      </c>
      <c r="F58" s="188">
        <v>8</v>
      </c>
      <c r="G58" s="188">
        <v>3.5</v>
      </c>
      <c r="H58" s="188">
        <v>23.5</v>
      </c>
      <c r="I58" s="188">
        <v>22</v>
      </c>
      <c r="J58" s="188">
        <v>0.25</v>
      </c>
      <c r="K58" s="188">
        <v>10</v>
      </c>
      <c r="L58" s="188">
        <v>8</v>
      </c>
      <c r="M58" s="188">
        <v>3.5</v>
      </c>
      <c r="N58" s="189" t="s">
        <v>892</v>
      </c>
      <c r="O58" s="190">
        <v>100</v>
      </c>
      <c r="P58" s="191" t="s">
        <v>113</v>
      </c>
    </row>
    <row r="59" spans="1:16" s="436" customFormat="1" x14ac:dyDescent="0.75">
      <c r="A59" s="191">
        <v>53</v>
      </c>
      <c r="B59" s="192" t="s">
        <v>93</v>
      </c>
      <c r="C59" s="196" t="s">
        <v>3</v>
      </c>
      <c r="D59" s="192" t="s">
        <v>305</v>
      </c>
      <c r="E59" s="188">
        <v>21</v>
      </c>
      <c r="F59" s="188">
        <v>8</v>
      </c>
      <c r="G59" s="188">
        <v>3.5</v>
      </c>
      <c r="H59" s="188">
        <v>23.5</v>
      </c>
      <c r="I59" s="188">
        <v>22</v>
      </c>
      <c r="J59" s="188">
        <v>0.25</v>
      </c>
      <c r="K59" s="188">
        <v>9</v>
      </c>
      <c r="L59" s="188">
        <v>8</v>
      </c>
      <c r="M59" s="188">
        <v>3.5</v>
      </c>
      <c r="N59" s="189" t="s">
        <v>892</v>
      </c>
      <c r="O59" s="190">
        <v>99</v>
      </c>
      <c r="P59" s="191" t="s">
        <v>113</v>
      </c>
    </row>
    <row r="60" spans="1:16" s="436" customFormat="1" x14ac:dyDescent="0.75">
      <c r="A60" s="191">
        <v>54</v>
      </c>
      <c r="B60" s="192" t="s">
        <v>93</v>
      </c>
      <c r="C60" s="196" t="s">
        <v>39</v>
      </c>
      <c r="D60" s="192" t="s">
        <v>306</v>
      </c>
      <c r="E60" s="188">
        <v>21</v>
      </c>
      <c r="F60" s="188">
        <v>7</v>
      </c>
      <c r="G60" s="188">
        <v>3.5</v>
      </c>
      <c r="H60" s="188">
        <v>23.5</v>
      </c>
      <c r="I60" s="188">
        <v>22</v>
      </c>
      <c r="J60" s="188">
        <v>0.25</v>
      </c>
      <c r="K60" s="188">
        <v>10</v>
      </c>
      <c r="L60" s="188">
        <v>8</v>
      </c>
      <c r="M60" s="188">
        <v>3.5</v>
      </c>
      <c r="N60" s="189" t="s">
        <v>892</v>
      </c>
      <c r="O60" s="190">
        <v>99</v>
      </c>
      <c r="P60" s="437" t="s">
        <v>113</v>
      </c>
    </row>
    <row r="61" spans="1:16" s="436" customFormat="1" x14ac:dyDescent="0.75">
      <c r="A61" s="191">
        <v>55</v>
      </c>
      <c r="B61" s="192" t="s">
        <v>93</v>
      </c>
      <c r="C61" s="196" t="s">
        <v>41</v>
      </c>
      <c r="D61" s="192" t="s">
        <v>307</v>
      </c>
      <c r="E61" s="188">
        <v>21</v>
      </c>
      <c r="F61" s="188">
        <v>8</v>
      </c>
      <c r="G61" s="188">
        <v>3.5</v>
      </c>
      <c r="H61" s="188">
        <v>23.5</v>
      </c>
      <c r="I61" s="188">
        <v>22</v>
      </c>
      <c r="J61" s="188">
        <v>0.25</v>
      </c>
      <c r="K61" s="188">
        <v>10</v>
      </c>
      <c r="L61" s="188">
        <v>8</v>
      </c>
      <c r="M61" s="188">
        <v>3.5</v>
      </c>
      <c r="N61" s="189" t="s">
        <v>892</v>
      </c>
      <c r="O61" s="190">
        <v>100</v>
      </c>
      <c r="P61" s="191" t="s">
        <v>113</v>
      </c>
    </row>
    <row r="62" spans="1:16" s="436" customFormat="1" x14ac:dyDescent="0.75">
      <c r="A62" s="191">
        <v>56</v>
      </c>
      <c r="B62" s="192" t="s">
        <v>93</v>
      </c>
      <c r="C62" s="196" t="s">
        <v>42</v>
      </c>
      <c r="D62" s="192" t="s">
        <v>308</v>
      </c>
      <c r="E62" s="188">
        <v>21</v>
      </c>
      <c r="F62" s="188">
        <v>8</v>
      </c>
      <c r="G62" s="188">
        <v>3.5</v>
      </c>
      <c r="H62" s="188">
        <v>23.5</v>
      </c>
      <c r="I62" s="188">
        <v>22</v>
      </c>
      <c r="J62" s="188">
        <v>0.25</v>
      </c>
      <c r="K62" s="188">
        <v>10</v>
      </c>
      <c r="L62" s="188">
        <v>8</v>
      </c>
      <c r="M62" s="188">
        <v>3.5</v>
      </c>
      <c r="N62" s="189" t="s">
        <v>892</v>
      </c>
      <c r="O62" s="190">
        <v>100</v>
      </c>
      <c r="P62" s="191" t="s">
        <v>113</v>
      </c>
    </row>
    <row r="63" spans="1:16" s="436" customFormat="1" x14ac:dyDescent="0.75">
      <c r="A63" s="191">
        <v>57</v>
      </c>
      <c r="B63" s="192" t="s">
        <v>93</v>
      </c>
      <c r="C63" s="196" t="s">
        <v>74</v>
      </c>
      <c r="D63" s="192" t="s">
        <v>540</v>
      </c>
      <c r="E63" s="188">
        <v>21</v>
      </c>
      <c r="F63" s="188">
        <v>8</v>
      </c>
      <c r="G63" s="188">
        <v>3.5</v>
      </c>
      <c r="H63" s="188">
        <v>23.5</v>
      </c>
      <c r="I63" s="188">
        <v>22</v>
      </c>
      <c r="J63" s="188">
        <v>0.25</v>
      </c>
      <c r="K63" s="188">
        <v>10</v>
      </c>
      <c r="L63" s="188">
        <v>8</v>
      </c>
      <c r="M63" s="188">
        <v>3.5</v>
      </c>
      <c r="N63" s="189" t="s">
        <v>892</v>
      </c>
      <c r="O63" s="190">
        <v>100</v>
      </c>
      <c r="P63" s="191" t="s">
        <v>113</v>
      </c>
    </row>
    <row r="64" spans="1:16" s="436" customFormat="1" x14ac:dyDescent="0.75">
      <c r="A64" s="191">
        <v>58</v>
      </c>
      <c r="B64" s="192" t="s">
        <v>93</v>
      </c>
      <c r="C64" s="196" t="s">
        <v>79</v>
      </c>
      <c r="D64" s="192" t="s">
        <v>310</v>
      </c>
      <c r="E64" s="188">
        <v>21</v>
      </c>
      <c r="F64" s="188">
        <v>8</v>
      </c>
      <c r="G64" s="188">
        <v>3.5</v>
      </c>
      <c r="H64" s="188">
        <v>23.5</v>
      </c>
      <c r="I64" s="188">
        <v>22</v>
      </c>
      <c r="J64" s="188">
        <v>0.25</v>
      </c>
      <c r="K64" s="188">
        <v>10</v>
      </c>
      <c r="L64" s="188">
        <v>8</v>
      </c>
      <c r="M64" s="188">
        <v>3.5</v>
      </c>
      <c r="N64" s="189" t="s">
        <v>892</v>
      </c>
      <c r="O64" s="190">
        <v>100</v>
      </c>
      <c r="P64" s="191" t="s">
        <v>113</v>
      </c>
    </row>
    <row r="65" spans="1:16" s="436" customFormat="1" x14ac:dyDescent="0.75">
      <c r="A65" s="191">
        <v>59</v>
      </c>
      <c r="B65" s="192" t="s">
        <v>93</v>
      </c>
      <c r="C65" s="196" t="s">
        <v>83</v>
      </c>
      <c r="D65" s="192" t="s">
        <v>311</v>
      </c>
      <c r="E65" s="188">
        <v>21</v>
      </c>
      <c r="F65" s="188">
        <v>8</v>
      </c>
      <c r="G65" s="188">
        <v>3.5</v>
      </c>
      <c r="H65" s="188">
        <v>23.5</v>
      </c>
      <c r="I65" s="188">
        <v>22</v>
      </c>
      <c r="J65" s="188">
        <v>0.25</v>
      </c>
      <c r="K65" s="188">
        <v>9</v>
      </c>
      <c r="L65" s="188">
        <v>8</v>
      </c>
      <c r="M65" s="188">
        <v>3.5</v>
      </c>
      <c r="N65" s="189" t="s">
        <v>892</v>
      </c>
      <c r="O65" s="190">
        <v>99</v>
      </c>
      <c r="P65" s="191" t="s">
        <v>113</v>
      </c>
    </row>
    <row r="66" spans="1:16" s="436" customFormat="1" x14ac:dyDescent="0.75">
      <c r="A66" s="191">
        <v>60</v>
      </c>
      <c r="B66" s="192" t="s">
        <v>93</v>
      </c>
      <c r="C66" s="196" t="s">
        <v>84</v>
      </c>
      <c r="D66" s="192" t="s">
        <v>312</v>
      </c>
      <c r="E66" s="188">
        <v>21</v>
      </c>
      <c r="F66" s="188">
        <v>8</v>
      </c>
      <c r="G66" s="188">
        <v>3.5</v>
      </c>
      <c r="H66" s="188">
        <v>23.5</v>
      </c>
      <c r="I66" s="188">
        <v>22</v>
      </c>
      <c r="J66" s="188">
        <v>0.25</v>
      </c>
      <c r="K66" s="188">
        <v>9</v>
      </c>
      <c r="L66" s="188">
        <v>8</v>
      </c>
      <c r="M66" s="188">
        <v>3.5</v>
      </c>
      <c r="N66" s="189" t="s">
        <v>892</v>
      </c>
      <c r="O66" s="190">
        <v>99</v>
      </c>
      <c r="P66" s="191" t="s">
        <v>113</v>
      </c>
    </row>
    <row r="67" spans="1:16" s="436" customFormat="1" x14ac:dyDescent="0.75">
      <c r="A67" s="185">
        <v>61</v>
      </c>
      <c r="B67" s="186" t="s">
        <v>93</v>
      </c>
      <c r="C67" s="187" t="s">
        <v>85</v>
      </c>
      <c r="D67" s="186" t="s">
        <v>313</v>
      </c>
      <c r="E67" s="188">
        <v>18</v>
      </c>
      <c r="F67" s="188">
        <v>8</v>
      </c>
      <c r="G67" s="188">
        <v>3.5</v>
      </c>
      <c r="H67" s="188">
        <v>23.5</v>
      </c>
      <c r="I67" s="188">
        <v>22</v>
      </c>
      <c r="J67" s="188">
        <v>0.25</v>
      </c>
      <c r="K67" s="188">
        <v>10</v>
      </c>
      <c r="L67" s="188">
        <v>8</v>
      </c>
      <c r="M67" s="188">
        <v>3.5</v>
      </c>
      <c r="N67" s="189" t="s">
        <v>892</v>
      </c>
      <c r="O67" s="190">
        <v>97</v>
      </c>
      <c r="P67" s="191" t="s">
        <v>113</v>
      </c>
    </row>
    <row r="68" spans="1:16" s="436" customFormat="1" x14ac:dyDescent="0.75">
      <c r="A68" s="191">
        <v>62</v>
      </c>
      <c r="B68" s="192" t="s">
        <v>90</v>
      </c>
      <c r="C68" s="196" t="s">
        <v>1</v>
      </c>
      <c r="D68" s="192" t="s">
        <v>314</v>
      </c>
      <c r="E68" s="188">
        <v>21</v>
      </c>
      <c r="F68" s="188">
        <v>8</v>
      </c>
      <c r="G68" s="188">
        <v>3.5</v>
      </c>
      <c r="H68" s="188">
        <v>23.5</v>
      </c>
      <c r="I68" s="188">
        <v>22</v>
      </c>
      <c r="J68" s="188">
        <v>0.25</v>
      </c>
      <c r="K68" s="188">
        <v>10</v>
      </c>
      <c r="L68" s="188">
        <v>8</v>
      </c>
      <c r="M68" s="188">
        <v>3.5</v>
      </c>
      <c r="N68" s="189" t="s">
        <v>892</v>
      </c>
      <c r="O68" s="190">
        <v>100</v>
      </c>
      <c r="P68" s="191" t="s">
        <v>113</v>
      </c>
    </row>
    <row r="69" spans="1:16" s="436" customFormat="1" x14ac:dyDescent="0.75">
      <c r="A69" s="191">
        <v>63</v>
      </c>
      <c r="B69" s="192" t="s">
        <v>90</v>
      </c>
      <c r="C69" s="196" t="s">
        <v>6</v>
      </c>
      <c r="D69" s="192" t="s">
        <v>315</v>
      </c>
      <c r="E69" s="188">
        <v>21</v>
      </c>
      <c r="F69" s="188">
        <v>8</v>
      </c>
      <c r="G69" s="188">
        <v>3.5</v>
      </c>
      <c r="H69" s="188">
        <v>23.5</v>
      </c>
      <c r="I69" s="188">
        <v>22</v>
      </c>
      <c r="J69" s="188">
        <v>0.25</v>
      </c>
      <c r="K69" s="188">
        <v>10</v>
      </c>
      <c r="L69" s="188">
        <v>8</v>
      </c>
      <c r="M69" s="188">
        <v>3.5</v>
      </c>
      <c r="N69" s="189" t="s">
        <v>892</v>
      </c>
      <c r="O69" s="190">
        <v>100</v>
      </c>
      <c r="P69" s="191" t="s">
        <v>113</v>
      </c>
    </row>
    <row r="70" spans="1:16" s="436" customFormat="1" x14ac:dyDescent="0.75">
      <c r="A70" s="191">
        <v>64</v>
      </c>
      <c r="B70" s="192" t="s">
        <v>90</v>
      </c>
      <c r="C70" s="196" t="s">
        <v>7</v>
      </c>
      <c r="D70" s="192" t="s">
        <v>316</v>
      </c>
      <c r="E70" s="188">
        <v>21</v>
      </c>
      <c r="F70" s="188">
        <v>8</v>
      </c>
      <c r="G70" s="188">
        <v>3.5</v>
      </c>
      <c r="H70" s="188">
        <v>23.5</v>
      </c>
      <c r="I70" s="188">
        <v>22</v>
      </c>
      <c r="J70" s="188">
        <v>0.25</v>
      </c>
      <c r="K70" s="188">
        <v>10</v>
      </c>
      <c r="L70" s="188">
        <v>8</v>
      </c>
      <c r="M70" s="188">
        <v>3.5</v>
      </c>
      <c r="N70" s="189" t="s">
        <v>892</v>
      </c>
      <c r="O70" s="190">
        <v>100</v>
      </c>
      <c r="P70" s="191" t="s">
        <v>113</v>
      </c>
    </row>
    <row r="71" spans="1:16" s="436" customFormat="1" x14ac:dyDescent="0.75">
      <c r="A71" s="191">
        <v>65</v>
      </c>
      <c r="B71" s="192" t="s">
        <v>90</v>
      </c>
      <c r="C71" s="196" t="s">
        <v>8</v>
      </c>
      <c r="D71" s="192" t="s">
        <v>317</v>
      </c>
      <c r="E71" s="188">
        <v>21</v>
      </c>
      <c r="F71" s="188">
        <v>8</v>
      </c>
      <c r="G71" s="188">
        <v>3.5</v>
      </c>
      <c r="H71" s="188">
        <v>23.5</v>
      </c>
      <c r="I71" s="188">
        <v>22</v>
      </c>
      <c r="J71" s="188">
        <v>0.25</v>
      </c>
      <c r="K71" s="188">
        <v>10</v>
      </c>
      <c r="L71" s="188">
        <v>8</v>
      </c>
      <c r="M71" s="188">
        <v>3.5</v>
      </c>
      <c r="N71" s="189" t="s">
        <v>892</v>
      </c>
      <c r="O71" s="190">
        <v>100</v>
      </c>
      <c r="P71" s="191" t="s">
        <v>113</v>
      </c>
    </row>
    <row r="72" spans="1:16" s="436" customFormat="1" x14ac:dyDescent="0.75">
      <c r="A72" s="191">
        <v>66</v>
      </c>
      <c r="B72" s="192" t="s">
        <v>90</v>
      </c>
      <c r="C72" s="196" t="s">
        <v>9</v>
      </c>
      <c r="D72" s="192" t="s">
        <v>318</v>
      </c>
      <c r="E72" s="188">
        <v>21</v>
      </c>
      <c r="F72" s="188">
        <v>8</v>
      </c>
      <c r="G72" s="188">
        <v>3.5</v>
      </c>
      <c r="H72" s="188">
        <v>23.5</v>
      </c>
      <c r="I72" s="188">
        <v>22</v>
      </c>
      <c r="J72" s="188">
        <v>0.25</v>
      </c>
      <c r="K72" s="188">
        <v>10</v>
      </c>
      <c r="L72" s="188">
        <v>8</v>
      </c>
      <c r="M72" s="188">
        <v>3.5</v>
      </c>
      <c r="N72" s="189" t="s">
        <v>892</v>
      </c>
      <c r="O72" s="190">
        <v>100</v>
      </c>
      <c r="P72" s="191" t="s">
        <v>113</v>
      </c>
    </row>
    <row r="73" spans="1:16" s="436" customFormat="1" x14ac:dyDescent="0.75">
      <c r="A73" s="191">
        <v>67</v>
      </c>
      <c r="B73" s="192" t="s">
        <v>90</v>
      </c>
      <c r="C73" s="196" t="s">
        <v>80</v>
      </c>
      <c r="D73" s="192" t="s">
        <v>319</v>
      </c>
      <c r="E73" s="188">
        <v>21</v>
      </c>
      <c r="F73" s="188">
        <v>8</v>
      </c>
      <c r="G73" s="188">
        <v>3.5</v>
      </c>
      <c r="H73" s="188">
        <v>23.5</v>
      </c>
      <c r="I73" s="188">
        <v>22</v>
      </c>
      <c r="J73" s="188">
        <v>0.25</v>
      </c>
      <c r="K73" s="188">
        <v>10</v>
      </c>
      <c r="L73" s="188">
        <v>8</v>
      </c>
      <c r="M73" s="188">
        <v>3.5</v>
      </c>
      <c r="N73" s="189" t="s">
        <v>892</v>
      </c>
      <c r="O73" s="190">
        <v>100</v>
      </c>
      <c r="P73" s="191" t="s">
        <v>113</v>
      </c>
    </row>
    <row r="74" spans="1:16" s="438" customFormat="1" x14ac:dyDescent="0.75">
      <c r="A74" s="191">
        <v>68</v>
      </c>
      <c r="B74" s="192" t="s">
        <v>91</v>
      </c>
      <c r="C74" s="196" t="s">
        <v>0</v>
      </c>
      <c r="D74" s="192" t="s">
        <v>320</v>
      </c>
      <c r="E74" s="188">
        <v>21</v>
      </c>
      <c r="F74" s="188">
        <v>8</v>
      </c>
      <c r="G74" s="188">
        <v>3.5</v>
      </c>
      <c r="H74" s="188">
        <v>23.5</v>
      </c>
      <c r="I74" s="188">
        <v>20</v>
      </c>
      <c r="J74" s="188">
        <v>0.25</v>
      </c>
      <c r="K74" s="188">
        <v>7</v>
      </c>
      <c r="L74" s="188">
        <v>8</v>
      </c>
      <c r="M74" s="188">
        <v>3.5</v>
      </c>
      <c r="N74" s="189" t="s">
        <v>892</v>
      </c>
      <c r="O74" s="190">
        <v>95</v>
      </c>
      <c r="P74" s="191" t="s">
        <v>113</v>
      </c>
    </row>
    <row r="75" spans="1:16" s="436" customFormat="1" x14ac:dyDescent="0.75">
      <c r="A75" s="185">
        <v>69</v>
      </c>
      <c r="B75" s="186" t="s">
        <v>91</v>
      </c>
      <c r="C75" s="187" t="s">
        <v>10</v>
      </c>
      <c r="D75" s="186" t="s">
        <v>321</v>
      </c>
      <c r="E75" s="188">
        <v>21</v>
      </c>
      <c r="F75" s="188">
        <v>8</v>
      </c>
      <c r="G75" s="188">
        <v>3.5</v>
      </c>
      <c r="H75" s="188">
        <v>23.5</v>
      </c>
      <c r="I75" s="188">
        <v>22</v>
      </c>
      <c r="J75" s="188">
        <v>0.25</v>
      </c>
      <c r="K75" s="188">
        <v>10</v>
      </c>
      <c r="L75" s="188">
        <v>8</v>
      </c>
      <c r="M75" s="188">
        <v>3.5</v>
      </c>
      <c r="N75" s="189" t="s">
        <v>892</v>
      </c>
      <c r="O75" s="190">
        <v>100</v>
      </c>
      <c r="P75" s="191" t="s">
        <v>113</v>
      </c>
    </row>
    <row r="76" spans="1:16" s="436" customFormat="1" x14ac:dyDescent="0.75">
      <c r="A76" s="185">
        <v>70</v>
      </c>
      <c r="B76" s="186" t="s">
        <v>91</v>
      </c>
      <c r="C76" s="187" t="s">
        <v>11</v>
      </c>
      <c r="D76" s="186" t="s">
        <v>322</v>
      </c>
      <c r="E76" s="188">
        <v>21</v>
      </c>
      <c r="F76" s="188">
        <v>8</v>
      </c>
      <c r="G76" s="188">
        <v>3.5</v>
      </c>
      <c r="H76" s="188">
        <v>23.5</v>
      </c>
      <c r="I76" s="188">
        <v>22</v>
      </c>
      <c r="J76" s="188">
        <v>0.25</v>
      </c>
      <c r="K76" s="188">
        <v>10</v>
      </c>
      <c r="L76" s="188">
        <v>8</v>
      </c>
      <c r="M76" s="188">
        <v>3.5</v>
      </c>
      <c r="N76" s="189" t="s">
        <v>892</v>
      </c>
      <c r="O76" s="190">
        <v>100</v>
      </c>
      <c r="P76" s="191" t="s">
        <v>113</v>
      </c>
    </row>
    <row r="77" spans="1:16" s="436" customFormat="1" x14ac:dyDescent="0.75">
      <c r="A77" s="185">
        <v>71</v>
      </c>
      <c r="B77" s="186" t="s">
        <v>91</v>
      </c>
      <c r="C77" s="187" t="s">
        <v>12</v>
      </c>
      <c r="D77" s="186" t="s">
        <v>323</v>
      </c>
      <c r="E77" s="188">
        <v>21</v>
      </c>
      <c r="F77" s="188">
        <v>8</v>
      </c>
      <c r="G77" s="188">
        <v>3.5</v>
      </c>
      <c r="H77" s="188">
        <v>23.5</v>
      </c>
      <c r="I77" s="188">
        <v>17.5</v>
      </c>
      <c r="J77" s="188">
        <v>0.25</v>
      </c>
      <c r="K77" s="188">
        <v>9</v>
      </c>
      <c r="L77" s="188">
        <v>8</v>
      </c>
      <c r="M77" s="188">
        <v>3.5</v>
      </c>
      <c r="N77" s="189" t="s">
        <v>892</v>
      </c>
      <c r="O77" s="190">
        <v>94.5</v>
      </c>
      <c r="P77" s="191" t="s">
        <v>113</v>
      </c>
    </row>
    <row r="78" spans="1:16" s="436" customFormat="1" x14ac:dyDescent="0.75">
      <c r="A78" s="185">
        <v>72</v>
      </c>
      <c r="B78" s="186" t="s">
        <v>91</v>
      </c>
      <c r="C78" s="187" t="s">
        <v>13</v>
      </c>
      <c r="D78" s="186" t="s">
        <v>324</v>
      </c>
      <c r="E78" s="188">
        <v>21</v>
      </c>
      <c r="F78" s="188">
        <v>8</v>
      </c>
      <c r="G78" s="188">
        <v>3.5</v>
      </c>
      <c r="H78" s="188">
        <v>23.5</v>
      </c>
      <c r="I78" s="188">
        <v>22</v>
      </c>
      <c r="J78" s="188">
        <v>0.25</v>
      </c>
      <c r="K78" s="188">
        <v>10</v>
      </c>
      <c r="L78" s="188">
        <v>7</v>
      </c>
      <c r="M78" s="188">
        <v>3.5</v>
      </c>
      <c r="N78" s="189" t="s">
        <v>892</v>
      </c>
      <c r="O78" s="190">
        <v>99</v>
      </c>
      <c r="P78" s="191" t="s">
        <v>113</v>
      </c>
    </row>
    <row r="79" spans="1:16" s="436" customFormat="1" x14ac:dyDescent="0.75">
      <c r="A79" s="185">
        <v>73</v>
      </c>
      <c r="B79" s="186" t="s">
        <v>91</v>
      </c>
      <c r="C79" s="187" t="s">
        <v>14</v>
      </c>
      <c r="D79" s="186" t="s">
        <v>325</v>
      </c>
      <c r="E79" s="188">
        <v>21</v>
      </c>
      <c r="F79" s="188">
        <v>8</v>
      </c>
      <c r="G79" s="188">
        <v>3.5</v>
      </c>
      <c r="H79" s="188">
        <v>23.5</v>
      </c>
      <c r="I79" s="188">
        <v>22</v>
      </c>
      <c r="J79" s="188">
        <v>0.25</v>
      </c>
      <c r="K79" s="188">
        <v>10</v>
      </c>
      <c r="L79" s="188">
        <v>8</v>
      </c>
      <c r="M79" s="188">
        <v>3.5</v>
      </c>
      <c r="N79" s="189" t="s">
        <v>892</v>
      </c>
      <c r="O79" s="190">
        <v>100</v>
      </c>
      <c r="P79" s="191" t="s">
        <v>113</v>
      </c>
    </row>
    <row r="80" spans="1:16" s="436" customFormat="1" x14ac:dyDescent="0.75">
      <c r="A80" s="185">
        <v>74</v>
      </c>
      <c r="B80" s="186" t="s">
        <v>91</v>
      </c>
      <c r="C80" s="187" t="s">
        <v>15</v>
      </c>
      <c r="D80" s="186" t="s">
        <v>326</v>
      </c>
      <c r="E80" s="188">
        <v>21</v>
      </c>
      <c r="F80" s="188">
        <v>8</v>
      </c>
      <c r="G80" s="188">
        <v>3.5</v>
      </c>
      <c r="H80" s="188">
        <v>23.5</v>
      </c>
      <c r="I80" s="188">
        <v>22</v>
      </c>
      <c r="J80" s="188">
        <v>0.25</v>
      </c>
      <c r="K80" s="188">
        <v>10</v>
      </c>
      <c r="L80" s="188">
        <v>8</v>
      </c>
      <c r="M80" s="188">
        <v>3.5</v>
      </c>
      <c r="N80" s="189" t="s">
        <v>892</v>
      </c>
      <c r="O80" s="190">
        <v>100</v>
      </c>
      <c r="P80" s="191" t="s">
        <v>113</v>
      </c>
    </row>
    <row r="81" spans="1:16" s="436" customFormat="1" x14ac:dyDescent="0.75">
      <c r="A81" s="185">
        <v>75</v>
      </c>
      <c r="B81" s="186" t="s">
        <v>91</v>
      </c>
      <c r="C81" s="187" t="s">
        <v>16</v>
      </c>
      <c r="D81" s="186" t="s">
        <v>327</v>
      </c>
      <c r="E81" s="188">
        <v>21</v>
      </c>
      <c r="F81" s="188">
        <v>8</v>
      </c>
      <c r="G81" s="188">
        <v>3.5</v>
      </c>
      <c r="H81" s="188">
        <v>23.5</v>
      </c>
      <c r="I81" s="188">
        <v>22</v>
      </c>
      <c r="J81" s="188">
        <v>0.25</v>
      </c>
      <c r="K81" s="188">
        <v>10</v>
      </c>
      <c r="L81" s="188">
        <v>8</v>
      </c>
      <c r="M81" s="188">
        <v>3.5</v>
      </c>
      <c r="N81" s="189" t="s">
        <v>892</v>
      </c>
      <c r="O81" s="190">
        <v>100</v>
      </c>
      <c r="P81" s="191" t="s">
        <v>113</v>
      </c>
    </row>
    <row r="82" spans="1:16" s="436" customFormat="1" x14ac:dyDescent="0.75">
      <c r="A82" s="185">
        <v>76</v>
      </c>
      <c r="B82" s="186" t="s">
        <v>91</v>
      </c>
      <c r="C82" s="187" t="s">
        <v>17</v>
      </c>
      <c r="D82" s="186" t="s">
        <v>328</v>
      </c>
      <c r="E82" s="188">
        <v>21</v>
      </c>
      <c r="F82" s="188">
        <v>8</v>
      </c>
      <c r="G82" s="188">
        <v>3.5</v>
      </c>
      <c r="H82" s="188">
        <v>23.5</v>
      </c>
      <c r="I82" s="188">
        <v>22</v>
      </c>
      <c r="J82" s="188">
        <v>0.25</v>
      </c>
      <c r="K82" s="188">
        <v>10</v>
      </c>
      <c r="L82" s="188">
        <v>8</v>
      </c>
      <c r="M82" s="188">
        <v>3.5</v>
      </c>
      <c r="N82" s="189" t="s">
        <v>892</v>
      </c>
      <c r="O82" s="190">
        <v>100</v>
      </c>
      <c r="P82" s="191" t="s">
        <v>113</v>
      </c>
    </row>
    <row r="83" spans="1:16" s="436" customFormat="1" x14ac:dyDescent="0.75">
      <c r="A83" s="185">
        <v>77</v>
      </c>
      <c r="B83" s="186" t="s">
        <v>91</v>
      </c>
      <c r="C83" s="187" t="s">
        <v>18</v>
      </c>
      <c r="D83" s="186" t="s">
        <v>329</v>
      </c>
      <c r="E83" s="188">
        <v>21</v>
      </c>
      <c r="F83" s="188">
        <v>8</v>
      </c>
      <c r="G83" s="188">
        <v>3.5</v>
      </c>
      <c r="H83" s="188">
        <v>23.5</v>
      </c>
      <c r="I83" s="188">
        <v>22</v>
      </c>
      <c r="J83" s="188">
        <v>0.25</v>
      </c>
      <c r="K83" s="188">
        <v>10</v>
      </c>
      <c r="L83" s="188">
        <v>8</v>
      </c>
      <c r="M83" s="188">
        <v>3.5</v>
      </c>
      <c r="N83" s="189" t="s">
        <v>892</v>
      </c>
      <c r="O83" s="190">
        <v>100</v>
      </c>
      <c r="P83" s="191" t="s">
        <v>113</v>
      </c>
    </row>
    <row r="84" spans="1:16" s="436" customFormat="1" x14ac:dyDescent="0.75">
      <c r="A84" s="185">
        <v>78</v>
      </c>
      <c r="B84" s="186" t="s">
        <v>91</v>
      </c>
      <c r="C84" s="187" t="s">
        <v>19</v>
      </c>
      <c r="D84" s="186" t="s">
        <v>330</v>
      </c>
      <c r="E84" s="188">
        <v>21</v>
      </c>
      <c r="F84" s="188">
        <v>8</v>
      </c>
      <c r="G84" s="188">
        <v>3.5</v>
      </c>
      <c r="H84" s="188">
        <v>23.5</v>
      </c>
      <c r="I84" s="188">
        <v>22</v>
      </c>
      <c r="J84" s="188">
        <v>0.25</v>
      </c>
      <c r="K84" s="188">
        <v>10</v>
      </c>
      <c r="L84" s="188">
        <v>8</v>
      </c>
      <c r="M84" s="188">
        <v>3.5</v>
      </c>
      <c r="N84" s="189" t="s">
        <v>892</v>
      </c>
      <c r="O84" s="190">
        <v>100</v>
      </c>
      <c r="P84" s="191" t="s">
        <v>113</v>
      </c>
    </row>
    <row r="85" spans="1:16" s="436" customFormat="1" x14ac:dyDescent="0.75">
      <c r="A85" s="185">
        <v>79</v>
      </c>
      <c r="B85" s="186" t="s">
        <v>91</v>
      </c>
      <c r="C85" s="187" t="s">
        <v>20</v>
      </c>
      <c r="D85" s="186" t="s">
        <v>331</v>
      </c>
      <c r="E85" s="188">
        <v>21</v>
      </c>
      <c r="F85" s="188">
        <v>8</v>
      </c>
      <c r="G85" s="188">
        <v>3.5</v>
      </c>
      <c r="H85" s="188">
        <v>23.5</v>
      </c>
      <c r="I85" s="188">
        <v>22</v>
      </c>
      <c r="J85" s="188">
        <v>0.25</v>
      </c>
      <c r="K85" s="188">
        <v>9</v>
      </c>
      <c r="L85" s="188">
        <v>8</v>
      </c>
      <c r="M85" s="188">
        <v>3.5</v>
      </c>
      <c r="N85" s="189" t="s">
        <v>892</v>
      </c>
      <c r="O85" s="190">
        <v>99</v>
      </c>
      <c r="P85" s="191" t="s">
        <v>113</v>
      </c>
    </row>
    <row r="86" spans="1:16" s="436" customFormat="1" x14ac:dyDescent="0.75">
      <c r="A86" s="185">
        <v>80</v>
      </c>
      <c r="B86" s="186" t="s">
        <v>91</v>
      </c>
      <c r="C86" s="187" t="s">
        <v>21</v>
      </c>
      <c r="D86" s="186" t="s">
        <v>332</v>
      </c>
      <c r="E86" s="188">
        <v>21</v>
      </c>
      <c r="F86" s="188">
        <v>8</v>
      </c>
      <c r="G86" s="188">
        <v>3.5</v>
      </c>
      <c r="H86" s="188">
        <v>23.5</v>
      </c>
      <c r="I86" s="188">
        <v>22</v>
      </c>
      <c r="J86" s="188">
        <v>0.25</v>
      </c>
      <c r="K86" s="188">
        <v>10</v>
      </c>
      <c r="L86" s="188">
        <v>8</v>
      </c>
      <c r="M86" s="188">
        <v>3.5</v>
      </c>
      <c r="N86" s="189" t="s">
        <v>892</v>
      </c>
      <c r="O86" s="190">
        <v>100</v>
      </c>
      <c r="P86" s="191" t="s">
        <v>113</v>
      </c>
    </row>
    <row r="87" spans="1:16" s="436" customFormat="1" x14ac:dyDescent="0.75">
      <c r="A87" s="185">
        <v>81</v>
      </c>
      <c r="B87" s="186" t="s">
        <v>91</v>
      </c>
      <c r="C87" s="187" t="s">
        <v>22</v>
      </c>
      <c r="D87" s="186" t="s">
        <v>333</v>
      </c>
      <c r="E87" s="188">
        <v>21</v>
      </c>
      <c r="F87" s="188">
        <v>8</v>
      </c>
      <c r="G87" s="188">
        <v>3.5</v>
      </c>
      <c r="H87" s="188">
        <v>23.5</v>
      </c>
      <c r="I87" s="188">
        <v>22</v>
      </c>
      <c r="J87" s="188">
        <v>0.25</v>
      </c>
      <c r="K87" s="188">
        <v>10</v>
      </c>
      <c r="L87" s="188">
        <v>8</v>
      </c>
      <c r="M87" s="188">
        <v>3.5</v>
      </c>
      <c r="N87" s="189" t="s">
        <v>892</v>
      </c>
      <c r="O87" s="190">
        <v>100</v>
      </c>
      <c r="P87" s="191" t="s">
        <v>113</v>
      </c>
    </row>
    <row r="88" spans="1:16" s="436" customFormat="1" x14ac:dyDescent="0.75">
      <c r="A88" s="185">
        <v>82</v>
      </c>
      <c r="B88" s="186" t="s">
        <v>91</v>
      </c>
      <c r="C88" s="187" t="s">
        <v>23</v>
      </c>
      <c r="D88" s="186" t="s">
        <v>334</v>
      </c>
      <c r="E88" s="188">
        <v>21</v>
      </c>
      <c r="F88" s="188">
        <v>8</v>
      </c>
      <c r="G88" s="188">
        <v>3.5</v>
      </c>
      <c r="H88" s="188">
        <v>23.5</v>
      </c>
      <c r="I88" s="188">
        <v>22</v>
      </c>
      <c r="J88" s="188">
        <v>0.25</v>
      </c>
      <c r="K88" s="188">
        <v>10</v>
      </c>
      <c r="L88" s="188">
        <v>8</v>
      </c>
      <c r="M88" s="188">
        <v>3.5</v>
      </c>
      <c r="N88" s="189" t="s">
        <v>892</v>
      </c>
      <c r="O88" s="190">
        <v>100</v>
      </c>
      <c r="P88" s="191" t="s">
        <v>113</v>
      </c>
    </row>
    <row r="89" spans="1:16" s="436" customFormat="1" x14ac:dyDescent="0.75">
      <c r="A89" s="185">
        <v>83</v>
      </c>
      <c r="B89" s="186" t="s">
        <v>91</v>
      </c>
      <c r="C89" s="187" t="s">
        <v>24</v>
      </c>
      <c r="D89" s="186" t="s">
        <v>335</v>
      </c>
      <c r="E89" s="188">
        <v>21</v>
      </c>
      <c r="F89" s="188">
        <v>8</v>
      </c>
      <c r="G89" s="188">
        <v>3.5</v>
      </c>
      <c r="H89" s="188">
        <v>23.5</v>
      </c>
      <c r="I89" s="188">
        <v>22</v>
      </c>
      <c r="J89" s="188">
        <v>0.25</v>
      </c>
      <c r="K89" s="188">
        <v>10</v>
      </c>
      <c r="L89" s="188">
        <v>8</v>
      </c>
      <c r="M89" s="188">
        <v>3.5</v>
      </c>
      <c r="N89" s="189" t="s">
        <v>892</v>
      </c>
      <c r="O89" s="190">
        <v>100</v>
      </c>
      <c r="P89" s="191" t="s">
        <v>113</v>
      </c>
    </row>
    <row r="90" spans="1:16" s="436" customFormat="1" x14ac:dyDescent="0.75">
      <c r="A90" s="185">
        <v>84</v>
      </c>
      <c r="B90" s="186" t="s">
        <v>91</v>
      </c>
      <c r="C90" s="187" t="s">
        <v>25</v>
      </c>
      <c r="D90" s="186" t="s">
        <v>336</v>
      </c>
      <c r="E90" s="188">
        <v>21</v>
      </c>
      <c r="F90" s="188">
        <v>8</v>
      </c>
      <c r="G90" s="188">
        <v>3.5</v>
      </c>
      <c r="H90" s="188">
        <v>23.5</v>
      </c>
      <c r="I90" s="188">
        <v>22</v>
      </c>
      <c r="J90" s="188">
        <v>0.25</v>
      </c>
      <c r="K90" s="188">
        <v>10</v>
      </c>
      <c r="L90" s="188">
        <v>8</v>
      </c>
      <c r="M90" s="188">
        <v>3.5</v>
      </c>
      <c r="N90" s="189" t="s">
        <v>892</v>
      </c>
      <c r="O90" s="190">
        <v>100</v>
      </c>
      <c r="P90" s="191" t="s">
        <v>113</v>
      </c>
    </row>
    <row r="91" spans="1:16" x14ac:dyDescent="0.75">
      <c r="A91" s="185">
        <v>85</v>
      </c>
      <c r="B91" s="186" t="s">
        <v>91</v>
      </c>
      <c r="C91" s="187" t="s">
        <v>26</v>
      </c>
      <c r="D91" s="186" t="s">
        <v>337</v>
      </c>
      <c r="E91" s="188">
        <v>18</v>
      </c>
      <c r="F91" s="188">
        <v>8</v>
      </c>
      <c r="G91" s="188">
        <v>3.5</v>
      </c>
      <c r="H91" s="188">
        <v>23.5</v>
      </c>
      <c r="I91" s="188">
        <v>22</v>
      </c>
      <c r="J91" s="188">
        <v>0.25</v>
      </c>
      <c r="K91" s="188">
        <v>10</v>
      </c>
      <c r="L91" s="188">
        <v>8</v>
      </c>
      <c r="M91" s="188">
        <v>3.5</v>
      </c>
      <c r="N91" s="189" t="s">
        <v>892</v>
      </c>
      <c r="O91" s="190">
        <v>97</v>
      </c>
      <c r="P91" s="191" t="s">
        <v>113</v>
      </c>
    </row>
    <row r="92" spans="1:16" x14ac:dyDescent="0.75">
      <c r="A92" s="185">
        <v>86</v>
      </c>
      <c r="B92" s="186" t="s">
        <v>91</v>
      </c>
      <c r="C92" s="187" t="s">
        <v>72</v>
      </c>
      <c r="D92" s="186" t="s">
        <v>338</v>
      </c>
      <c r="E92" s="188">
        <v>21</v>
      </c>
      <c r="F92" s="188">
        <v>8</v>
      </c>
      <c r="G92" s="188">
        <v>3.5</v>
      </c>
      <c r="H92" s="188">
        <v>23.5</v>
      </c>
      <c r="I92" s="188">
        <v>22</v>
      </c>
      <c r="J92" s="188">
        <v>0.25</v>
      </c>
      <c r="K92" s="188">
        <v>10</v>
      </c>
      <c r="L92" s="188">
        <v>8</v>
      </c>
      <c r="M92" s="188">
        <v>3.5</v>
      </c>
      <c r="N92" s="189" t="s">
        <v>892</v>
      </c>
      <c r="O92" s="190">
        <v>100</v>
      </c>
      <c r="P92" s="191" t="s">
        <v>113</v>
      </c>
    </row>
    <row r="93" spans="1:16" x14ac:dyDescent="0.75">
      <c r="A93" s="185">
        <v>87</v>
      </c>
      <c r="B93" s="186" t="s">
        <v>91</v>
      </c>
      <c r="C93" s="187" t="s">
        <v>81</v>
      </c>
      <c r="D93" s="186" t="s">
        <v>339</v>
      </c>
      <c r="E93" s="188">
        <v>21</v>
      </c>
      <c r="F93" s="188">
        <v>8</v>
      </c>
      <c r="G93" s="188">
        <v>3.5</v>
      </c>
      <c r="H93" s="188">
        <v>23.5</v>
      </c>
      <c r="I93" s="188">
        <v>22</v>
      </c>
      <c r="J93" s="188">
        <v>0.25</v>
      </c>
      <c r="K93" s="188">
        <v>10</v>
      </c>
      <c r="L93" s="188">
        <v>8</v>
      </c>
      <c r="M93" s="188">
        <v>3.5</v>
      </c>
      <c r="N93" s="189" t="s">
        <v>892</v>
      </c>
      <c r="O93" s="190">
        <v>100</v>
      </c>
      <c r="P93" s="191" t="s">
        <v>113</v>
      </c>
    </row>
    <row r="94" spans="1:16" x14ac:dyDescent="0.75">
      <c r="A94" s="185">
        <v>88</v>
      </c>
      <c r="B94" s="186" t="s">
        <v>91</v>
      </c>
      <c r="C94" s="187" t="s">
        <v>82</v>
      </c>
      <c r="D94" s="186" t="s">
        <v>340</v>
      </c>
      <c r="E94" s="188">
        <v>21</v>
      </c>
      <c r="F94" s="188">
        <v>8</v>
      </c>
      <c r="G94" s="188">
        <v>3.5</v>
      </c>
      <c r="H94" s="188">
        <v>23.5</v>
      </c>
      <c r="I94" s="188">
        <v>22</v>
      </c>
      <c r="J94" s="188">
        <v>0.25</v>
      </c>
      <c r="K94" s="188">
        <v>10</v>
      </c>
      <c r="L94" s="188">
        <v>8</v>
      </c>
      <c r="M94" s="188">
        <v>3.5</v>
      </c>
      <c r="N94" s="189" t="s">
        <v>892</v>
      </c>
      <c r="O94" s="190">
        <v>100</v>
      </c>
      <c r="P94" s="191" t="s">
        <v>113</v>
      </c>
    </row>
    <row r="95" spans="1:16" x14ac:dyDescent="0.75">
      <c r="A95" s="494" t="s">
        <v>546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6"/>
      <c r="O95" s="197">
        <f>AVERAGE(O7:O94)</f>
        <v>99.1875</v>
      </c>
      <c r="P95" s="191" t="s">
        <v>113</v>
      </c>
    </row>
  </sheetData>
  <mergeCells count="9">
    <mergeCell ref="A95:N95"/>
    <mergeCell ref="M1:P1"/>
    <mergeCell ref="A2:P2"/>
    <mergeCell ref="A3:A6"/>
    <mergeCell ref="B3:B6"/>
    <mergeCell ref="C3:C6"/>
    <mergeCell ref="D3:D6"/>
    <mergeCell ref="O3:O4"/>
    <mergeCell ref="P3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D6E5-B146-4109-8E94-F71209CEC5CB}">
  <dimension ref="A2:G18"/>
  <sheetViews>
    <sheetView zoomScale="60" zoomScaleNormal="60" workbookViewId="0">
      <selection activeCell="D12" sqref="D12:E12"/>
    </sheetView>
  </sheetViews>
  <sheetFormatPr defaultColWidth="9.09765625" defaultRowHeight="27" x14ac:dyDescent="0.75"/>
  <cols>
    <col min="1" max="1" width="16.3984375" style="158" customWidth="1"/>
    <col min="2" max="2" width="20.5" style="159" customWidth="1"/>
    <col min="3" max="3" width="21.5" style="159" customWidth="1"/>
    <col min="4" max="5" width="23.5" style="158" customWidth="1"/>
    <col min="6" max="7" width="25" style="158" customWidth="1"/>
    <col min="8" max="16384" width="9.09765625" style="158"/>
  </cols>
  <sheetData>
    <row r="2" spans="1:7" ht="36" x14ac:dyDescent="0.75">
      <c r="A2" s="502" t="s">
        <v>350</v>
      </c>
      <c r="B2" s="502"/>
      <c r="C2" s="502"/>
      <c r="D2" s="502"/>
      <c r="E2" s="502"/>
      <c r="F2" s="502"/>
      <c r="G2" s="502"/>
    </row>
    <row r="3" spans="1:7" ht="36" x14ac:dyDescent="0.75">
      <c r="A3" s="502" t="str">
        <f>'[2]สรุป Risk Score7NI MOPH'!A3:S3</f>
        <v>เดือน สิงหาคม 2567</v>
      </c>
      <c r="B3" s="502"/>
      <c r="C3" s="502"/>
      <c r="D3" s="502"/>
      <c r="E3" s="502"/>
      <c r="F3" s="502"/>
      <c r="G3" s="502"/>
    </row>
    <row r="4" spans="1:7" ht="30" x14ac:dyDescent="0.85">
      <c r="A4" s="503" t="s">
        <v>351</v>
      </c>
      <c r="B4" s="504" t="s">
        <v>352</v>
      </c>
      <c r="C4" s="504"/>
      <c r="D4" s="505" t="s">
        <v>353</v>
      </c>
      <c r="E4" s="505"/>
      <c r="F4" s="506" t="s">
        <v>354</v>
      </c>
      <c r="G4" s="506"/>
    </row>
    <row r="5" spans="1:7" ht="30" x14ac:dyDescent="0.75">
      <c r="A5" s="503"/>
      <c r="B5" s="318" t="s">
        <v>355</v>
      </c>
      <c r="C5" s="318" t="s">
        <v>98</v>
      </c>
      <c r="D5" s="316" t="s">
        <v>355</v>
      </c>
      <c r="E5" s="316" t="s">
        <v>98</v>
      </c>
      <c r="F5" s="317" t="s">
        <v>355</v>
      </c>
      <c r="G5" s="317" t="s">
        <v>98</v>
      </c>
    </row>
    <row r="6" spans="1:7" ht="30" x14ac:dyDescent="0.75">
      <c r="A6" s="319">
        <v>0</v>
      </c>
      <c r="B6" s="319">
        <v>14</v>
      </c>
      <c r="C6" s="320">
        <v>15.909090909090908</v>
      </c>
      <c r="D6" s="319">
        <v>10</v>
      </c>
      <c r="E6" s="320">
        <v>11.363636363636363</v>
      </c>
      <c r="F6" s="319">
        <v>18</v>
      </c>
      <c r="G6" s="320">
        <v>20.454545454545457</v>
      </c>
    </row>
    <row r="7" spans="1:7" ht="30" x14ac:dyDescent="0.75">
      <c r="A7" s="321">
        <v>1</v>
      </c>
      <c r="B7" s="321">
        <v>32</v>
      </c>
      <c r="C7" s="322">
        <v>36.363636363636367</v>
      </c>
      <c r="D7" s="321">
        <v>32</v>
      </c>
      <c r="E7" s="322">
        <v>36.363636363636367</v>
      </c>
      <c r="F7" s="321">
        <v>28</v>
      </c>
      <c r="G7" s="322">
        <v>31.818181818181817</v>
      </c>
    </row>
    <row r="8" spans="1:7" ht="30" x14ac:dyDescent="0.75">
      <c r="A8" s="323">
        <v>2</v>
      </c>
      <c r="B8" s="323">
        <v>12</v>
      </c>
      <c r="C8" s="324">
        <v>13.636363636363635</v>
      </c>
      <c r="D8" s="323">
        <v>8</v>
      </c>
      <c r="E8" s="324">
        <v>9.0909090909090917</v>
      </c>
      <c r="F8" s="323">
        <v>7</v>
      </c>
      <c r="G8" s="324">
        <v>7.9545454545454541</v>
      </c>
    </row>
    <row r="9" spans="1:7" ht="30" x14ac:dyDescent="0.75">
      <c r="A9" s="325">
        <v>3</v>
      </c>
      <c r="B9" s="326">
        <v>13</v>
      </c>
      <c r="C9" s="327">
        <v>14.772727272727273</v>
      </c>
      <c r="D9" s="325">
        <v>11</v>
      </c>
      <c r="E9" s="328">
        <v>12.5</v>
      </c>
      <c r="F9" s="325">
        <v>17</v>
      </c>
      <c r="G9" s="328">
        <v>19.318181818181817</v>
      </c>
    </row>
    <row r="10" spans="1:7" ht="30" x14ac:dyDescent="0.75">
      <c r="A10" s="329">
        <v>4</v>
      </c>
      <c r="B10" s="329">
        <v>5</v>
      </c>
      <c r="C10" s="330">
        <v>5.6818181818181817</v>
      </c>
      <c r="D10" s="329">
        <v>6</v>
      </c>
      <c r="E10" s="330">
        <v>6.8181818181818175</v>
      </c>
      <c r="F10" s="329">
        <v>4</v>
      </c>
      <c r="G10" s="330">
        <v>4.5454545454545459</v>
      </c>
    </row>
    <row r="11" spans="1:7" ht="30" x14ac:dyDescent="0.75">
      <c r="A11" s="517">
        <v>5</v>
      </c>
      <c r="B11" s="331">
        <v>3</v>
      </c>
      <c r="C11" s="332">
        <v>3.4090909090909087</v>
      </c>
      <c r="D11" s="333">
        <v>4</v>
      </c>
      <c r="E11" s="332">
        <v>4.5454545454545459</v>
      </c>
      <c r="F11" s="331">
        <v>1</v>
      </c>
      <c r="G11" s="334">
        <v>1.1363636363636365</v>
      </c>
    </row>
    <row r="12" spans="1:7" ht="30" x14ac:dyDescent="0.75">
      <c r="A12" s="518"/>
      <c r="B12" s="519" t="s">
        <v>796</v>
      </c>
      <c r="C12" s="520"/>
      <c r="D12" s="521" t="s">
        <v>797</v>
      </c>
      <c r="E12" s="522"/>
      <c r="F12" s="519" t="s">
        <v>489</v>
      </c>
      <c r="G12" s="520"/>
    </row>
    <row r="13" spans="1:7" ht="30" x14ac:dyDescent="0.75">
      <c r="A13" s="513">
        <v>6</v>
      </c>
      <c r="B13" s="335">
        <v>7</v>
      </c>
      <c r="C13" s="336">
        <v>7.9545454545454541</v>
      </c>
      <c r="D13" s="337">
        <v>4</v>
      </c>
      <c r="E13" s="338">
        <v>4.5454545454545459</v>
      </c>
      <c r="F13" s="337">
        <v>5</v>
      </c>
      <c r="G13" s="338">
        <v>5.6818181818181817</v>
      </c>
    </row>
    <row r="14" spans="1:7" ht="81.599999999999994" customHeight="1" x14ac:dyDescent="0.75">
      <c r="A14" s="514"/>
      <c r="B14" s="515" t="s">
        <v>798</v>
      </c>
      <c r="C14" s="516"/>
      <c r="D14" s="515" t="s">
        <v>799</v>
      </c>
      <c r="E14" s="516"/>
      <c r="F14" s="515" t="s">
        <v>800</v>
      </c>
      <c r="G14" s="516"/>
    </row>
    <row r="15" spans="1:7" ht="30" x14ac:dyDescent="0.75">
      <c r="A15" s="507">
        <v>7</v>
      </c>
      <c r="B15" s="339">
        <v>2</v>
      </c>
      <c r="C15" s="340">
        <v>2.2727272727272729</v>
      </c>
      <c r="D15" s="341">
        <v>13</v>
      </c>
      <c r="E15" s="342">
        <v>14.772727272727273</v>
      </c>
      <c r="F15" s="339">
        <v>8</v>
      </c>
      <c r="G15" s="340">
        <v>9.0909090909090917</v>
      </c>
    </row>
    <row r="16" spans="1:7" ht="103.2" customHeight="1" x14ac:dyDescent="0.75">
      <c r="A16" s="508"/>
      <c r="B16" s="509" t="s">
        <v>801</v>
      </c>
      <c r="C16" s="510"/>
      <c r="D16" s="511" t="s">
        <v>802</v>
      </c>
      <c r="E16" s="512"/>
      <c r="F16" s="511" t="s">
        <v>803</v>
      </c>
      <c r="G16" s="512"/>
    </row>
    <row r="17" spans="1:7" ht="30.6" thickBot="1" x14ac:dyDescent="0.9">
      <c r="A17" s="343" t="s">
        <v>99</v>
      </c>
      <c r="B17" s="344">
        <f t="shared" ref="B17:G17" si="0">SUM(B6:B15)</f>
        <v>88</v>
      </c>
      <c r="C17" s="345">
        <f t="shared" si="0"/>
        <v>100</v>
      </c>
      <c r="D17" s="346">
        <f t="shared" si="0"/>
        <v>88</v>
      </c>
      <c r="E17" s="347">
        <f t="shared" si="0"/>
        <v>100</v>
      </c>
      <c r="F17" s="348">
        <f t="shared" si="0"/>
        <v>88</v>
      </c>
      <c r="G17" s="349">
        <f t="shared" si="0"/>
        <v>100.00000000000001</v>
      </c>
    </row>
    <row r="18" spans="1:7" ht="27.6" thickTop="1" x14ac:dyDescent="0.75"/>
  </sheetData>
  <mergeCells count="18">
    <mergeCell ref="A11:A12"/>
    <mergeCell ref="B12:C12"/>
    <mergeCell ref="D12:E12"/>
    <mergeCell ref="F12:G12"/>
    <mergeCell ref="F14:G14"/>
    <mergeCell ref="A15:A16"/>
    <mergeCell ref="B16:C16"/>
    <mergeCell ref="D16:E16"/>
    <mergeCell ref="F16:G16"/>
    <mergeCell ref="A13:A14"/>
    <mergeCell ref="B14:C14"/>
    <mergeCell ref="D14:E14"/>
    <mergeCell ref="A2:G2"/>
    <mergeCell ref="A3:G3"/>
    <mergeCell ref="A4:A5"/>
    <mergeCell ref="B4:C4"/>
    <mergeCell ref="D4:E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EED7-6322-4144-89E2-9869B032C809}">
  <dimension ref="A1:AR115"/>
  <sheetViews>
    <sheetView zoomScale="70" zoomScaleNormal="7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T51" sqref="T51"/>
    </sheetView>
  </sheetViews>
  <sheetFormatPr defaultColWidth="9" defaultRowHeight="18.600000000000001" x14ac:dyDescent="0.55000000000000004"/>
  <cols>
    <col min="1" max="1" width="4.09765625" style="15" customWidth="1"/>
    <col min="2" max="2" width="4.8984375" style="15" customWidth="1"/>
    <col min="3" max="3" width="10.5" style="15" customWidth="1"/>
    <col min="4" max="4" width="6.5" style="15" customWidth="1"/>
    <col min="5" max="5" width="17.5" style="15" customWidth="1"/>
    <col min="6" max="6" width="5" style="16" customWidth="1"/>
    <col min="7" max="7" width="6.19921875" style="16" customWidth="1"/>
    <col min="8" max="8" width="16.8984375" style="15" customWidth="1"/>
    <col min="9" max="11" width="7.3984375" style="15" customWidth="1"/>
    <col min="12" max="13" width="13.796875" style="17" customWidth="1"/>
    <col min="14" max="15" width="4.59765625" style="18" customWidth="1"/>
    <col min="16" max="16" width="6.19921875" style="18" customWidth="1"/>
    <col min="17" max="17" width="9.5" style="15" customWidth="1"/>
    <col min="18" max="18" width="5.3984375" style="18" customWidth="1"/>
    <col min="19" max="20" width="12.69921875" style="15" customWidth="1"/>
    <col min="21" max="21" width="9.796875" style="15" customWidth="1"/>
    <col min="22" max="22" width="9.09765625" style="15" customWidth="1"/>
    <col min="23" max="23" width="8.296875" style="16" customWidth="1"/>
    <col min="24" max="24" width="8.296875" style="19" customWidth="1"/>
    <col min="25" max="25" width="8.296875" style="20" customWidth="1"/>
    <col min="26" max="26" width="13.796875" style="15" customWidth="1"/>
    <col min="27" max="27" width="12.796875" style="15" customWidth="1"/>
    <col min="28" max="28" width="12.5" style="15" customWidth="1"/>
    <col min="29" max="29" width="12.296875" style="15" customWidth="1"/>
    <col min="30" max="30" width="15.796875" style="21" customWidth="1"/>
    <col min="31" max="31" width="11.09765625" style="21" customWidth="1"/>
    <col min="32" max="32" width="9.09765625" style="21" customWidth="1"/>
    <col min="33" max="33" width="12.59765625" style="21" customWidth="1"/>
    <col min="34" max="34" width="11.296875" style="21" customWidth="1"/>
    <col min="35" max="35" width="17.09765625" style="15" customWidth="1"/>
    <col min="36" max="36" width="19.09765625" style="15" customWidth="1"/>
    <col min="37" max="37" width="14.69921875" style="15" customWidth="1"/>
    <col min="38" max="38" width="17.296875" style="15" customWidth="1"/>
    <col min="39" max="39" width="13.8984375" style="15" customWidth="1"/>
    <col min="40" max="40" width="12.296875" style="15" customWidth="1"/>
    <col min="41" max="41" width="14.5" style="15" customWidth="1"/>
    <col min="42" max="42" width="9" style="15"/>
    <col min="43" max="43" width="15" style="15" customWidth="1"/>
    <col min="44" max="44" width="16.296875" style="17" customWidth="1"/>
    <col min="45" max="45" width="13.796875" style="15" customWidth="1"/>
    <col min="46" max="50" width="9" style="15"/>
    <col min="51" max="51" width="13.09765625" style="15" customWidth="1"/>
    <col min="52" max="52" width="12.8984375" style="15" customWidth="1"/>
    <col min="53" max="57" width="9" style="15"/>
    <col min="58" max="58" width="11.59765625" style="15" customWidth="1"/>
    <col min="59" max="59" width="12.09765625" style="15" customWidth="1"/>
    <col min="60" max="16384" width="9" style="15"/>
  </cols>
  <sheetData>
    <row r="1" spans="1:44" x14ac:dyDescent="0.55000000000000004">
      <c r="P1" s="554"/>
      <c r="Q1" s="554"/>
      <c r="R1" s="554"/>
      <c r="X1" s="19" t="s">
        <v>191</v>
      </c>
    </row>
    <row r="2" spans="1:44" x14ac:dyDescent="0.55000000000000004">
      <c r="C2" s="15" t="s">
        <v>192</v>
      </c>
      <c r="L2" s="17" t="s">
        <v>795</v>
      </c>
      <c r="AA2" s="22" t="str">
        <f>L2</f>
        <v>เดือน สิงหาคม 2567</v>
      </c>
      <c r="AB2" s="23">
        <v>11</v>
      </c>
    </row>
    <row r="3" spans="1:44" s="26" customFormat="1" ht="55.8" x14ac:dyDescent="0.25">
      <c r="A3" s="555" t="s">
        <v>193</v>
      </c>
      <c r="B3" s="555" t="s">
        <v>194</v>
      </c>
      <c r="C3" s="555" t="s">
        <v>195</v>
      </c>
      <c r="D3" s="555" t="s">
        <v>196</v>
      </c>
      <c r="E3" s="555" t="s">
        <v>197</v>
      </c>
      <c r="F3" s="555" t="s">
        <v>102</v>
      </c>
      <c r="G3" s="555" t="s">
        <v>198</v>
      </c>
      <c r="H3" s="555" t="s">
        <v>199</v>
      </c>
      <c r="I3" s="556" t="s">
        <v>200</v>
      </c>
      <c r="J3" s="556" t="s">
        <v>201</v>
      </c>
      <c r="K3" s="556" t="s">
        <v>202</v>
      </c>
      <c r="L3" s="558" t="s">
        <v>203</v>
      </c>
      <c r="M3" s="558" t="s">
        <v>204</v>
      </c>
      <c r="N3" s="551" t="s">
        <v>205</v>
      </c>
      <c r="O3" s="551" t="s">
        <v>206</v>
      </c>
      <c r="P3" s="529" t="s">
        <v>207</v>
      </c>
      <c r="Q3" s="530" t="s">
        <v>208</v>
      </c>
      <c r="R3" s="533" t="s">
        <v>209</v>
      </c>
      <c r="S3" s="534" t="s">
        <v>210</v>
      </c>
      <c r="T3" s="534" t="s">
        <v>211</v>
      </c>
      <c r="U3" s="537" t="s">
        <v>212</v>
      </c>
      <c r="V3" s="540" t="s">
        <v>213</v>
      </c>
      <c r="W3" s="543" t="s">
        <v>214</v>
      </c>
      <c r="X3" s="546" t="s">
        <v>215</v>
      </c>
      <c r="Y3" s="546" t="s">
        <v>216</v>
      </c>
      <c r="Z3" s="24" t="s">
        <v>217</v>
      </c>
      <c r="AA3" s="25" t="s">
        <v>218</v>
      </c>
      <c r="AB3" s="25" t="s">
        <v>219</v>
      </c>
      <c r="AC3" s="25" t="s">
        <v>220</v>
      </c>
      <c r="AD3" s="549" t="s">
        <v>221</v>
      </c>
      <c r="AE3" s="527" t="s">
        <v>222</v>
      </c>
      <c r="AF3" s="527" t="s">
        <v>223</v>
      </c>
      <c r="AG3" s="523" t="s">
        <v>224</v>
      </c>
      <c r="AH3" s="523" t="s">
        <v>225</v>
      </c>
      <c r="AI3" s="523" t="s">
        <v>226</v>
      </c>
      <c r="AJ3" s="523" t="s">
        <v>227</v>
      </c>
      <c r="AK3" s="523" t="s">
        <v>228</v>
      </c>
      <c r="AL3" s="523" t="s">
        <v>229</v>
      </c>
      <c r="AM3" s="523" t="s">
        <v>230</v>
      </c>
      <c r="AN3" s="525" t="s">
        <v>231</v>
      </c>
      <c r="AR3" s="27"/>
    </row>
    <row r="4" spans="1:44" s="26" customFormat="1" ht="37.200000000000003" x14ac:dyDescent="0.25">
      <c r="A4" s="555"/>
      <c r="B4" s="555"/>
      <c r="C4" s="555"/>
      <c r="D4" s="555"/>
      <c r="E4" s="555"/>
      <c r="F4" s="555"/>
      <c r="G4" s="555"/>
      <c r="H4" s="555"/>
      <c r="I4" s="557"/>
      <c r="J4" s="557"/>
      <c r="K4" s="557"/>
      <c r="L4" s="559"/>
      <c r="M4" s="559"/>
      <c r="N4" s="552"/>
      <c r="O4" s="552"/>
      <c r="P4" s="529"/>
      <c r="Q4" s="531"/>
      <c r="R4" s="533"/>
      <c r="S4" s="535"/>
      <c r="T4" s="535"/>
      <c r="U4" s="538"/>
      <c r="V4" s="541"/>
      <c r="W4" s="544"/>
      <c r="X4" s="547"/>
      <c r="Y4" s="547"/>
      <c r="Z4" s="28" t="s">
        <v>232</v>
      </c>
      <c r="AA4" s="29" t="s">
        <v>233</v>
      </c>
      <c r="AB4" s="30"/>
      <c r="AC4" s="30"/>
      <c r="AD4" s="550"/>
      <c r="AE4" s="528"/>
      <c r="AF4" s="528"/>
      <c r="AG4" s="524"/>
      <c r="AH4" s="524"/>
      <c r="AI4" s="524"/>
      <c r="AJ4" s="524"/>
      <c r="AK4" s="524"/>
      <c r="AL4" s="524"/>
      <c r="AM4" s="524"/>
      <c r="AN4" s="526"/>
      <c r="AR4" s="27"/>
    </row>
    <row r="5" spans="1:44" s="26" customFormat="1" ht="37.200000000000003" x14ac:dyDescent="0.25">
      <c r="A5" s="555"/>
      <c r="B5" s="555"/>
      <c r="C5" s="555"/>
      <c r="D5" s="555"/>
      <c r="E5" s="555"/>
      <c r="F5" s="555"/>
      <c r="G5" s="555"/>
      <c r="H5" s="555"/>
      <c r="I5" s="31" t="s">
        <v>234</v>
      </c>
      <c r="J5" s="31" t="s">
        <v>235</v>
      </c>
      <c r="K5" s="31" t="s">
        <v>236</v>
      </c>
      <c r="L5" s="32" t="s">
        <v>237</v>
      </c>
      <c r="M5" s="32" t="s">
        <v>237</v>
      </c>
      <c r="N5" s="553"/>
      <c r="O5" s="553"/>
      <c r="P5" s="529"/>
      <c r="Q5" s="532"/>
      <c r="R5" s="533"/>
      <c r="S5" s="536"/>
      <c r="T5" s="536"/>
      <c r="U5" s="539"/>
      <c r="V5" s="542"/>
      <c r="W5" s="545"/>
      <c r="X5" s="548"/>
      <c r="Y5" s="548"/>
      <c r="Z5" s="33" t="s">
        <v>238</v>
      </c>
      <c r="AA5" s="29" t="s">
        <v>239</v>
      </c>
      <c r="AB5" s="34" t="s">
        <v>240</v>
      </c>
      <c r="AC5" s="34" t="s">
        <v>241</v>
      </c>
      <c r="AD5" s="35" t="s">
        <v>242</v>
      </c>
      <c r="AE5" s="36" t="s">
        <v>243</v>
      </c>
      <c r="AF5" s="36" t="s">
        <v>244</v>
      </c>
      <c r="AG5" s="36" t="s">
        <v>245</v>
      </c>
      <c r="AH5" s="36" t="s">
        <v>246</v>
      </c>
      <c r="AI5" s="36" t="s">
        <v>247</v>
      </c>
      <c r="AJ5" s="36" t="s">
        <v>248</v>
      </c>
      <c r="AK5" s="36" t="s">
        <v>249</v>
      </c>
      <c r="AL5" s="36" t="s">
        <v>250</v>
      </c>
      <c r="AM5" s="36" t="s">
        <v>251</v>
      </c>
      <c r="AN5" s="37" t="s">
        <v>252</v>
      </c>
      <c r="AR5" s="27"/>
    </row>
    <row r="6" spans="1:44" x14ac:dyDescent="0.55000000000000004">
      <c r="A6" s="203">
        <v>1</v>
      </c>
      <c r="B6" s="204">
        <v>8</v>
      </c>
      <c r="C6" s="205" t="s">
        <v>95</v>
      </c>
      <c r="D6" s="38" t="s">
        <v>5</v>
      </c>
      <c r="E6" s="205" t="s">
        <v>253</v>
      </c>
      <c r="F6" s="206" t="s">
        <v>106</v>
      </c>
      <c r="G6" s="161">
        <v>392</v>
      </c>
      <c r="H6" s="207" t="s">
        <v>121</v>
      </c>
      <c r="I6" s="215">
        <v>1.8071841170915817</v>
      </c>
      <c r="J6" s="215">
        <v>1.6291223011834519</v>
      </c>
      <c r="K6" s="215">
        <v>0.68148921920140404</v>
      </c>
      <c r="L6" s="216">
        <v>180265744.66</v>
      </c>
      <c r="M6" s="216">
        <v>2550842.2200000002</v>
      </c>
      <c r="N6" s="39">
        <v>1</v>
      </c>
      <c r="O6" s="40">
        <v>0</v>
      </c>
      <c r="P6" s="40">
        <v>0</v>
      </c>
      <c r="Q6" s="40" t="s">
        <v>341</v>
      </c>
      <c r="R6" s="40">
        <v>1</v>
      </c>
      <c r="S6" s="208">
        <v>231894.74727272728</v>
      </c>
      <c r="T6" s="208">
        <v>70.669108126962072</v>
      </c>
      <c r="U6" s="208">
        <v>0.16261735021769622</v>
      </c>
      <c r="V6" s="209">
        <v>1250.8638683533061</v>
      </c>
      <c r="W6" s="210" t="s">
        <v>108</v>
      </c>
      <c r="X6" s="210">
        <v>16</v>
      </c>
      <c r="Y6" s="211">
        <v>13</v>
      </c>
      <c r="Z6" s="41">
        <v>152194721.10000002</v>
      </c>
      <c r="AA6" s="41">
        <v>148262124.91</v>
      </c>
      <c r="AB6" s="41">
        <v>214021174.59999999</v>
      </c>
      <c r="AC6" s="41">
        <v>-65759049.689999998</v>
      </c>
      <c r="AD6" s="41">
        <v>201087727.47000003</v>
      </c>
      <c r="AE6" s="41">
        <v>91962655.88000001</v>
      </c>
      <c r="AF6" s="41">
        <v>0</v>
      </c>
      <c r="AG6" s="41">
        <v>4700570.2</v>
      </c>
      <c r="AH6" s="41">
        <v>10064783.789999999</v>
      </c>
      <c r="AI6" s="41">
        <v>24124527.219999999</v>
      </c>
      <c r="AJ6" s="41">
        <v>16583428.049999999</v>
      </c>
      <c r="AK6" s="41">
        <v>0</v>
      </c>
      <c r="AL6" s="41">
        <v>147435965.14000002</v>
      </c>
      <c r="AM6" s="41">
        <v>16281163</v>
      </c>
      <c r="AN6" s="41">
        <v>482707</v>
      </c>
      <c r="AR6" s="212"/>
    </row>
    <row r="7" spans="1:44" x14ac:dyDescent="0.55000000000000004">
      <c r="A7" s="203">
        <v>2</v>
      </c>
      <c r="B7" s="204">
        <v>8</v>
      </c>
      <c r="C7" s="205" t="s">
        <v>95</v>
      </c>
      <c r="D7" s="38" t="s">
        <v>63</v>
      </c>
      <c r="E7" s="205" t="s">
        <v>254</v>
      </c>
      <c r="F7" s="206" t="s">
        <v>105</v>
      </c>
      <c r="G7" s="161">
        <v>30</v>
      </c>
      <c r="H7" s="207" t="s">
        <v>122</v>
      </c>
      <c r="I7" s="215">
        <v>4.1797490092192415</v>
      </c>
      <c r="J7" s="215">
        <v>3.8244220552010728</v>
      </c>
      <c r="K7" s="215">
        <v>3.1815158153137082</v>
      </c>
      <c r="L7" s="216">
        <v>29615782.800000001</v>
      </c>
      <c r="M7" s="216">
        <v>-14058764.970000001</v>
      </c>
      <c r="N7" s="39">
        <v>0</v>
      </c>
      <c r="O7" s="40">
        <v>1</v>
      </c>
      <c r="P7" s="40">
        <v>0</v>
      </c>
      <c r="Q7" s="40">
        <v>23.1</v>
      </c>
      <c r="R7" s="40">
        <v>1</v>
      </c>
      <c r="S7" s="208">
        <v>-1278069.5427272727</v>
      </c>
      <c r="T7" s="208">
        <v>-2.106570731013508</v>
      </c>
      <c r="U7" s="208">
        <v>0.23253281711758106</v>
      </c>
      <c r="V7" s="209">
        <v>544.13770371323062</v>
      </c>
      <c r="W7" s="210" t="s">
        <v>109</v>
      </c>
      <c r="X7" s="210">
        <v>6</v>
      </c>
      <c r="Y7" s="211">
        <v>4</v>
      </c>
      <c r="Z7" s="41">
        <v>29632238.609999999</v>
      </c>
      <c r="AA7" s="41">
        <v>29632238.609999999</v>
      </c>
      <c r="AB7" s="41">
        <v>9313874.3699999992</v>
      </c>
      <c r="AC7" s="41">
        <v>20318364.240000002</v>
      </c>
      <c r="AD7" s="41">
        <v>5154910.21</v>
      </c>
      <c r="AE7" s="41">
        <v>0</v>
      </c>
      <c r="AF7" s="41">
        <v>0</v>
      </c>
      <c r="AG7" s="41">
        <v>1984009.9</v>
      </c>
      <c r="AH7" s="41">
        <v>520424.8</v>
      </c>
      <c r="AI7" s="41">
        <v>342361.5</v>
      </c>
      <c r="AJ7" s="41">
        <v>1030249.8600000001</v>
      </c>
      <c r="AK7" s="41">
        <v>120000</v>
      </c>
      <c r="AL7" s="41">
        <v>3997046.0599999996</v>
      </c>
      <c r="AM7" s="41">
        <v>82200</v>
      </c>
      <c r="AN7" s="41">
        <v>2047476.19</v>
      </c>
      <c r="AR7" s="212"/>
    </row>
    <row r="8" spans="1:44" x14ac:dyDescent="0.55000000000000004">
      <c r="A8" s="203">
        <v>3</v>
      </c>
      <c r="B8" s="204">
        <v>8</v>
      </c>
      <c r="C8" s="205" t="s">
        <v>95</v>
      </c>
      <c r="D8" s="38" t="s">
        <v>64</v>
      </c>
      <c r="E8" s="205" t="s">
        <v>255</v>
      </c>
      <c r="F8" s="206" t="s">
        <v>105</v>
      </c>
      <c r="G8" s="161">
        <v>40</v>
      </c>
      <c r="H8" s="207" t="s">
        <v>122</v>
      </c>
      <c r="I8" s="215">
        <v>3.6316321155116431</v>
      </c>
      <c r="J8" s="215">
        <v>3.291965228210842</v>
      </c>
      <c r="K8" s="215">
        <v>2.820629776801264</v>
      </c>
      <c r="L8" s="216">
        <v>32188373.870000001</v>
      </c>
      <c r="M8" s="216">
        <v>-15496092.810000001</v>
      </c>
      <c r="N8" s="39">
        <v>0</v>
      </c>
      <c r="O8" s="40">
        <v>1</v>
      </c>
      <c r="P8" s="40">
        <v>0</v>
      </c>
      <c r="Q8" s="40">
        <v>22.8</v>
      </c>
      <c r="R8" s="40">
        <v>1</v>
      </c>
      <c r="S8" s="208">
        <v>-1408735.71</v>
      </c>
      <c r="T8" s="208">
        <v>-2.0771928940195861</v>
      </c>
      <c r="U8" s="208">
        <v>0.26219480668626283</v>
      </c>
      <c r="V8" s="209">
        <v>540.20027976370295</v>
      </c>
      <c r="W8" s="210" t="s">
        <v>109</v>
      </c>
      <c r="X8" s="210">
        <v>6</v>
      </c>
      <c r="Y8" s="211">
        <v>6</v>
      </c>
      <c r="Z8" s="41">
        <v>34500067.57</v>
      </c>
      <c r="AA8" s="41">
        <v>34500067.57</v>
      </c>
      <c r="AB8" s="41">
        <v>12231334.949999999</v>
      </c>
      <c r="AC8" s="41">
        <v>22268732.620000001</v>
      </c>
      <c r="AD8" s="41">
        <v>4997319.6100000003</v>
      </c>
      <c r="AE8" s="41">
        <v>0</v>
      </c>
      <c r="AF8" s="41">
        <v>0</v>
      </c>
      <c r="AG8" s="41">
        <v>3043275.89</v>
      </c>
      <c r="AH8" s="41">
        <v>588067.86</v>
      </c>
      <c r="AI8" s="41">
        <v>551759</v>
      </c>
      <c r="AJ8" s="41">
        <v>1427449.43</v>
      </c>
      <c r="AK8" s="41">
        <v>0</v>
      </c>
      <c r="AL8" s="41">
        <v>5610552.1799999997</v>
      </c>
      <c r="AM8" s="41">
        <v>528605</v>
      </c>
      <c r="AN8" s="41">
        <v>201386.35</v>
      </c>
      <c r="AR8" s="212"/>
    </row>
    <row r="9" spans="1:44" x14ac:dyDescent="0.55000000000000004">
      <c r="A9" s="203">
        <v>4</v>
      </c>
      <c r="B9" s="204">
        <v>8</v>
      </c>
      <c r="C9" s="205" t="s">
        <v>95</v>
      </c>
      <c r="D9" s="38" t="s">
        <v>65</v>
      </c>
      <c r="E9" s="205" t="s">
        <v>256</v>
      </c>
      <c r="F9" s="206" t="s">
        <v>105</v>
      </c>
      <c r="G9" s="161">
        <v>43</v>
      </c>
      <c r="H9" s="207" t="s">
        <v>123</v>
      </c>
      <c r="I9" s="215">
        <v>2.9059123348094866</v>
      </c>
      <c r="J9" s="215">
        <v>2.4600929691307769</v>
      </c>
      <c r="K9" s="215">
        <v>1.3819154147575561</v>
      </c>
      <c r="L9" s="216">
        <v>18769617.379999999</v>
      </c>
      <c r="M9" s="216">
        <v>-19881311.640000001</v>
      </c>
      <c r="N9" s="39">
        <v>0</v>
      </c>
      <c r="O9" s="40">
        <v>1</v>
      </c>
      <c r="P9" s="40">
        <v>0</v>
      </c>
      <c r="Q9" s="40">
        <v>10.3</v>
      </c>
      <c r="R9" s="40">
        <v>1</v>
      </c>
      <c r="S9" s="208">
        <v>-1807391.9672727273</v>
      </c>
      <c r="T9" s="208">
        <v>-0.94408345484795175</v>
      </c>
      <c r="U9" s="208">
        <v>0.15513272397391437</v>
      </c>
      <c r="V9" s="209">
        <v>530.78494938069116</v>
      </c>
      <c r="W9" s="210" t="s">
        <v>109</v>
      </c>
      <c r="X9" s="210">
        <v>5</v>
      </c>
      <c r="Y9" s="211">
        <v>5</v>
      </c>
      <c r="Z9" s="41">
        <v>13609242.73</v>
      </c>
      <c r="AA9" s="41">
        <v>13609242.73</v>
      </c>
      <c r="AB9" s="41">
        <v>9848101.1100000013</v>
      </c>
      <c r="AC9" s="41">
        <v>3761141.6199999992</v>
      </c>
      <c r="AD9" s="41">
        <v>7983802.9699999997</v>
      </c>
      <c r="AE9" s="41">
        <v>0</v>
      </c>
      <c r="AF9" s="41">
        <v>0</v>
      </c>
      <c r="AG9" s="41">
        <v>3033723.15</v>
      </c>
      <c r="AH9" s="41">
        <v>720258.85</v>
      </c>
      <c r="AI9" s="41">
        <v>1015282.1</v>
      </c>
      <c r="AJ9" s="41">
        <v>1641278.28</v>
      </c>
      <c r="AK9" s="41">
        <v>70000</v>
      </c>
      <c r="AL9" s="41">
        <v>6480542.3799999999</v>
      </c>
      <c r="AM9" s="41">
        <v>535900</v>
      </c>
      <c r="AN9" s="41">
        <v>15593.5</v>
      </c>
      <c r="AR9" s="212"/>
    </row>
    <row r="10" spans="1:44" x14ac:dyDescent="0.55000000000000004">
      <c r="A10" s="203">
        <v>5</v>
      </c>
      <c r="B10" s="204">
        <v>8</v>
      </c>
      <c r="C10" s="205" t="s">
        <v>95</v>
      </c>
      <c r="D10" s="38" t="s">
        <v>66</v>
      </c>
      <c r="E10" s="205" t="s">
        <v>257</v>
      </c>
      <c r="F10" s="206" t="s">
        <v>105</v>
      </c>
      <c r="G10" s="161">
        <v>36</v>
      </c>
      <c r="H10" s="207" t="s">
        <v>123</v>
      </c>
      <c r="I10" s="215">
        <v>2.137172208791069</v>
      </c>
      <c r="J10" s="215">
        <v>1.9674144821932591</v>
      </c>
      <c r="K10" s="215">
        <v>1.5690694534354332</v>
      </c>
      <c r="L10" s="216">
        <v>14439610.119999999</v>
      </c>
      <c r="M10" s="216">
        <v>-7087574.5300000003</v>
      </c>
      <c r="N10" s="39">
        <v>0</v>
      </c>
      <c r="O10" s="40">
        <v>1</v>
      </c>
      <c r="P10" s="40">
        <v>0</v>
      </c>
      <c r="Q10" s="40">
        <v>22.4</v>
      </c>
      <c r="R10" s="40">
        <v>1</v>
      </c>
      <c r="S10" s="208">
        <v>-644324.95727272728</v>
      </c>
      <c r="T10" s="208">
        <v>-2.037313337430259</v>
      </c>
      <c r="U10" s="208">
        <v>0.17449650560496971</v>
      </c>
      <c r="V10" s="209">
        <v>608.75253456998314</v>
      </c>
      <c r="W10" s="210" t="s">
        <v>109</v>
      </c>
      <c r="X10" s="210">
        <v>5</v>
      </c>
      <c r="Y10" s="211">
        <v>2</v>
      </c>
      <c r="Z10" s="41">
        <v>19923764.390000001</v>
      </c>
      <c r="AA10" s="41">
        <v>19923764.390000001</v>
      </c>
      <c r="AB10" s="41">
        <v>12697821.85</v>
      </c>
      <c r="AC10" s="41">
        <v>7225942.540000001</v>
      </c>
      <c r="AD10" s="41">
        <v>4898764.47</v>
      </c>
      <c r="AE10" s="41">
        <v>0</v>
      </c>
      <c r="AF10" s="41">
        <v>0</v>
      </c>
      <c r="AG10" s="41">
        <v>4022884.94</v>
      </c>
      <c r="AH10" s="41">
        <v>2406259.67</v>
      </c>
      <c r="AI10" s="41">
        <v>1917575</v>
      </c>
      <c r="AJ10" s="41">
        <v>1420628.45</v>
      </c>
      <c r="AK10" s="41">
        <v>68000</v>
      </c>
      <c r="AL10" s="41">
        <v>9835348.0599999987</v>
      </c>
      <c r="AM10" s="41">
        <v>365175</v>
      </c>
      <c r="AN10" s="41">
        <v>37912</v>
      </c>
      <c r="AR10" s="212"/>
    </row>
    <row r="11" spans="1:44" x14ac:dyDescent="0.55000000000000004">
      <c r="A11" s="203">
        <v>6</v>
      </c>
      <c r="B11" s="204">
        <v>8</v>
      </c>
      <c r="C11" s="205" t="s">
        <v>95</v>
      </c>
      <c r="D11" s="38" t="s">
        <v>67</v>
      </c>
      <c r="E11" s="205" t="s">
        <v>258</v>
      </c>
      <c r="F11" s="206" t="s">
        <v>105</v>
      </c>
      <c r="G11" s="161">
        <v>30</v>
      </c>
      <c r="H11" s="207" t="s">
        <v>122</v>
      </c>
      <c r="I11" s="215">
        <v>1.0317088053167409</v>
      </c>
      <c r="J11" s="215">
        <v>0.8246532546231109</v>
      </c>
      <c r="K11" s="215">
        <v>0.45700610532895347</v>
      </c>
      <c r="L11" s="216">
        <v>870342.41</v>
      </c>
      <c r="M11" s="216">
        <v>-12744158.029999999</v>
      </c>
      <c r="N11" s="39">
        <v>3</v>
      </c>
      <c r="O11" s="40">
        <v>1</v>
      </c>
      <c r="P11" s="40">
        <v>2</v>
      </c>
      <c r="Q11" s="40">
        <v>0.7</v>
      </c>
      <c r="R11" s="40">
        <v>6</v>
      </c>
      <c r="S11" s="208">
        <v>-1158559.8209090908</v>
      </c>
      <c r="T11" s="208">
        <v>-6.829344143027706E-2</v>
      </c>
      <c r="U11" s="208">
        <v>6.6556523350929453E-3</v>
      </c>
      <c r="V11" s="209">
        <v>18.913086400973533</v>
      </c>
      <c r="W11" s="210" t="s">
        <v>109</v>
      </c>
      <c r="X11" s="210">
        <v>6</v>
      </c>
      <c r="Y11" s="211">
        <v>5</v>
      </c>
      <c r="Z11" s="41">
        <v>12543890.92</v>
      </c>
      <c r="AA11" s="41">
        <v>12543890.92</v>
      </c>
      <c r="AB11" s="41">
        <v>27447972.300000004</v>
      </c>
      <c r="AC11" s="41">
        <v>-14904081.380000005</v>
      </c>
      <c r="AD11" s="41">
        <v>9575994.4499999993</v>
      </c>
      <c r="AE11" s="41">
        <v>0</v>
      </c>
      <c r="AF11" s="41">
        <v>0</v>
      </c>
      <c r="AG11" s="41">
        <v>8678383.25</v>
      </c>
      <c r="AH11" s="41">
        <v>2873978.52</v>
      </c>
      <c r="AI11" s="41">
        <v>2314474.5499999998</v>
      </c>
      <c r="AJ11" s="41">
        <v>4438354.16</v>
      </c>
      <c r="AK11" s="41">
        <v>0</v>
      </c>
      <c r="AL11" s="41">
        <v>18305190.48</v>
      </c>
      <c r="AM11" s="41">
        <v>820016.59</v>
      </c>
      <c r="AN11" s="41">
        <v>3648717</v>
      </c>
      <c r="AR11" s="212"/>
    </row>
    <row r="12" spans="1:44" x14ac:dyDescent="0.55000000000000004">
      <c r="A12" s="203">
        <v>7</v>
      </c>
      <c r="B12" s="204">
        <v>8</v>
      </c>
      <c r="C12" s="205" t="s">
        <v>95</v>
      </c>
      <c r="D12" s="38" t="s">
        <v>68</v>
      </c>
      <c r="E12" s="205" t="s">
        <v>259</v>
      </c>
      <c r="F12" s="206" t="s">
        <v>105</v>
      </c>
      <c r="G12" s="161">
        <v>61</v>
      </c>
      <c r="H12" s="207" t="s">
        <v>122</v>
      </c>
      <c r="I12" s="215">
        <v>2.646951955741319</v>
      </c>
      <c r="J12" s="215">
        <v>2.1333907109200188</v>
      </c>
      <c r="K12" s="215">
        <v>1.3416710507396385</v>
      </c>
      <c r="L12" s="216">
        <v>27353354.239999998</v>
      </c>
      <c r="M12" s="216">
        <v>-16844363.5</v>
      </c>
      <c r="N12" s="39">
        <v>0</v>
      </c>
      <c r="O12" s="40">
        <v>1</v>
      </c>
      <c r="P12" s="40">
        <v>0</v>
      </c>
      <c r="Q12" s="40">
        <v>17.8</v>
      </c>
      <c r="R12" s="40">
        <v>1</v>
      </c>
      <c r="S12" s="208">
        <v>-1531305.7727272727</v>
      </c>
      <c r="T12" s="208">
        <v>-1.6238876725736771</v>
      </c>
      <c r="U12" s="208">
        <v>0.15945322084343908</v>
      </c>
      <c r="V12" s="209">
        <v>356.79994573653522</v>
      </c>
      <c r="W12" s="210" t="s">
        <v>109</v>
      </c>
      <c r="X12" s="210">
        <v>6</v>
      </c>
      <c r="Y12" s="211">
        <v>8</v>
      </c>
      <c r="Z12" s="41">
        <v>22283105.099999998</v>
      </c>
      <c r="AA12" s="41">
        <v>22283105.099999998</v>
      </c>
      <c r="AB12" s="41">
        <v>16608471.269999998</v>
      </c>
      <c r="AC12" s="41">
        <v>5674633.8300000001</v>
      </c>
      <c r="AD12" s="41">
        <v>8778754.1699999999</v>
      </c>
      <c r="AE12" s="41">
        <v>0</v>
      </c>
      <c r="AF12" s="41">
        <v>0</v>
      </c>
      <c r="AG12" s="41">
        <v>5550505.0499999998</v>
      </c>
      <c r="AH12" s="41">
        <v>1109331.1599999999</v>
      </c>
      <c r="AI12" s="41">
        <v>1711329.5</v>
      </c>
      <c r="AJ12" s="41">
        <v>1882412.53</v>
      </c>
      <c r="AK12" s="41">
        <v>3507000</v>
      </c>
      <c r="AL12" s="41">
        <v>13760578.24</v>
      </c>
      <c r="AM12" s="41">
        <v>1746675</v>
      </c>
      <c r="AN12" s="41">
        <v>1140462</v>
      </c>
      <c r="AR12" s="212"/>
    </row>
    <row r="13" spans="1:44" x14ac:dyDescent="0.55000000000000004">
      <c r="A13" s="203">
        <v>8</v>
      </c>
      <c r="B13" s="204">
        <v>8</v>
      </c>
      <c r="C13" s="205" t="s">
        <v>95</v>
      </c>
      <c r="D13" s="38" t="s">
        <v>69</v>
      </c>
      <c r="E13" s="205" t="s">
        <v>260</v>
      </c>
      <c r="F13" s="206" t="s">
        <v>105</v>
      </c>
      <c r="G13" s="161">
        <v>90</v>
      </c>
      <c r="H13" s="207" t="s">
        <v>128</v>
      </c>
      <c r="I13" s="215">
        <v>1.6112461013330222</v>
      </c>
      <c r="J13" s="215">
        <v>1.310475405566466</v>
      </c>
      <c r="K13" s="215">
        <v>0.59650101619441798</v>
      </c>
      <c r="L13" s="216">
        <v>27374574.239999998</v>
      </c>
      <c r="M13" s="216">
        <v>-22200245.530000001</v>
      </c>
      <c r="N13" s="39">
        <v>1</v>
      </c>
      <c r="O13" s="40">
        <v>1</v>
      </c>
      <c r="P13" s="40">
        <v>0</v>
      </c>
      <c r="Q13" s="40">
        <v>13.5</v>
      </c>
      <c r="R13" s="40">
        <v>2</v>
      </c>
      <c r="S13" s="208">
        <v>-2018204.1390909092</v>
      </c>
      <c r="T13" s="208">
        <v>-1.2330752920280876</v>
      </c>
      <c r="U13" s="208">
        <v>0.10032977713649281</v>
      </c>
      <c r="V13" s="209">
        <v>393.79377458102567</v>
      </c>
      <c r="W13" s="210" t="s">
        <v>111</v>
      </c>
      <c r="X13" s="210">
        <v>12</v>
      </c>
      <c r="Y13" s="211">
        <v>9</v>
      </c>
      <c r="Z13" s="41">
        <v>26714217.590000004</v>
      </c>
      <c r="AA13" s="41">
        <v>26714217.590000004</v>
      </c>
      <c r="AB13" s="41">
        <v>44784865.18</v>
      </c>
      <c r="AC13" s="41">
        <v>-18070647.589999996</v>
      </c>
      <c r="AD13" s="41">
        <v>22856187.079999998</v>
      </c>
      <c r="AE13" s="41">
        <v>0</v>
      </c>
      <c r="AF13" s="41">
        <v>0</v>
      </c>
      <c r="AG13" s="41">
        <v>12587872.869999999</v>
      </c>
      <c r="AH13" s="41">
        <v>7015504.8899999997</v>
      </c>
      <c r="AI13" s="41">
        <v>3259651.26</v>
      </c>
      <c r="AJ13" s="41">
        <v>6244029.7999999998</v>
      </c>
      <c r="AK13" s="41">
        <v>0</v>
      </c>
      <c r="AL13" s="41">
        <v>29107058.819999997</v>
      </c>
      <c r="AM13" s="41">
        <v>4301001.5</v>
      </c>
      <c r="AN13" s="41">
        <v>42894</v>
      </c>
      <c r="AR13" s="212"/>
    </row>
    <row r="14" spans="1:44" x14ac:dyDescent="0.55000000000000004">
      <c r="A14" s="203">
        <v>9</v>
      </c>
      <c r="B14" s="204">
        <v>8</v>
      </c>
      <c r="C14" s="205" t="s">
        <v>95</v>
      </c>
      <c r="D14" s="38" t="s">
        <v>70</v>
      </c>
      <c r="E14" s="205" t="s">
        <v>261</v>
      </c>
      <c r="F14" s="206" t="s">
        <v>105</v>
      </c>
      <c r="G14" s="161">
        <v>48</v>
      </c>
      <c r="H14" s="207" t="s">
        <v>122</v>
      </c>
      <c r="I14" s="215">
        <v>2.4389815918818507</v>
      </c>
      <c r="J14" s="215">
        <v>2.0367205008233973</v>
      </c>
      <c r="K14" s="215">
        <v>1.1780433994159292</v>
      </c>
      <c r="L14" s="216">
        <v>14900491.52</v>
      </c>
      <c r="M14" s="216">
        <v>-18059518.210000001</v>
      </c>
      <c r="N14" s="39">
        <v>0</v>
      </c>
      <c r="O14" s="40">
        <v>1</v>
      </c>
      <c r="P14" s="40">
        <v>0</v>
      </c>
      <c r="Q14" s="40">
        <v>9</v>
      </c>
      <c r="R14" s="40">
        <v>1</v>
      </c>
      <c r="S14" s="208">
        <v>-1641774.3827272728</v>
      </c>
      <c r="T14" s="208">
        <v>-0.82507691217084789</v>
      </c>
      <c r="U14" s="208">
        <v>0.11368671338553288</v>
      </c>
      <c r="V14" s="209">
        <v>285.79495406333314</v>
      </c>
      <c r="W14" s="210" t="s">
        <v>109</v>
      </c>
      <c r="X14" s="210">
        <v>6</v>
      </c>
      <c r="Y14" s="211">
        <v>6</v>
      </c>
      <c r="Z14" s="41">
        <v>12198506.07</v>
      </c>
      <c r="AA14" s="41">
        <v>12198506.07</v>
      </c>
      <c r="AB14" s="41">
        <v>10354886.82</v>
      </c>
      <c r="AC14" s="41">
        <v>1843619.25</v>
      </c>
      <c r="AD14" s="41">
        <v>7468310.7100000009</v>
      </c>
      <c r="AE14" s="41">
        <v>0</v>
      </c>
      <c r="AF14" s="41">
        <v>0</v>
      </c>
      <c r="AG14" s="41">
        <v>2401421.75</v>
      </c>
      <c r="AH14" s="41">
        <v>754308.38</v>
      </c>
      <c r="AI14" s="41">
        <v>856780</v>
      </c>
      <c r="AJ14" s="41">
        <v>2361327.5</v>
      </c>
      <c r="AK14" s="41">
        <v>0</v>
      </c>
      <c r="AL14" s="41">
        <v>6373837.6299999999</v>
      </c>
      <c r="AM14" s="41">
        <v>871916</v>
      </c>
      <c r="AN14" s="41">
        <v>157055</v>
      </c>
      <c r="AR14" s="212"/>
    </row>
    <row r="15" spans="1:44" x14ac:dyDescent="0.55000000000000004">
      <c r="A15" s="203">
        <v>10</v>
      </c>
      <c r="B15" s="204">
        <v>8</v>
      </c>
      <c r="C15" s="205" t="s">
        <v>95</v>
      </c>
      <c r="D15" s="38" t="s">
        <v>71</v>
      </c>
      <c r="E15" s="205" t="s">
        <v>262</v>
      </c>
      <c r="F15" s="206" t="s">
        <v>105</v>
      </c>
      <c r="G15" s="161">
        <v>50</v>
      </c>
      <c r="H15" s="207" t="s">
        <v>122</v>
      </c>
      <c r="I15" s="215">
        <v>2.2125448243538535</v>
      </c>
      <c r="J15" s="215">
        <v>1.7504702807054879</v>
      </c>
      <c r="K15" s="215">
        <v>1.0030232318128092</v>
      </c>
      <c r="L15" s="216">
        <v>16064983</v>
      </c>
      <c r="M15" s="216">
        <v>-26985596.16</v>
      </c>
      <c r="N15" s="39">
        <v>0</v>
      </c>
      <c r="O15" s="40">
        <v>1</v>
      </c>
      <c r="P15" s="40">
        <v>0</v>
      </c>
      <c r="Q15" s="40">
        <v>6.5</v>
      </c>
      <c r="R15" s="40">
        <v>1</v>
      </c>
      <c r="S15" s="208">
        <v>-2453236.0145454546</v>
      </c>
      <c r="T15" s="208">
        <v>-0.59531695741495894</v>
      </c>
      <c r="U15" s="208">
        <v>0.10766643787049686</v>
      </c>
      <c r="V15" s="209">
        <v>276.99201696610226</v>
      </c>
      <c r="W15" s="210" t="s">
        <v>109</v>
      </c>
      <c r="X15" s="210">
        <v>6</v>
      </c>
      <c r="Y15" s="211">
        <v>7</v>
      </c>
      <c r="Z15" s="41">
        <v>13289035.459999999</v>
      </c>
      <c r="AA15" s="41">
        <v>13289035.459999999</v>
      </c>
      <c r="AB15" s="41">
        <v>13248980.720000001</v>
      </c>
      <c r="AC15" s="41">
        <v>40054.739999998361</v>
      </c>
      <c r="AD15" s="41">
        <v>8566405.8100000005</v>
      </c>
      <c r="AE15" s="41">
        <v>0</v>
      </c>
      <c r="AF15" s="41">
        <v>0</v>
      </c>
      <c r="AG15" s="41">
        <v>4459255.59</v>
      </c>
      <c r="AH15" s="41">
        <v>780055.7</v>
      </c>
      <c r="AI15" s="41">
        <v>1469883</v>
      </c>
      <c r="AJ15" s="41">
        <v>2195281.6</v>
      </c>
      <c r="AK15" s="41">
        <v>1025000</v>
      </c>
      <c r="AL15" s="41">
        <v>9929475.8900000006</v>
      </c>
      <c r="AM15" s="41">
        <v>187995</v>
      </c>
      <c r="AN15" s="41">
        <v>0</v>
      </c>
      <c r="AR15" s="212"/>
    </row>
    <row r="16" spans="1:44" x14ac:dyDescent="0.55000000000000004">
      <c r="A16" s="203">
        <v>11</v>
      </c>
      <c r="B16" s="204">
        <v>8</v>
      </c>
      <c r="C16" s="205" t="s">
        <v>95</v>
      </c>
      <c r="D16" s="38" t="s">
        <v>76</v>
      </c>
      <c r="E16" s="205" t="s">
        <v>263</v>
      </c>
      <c r="F16" s="206" t="s">
        <v>105</v>
      </c>
      <c r="G16" s="161">
        <v>234</v>
      </c>
      <c r="H16" s="207" t="s">
        <v>125</v>
      </c>
      <c r="I16" s="215">
        <v>0.74963781436342569</v>
      </c>
      <c r="J16" s="215">
        <v>0.62726402002931292</v>
      </c>
      <c r="K16" s="215">
        <v>0.1728903249649483</v>
      </c>
      <c r="L16" s="216">
        <v>-21714857.469999999</v>
      </c>
      <c r="M16" s="216">
        <v>48499386.640000001</v>
      </c>
      <c r="N16" s="39">
        <v>3</v>
      </c>
      <c r="O16" s="40">
        <v>1</v>
      </c>
      <c r="P16" s="40">
        <v>1</v>
      </c>
      <c r="Q16" s="40">
        <v>4.9000000000000004</v>
      </c>
      <c r="R16" s="40">
        <v>5</v>
      </c>
      <c r="S16" s="208">
        <v>4409035.1490909094</v>
      </c>
      <c r="T16" s="208">
        <v>-0.44773468232051022</v>
      </c>
      <c r="U16" s="208">
        <v>-6.7057778681508515E-2</v>
      </c>
      <c r="V16" s="209">
        <v>-264.86378569250473</v>
      </c>
      <c r="W16" s="210" t="s">
        <v>111</v>
      </c>
      <c r="X16" s="210">
        <v>13</v>
      </c>
      <c r="Y16" s="211">
        <v>10</v>
      </c>
      <c r="Z16" s="41">
        <v>14995430.539999999</v>
      </c>
      <c r="AA16" s="41">
        <v>14995430.539999999</v>
      </c>
      <c r="AB16" s="41">
        <v>86733774.969999999</v>
      </c>
      <c r="AC16" s="41">
        <v>-71738344.430000007</v>
      </c>
      <c r="AD16" s="41">
        <v>36728562.850000001</v>
      </c>
      <c r="AE16" s="41">
        <v>0</v>
      </c>
      <c r="AF16" s="41">
        <v>0</v>
      </c>
      <c r="AG16" s="41">
        <v>25914112.460000001</v>
      </c>
      <c r="AH16" s="41">
        <v>17123807.75</v>
      </c>
      <c r="AI16" s="41">
        <v>9919180</v>
      </c>
      <c r="AJ16" s="41">
        <v>13722664.43</v>
      </c>
      <c r="AK16" s="41">
        <v>350000</v>
      </c>
      <c r="AL16" s="41">
        <v>67029764.640000001</v>
      </c>
      <c r="AM16" s="41">
        <v>9238433</v>
      </c>
      <c r="AN16" s="41">
        <v>393829</v>
      </c>
      <c r="AR16" s="212"/>
    </row>
    <row r="17" spans="1:44" x14ac:dyDescent="0.55000000000000004">
      <c r="A17" s="203">
        <v>12</v>
      </c>
      <c r="B17" s="204">
        <v>8</v>
      </c>
      <c r="C17" s="205" t="s">
        <v>95</v>
      </c>
      <c r="D17" s="38" t="s">
        <v>87</v>
      </c>
      <c r="E17" s="205" t="s">
        <v>264</v>
      </c>
      <c r="F17" s="206" t="s">
        <v>105</v>
      </c>
      <c r="G17" s="161">
        <v>20</v>
      </c>
      <c r="H17" s="207" t="s">
        <v>126</v>
      </c>
      <c r="I17" s="215">
        <v>1.0325788344853783</v>
      </c>
      <c r="J17" s="215">
        <v>0.87021721120973572</v>
      </c>
      <c r="K17" s="215">
        <v>0.57911928991855921</v>
      </c>
      <c r="L17" s="216">
        <v>420026.91</v>
      </c>
      <c r="M17" s="216">
        <v>-2108019.7599999998</v>
      </c>
      <c r="N17" s="39">
        <v>3</v>
      </c>
      <c r="O17" s="40">
        <v>1</v>
      </c>
      <c r="P17" s="40">
        <v>2</v>
      </c>
      <c r="Q17" s="40">
        <v>2.1</v>
      </c>
      <c r="R17" s="40">
        <v>6</v>
      </c>
      <c r="S17" s="208">
        <v>-191638.15999999997</v>
      </c>
      <c r="T17" s="208">
        <v>-0.1992518846218026</v>
      </c>
      <c r="U17" s="208">
        <v>8.7990166225613391E-3</v>
      </c>
      <c r="V17" s="209">
        <v>27.070566511987625</v>
      </c>
      <c r="W17" s="210" t="s">
        <v>112</v>
      </c>
      <c r="X17" s="210">
        <v>2</v>
      </c>
      <c r="Y17" s="211">
        <v>1</v>
      </c>
      <c r="Z17" s="41">
        <v>7466371.6399999997</v>
      </c>
      <c r="AA17" s="41">
        <v>7466371.5099999998</v>
      </c>
      <c r="AB17" s="41">
        <v>12892631.57</v>
      </c>
      <c r="AC17" s="41">
        <v>-5426260.0600000005</v>
      </c>
      <c r="AD17" s="41">
        <v>2794834.08</v>
      </c>
      <c r="AE17" s="41">
        <v>0</v>
      </c>
      <c r="AF17" s="41">
        <v>0</v>
      </c>
      <c r="AG17" s="41">
        <v>3585432.85</v>
      </c>
      <c r="AH17" s="41">
        <v>642492.19999999995</v>
      </c>
      <c r="AI17" s="41">
        <v>3883179.4</v>
      </c>
      <c r="AJ17" s="41">
        <v>1316104.1199999999</v>
      </c>
      <c r="AK17" s="41">
        <v>949500</v>
      </c>
      <c r="AL17" s="41">
        <v>10376708.569999998</v>
      </c>
      <c r="AM17" s="41">
        <v>134086.23000000001</v>
      </c>
      <c r="AN17" s="41">
        <v>287648</v>
      </c>
      <c r="AR17" s="212"/>
    </row>
    <row r="18" spans="1:44" x14ac:dyDescent="0.55000000000000004">
      <c r="A18" s="203">
        <v>13</v>
      </c>
      <c r="B18" s="204">
        <v>8</v>
      </c>
      <c r="C18" s="205" t="s">
        <v>89</v>
      </c>
      <c r="D18" s="38" t="s">
        <v>37</v>
      </c>
      <c r="E18" s="205" t="s">
        <v>265</v>
      </c>
      <c r="F18" s="206" t="s">
        <v>106</v>
      </c>
      <c r="G18" s="161">
        <v>273</v>
      </c>
      <c r="H18" s="207" t="s">
        <v>121</v>
      </c>
      <c r="I18" s="215">
        <v>2.4478267807834686</v>
      </c>
      <c r="J18" s="215">
        <v>2.1214165980953532</v>
      </c>
      <c r="K18" s="215">
        <v>1.2797489198940668</v>
      </c>
      <c r="L18" s="216">
        <v>167076808.08000001</v>
      </c>
      <c r="M18" s="216">
        <v>95548812.030000001</v>
      </c>
      <c r="N18" s="39">
        <v>0</v>
      </c>
      <c r="O18" s="40">
        <v>0</v>
      </c>
      <c r="P18" s="40">
        <v>0</v>
      </c>
      <c r="Q18" s="40" t="s">
        <v>341</v>
      </c>
      <c r="R18" s="40">
        <v>0</v>
      </c>
      <c r="S18" s="208">
        <v>8686255.6390909087</v>
      </c>
      <c r="T18" s="208">
        <v>1.7486016260206558</v>
      </c>
      <c r="U18" s="208">
        <v>0.23027953506575696</v>
      </c>
      <c r="V18" s="209">
        <v>1798.0715462763669</v>
      </c>
      <c r="W18" s="210" t="s">
        <v>108</v>
      </c>
      <c r="X18" s="210">
        <v>16</v>
      </c>
      <c r="Y18" s="211">
        <v>12</v>
      </c>
      <c r="Z18" s="41">
        <v>147680901.83000001</v>
      </c>
      <c r="AA18" s="41">
        <v>147653725.89000002</v>
      </c>
      <c r="AB18" s="41">
        <v>115398340.66999999</v>
      </c>
      <c r="AC18" s="41">
        <v>32255385.220000029</v>
      </c>
      <c r="AD18" s="41">
        <v>93529487.450000003</v>
      </c>
      <c r="AE18" s="41">
        <v>511940.7</v>
      </c>
      <c r="AF18" s="41">
        <v>0</v>
      </c>
      <c r="AG18" s="41">
        <v>20093290.329999998</v>
      </c>
      <c r="AH18" s="41">
        <v>19140005.510000002</v>
      </c>
      <c r="AI18" s="41">
        <v>3777052.82</v>
      </c>
      <c r="AJ18" s="41">
        <v>8640865</v>
      </c>
      <c r="AK18" s="41">
        <v>589000</v>
      </c>
      <c r="AL18" s="41">
        <v>52752154.359999999</v>
      </c>
      <c r="AM18" s="41">
        <v>1563850</v>
      </c>
      <c r="AN18" s="41">
        <v>1580567.57</v>
      </c>
      <c r="AR18" s="212"/>
    </row>
    <row r="19" spans="1:44" x14ac:dyDescent="0.55000000000000004">
      <c r="A19" s="203">
        <v>14</v>
      </c>
      <c r="B19" s="204">
        <v>8</v>
      </c>
      <c r="C19" s="205" t="s">
        <v>89</v>
      </c>
      <c r="D19" s="38" t="s">
        <v>38</v>
      </c>
      <c r="E19" s="205" t="s">
        <v>266</v>
      </c>
      <c r="F19" s="206" t="s">
        <v>105</v>
      </c>
      <c r="G19" s="161">
        <v>37</v>
      </c>
      <c r="H19" s="207" t="s">
        <v>122</v>
      </c>
      <c r="I19" s="215">
        <v>2.9289680256798238</v>
      </c>
      <c r="J19" s="215">
        <v>2.6262440684498567</v>
      </c>
      <c r="K19" s="215">
        <v>1.8750561015185694</v>
      </c>
      <c r="L19" s="216">
        <v>26089746.800000001</v>
      </c>
      <c r="M19" s="216">
        <v>-10697653.119999999</v>
      </c>
      <c r="N19" s="39">
        <v>0</v>
      </c>
      <c r="O19" s="40">
        <v>1</v>
      </c>
      <c r="P19" s="40">
        <v>0</v>
      </c>
      <c r="Q19" s="40">
        <v>26.8</v>
      </c>
      <c r="R19" s="40">
        <v>1</v>
      </c>
      <c r="S19" s="208">
        <v>-972513.91999999993</v>
      </c>
      <c r="T19" s="208">
        <v>-2.4388290129938333</v>
      </c>
      <c r="U19" s="208">
        <v>0.1956761156742923</v>
      </c>
      <c r="V19" s="209">
        <v>589.09291004335262</v>
      </c>
      <c r="W19" s="210" t="s">
        <v>109</v>
      </c>
      <c r="X19" s="210">
        <v>6</v>
      </c>
      <c r="Y19" s="211">
        <v>7</v>
      </c>
      <c r="Z19" s="41">
        <v>25360575.329999998</v>
      </c>
      <c r="AA19" s="41">
        <v>25360575.329999998</v>
      </c>
      <c r="AB19" s="41">
        <v>13525235.49</v>
      </c>
      <c r="AC19" s="41">
        <v>11835339.839999998</v>
      </c>
      <c r="AD19" s="41">
        <v>9639763.9899999984</v>
      </c>
      <c r="AE19" s="41">
        <v>0</v>
      </c>
      <c r="AF19" s="41">
        <v>0</v>
      </c>
      <c r="AG19" s="41">
        <v>2661507.0299999998</v>
      </c>
      <c r="AH19" s="41">
        <v>936233.6</v>
      </c>
      <c r="AI19" s="41">
        <v>959373.25</v>
      </c>
      <c r="AJ19" s="41">
        <v>2363057.71</v>
      </c>
      <c r="AK19" s="41">
        <v>742000</v>
      </c>
      <c r="AL19" s="41">
        <v>7662171.5899999999</v>
      </c>
      <c r="AM19" s="41">
        <v>803360</v>
      </c>
      <c r="AN19" s="41">
        <v>1766409.75</v>
      </c>
      <c r="AR19" s="212"/>
    </row>
    <row r="20" spans="1:44" x14ac:dyDescent="0.55000000000000004">
      <c r="A20" s="203">
        <v>15</v>
      </c>
      <c r="B20" s="204">
        <v>8</v>
      </c>
      <c r="C20" s="205" t="s">
        <v>89</v>
      </c>
      <c r="D20" s="38" t="s">
        <v>40</v>
      </c>
      <c r="E20" s="205" t="s">
        <v>267</v>
      </c>
      <c r="F20" s="206" t="s">
        <v>105</v>
      </c>
      <c r="G20" s="161">
        <v>73</v>
      </c>
      <c r="H20" s="207" t="s">
        <v>186</v>
      </c>
      <c r="I20" s="215">
        <v>1.5677623517446269</v>
      </c>
      <c r="J20" s="215">
        <v>1.39393977784891</v>
      </c>
      <c r="K20" s="215">
        <v>0.89277928074488111</v>
      </c>
      <c r="L20" s="216">
        <v>18301565.420000002</v>
      </c>
      <c r="M20" s="216">
        <v>7433419.8200000003</v>
      </c>
      <c r="N20" s="39">
        <v>0</v>
      </c>
      <c r="O20" s="40">
        <v>0</v>
      </c>
      <c r="P20" s="40">
        <v>0</v>
      </c>
      <c r="Q20" s="40" t="s">
        <v>341</v>
      </c>
      <c r="R20" s="40">
        <v>0</v>
      </c>
      <c r="S20" s="208">
        <v>675765.43818181823</v>
      </c>
      <c r="T20" s="208">
        <v>2.4620653566153621</v>
      </c>
      <c r="U20" s="208">
        <v>9.5860467697583426E-2</v>
      </c>
      <c r="V20" s="209">
        <v>255.60488568595414</v>
      </c>
      <c r="W20" s="210" t="s">
        <v>110</v>
      </c>
      <c r="X20" s="210">
        <v>9</v>
      </c>
      <c r="Y20" s="211">
        <v>9</v>
      </c>
      <c r="Z20" s="41">
        <v>28778340.73</v>
      </c>
      <c r="AA20" s="41">
        <v>28778340.73</v>
      </c>
      <c r="AB20" s="41">
        <v>32234552.649999999</v>
      </c>
      <c r="AC20" s="41">
        <v>-3456211.9199999981</v>
      </c>
      <c r="AD20" s="41">
        <v>15700236.360000001</v>
      </c>
      <c r="AE20" s="41">
        <v>0</v>
      </c>
      <c r="AF20" s="41">
        <v>0</v>
      </c>
      <c r="AG20" s="41">
        <v>4084877.63</v>
      </c>
      <c r="AH20" s="41">
        <v>1565399.37</v>
      </c>
      <c r="AI20" s="41">
        <v>1461202</v>
      </c>
      <c r="AJ20" s="41">
        <v>2867104.4699999997</v>
      </c>
      <c r="AK20" s="41">
        <v>1732500</v>
      </c>
      <c r="AL20" s="41">
        <v>11711083.469999999</v>
      </c>
      <c r="AM20" s="41">
        <v>9190823</v>
      </c>
      <c r="AN20" s="41">
        <v>2484119.4500000002</v>
      </c>
      <c r="AR20" s="212"/>
    </row>
    <row r="21" spans="1:44" x14ac:dyDescent="0.55000000000000004">
      <c r="A21" s="203">
        <v>16</v>
      </c>
      <c r="B21" s="204">
        <v>8</v>
      </c>
      <c r="C21" s="205" t="s">
        <v>89</v>
      </c>
      <c r="D21" s="38" t="s">
        <v>43</v>
      </c>
      <c r="E21" s="205" t="s">
        <v>268</v>
      </c>
      <c r="F21" s="206" t="s">
        <v>105</v>
      </c>
      <c r="G21" s="161">
        <v>125</v>
      </c>
      <c r="H21" s="207" t="s">
        <v>125</v>
      </c>
      <c r="I21" s="215">
        <v>2.1734800048153358</v>
      </c>
      <c r="J21" s="215">
        <v>1.8886871051666851</v>
      </c>
      <c r="K21" s="215">
        <v>0.84097728574249564</v>
      </c>
      <c r="L21" s="216">
        <v>41844133.719999999</v>
      </c>
      <c r="M21" s="216">
        <v>-31929459.260000002</v>
      </c>
      <c r="N21" s="39">
        <v>0</v>
      </c>
      <c r="O21" s="40">
        <v>1</v>
      </c>
      <c r="P21" s="40">
        <v>0</v>
      </c>
      <c r="Q21" s="40">
        <v>14.4</v>
      </c>
      <c r="R21" s="40">
        <v>1</v>
      </c>
      <c r="S21" s="208">
        <v>-2902678.1145454547</v>
      </c>
      <c r="T21" s="208">
        <v>-1.3105180823535185</v>
      </c>
      <c r="U21" s="208">
        <v>0.18911660384924797</v>
      </c>
      <c r="V21" s="209">
        <v>481.66463752100742</v>
      </c>
      <c r="W21" s="210" t="s">
        <v>111</v>
      </c>
      <c r="X21" s="210">
        <v>13</v>
      </c>
      <c r="Y21" s="211">
        <v>10</v>
      </c>
      <c r="Z21" s="41">
        <v>29987699.709999997</v>
      </c>
      <c r="AA21" s="41">
        <v>29952839.009999998</v>
      </c>
      <c r="AB21" s="41">
        <v>35658156.550000004</v>
      </c>
      <c r="AC21" s="41">
        <v>-5705317.5400000066</v>
      </c>
      <c r="AD21" s="41">
        <v>34288034.099999994</v>
      </c>
      <c r="AE21" s="41">
        <v>0</v>
      </c>
      <c r="AF21" s="41">
        <v>0</v>
      </c>
      <c r="AG21" s="41">
        <v>10196849.65</v>
      </c>
      <c r="AH21" s="41">
        <v>4399458.3</v>
      </c>
      <c r="AI21" s="41">
        <v>3231713.75</v>
      </c>
      <c r="AJ21" s="41">
        <v>5028584.3900000006</v>
      </c>
      <c r="AK21" s="41">
        <v>1422180</v>
      </c>
      <c r="AL21" s="41">
        <v>24278786.09</v>
      </c>
      <c r="AM21" s="41">
        <v>3104408.5</v>
      </c>
      <c r="AN21" s="41">
        <v>458262.95</v>
      </c>
      <c r="AR21" s="212"/>
    </row>
    <row r="22" spans="1:44" x14ac:dyDescent="0.55000000000000004">
      <c r="A22" s="203">
        <v>17</v>
      </c>
      <c r="B22" s="204">
        <v>8</v>
      </c>
      <c r="C22" s="205" t="s">
        <v>89</v>
      </c>
      <c r="D22" s="38" t="s">
        <v>44</v>
      </c>
      <c r="E22" s="205" t="s">
        <v>269</v>
      </c>
      <c r="F22" s="206" t="s">
        <v>105</v>
      </c>
      <c r="G22" s="161">
        <v>41</v>
      </c>
      <c r="H22" s="207" t="s">
        <v>122</v>
      </c>
      <c r="I22" s="215">
        <v>2.3761249293415556</v>
      </c>
      <c r="J22" s="215">
        <v>2.184141210624567</v>
      </c>
      <c r="K22" s="215">
        <v>1.314018694891727</v>
      </c>
      <c r="L22" s="216">
        <v>20419063.640000001</v>
      </c>
      <c r="M22" s="216">
        <v>-17382632.710000001</v>
      </c>
      <c r="N22" s="39">
        <v>0</v>
      </c>
      <c r="O22" s="40">
        <v>1</v>
      </c>
      <c r="P22" s="40">
        <v>0</v>
      </c>
      <c r="Q22" s="40">
        <v>12.9</v>
      </c>
      <c r="R22" s="40">
        <v>1</v>
      </c>
      <c r="S22" s="208">
        <v>-1580239.3372727274</v>
      </c>
      <c r="T22" s="208">
        <v>-1.1746818782090001</v>
      </c>
      <c r="U22" s="208">
        <v>0.1615824045784994</v>
      </c>
      <c r="V22" s="209">
        <v>586.28298036062938</v>
      </c>
      <c r="W22" s="210" t="s">
        <v>109</v>
      </c>
      <c r="X22" s="210">
        <v>6</v>
      </c>
      <c r="Y22" s="211">
        <v>6</v>
      </c>
      <c r="Z22" s="41">
        <v>19497525.829999998</v>
      </c>
      <c r="AA22" s="41">
        <v>19497525.829999998</v>
      </c>
      <c r="AB22" s="41">
        <v>14838088.609999999</v>
      </c>
      <c r="AC22" s="41">
        <v>4659437.2199999988</v>
      </c>
      <c r="AD22" s="41">
        <v>11648368.34</v>
      </c>
      <c r="AE22" s="41">
        <v>0</v>
      </c>
      <c r="AF22" s="41">
        <v>0</v>
      </c>
      <c r="AG22" s="41">
        <v>3127855.17</v>
      </c>
      <c r="AH22" s="41">
        <v>799779.43</v>
      </c>
      <c r="AI22" s="41">
        <v>2043350.19</v>
      </c>
      <c r="AJ22" s="41">
        <v>2585722.7000000002</v>
      </c>
      <c r="AK22" s="41">
        <v>426000</v>
      </c>
      <c r="AL22" s="41">
        <v>8982707.4900000002</v>
      </c>
      <c r="AM22" s="41">
        <v>960788.5</v>
      </c>
      <c r="AN22" s="41">
        <v>501718</v>
      </c>
      <c r="AR22" s="212"/>
    </row>
    <row r="23" spans="1:44" x14ac:dyDescent="0.55000000000000004">
      <c r="A23" s="203">
        <v>18</v>
      </c>
      <c r="B23" s="204">
        <v>8</v>
      </c>
      <c r="C23" s="205" t="s">
        <v>89</v>
      </c>
      <c r="D23" s="38" t="s">
        <v>45</v>
      </c>
      <c r="E23" s="205" t="s">
        <v>270</v>
      </c>
      <c r="F23" s="206" t="s">
        <v>105</v>
      </c>
      <c r="G23" s="161">
        <v>52</v>
      </c>
      <c r="H23" s="207" t="s">
        <v>122</v>
      </c>
      <c r="I23" s="215">
        <v>3.2585293794535448</v>
      </c>
      <c r="J23" s="215">
        <v>2.7942417150714904</v>
      </c>
      <c r="K23" s="215">
        <v>1.8248357729668543</v>
      </c>
      <c r="L23" s="216">
        <v>29315173.07</v>
      </c>
      <c r="M23" s="216">
        <v>-3113557.03</v>
      </c>
      <c r="N23" s="39">
        <v>0</v>
      </c>
      <c r="O23" s="40">
        <v>1</v>
      </c>
      <c r="P23" s="40">
        <v>0</v>
      </c>
      <c r="Q23" s="40">
        <v>103.5</v>
      </c>
      <c r="R23" s="40">
        <v>1</v>
      </c>
      <c r="S23" s="208">
        <v>-283050.6390909091</v>
      </c>
      <c r="T23" s="208">
        <v>-9.4153319780367095</v>
      </c>
      <c r="U23" s="208">
        <v>0.22800245611180017</v>
      </c>
      <c r="V23" s="209">
        <v>777.75583863949907</v>
      </c>
      <c r="W23" s="210" t="s">
        <v>109</v>
      </c>
      <c r="X23" s="210">
        <v>6</v>
      </c>
      <c r="Y23" s="211">
        <v>7</v>
      </c>
      <c r="Z23" s="41">
        <v>23685933.420000002</v>
      </c>
      <c r="AA23" s="41">
        <v>23685933.420000002</v>
      </c>
      <c r="AB23" s="41">
        <v>12979761.670000002</v>
      </c>
      <c r="AC23" s="41">
        <v>10706171.75</v>
      </c>
      <c r="AD23" s="41">
        <v>12406748.460000001</v>
      </c>
      <c r="AE23" s="41">
        <v>0</v>
      </c>
      <c r="AF23" s="41">
        <v>0</v>
      </c>
      <c r="AG23" s="41">
        <v>1841188.94</v>
      </c>
      <c r="AH23" s="41">
        <v>798207.56</v>
      </c>
      <c r="AI23" s="41">
        <v>412599</v>
      </c>
      <c r="AJ23" s="41">
        <v>3181294.3200000003</v>
      </c>
      <c r="AK23" s="41">
        <v>70000</v>
      </c>
      <c r="AL23" s="41">
        <v>6303289.8200000003</v>
      </c>
      <c r="AM23" s="41">
        <v>608624</v>
      </c>
      <c r="AN23" s="41">
        <v>416649.5</v>
      </c>
      <c r="AR23" s="212"/>
    </row>
    <row r="24" spans="1:44" x14ac:dyDescent="0.55000000000000004">
      <c r="A24" s="203">
        <v>19</v>
      </c>
      <c r="B24" s="204">
        <v>8</v>
      </c>
      <c r="C24" s="205" t="s">
        <v>89</v>
      </c>
      <c r="D24" s="38" t="s">
        <v>46</v>
      </c>
      <c r="E24" s="205" t="s">
        <v>271</v>
      </c>
      <c r="F24" s="206" t="s">
        <v>105</v>
      </c>
      <c r="G24" s="161">
        <v>38</v>
      </c>
      <c r="H24" s="207" t="s">
        <v>122</v>
      </c>
      <c r="I24" s="215">
        <v>1.4019974261397576</v>
      </c>
      <c r="J24" s="215">
        <v>1.2657928924066979</v>
      </c>
      <c r="K24" s="215">
        <v>0.84110708498031195</v>
      </c>
      <c r="L24" s="216">
        <v>8632877.75</v>
      </c>
      <c r="M24" s="216">
        <v>-15390606.24</v>
      </c>
      <c r="N24" s="39">
        <v>1</v>
      </c>
      <c r="O24" s="40">
        <v>1</v>
      </c>
      <c r="P24" s="40">
        <v>0</v>
      </c>
      <c r="Q24" s="40">
        <v>6.1</v>
      </c>
      <c r="R24" s="40">
        <v>2</v>
      </c>
      <c r="S24" s="208">
        <v>-1399146.0218181817</v>
      </c>
      <c r="T24" s="208">
        <v>-0.56091862889476407</v>
      </c>
      <c r="U24" s="208">
        <v>7.7046532357573791E-2</v>
      </c>
      <c r="V24" s="209">
        <v>217.24489783079167</v>
      </c>
      <c r="W24" s="210" t="s">
        <v>109</v>
      </c>
      <c r="X24" s="210">
        <v>6</v>
      </c>
      <c r="Y24" s="211">
        <v>6</v>
      </c>
      <c r="Z24" s="41">
        <v>18062739.130000003</v>
      </c>
      <c r="AA24" s="41">
        <v>18059504.440000001</v>
      </c>
      <c r="AB24" s="41">
        <v>21474957.770000003</v>
      </c>
      <c r="AC24" s="41">
        <v>-3415453.3300000019</v>
      </c>
      <c r="AD24" s="41">
        <v>7925090.4799999986</v>
      </c>
      <c r="AE24" s="41">
        <v>0</v>
      </c>
      <c r="AF24" s="41">
        <v>0</v>
      </c>
      <c r="AG24" s="41">
        <v>3255915.6</v>
      </c>
      <c r="AH24" s="41">
        <v>946246.1</v>
      </c>
      <c r="AI24" s="41">
        <v>988189</v>
      </c>
      <c r="AJ24" s="41">
        <v>2651204.6799999997</v>
      </c>
      <c r="AK24" s="41">
        <v>702200</v>
      </c>
      <c r="AL24" s="41">
        <v>8543755.379999999</v>
      </c>
      <c r="AM24" s="41">
        <v>2864414.55</v>
      </c>
      <c r="AN24" s="41">
        <v>2740841.48</v>
      </c>
      <c r="AR24" s="212"/>
    </row>
    <row r="25" spans="1:44" x14ac:dyDescent="0.55000000000000004">
      <c r="A25" s="203">
        <v>20</v>
      </c>
      <c r="B25" s="204">
        <v>8</v>
      </c>
      <c r="C25" s="205" t="s">
        <v>89</v>
      </c>
      <c r="D25" s="38" t="s">
        <v>47</v>
      </c>
      <c r="E25" s="205" t="s">
        <v>272</v>
      </c>
      <c r="F25" s="206" t="s">
        <v>105</v>
      </c>
      <c r="G25" s="161">
        <v>32</v>
      </c>
      <c r="H25" s="207" t="s">
        <v>126</v>
      </c>
      <c r="I25" s="215">
        <v>0.97619554631527961</v>
      </c>
      <c r="J25" s="215">
        <v>0.79982739886502807</v>
      </c>
      <c r="K25" s="215">
        <v>0.57220170555950434</v>
      </c>
      <c r="L25" s="216">
        <v>-273869.68</v>
      </c>
      <c r="M25" s="216">
        <v>-15036169.800000001</v>
      </c>
      <c r="N25" s="39">
        <v>3</v>
      </c>
      <c r="O25" s="40">
        <v>2</v>
      </c>
      <c r="P25" s="40">
        <v>2</v>
      </c>
      <c r="Q25" s="40" t="s">
        <v>341</v>
      </c>
      <c r="R25" s="40">
        <v>7</v>
      </c>
      <c r="S25" s="208">
        <v>-1366924.5272727273</v>
      </c>
      <c r="T25" s="208">
        <v>1.8214058742539604E-2</v>
      </c>
      <c r="U25" s="208">
        <v>-3.6998613715970123E-3</v>
      </c>
      <c r="V25" s="209">
        <v>-19.486956026753948</v>
      </c>
      <c r="W25" s="210" t="s">
        <v>112</v>
      </c>
      <c r="X25" s="210">
        <v>2</v>
      </c>
      <c r="Y25" s="211">
        <v>2</v>
      </c>
      <c r="Z25" s="41">
        <v>6583167.1700000009</v>
      </c>
      <c r="AA25" s="41">
        <v>6583167.1700000009</v>
      </c>
      <c r="AB25" s="41">
        <v>11504976.490000002</v>
      </c>
      <c r="AC25" s="41">
        <v>-4921809.3200000012</v>
      </c>
      <c r="AD25" s="41">
        <v>2349364.13</v>
      </c>
      <c r="AE25" s="41">
        <v>0</v>
      </c>
      <c r="AF25" s="41">
        <v>0</v>
      </c>
      <c r="AG25" s="41">
        <v>2494294.46</v>
      </c>
      <c r="AH25" s="41">
        <v>848171.77</v>
      </c>
      <c r="AI25" s="41">
        <v>1918158</v>
      </c>
      <c r="AJ25" s="41">
        <v>1406572.47</v>
      </c>
      <c r="AK25" s="41">
        <v>0</v>
      </c>
      <c r="AL25" s="41">
        <v>6667196.7000000002</v>
      </c>
      <c r="AM25" s="41">
        <v>805988.75</v>
      </c>
      <c r="AN25" s="41">
        <v>1194244.25</v>
      </c>
      <c r="AR25" s="212"/>
    </row>
    <row r="26" spans="1:44" x14ac:dyDescent="0.55000000000000004">
      <c r="A26" s="203">
        <v>21</v>
      </c>
      <c r="B26" s="204">
        <v>8</v>
      </c>
      <c r="C26" s="205" t="s">
        <v>92</v>
      </c>
      <c r="D26" s="38" t="s">
        <v>2</v>
      </c>
      <c r="E26" s="205" t="s">
        <v>273</v>
      </c>
      <c r="F26" s="206" t="s">
        <v>106</v>
      </c>
      <c r="G26" s="161">
        <v>558</v>
      </c>
      <c r="H26" s="207" t="s">
        <v>127</v>
      </c>
      <c r="I26" s="215">
        <v>2.0025896238401604</v>
      </c>
      <c r="J26" s="215">
        <v>1.8104467724831221</v>
      </c>
      <c r="K26" s="215">
        <v>0.73956594119606411</v>
      </c>
      <c r="L26" s="216">
        <v>278024234.91000003</v>
      </c>
      <c r="M26" s="216">
        <v>554364884.36000001</v>
      </c>
      <c r="N26" s="39">
        <v>1</v>
      </c>
      <c r="O26" s="40">
        <v>0</v>
      </c>
      <c r="P26" s="40">
        <v>0</v>
      </c>
      <c r="Q26" s="40" t="s">
        <v>341</v>
      </c>
      <c r="R26" s="40">
        <v>1</v>
      </c>
      <c r="S26" s="208">
        <v>50396807.669090912</v>
      </c>
      <c r="T26" s="208">
        <v>0.50151848133557708</v>
      </c>
      <c r="U26" s="208">
        <v>0.22213439669064619</v>
      </c>
      <c r="V26" s="209">
        <v>2250.1152064584012</v>
      </c>
      <c r="W26" s="210" t="s">
        <v>108</v>
      </c>
      <c r="X26" s="210">
        <v>17</v>
      </c>
      <c r="Y26" s="211">
        <v>13</v>
      </c>
      <c r="Z26" s="41">
        <v>205086158.95999998</v>
      </c>
      <c r="AA26" s="41">
        <v>205051114.95999998</v>
      </c>
      <c r="AB26" s="41">
        <v>265718116.37999997</v>
      </c>
      <c r="AC26" s="41">
        <v>-60667001.419999987</v>
      </c>
      <c r="AD26" s="41">
        <v>279665632.75</v>
      </c>
      <c r="AE26" s="41">
        <v>11588000</v>
      </c>
      <c r="AF26" s="41">
        <v>0</v>
      </c>
      <c r="AG26" s="41">
        <v>72621385.129999995</v>
      </c>
      <c r="AH26" s="41">
        <v>63623996.689999998</v>
      </c>
      <c r="AI26" s="41">
        <v>5882207.5</v>
      </c>
      <c r="AJ26" s="41">
        <v>36177470.529999994</v>
      </c>
      <c r="AK26" s="41">
        <v>5367460</v>
      </c>
      <c r="AL26" s="41">
        <v>195260519.84999999</v>
      </c>
      <c r="AM26" s="41">
        <v>38102066.5</v>
      </c>
      <c r="AN26" s="41">
        <v>10665</v>
      </c>
      <c r="AR26" s="212"/>
    </row>
    <row r="27" spans="1:44" x14ac:dyDescent="0.55000000000000004">
      <c r="A27" s="203">
        <v>22</v>
      </c>
      <c r="B27" s="204">
        <v>8</v>
      </c>
      <c r="C27" s="205" t="s">
        <v>92</v>
      </c>
      <c r="D27" s="38" t="s">
        <v>27</v>
      </c>
      <c r="E27" s="205" t="s">
        <v>274</v>
      </c>
      <c r="F27" s="206" t="s">
        <v>105</v>
      </c>
      <c r="G27" s="161">
        <v>30</v>
      </c>
      <c r="H27" s="207" t="s">
        <v>123</v>
      </c>
      <c r="I27" s="215">
        <v>5.1214162498132652</v>
      </c>
      <c r="J27" s="215">
        <v>4.8486514652088371</v>
      </c>
      <c r="K27" s="215">
        <v>4.1968016736151528</v>
      </c>
      <c r="L27" s="216">
        <v>34672459.640000001</v>
      </c>
      <c r="M27" s="216">
        <v>-6088236.1600000001</v>
      </c>
      <c r="N27" s="39">
        <v>0</v>
      </c>
      <c r="O27" s="40">
        <v>1</v>
      </c>
      <c r="P27" s="40">
        <v>0</v>
      </c>
      <c r="Q27" s="40">
        <v>62.6</v>
      </c>
      <c r="R27" s="40">
        <v>1</v>
      </c>
      <c r="S27" s="208">
        <v>-553476.01454545453</v>
      </c>
      <c r="T27" s="208">
        <v>-5.6949925608667584</v>
      </c>
      <c r="U27" s="208">
        <v>0.35536657147428591</v>
      </c>
      <c r="V27" s="209">
        <v>1311.7607309322034</v>
      </c>
      <c r="W27" s="210" t="s">
        <v>109</v>
      </c>
      <c r="X27" s="210">
        <v>5</v>
      </c>
      <c r="Y27" s="211">
        <v>5</v>
      </c>
      <c r="Z27" s="41">
        <v>35306658.640000001</v>
      </c>
      <c r="AA27" s="41">
        <v>35269788.640000001</v>
      </c>
      <c r="AB27" s="41">
        <v>8412753.6600000001</v>
      </c>
      <c r="AC27" s="41">
        <v>26857034.98</v>
      </c>
      <c r="AD27" s="41">
        <v>4359081.58</v>
      </c>
      <c r="AE27" s="41">
        <v>0</v>
      </c>
      <c r="AF27" s="41">
        <v>0</v>
      </c>
      <c r="AG27" s="41">
        <v>2965980.8</v>
      </c>
      <c r="AH27" s="41">
        <v>639382.63</v>
      </c>
      <c r="AI27" s="41">
        <v>813799</v>
      </c>
      <c r="AJ27" s="41">
        <v>881914.21</v>
      </c>
      <c r="AK27" s="41">
        <v>200000</v>
      </c>
      <c r="AL27" s="41">
        <v>5501076.6399999997</v>
      </c>
      <c r="AM27" s="41">
        <v>172430</v>
      </c>
      <c r="AN27" s="41">
        <v>0</v>
      </c>
      <c r="AR27" s="212"/>
    </row>
    <row r="28" spans="1:44" x14ac:dyDescent="0.55000000000000004">
      <c r="A28" s="203">
        <v>23</v>
      </c>
      <c r="B28" s="204">
        <v>8</v>
      </c>
      <c r="C28" s="205" t="s">
        <v>92</v>
      </c>
      <c r="D28" s="38" t="s">
        <v>28</v>
      </c>
      <c r="E28" s="205" t="s">
        <v>275</v>
      </c>
      <c r="F28" s="206" t="s">
        <v>105</v>
      </c>
      <c r="G28" s="161">
        <v>59</v>
      </c>
      <c r="H28" s="207" t="s">
        <v>122</v>
      </c>
      <c r="I28" s="215">
        <v>1.1335027702783314</v>
      </c>
      <c r="J28" s="215">
        <v>0.95487367947234758</v>
      </c>
      <c r="K28" s="215">
        <v>0.50736852915039432</v>
      </c>
      <c r="L28" s="216">
        <v>5157854.55</v>
      </c>
      <c r="M28" s="216">
        <v>-2361642.88</v>
      </c>
      <c r="N28" s="39">
        <v>3</v>
      </c>
      <c r="O28" s="40">
        <v>1</v>
      </c>
      <c r="P28" s="40">
        <v>0</v>
      </c>
      <c r="Q28" s="40">
        <v>24</v>
      </c>
      <c r="R28" s="40">
        <v>4</v>
      </c>
      <c r="S28" s="208">
        <v>-214694.80727272725</v>
      </c>
      <c r="T28" s="208">
        <v>-2.1840112210360951</v>
      </c>
      <c r="U28" s="208">
        <v>3.3110674112539096E-2</v>
      </c>
      <c r="V28" s="209">
        <v>84.794084138883406</v>
      </c>
      <c r="W28" s="210" t="s">
        <v>109</v>
      </c>
      <c r="X28" s="210">
        <v>6</v>
      </c>
      <c r="Y28" s="211">
        <v>8</v>
      </c>
      <c r="Z28" s="41">
        <v>19602088.189999998</v>
      </c>
      <c r="AA28" s="41">
        <v>19554330.379999999</v>
      </c>
      <c r="AB28" s="41">
        <v>38634812.890000008</v>
      </c>
      <c r="AC28" s="41">
        <v>-19080482.510000009</v>
      </c>
      <c r="AD28" s="41">
        <v>13972213.859999999</v>
      </c>
      <c r="AE28" s="41">
        <v>0</v>
      </c>
      <c r="AF28" s="41">
        <v>0</v>
      </c>
      <c r="AG28" s="41">
        <v>15862534.52</v>
      </c>
      <c r="AH28" s="41">
        <v>5662784.21</v>
      </c>
      <c r="AI28" s="41">
        <v>5884683</v>
      </c>
      <c r="AJ28" s="41">
        <v>2839920.11</v>
      </c>
      <c r="AK28" s="41">
        <v>336200</v>
      </c>
      <c r="AL28" s="41">
        <v>30586121.84</v>
      </c>
      <c r="AM28" s="41">
        <v>717045</v>
      </c>
      <c r="AN28" s="41">
        <v>254500</v>
      </c>
      <c r="AR28" s="212"/>
    </row>
    <row r="29" spans="1:44" x14ac:dyDescent="0.55000000000000004">
      <c r="A29" s="203">
        <v>24</v>
      </c>
      <c r="B29" s="204">
        <v>8</v>
      </c>
      <c r="C29" s="205" t="s">
        <v>92</v>
      </c>
      <c r="D29" s="38" t="s">
        <v>29</v>
      </c>
      <c r="E29" s="205" t="s">
        <v>276</v>
      </c>
      <c r="F29" s="206" t="s">
        <v>105</v>
      </c>
      <c r="G29" s="161">
        <v>34</v>
      </c>
      <c r="H29" s="207" t="s">
        <v>122</v>
      </c>
      <c r="I29" s="215">
        <v>2.3156017553504484</v>
      </c>
      <c r="J29" s="215">
        <v>1.9680396550858785</v>
      </c>
      <c r="K29" s="215">
        <v>1.1712101015626843</v>
      </c>
      <c r="L29" s="216">
        <v>29252841.809999999</v>
      </c>
      <c r="M29" s="216">
        <v>6918477.9500000002</v>
      </c>
      <c r="N29" s="39">
        <v>0</v>
      </c>
      <c r="O29" s="40">
        <v>0</v>
      </c>
      <c r="P29" s="40">
        <v>0</v>
      </c>
      <c r="Q29" s="40" t="s">
        <v>341</v>
      </c>
      <c r="R29" s="40">
        <v>0</v>
      </c>
      <c r="S29" s="208">
        <v>628952.54090909089</v>
      </c>
      <c r="T29" s="208">
        <v>4.228219273286836</v>
      </c>
      <c r="U29" s="213">
        <v>0.23383643192511142</v>
      </c>
      <c r="V29" s="209">
        <v>691.94913922793069</v>
      </c>
      <c r="W29" s="210" t="s">
        <v>109</v>
      </c>
      <c r="X29" s="210">
        <v>6</v>
      </c>
      <c r="Y29" s="211">
        <v>7</v>
      </c>
      <c r="Z29" s="41">
        <v>26042245.450000003</v>
      </c>
      <c r="AA29" s="41">
        <v>26012685.450000003</v>
      </c>
      <c r="AB29" s="41">
        <v>22235332.000000004</v>
      </c>
      <c r="AC29" s="41">
        <v>3777353.4499999993</v>
      </c>
      <c r="AD29" s="41">
        <v>11374196.909999998</v>
      </c>
      <c r="AE29" s="41">
        <v>0</v>
      </c>
      <c r="AF29" s="41">
        <v>0</v>
      </c>
      <c r="AG29" s="41">
        <v>5282078.88</v>
      </c>
      <c r="AH29" s="41">
        <v>3108060.99</v>
      </c>
      <c r="AI29" s="41">
        <v>2507630</v>
      </c>
      <c r="AJ29" s="41">
        <v>2383899.4900000002</v>
      </c>
      <c r="AK29" s="41">
        <v>1916000</v>
      </c>
      <c r="AL29" s="41">
        <v>15197669.360000001</v>
      </c>
      <c r="AM29" s="41">
        <v>367055.5</v>
      </c>
      <c r="AN29" s="41">
        <v>0</v>
      </c>
      <c r="AR29" s="212"/>
    </row>
    <row r="30" spans="1:44" x14ac:dyDescent="0.55000000000000004">
      <c r="A30" s="203">
        <v>25</v>
      </c>
      <c r="B30" s="204">
        <v>8</v>
      </c>
      <c r="C30" s="205" t="s">
        <v>92</v>
      </c>
      <c r="D30" s="38" t="s">
        <v>30</v>
      </c>
      <c r="E30" s="205" t="s">
        <v>277</v>
      </c>
      <c r="F30" s="206" t="s">
        <v>105</v>
      </c>
      <c r="G30" s="161">
        <v>20</v>
      </c>
      <c r="H30" s="207" t="s">
        <v>126</v>
      </c>
      <c r="I30" s="215">
        <v>1.1533944111892045</v>
      </c>
      <c r="J30" s="215">
        <v>0.95122929225682629</v>
      </c>
      <c r="K30" s="215">
        <v>0.64446728094466499</v>
      </c>
      <c r="L30" s="216">
        <v>1449093.3</v>
      </c>
      <c r="M30" s="216">
        <v>1003888.83</v>
      </c>
      <c r="N30" s="39">
        <v>3</v>
      </c>
      <c r="O30" s="40">
        <v>0</v>
      </c>
      <c r="P30" s="40">
        <v>0</v>
      </c>
      <c r="Q30" s="40" t="s">
        <v>341</v>
      </c>
      <c r="R30" s="40">
        <v>3</v>
      </c>
      <c r="S30" s="208">
        <v>91262.620909090911</v>
      </c>
      <c r="T30" s="208">
        <v>1.4434798522461896</v>
      </c>
      <c r="U30" s="213">
        <v>2.1534475187037685E-2</v>
      </c>
      <c r="V30" s="209">
        <v>123.97068183762512</v>
      </c>
      <c r="W30" s="210" t="s">
        <v>112</v>
      </c>
      <c r="X30" s="210">
        <v>2</v>
      </c>
      <c r="Y30" s="211">
        <v>2</v>
      </c>
      <c r="Z30" s="41">
        <v>6088182.8200000003</v>
      </c>
      <c r="AA30" s="41">
        <v>6088182.8200000003</v>
      </c>
      <c r="AB30" s="41">
        <v>9446845.4800000023</v>
      </c>
      <c r="AC30" s="41">
        <v>-3358662.660000002</v>
      </c>
      <c r="AD30" s="41">
        <v>2806000.34</v>
      </c>
      <c r="AE30" s="41">
        <v>0</v>
      </c>
      <c r="AF30" s="41">
        <v>0</v>
      </c>
      <c r="AG30" s="41">
        <v>2764249.41</v>
      </c>
      <c r="AH30" s="41">
        <v>950705.67</v>
      </c>
      <c r="AI30" s="41">
        <v>2089649</v>
      </c>
      <c r="AJ30" s="41">
        <v>1724985.7</v>
      </c>
      <c r="AK30" s="41">
        <v>0</v>
      </c>
      <c r="AL30" s="41">
        <v>7529589.7800000003</v>
      </c>
      <c r="AM30" s="41">
        <v>55879</v>
      </c>
      <c r="AN30" s="41">
        <v>0</v>
      </c>
      <c r="AR30" s="212"/>
    </row>
    <row r="31" spans="1:44" x14ac:dyDescent="0.55000000000000004">
      <c r="A31" s="203">
        <v>26</v>
      </c>
      <c r="B31" s="204">
        <v>8</v>
      </c>
      <c r="C31" s="205" t="s">
        <v>92</v>
      </c>
      <c r="D31" s="38" t="s">
        <v>31</v>
      </c>
      <c r="E31" s="205" t="s">
        <v>278</v>
      </c>
      <c r="F31" s="206" t="s">
        <v>105</v>
      </c>
      <c r="G31" s="161">
        <v>30</v>
      </c>
      <c r="H31" s="207" t="s">
        <v>123</v>
      </c>
      <c r="I31" s="215">
        <v>2.5184158289557206</v>
      </c>
      <c r="J31" s="215">
        <v>2.1998335586151545</v>
      </c>
      <c r="K31" s="215">
        <v>1.1081517597586727</v>
      </c>
      <c r="L31" s="216">
        <v>12749970.689999999</v>
      </c>
      <c r="M31" s="216">
        <v>-9122744.4199999999</v>
      </c>
      <c r="N31" s="39">
        <v>0</v>
      </c>
      <c r="O31" s="40">
        <v>1</v>
      </c>
      <c r="P31" s="40">
        <v>0</v>
      </c>
      <c r="Q31" s="40">
        <v>15.3</v>
      </c>
      <c r="R31" s="40">
        <v>1</v>
      </c>
      <c r="S31" s="208">
        <v>-829340.40181818185</v>
      </c>
      <c r="T31" s="208">
        <v>-1.3976025308840121</v>
      </c>
      <c r="U31" s="213">
        <v>0.14995625548975752</v>
      </c>
      <c r="V31" s="209">
        <v>564.48269756939828</v>
      </c>
      <c r="W31" s="210" t="s">
        <v>109</v>
      </c>
      <c r="X31" s="210">
        <v>5</v>
      </c>
      <c r="Y31" s="211">
        <v>4</v>
      </c>
      <c r="Z31" s="41">
        <v>9305028.4299999997</v>
      </c>
      <c r="AA31" s="41">
        <v>9305028.4299999997</v>
      </c>
      <c r="AB31" s="41">
        <v>8396889.9999999981</v>
      </c>
      <c r="AC31" s="41">
        <v>908138.43000000156</v>
      </c>
      <c r="AD31" s="41">
        <v>5287159.43</v>
      </c>
      <c r="AE31" s="41">
        <v>0</v>
      </c>
      <c r="AF31" s="41">
        <v>0</v>
      </c>
      <c r="AG31" s="41">
        <v>2855265.28</v>
      </c>
      <c r="AH31" s="41">
        <v>524740.36</v>
      </c>
      <c r="AI31" s="41">
        <v>518902.85</v>
      </c>
      <c r="AJ31" s="41">
        <v>786507.76</v>
      </c>
      <c r="AK31" s="41">
        <v>513000</v>
      </c>
      <c r="AL31" s="41">
        <v>5198416.25</v>
      </c>
      <c r="AM31" s="41">
        <v>74345</v>
      </c>
      <c r="AN31" s="41">
        <v>21173</v>
      </c>
      <c r="AR31" s="212"/>
    </row>
    <row r="32" spans="1:44" x14ac:dyDescent="0.55000000000000004">
      <c r="A32" s="203">
        <v>27</v>
      </c>
      <c r="B32" s="204">
        <v>8</v>
      </c>
      <c r="C32" s="205" t="s">
        <v>92</v>
      </c>
      <c r="D32" s="38" t="s">
        <v>32</v>
      </c>
      <c r="E32" s="205" t="s">
        <v>279</v>
      </c>
      <c r="F32" s="206" t="s">
        <v>105</v>
      </c>
      <c r="G32" s="161">
        <v>35</v>
      </c>
      <c r="H32" s="207" t="s">
        <v>123</v>
      </c>
      <c r="I32" s="215">
        <v>2.7164708507699271</v>
      </c>
      <c r="J32" s="215">
        <v>2.3403490132909042</v>
      </c>
      <c r="K32" s="215">
        <v>1.0558428124464319</v>
      </c>
      <c r="L32" s="216">
        <v>20260260.510000002</v>
      </c>
      <c r="M32" s="216">
        <v>-14407049.01</v>
      </c>
      <c r="N32" s="39">
        <v>0</v>
      </c>
      <c r="O32" s="40">
        <v>1</v>
      </c>
      <c r="P32" s="40">
        <v>0</v>
      </c>
      <c r="Q32" s="40">
        <v>15.4</v>
      </c>
      <c r="R32" s="40">
        <v>1</v>
      </c>
      <c r="S32" s="208">
        <v>-1309731.7281818183</v>
      </c>
      <c r="T32" s="208">
        <v>-1.4062741437151536</v>
      </c>
      <c r="U32" s="213">
        <v>0.21359028486450324</v>
      </c>
      <c r="V32" s="209">
        <v>725.34227803236433</v>
      </c>
      <c r="W32" s="210" t="s">
        <v>109</v>
      </c>
      <c r="X32" s="210">
        <v>5</v>
      </c>
      <c r="Y32" s="211">
        <v>5</v>
      </c>
      <c r="Z32" s="41">
        <v>12462577.170000002</v>
      </c>
      <c r="AA32" s="41">
        <v>11713937.020000001</v>
      </c>
      <c r="AB32" s="41">
        <v>11803439.890000001</v>
      </c>
      <c r="AC32" s="41">
        <v>-89502.86999999918</v>
      </c>
      <c r="AD32" s="41">
        <v>13740553.050000001</v>
      </c>
      <c r="AE32" s="41">
        <v>0</v>
      </c>
      <c r="AF32" s="41">
        <v>0</v>
      </c>
      <c r="AG32" s="41">
        <v>4716371.1900000004</v>
      </c>
      <c r="AH32" s="41">
        <v>1291857.8999999999</v>
      </c>
      <c r="AI32" s="41">
        <v>1498281</v>
      </c>
      <c r="AJ32" s="41">
        <v>1116245.01</v>
      </c>
      <c r="AK32" s="41">
        <v>0</v>
      </c>
      <c r="AL32" s="41">
        <v>8622755.0999999996</v>
      </c>
      <c r="AM32" s="41">
        <v>166420</v>
      </c>
      <c r="AN32" s="41">
        <v>0</v>
      </c>
      <c r="AR32" s="212"/>
    </row>
    <row r="33" spans="1:44" x14ac:dyDescent="0.55000000000000004">
      <c r="A33" s="203">
        <v>28</v>
      </c>
      <c r="B33" s="204">
        <v>8</v>
      </c>
      <c r="C33" s="205" t="s">
        <v>92</v>
      </c>
      <c r="D33" s="38" t="s">
        <v>33</v>
      </c>
      <c r="E33" s="205" t="s">
        <v>280</v>
      </c>
      <c r="F33" s="206" t="s">
        <v>105</v>
      </c>
      <c r="G33" s="161">
        <v>120</v>
      </c>
      <c r="H33" s="207" t="s">
        <v>125</v>
      </c>
      <c r="I33" s="215">
        <v>0.71691611180620485</v>
      </c>
      <c r="J33" s="215">
        <v>0.58909301493832955</v>
      </c>
      <c r="K33" s="215">
        <v>0.24825754205134148</v>
      </c>
      <c r="L33" s="216">
        <v>-28841316.260000002</v>
      </c>
      <c r="M33" s="216">
        <v>-26394212.890000001</v>
      </c>
      <c r="N33" s="39">
        <v>3</v>
      </c>
      <c r="O33" s="40">
        <v>2</v>
      </c>
      <c r="P33" s="40">
        <v>2</v>
      </c>
      <c r="Q33" s="40" t="s">
        <v>341</v>
      </c>
      <c r="R33" s="40">
        <v>7</v>
      </c>
      <c r="S33" s="208">
        <v>-2399473.8990909089</v>
      </c>
      <c r="T33" s="208">
        <v>1.0927136331058063</v>
      </c>
      <c r="U33" s="213">
        <v>-8.8192818666334771E-2</v>
      </c>
      <c r="V33" s="209">
        <v>-259.56042568127003</v>
      </c>
      <c r="W33" s="210" t="s">
        <v>111</v>
      </c>
      <c r="X33" s="210">
        <v>13</v>
      </c>
      <c r="Y33" s="211">
        <v>10</v>
      </c>
      <c r="Z33" s="41">
        <v>25293118.34</v>
      </c>
      <c r="AA33" s="41">
        <v>25293118.34</v>
      </c>
      <c r="AB33" s="41">
        <v>101882577.79000002</v>
      </c>
      <c r="AC33" s="41">
        <v>-76589459.450000018</v>
      </c>
      <c r="AD33" s="41">
        <v>33244589.049999997</v>
      </c>
      <c r="AE33" s="41">
        <v>0</v>
      </c>
      <c r="AF33" s="41">
        <v>0</v>
      </c>
      <c r="AG33" s="41">
        <v>35740330.530000001</v>
      </c>
      <c r="AH33" s="41">
        <v>10749234.279999999</v>
      </c>
      <c r="AI33" s="41">
        <v>16647144.199999999</v>
      </c>
      <c r="AJ33" s="41">
        <v>10961044.43</v>
      </c>
      <c r="AK33" s="41">
        <v>0</v>
      </c>
      <c r="AL33" s="41">
        <v>74097753.439999998</v>
      </c>
      <c r="AM33" s="41">
        <v>16585560.6</v>
      </c>
      <c r="AN33" s="41">
        <v>0</v>
      </c>
      <c r="AR33" s="212"/>
    </row>
    <row r="34" spans="1:44" x14ac:dyDescent="0.55000000000000004">
      <c r="A34" s="203">
        <v>29</v>
      </c>
      <c r="B34" s="204">
        <v>8</v>
      </c>
      <c r="C34" s="205" t="s">
        <v>92</v>
      </c>
      <c r="D34" s="38" t="s">
        <v>34</v>
      </c>
      <c r="E34" s="205" t="s">
        <v>281</v>
      </c>
      <c r="F34" s="206" t="s">
        <v>105</v>
      </c>
      <c r="G34" s="161">
        <v>32</v>
      </c>
      <c r="H34" s="207" t="s">
        <v>123</v>
      </c>
      <c r="I34" s="215">
        <v>1.1189729647731981</v>
      </c>
      <c r="J34" s="215">
        <v>0.97541272425821723</v>
      </c>
      <c r="K34" s="215">
        <v>0.58506927142247178</v>
      </c>
      <c r="L34" s="216">
        <v>2338067.19</v>
      </c>
      <c r="M34" s="216">
        <v>-4797827.55</v>
      </c>
      <c r="N34" s="39">
        <v>3</v>
      </c>
      <c r="O34" s="40">
        <v>1</v>
      </c>
      <c r="P34" s="40">
        <v>1</v>
      </c>
      <c r="Q34" s="40">
        <v>5.3</v>
      </c>
      <c r="R34" s="40">
        <v>5</v>
      </c>
      <c r="S34" s="208">
        <v>-436166.14090909087</v>
      </c>
      <c r="T34" s="208">
        <v>-0.48731788828049893</v>
      </c>
      <c r="U34" s="213">
        <v>2.6516122933995759E-2</v>
      </c>
      <c r="V34" s="209">
        <v>67.719028847824831</v>
      </c>
      <c r="W34" s="210" t="s">
        <v>109</v>
      </c>
      <c r="X34" s="210">
        <v>5</v>
      </c>
      <c r="Y34" s="211">
        <v>6</v>
      </c>
      <c r="Z34" s="41">
        <v>11497832.890000001</v>
      </c>
      <c r="AA34" s="41">
        <v>11497832.890000001</v>
      </c>
      <c r="AB34" s="41">
        <v>19652088.140000004</v>
      </c>
      <c r="AC34" s="41">
        <v>-8154255.2500000037</v>
      </c>
      <c r="AD34" s="41">
        <v>6379760.6700000009</v>
      </c>
      <c r="AE34" s="41">
        <v>0</v>
      </c>
      <c r="AF34" s="41">
        <v>0</v>
      </c>
      <c r="AG34" s="41">
        <v>7504894.29</v>
      </c>
      <c r="AH34" s="41">
        <v>3668402.2</v>
      </c>
      <c r="AI34" s="41">
        <v>2020455</v>
      </c>
      <c r="AJ34" s="41">
        <v>2512424.9900000002</v>
      </c>
      <c r="AK34" s="41">
        <v>0</v>
      </c>
      <c r="AL34" s="41">
        <v>15706176.48</v>
      </c>
      <c r="AM34" s="41">
        <v>636738</v>
      </c>
      <c r="AN34" s="41">
        <v>0</v>
      </c>
      <c r="AR34" s="212"/>
    </row>
    <row r="35" spans="1:44" x14ac:dyDescent="0.55000000000000004">
      <c r="A35" s="203">
        <v>30</v>
      </c>
      <c r="B35" s="204">
        <v>8</v>
      </c>
      <c r="C35" s="205" t="s">
        <v>92</v>
      </c>
      <c r="D35" s="38" t="s">
        <v>35</v>
      </c>
      <c r="E35" s="205" t="s">
        <v>282</v>
      </c>
      <c r="F35" s="206" t="s">
        <v>105</v>
      </c>
      <c r="G35" s="161">
        <v>40</v>
      </c>
      <c r="H35" s="207" t="s">
        <v>123</v>
      </c>
      <c r="I35" s="215">
        <v>1.2788652173552222</v>
      </c>
      <c r="J35" s="215">
        <v>1.1476795995439462</v>
      </c>
      <c r="K35" s="215">
        <v>0.33625244052074738</v>
      </c>
      <c r="L35" s="216">
        <v>6135925.3099999996</v>
      </c>
      <c r="M35" s="216">
        <v>-2067275.9</v>
      </c>
      <c r="N35" s="39">
        <v>2</v>
      </c>
      <c r="O35" s="40">
        <v>1</v>
      </c>
      <c r="P35" s="40">
        <v>0</v>
      </c>
      <c r="Q35" s="40">
        <v>32.6</v>
      </c>
      <c r="R35" s="40">
        <v>3</v>
      </c>
      <c r="S35" s="208">
        <v>-187934.17272727273</v>
      </c>
      <c r="T35" s="208">
        <v>-2.9681211443523332</v>
      </c>
      <c r="U35" s="213">
        <v>6.3988819629720764E-2</v>
      </c>
      <c r="V35" s="209">
        <v>244.98623772259043</v>
      </c>
      <c r="W35" s="210" t="s">
        <v>109</v>
      </c>
      <c r="X35" s="210">
        <v>5</v>
      </c>
      <c r="Y35" s="211">
        <v>6</v>
      </c>
      <c r="Z35" s="41">
        <v>7398627.4800000004</v>
      </c>
      <c r="AA35" s="41">
        <v>7398627.4800000004</v>
      </c>
      <c r="AB35" s="41">
        <v>22003193.399999999</v>
      </c>
      <c r="AC35" s="41">
        <v>-14604565.919999998</v>
      </c>
      <c r="AD35" s="41">
        <v>10169559.390000001</v>
      </c>
      <c r="AE35" s="41">
        <v>0</v>
      </c>
      <c r="AF35" s="41">
        <v>0</v>
      </c>
      <c r="AG35" s="41">
        <v>5920403.9900000002</v>
      </c>
      <c r="AH35" s="41">
        <v>2501262.7999999998</v>
      </c>
      <c r="AI35" s="41">
        <v>2455997</v>
      </c>
      <c r="AJ35" s="41">
        <v>5765759.6100000003</v>
      </c>
      <c r="AK35" s="41">
        <v>684990</v>
      </c>
      <c r="AL35" s="41">
        <v>17328413.399999999</v>
      </c>
      <c r="AM35" s="41">
        <v>219701.45</v>
      </c>
      <c r="AN35" s="41">
        <v>0</v>
      </c>
      <c r="AR35" s="212"/>
    </row>
    <row r="36" spans="1:44" x14ac:dyDescent="0.55000000000000004">
      <c r="A36" s="203">
        <v>31</v>
      </c>
      <c r="B36" s="204">
        <v>8</v>
      </c>
      <c r="C36" s="205" t="s">
        <v>92</v>
      </c>
      <c r="D36" s="38" t="s">
        <v>36</v>
      </c>
      <c r="E36" s="205" t="s">
        <v>283</v>
      </c>
      <c r="F36" s="206" t="s">
        <v>105</v>
      </c>
      <c r="G36" s="161">
        <v>40</v>
      </c>
      <c r="H36" s="207" t="s">
        <v>122</v>
      </c>
      <c r="I36" s="215">
        <v>1.1319521226311471</v>
      </c>
      <c r="J36" s="215">
        <v>1.0241380912948279</v>
      </c>
      <c r="K36" s="215">
        <v>0.56558847488363795</v>
      </c>
      <c r="L36" s="216">
        <v>4792727.76</v>
      </c>
      <c r="M36" s="216">
        <v>10300104.4</v>
      </c>
      <c r="N36" s="39">
        <v>2</v>
      </c>
      <c r="O36" s="40">
        <v>0</v>
      </c>
      <c r="P36" s="40">
        <v>0</v>
      </c>
      <c r="Q36" s="40" t="s">
        <v>341</v>
      </c>
      <c r="R36" s="40">
        <v>2</v>
      </c>
      <c r="S36" s="208">
        <v>936373.12727272732</v>
      </c>
      <c r="T36" s="208">
        <v>0.46530865842486019</v>
      </c>
      <c r="U36" s="213">
        <v>3.8796813045812624E-2</v>
      </c>
      <c r="V36" s="209">
        <v>113.96332802282724</v>
      </c>
      <c r="W36" s="210" t="s">
        <v>109</v>
      </c>
      <c r="X36" s="210">
        <v>6</v>
      </c>
      <c r="Y36" s="211">
        <v>7</v>
      </c>
      <c r="Z36" s="41">
        <v>20543144.970000003</v>
      </c>
      <c r="AA36" s="41">
        <v>20543144.970000003</v>
      </c>
      <c r="AB36" s="41">
        <v>36321717.790000007</v>
      </c>
      <c r="AC36" s="41">
        <v>-15778572.820000004</v>
      </c>
      <c r="AD36" s="41">
        <v>5116573.5</v>
      </c>
      <c r="AE36" s="41">
        <v>0</v>
      </c>
      <c r="AF36" s="41">
        <v>0</v>
      </c>
      <c r="AG36" s="41">
        <v>12096565.630000001</v>
      </c>
      <c r="AH36" s="41">
        <v>3632533.35</v>
      </c>
      <c r="AI36" s="41">
        <v>6822248</v>
      </c>
      <c r="AJ36" s="41">
        <v>5650828.4300000006</v>
      </c>
      <c r="AK36" s="41">
        <v>0</v>
      </c>
      <c r="AL36" s="41">
        <v>28202175.41</v>
      </c>
      <c r="AM36" s="41">
        <v>761675.1</v>
      </c>
      <c r="AN36" s="41">
        <v>0</v>
      </c>
      <c r="AR36" s="212"/>
    </row>
    <row r="37" spans="1:44" x14ac:dyDescent="0.55000000000000004">
      <c r="A37" s="203">
        <v>32</v>
      </c>
      <c r="B37" s="204">
        <v>8</v>
      </c>
      <c r="C37" s="205" t="s">
        <v>92</v>
      </c>
      <c r="D37" s="38" t="s">
        <v>73</v>
      </c>
      <c r="E37" s="205" t="s">
        <v>284</v>
      </c>
      <c r="F37" s="206" t="s">
        <v>105</v>
      </c>
      <c r="G37" s="161">
        <v>60</v>
      </c>
      <c r="H37" s="207" t="s">
        <v>128</v>
      </c>
      <c r="I37" s="215">
        <v>1.1600106062056219</v>
      </c>
      <c r="J37" s="215">
        <v>1.0384309620851353</v>
      </c>
      <c r="K37" s="215">
        <v>0.64830789714023318</v>
      </c>
      <c r="L37" s="216">
        <v>7933222.1399999997</v>
      </c>
      <c r="M37" s="216">
        <v>-2793844.31</v>
      </c>
      <c r="N37" s="39">
        <v>2</v>
      </c>
      <c r="O37" s="40">
        <v>1</v>
      </c>
      <c r="P37" s="40">
        <v>0</v>
      </c>
      <c r="Q37" s="40">
        <v>31.2</v>
      </c>
      <c r="R37" s="40">
        <v>3</v>
      </c>
      <c r="S37" s="208">
        <v>-253985.84636363637</v>
      </c>
      <c r="T37" s="208">
        <v>-2.8395362302776275</v>
      </c>
      <c r="U37" s="213">
        <v>4.1804233055569143E-2</v>
      </c>
      <c r="V37" s="209">
        <v>153.46801578550287</v>
      </c>
      <c r="W37" s="210" t="s">
        <v>111</v>
      </c>
      <c r="X37" s="210">
        <v>12</v>
      </c>
      <c r="Y37" s="211">
        <v>8</v>
      </c>
      <c r="Z37" s="41">
        <v>32142685.32</v>
      </c>
      <c r="AA37" s="41">
        <v>32142685.32</v>
      </c>
      <c r="AB37" s="41">
        <v>49579351.820000008</v>
      </c>
      <c r="AC37" s="41">
        <v>-17436666.500000007</v>
      </c>
      <c r="AD37" s="41">
        <v>14613357.859999998</v>
      </c>
      <c r="AE37" s="41">
        <v>0</v>
      </c>
      <c r="AF37" s="41">
        <v>0</v>
      </c>
      <c r="AG37" s="41">
        <v>22275605.399999999</v>
      </c>
      <c r="AH37" s="41">
        <v>5162245.59</v>
      </c>
      <c r="AI37" s="41">
        <v>2931683.75</v>
      </c>
      <c r="AJ37" s="41">
        <v>3584865.3</v>
      </c>
      <c r="AK37" s="41">
        <v>1502208.2</v>
      </c>
      <c r="AL37" s="41">
        <v>35456608.240000002</v>
      </c>
      <c r="AM37" s="41">
        <v>4383834.5</v>
      </c>
      <c r="AN37" s="41">
        <v>36674.25</v>
      </c>
      <c r="AR37" s="212"/>
    </row>
    <row r="38" spans="1:44" x14ac:dyDescent="0.55000000000000004">
      <c r="A38" s="203">
        <v>33</v>
      </c>
      <c r="B38" s="204">
        <v>8</v>
      </c>
      <c r="C38" s="205" t="s">
        <v>92</v>
      </c>
      <c r="D38" s="38" t="s">
        <v>77</v>
      </c>
      <c r="E38" s="205" t="s">
        <v>285</v>
      </c>
      <c r="F38" s="206" t="s">
        <v>105</v>
      </c>
      <c r="G38" s="161">
        <v>32</v>
      </c>
      <c r="H38" s="207" t="s">
        <v>122</v>
      </c>
      <c r="I38" s="215">
        <v>3.3489351904950317</v>
      </c>
      <c r="J38" s="215">
        <v>3.0874677111655178</v>
      </c>
      <c r="K38" s="215">
        <v>2.5055988182741764</v>
      </c>
      <c r="L38" s="216">
        <v>29905264.960000001</v>
      </c>
      <c r="M38" s="216">
        <v>-17288244.829999998</v>
      </c>
      <c r="N38" s="39">
        <v>0</v>
      </c>
      <c r="O38" s="40">
        <v>1</v>
      </c>
      <c r="P38" s="40">
        <v>0</v>
      </c>
      <c r="Q38" s="40">
        <v>19</v>
      </c>
      <c r="R38" s="40">
        <v>1</v>
      </c>
      <c r="S38" s="208">
        <v>-1571658.6209090909</v>
      </c>
      <c r="T38" s="208">
        <v>-1.7298034157930191</v>
      </c>
      <c r="U38" s="213">
        <v>0.27755302674942961</v>
      </c>
      <c r="V38" s="209">
        <v>879.46315021762143</v>
      </c>
      <c r="W38" s="210" t="s">
        <v>109</v>
      </c>
      <c r="X38" s="210">
        <v>6</v>
      </c>
      <c r="Y38" s="211">
        <v>6</v>
      </c>
      <c r="Z38" s="41">
        <v>31899814.370000001</v>
      </c>
      <c r="AA38" s="41">
        <v>31899814.370000001</v>
      </c>
      <c r="AB38" s="41">
        <v>12731413.399999995</v>
      </c>
      <c r="AC38" s="41">
        <v>19168400.970000006</v>
      </c>
      <c r="AD38" s="41">
        <v>7216047.3700000001</v>
      </c>
      <c r="AE38" s="41">
        <v>0</v>
      </c>
      <c r="AF38" s="41">
        <v>0</v>
      </c>
      <c r="AG38" s="41">
        <v>4230168.68</v>
      </c>
      <c r="AH38" s="41">
        <v>1185496.1399999999</v>
      </c>
      <c r="AI38" s="41">
        <v>1499440</v>
      </c>
      <c r="AJ38" s="41">
        <v>2816789.38</v>
      </c>
      <c r="AK38" s="41">
        <v>450000</v>
      </c>
      <c r="AL38" s="41">
        <v>10181894.199999999</v>
      </c>
      <c r="AM38" s="41">
        <v>157602.5</v>
      </c>
      <c r="AN38" s="41">
        <v>0</v>
      </c>
      <c r="AR38" s="212"/>
    </row>
    <row r="39" spans="1:44" x14ac:dyDescent="0.55000000000000004">
      <c r="A39" s="203">
        <v>34</v>
      </c>
      <c r="B39" s="204">
        <v>8</v>
      </c>
      <c r="C39" s="205" t="s">
        <v>92</v>
      </c>
      <c r="D39" s="38" t="s">
        <v>86</v>
      </c>
      <c r="E39" s="205" t="s">
        <v>286</v>
      </c>
      <c r="F39" s="206" t="s">
        <v>105</v>
      </c>
      <c r="G39" s="161">
        <v>30</v>
      </c>
      <c r="H39" s="207" t="s">
        <v>123</v>
      </c>
      <c r="I39" s="215">
        <v>1.2927613465204058</v>
      </c>
      <c r="J39" s="215">
        <v>1.1119376523851645</v>
      </c>
      <c r="K39" s="215">
        <v>0.59886562198211446</v>
      </c>
      <c r="L39" s="216">
        <v>5601001.1100000003</v>
      </c>
      <c r="M39" s="216">
        <v>-16047389.99</v>
      </c>
      <c r="N39" s="39">
        <v>2</v>
      </c>
      <c r="O39" s="40">
        <v>1</v>
      </c>
      <c r="P39" s="40">
        <v>1</v>
      </c>
      <c r="Q39" s="40">
        <v>3.8</v>
      </c>
      <c r="R39" s="40">
        <v>4</v>
      </c>
      <c r="S39" s="208">
        <v>-1458853.6354545455</v>
      </c>
      <c r="T39" s="208">
        <v>-0.34902878994592196</v>
      </c>
      <c r="U39" s="213">
        <v>6.6827542622777486E-2</v>
      </c>
      <c r="V39" s="209">
        <v>224.14763526492717</v>
      </c>
      <c r="W39" s="210" t="s">
        <v>109</v>
      </c>
      <c r="X39" s="210">
        <v>5</v>
      </c>
      <c r="Y39" s="211">
        <v>3</v>
      </c>
      <c r="Z39" s="41">
        <v>11457274.17</v>
      </c>
      <c r="AA39" s="41">
        <v>11119174.17</v>
      </c>
      <c r="AB39" s="41">
        <v>19131627.780000001</v>
      </c>
      <c r="AC39" s="41">
        <v>-8012453.6100000013</v>
      </c>
      <c r="AD39" s="41">
        <v>7651886.1799999997</v>
      </c>
      <c r="AE39" s="41">
        <v>0</v>
      </c>
      <c r="AF39" s="41">
        <v>0</v>
      </c>
      <c r="AG39" s="41">
        <v>4788839.42</v>
      </c>
      <c r="AH39" s="41">
        <v>1631050.3</v>
      </c>
      <c r="AI39" s="41">
        <v>1336534</v>
      </c>
      <c r="AJ39" s="41">
        <v>6368157.9199999999</v>
      </c>
      <c r="AK39" s="41">
        <v>346500</v>
      </c>
      <c r="AL39" s="41">
        <v>14471081.640000001</v>
      </c>
      <c r="AM39" s="41">
        <v>298484.21000000002</v>
      </c>
      <c r="AN39" s="41">
        <v>469572.5</v>
      </c>
      <c r="AR39" s="212"/>
    </row>
    <row r="40" spans="1:44" x14ac:dyDescent="0.55000000000000004">
      <c r="A40" s="203">
        <v>35</v>
      </c>
      <c r="B40" s="204">
        <v>8</v>
      </c>
      <c r="C40" s="205" t="s">
        <v>94</v>
      </c>
      <c r="D40" s="38" t="s">
        <v>4</v>
      </c>
      <c r="E40" s="205" t="s">
        <v>287</v>
      </c>
      <c r="F40" s="206" t="s">
        <v>104</v>
      </c>
      <c r="G40" s="161">
        <v>907</v>
      </c>
      <c r="H40" s="207" t="s">
        <v>129</v>
      </c>
      <c r="I40" s="215">
        <v>4.2196569669773485</v>
      </c>
      <c r="J40" s="215">
        <v>3.6568026635509194</v>
      </c>
      <c r="K40" s="215">
        <v>0.74144252855288684</v>
      </c>
      <c r="L40" s="216">
        <v>871597092.23000002</v>
      </c>
      <c r="M40" s="216">
        <v>385646764.17000002</v>
      </c>
      <c r="N40" s="39">
        <v>1</v>
      </c>
      <c r="O40" s="40">
        <v>0</v>
      </c>
      <c r="P40" s="40">
        <v>0</v>
      </c>
      <c r="Q40" s="40" t="s">
        <v>341</v>
      </c>
      <c r="R40" s="40">
        <v>1</v>
      </c>
      <c r="S40" s="208">
        <v>35058796.742727272</v>
      </c>
      <c r="T40" s="208">
        <v>2.2600918073457099</v>
      </c>
      <c r="U40" s="213">
        <v>0.35658801451282074</v>
      </c>
      <c r="V40" s="209">
        <v>4491.472009265367</v>
      </c>
      <c r="W40" s="210" t="s">
        <v>113</v>
      </c>
      <c r="X40" s="210">
        <v>19</v>
      </c>
      <c r="Y40" s="211">
        <v>14</v>
      </c>
      <c r="Z40" s="41">
        <v>200716771.56</v>
      </c>
      <c r="AA40" s="41">
        <v>200429200.96000001</v>
      </c>
      <c r="AB40" s="41">
        <v>270711166.18000007</v>
      </c>
      <c r="AC40" s="41">
        <v>-70281965.220000058</v>
      </c>
      <c r="AD40" s="41">
        <v>763752521.86000001</v>
      </c>
      <c r="AE40" s="41">
        <v>4869763</v>
      </c>
      <c r="AF40" s="41">
        <v>0</v>
      </c>
      <c r="AG40" s="41">
        <v>43925412.009999998</v>
      </c>
      <c r="AH40" s="41">
        <v>41340280.950000003</v>
      </c>
      <c r="AI40" s="41">
        <v>8999686.1500000004</v>
      </c>
      <c r="AJ40" s="41">
        <v>35827858.5</v>
      </c>
      <c r="AK40" s="41">
        <v>0</v>
      </c>
      <c r="AL40" s="41">
        <v>134963000.61000001</v>
      </c>
      <c r="AM40" s="41">
        <v>24087869.109999999</v>
      </c>
      <c r="AN40" s="41">
        <v>122054</v>
      </c>
      <c r="AR40" s="212"/>
    </row>
    <row r="41" spans="1:44" x14ac:dyDescent="0.55000000000000004">
      <c r="A41" s="203">
        <v>36</v>
      </c>
      <c r="B41" s="204">
        <v>8</v>
      </c>
      <c r="C41" s="205" t="s">
        <v>94</v>
      </c>
      <c r="D41" s="38" t="s">
        <v>48</v>
      </c>
      <c r="E41" s="205" t="s">
        <v>288</v>
      </c>
      <c r="F41" s="206" t="s">
        <v>105</v>
      </c>
      <c r="G41" s="161">
        <v>40</v>
      </c>
      <c r="H41" s="207" t="s">
        <v>122</v>
      </c>
      <c r="I41" s="215">
        <v>6.5762382648183175</v>
      </c>
      <c r="J41" s="215">
        <v>6.2362575767974819</v>
      </c>
      <c r="K41" s="215">
        <v>5.0436935186029501</v>
      </c>
      <c r="L41" s="216">
        <v>53912568.82</v>
      </c>
      <c r="M41" s="216">
        <v>5266712.8600000003</v>
      </c>
      <c r="N41" s="39">
        <v>0</v>
      </c>
      <c r="O41" s="40">
        <v>0</v>
      </c>
      <c r="P41" s="40">
        <v>0</v>
      </c>
      <c r="Q41" s="40" t="s">
        <v>341</v>
      </c>
      <c r="R41" s="40">
        <v>0</v>
      </c>
      <c r="S41" s="208">
        <v>478792.07818181819</v>
      </c>
      <c r="T41" s="208">
        <v>10.236473917053454</v>
      </c>
      <c r="U41" s="213">
        <v>0.43922837804567222</v>
      </c>
      <c r="V41" s="209">
        <v>1128.3973548495123</v>
      </c>
      <c r="W41" s="210" t="s">
        <v>109</v>
      </c>
      <c r="X41" s="210">
        <v>6</v>
      </c>
      <c r="Y41" s="211">
        <v>6</v>
      </c>
      <c r="Z41" s="41">
        <v>48763783.220000006</v>
      </c>
      <c r="AA41" s="41">
        <v>48763783.220000006</v>
      </c>
      <c r="AB41" s="41">
        <v>9668268.5100000016</v>
      </c>
      <c r="AC41" s="41">
        <v>39095514.710000008</v>
      </c>
      <c r="AD41" s="41">
        <v>10928528.200000001</v>
      </c>
      <c r="AE41" s="41">
        <v>0</v>
      </c>
      <c r="AF41" s="41">
        <v>0</v>
      </c>
      <c r="AG41" s="41">
        <v>2670487.41</v>
      </c>
      <c r="AH41" s="41">
        <v>946086.3</v>
      </c>
      <c r="AI41" s="41">
        <v>277943</v>
      </c>
      <c r="AJ41" s="41">
        <v>2658900.46</v>
      </c>
      <c r="AK41" s="41">
        <v>827000</v>
      </c>
      <c r="AL41" s="41">
        <v>7380417.1699999999</v>
      </c>
      <c r="AM41" s="41">
        <v>250450.45</v>
      </c>
      <c r="AN41" s="41">
        <v>0</v>
      </c>
      <c r="AR41" s="212"/>
    </row>
    <row r="42" spans="1:44" x14ac:dyDescent="0.55000000000000004">
      <c r="A42" s="203">
        <v>37</v>
      </c>
      <c r="B42" s="204">
        <v>8</v>
      </c>
      <c r="C42" s="205" t="s">
        <v>94</v>
      </c>
      <c r="D42" s="38" t="s">
        <v>49</v>
      </c>
      <c r="E42" s="205" t="s">
        <v>289</v>
      </c>
      <c r="F42" s="206" t="s">
        <v>105</v>
      </c>
      <c r="G42" s="161">
        <v>39</v>
      </c>
      <c r="H42" s="207" t="s">
        <v>123</v>
      </c>
      <c r="I42" s="215">
        <v>4.4346298759676843</v>
      </c>
      <c r="J42" s="215">
        <v>4.141988369554146</v>
      </c>
      <c r="K42" s="215">
        <v>3.4383228533373535</v>
      </c>
      <c r="L42" s="216">
        <v>25849445.120000001</v>
      </c>
      <c r="M42" s="216">
        <v>1560217.56</v>
      </c>
      <c r="N42" s="39">
        <v>0</v>
      </c>
      <c r="O42" s="40">
        <v>0</v>
      </c>
      <c r="P42" s="40">
        <v>0</v>
      </c>
      <c r="Q42" s="40" t="s">
        <v>341</v>
      </c>
      <c r="R42" s="40">
        <v>0</v>
      </c>
      <c r="S42" s="208">
        <v>141837.96</v>
      </c>
      <c r="T42" s="208">
        <v>16.567846550836155</v>
      </c>
      <c r="U42" s="213">
        <v>0.28588340823667607</v>
      </c>
      <c r="V42" s="209">
        <v>786.96517551070121</v>
      </c>
      <c r="W42" s="210" t="s">
        <v>109</v>
      </c>
      <c r="X42" s="210">
        <v>5</v>
      </c>
      <c r="Y42" s="211">
        <v>4</v>
      </c>
      <c r="Z42" s="41">
        <v>25877238.920000002</v>
      </c>
      <c r="AA42" s="41">
        <v>25851698.920000002</v>
      </c>
      <c r="AB42" s="41">
        <v>7526122.4800000004</v>
      </c>
      <c r="AC42" s="41">
        <v>18325576.440000001</v>
      </c>
      <c r="AD42" s="41">
        <v>4680038.57</v>
      </c>
      <c r="AE42" s="41">
        <v>0</v>
      </c>
      <c r="AF42" s="41">
        <v>0</v>
      </c>
      <c r="AG42" s="41">
        <v>1669858.08</v>
      </c>
      <c r="AH42" s="41">
        <v>801464.05</v>
      </c>
      <c r="AI42" s="41">
        <v>1007359</v>
      </c>
      <c r="AJ42" s="41">
        <v>1559072.16</v>
      </c>
      <c r="AK42" s="41">
        <v>0</v>
      </c>
      <c r="AL42" s="41">
        <v>5037753.29</v>
      </c>
      <c r="AM42" s="41">
        <v>98575</v>
      </c>
      <c r="AN42" s="41">
        <v>0</v>
      </c>
      <c r="AR42" s="212"/>
    </row>
    <row r="43" spans="1:44" x14ac:dyDescent="0.55000000000000004">
      <c r="A43" s="203">
        <v>38</v>
      </c>
      <c r="B43" s="204">
        <v>8</v>
      </c>
      <c r="C43" s="205" t="s">
        <v>94</v>
      </c>
      <c r="D43" s="38" t="s">
        <v>50</v>
      </c>
      <c r="E43" s="205" t="s">
        <v>290</v>
      </c>
      <c r="F43" s="206" t="s">
        <v>105</v>
      </c>
      <c r="G43" s="161">
        <v>90</v>
      </c>
      <c r="H43" s="207" t="s">
        <v>124</v>
      </c>
      <c r="I43" s="215">
        <v>1.9148576876793064</v>
      </c>
      <c r="J43" s="215">
        <v>1.5531625518321945</v>
      </c>
      <c r="K43" s="215">
        <v>0.74775334262050008</v>
      </c>
      <c r="L43" s="216">
        <v>50679019.859999999</v>
      </c>
      <c r="M43" s="216">
        <v>59920100.869999997</v>
      </c>
      <c r="N43" s="39">
        <v>1</v>
      </c>
      <c r="O43" s="40">
        <v>0</v>
      </c>
      <c r="P43" s="40">
        <v>0</v>
      </c>
      <c r="Q43" s="40" t="s">
        <v>341</v>
      </c>
      <c r="R43" s="40">
        <v>1</v>
      </c>
      <c r="S43" s="208">
        <v>5447281.8972727275</v>
      </c>
      <c r="T43" s="208">
        <v>0.84577661125689629</v>
      </c>
      <c r="U43" s="213">
        <v>0.20724176185144352</v>
      </c>
      <c r="V43" s="209">
        <v>630.37527035263383</v>
      </c>
      <c r="W43" s="210" t="s">
        <v>110</v>
      </c>
      <c r="X43" s="210">
        <v>10</v>
      </c>
      <c r="Y43" s="211">
        <v>9</v>
      </c>
      <c r="Z43" s="41">
        <v>41422187.309999995</v>
      </c>
      <c r="AA43" s="41">
        <v>41422187.309999995</v>
      </c>
      <c r="AB43" s="41">
        <v>55395522.760000005</v>
      </c>
      <c r="AC43" s="41">
        <v>-13973335.45000001</v>
      </c>
      <c r="AD43" s="41">
        <v>33437760.300000001</v>
      </c>
      <c r="AE43" s="41">
        <v>0</v>
      </c>
      <c r="AF43" s="41">
        <v>0</v>
      </c>
      <c r="AG43" s="41">
        <v>17673938.93</v>
      </c>
      <c r="AH43" s="41">
        <v>15826682.92</v>
      </c>
      <c r="AI43" s="41">
        <v>2902787.5</v>
      </c>
      <c r="AJ43" s="41">
        <v>10897553.209999999</v>
      </c>
      <c r="AK43" s="41">
        <v>0</v>
      </c>
      <c r="AL43" s="41">
        <v>47300962.560000002</v>
      </c>
      <c r="AM43" s="41">
        <v>3165495</v>
      </c>
      <c r="AN43" s="41">
        <v>49199</v>
      </c>
      <c r="AR43" s="212"/>
    </row>
    <row r="44" spans="1:44" x14ac:dyDescent="0.55000000000000004">
      <c r="A44" s="203">
        <v>39</v>
      </c>
      <c r="B44" s="204">
        <v>8</v>
      </c>
      <c r="C44" s="205" t="s">
        <v>94</v>
      </c>
      <c r="D44" s="38" t="s">
        <v>51</v>
      </c>
      <c r="E44" s="205" t="s">
        <v>291</v>
      </c>
      <c r="F44" s="206" t="s">
        <v>105</v>
      </c>
      <c r="G44" s="161">
        <v>107</v>
      </c>
      <c r="H44" s="207" t="s">
        <v>125</v>
      </c>
      <c r="I44" s="215">
        <v>1.5535483112437254</v>
      </c>
      <c r="J44" s="215">
        <v>1.3093732173292096</v>
      </c>
      <c r="K44" s="215">
        <v>0.68954035554751514</v>
      </c>
      <c r="L44" s="216">
        <v>19384794.199999999</v>
      </c>
      <c r="M44" s="216">
        <v>-8358260.3600000003</v>
      </c>
      <c r="N44" s="39">
        <v>1</v>
      </c>
      <c r="O44" s="40">
        <v>1</v>
      </c>
      <c r="P44" s="40">
        <v>0</v>
      </c>
      <c r="Q44" s="40">
        <v>25.5</v>
      </c>
      <c r="R44" s="40">
        <v>2</v>
      </c>
      <c r="S44" s="208">
        <v>-759841.85090909095</v>
      </c>
      <c r="T44" s="208">
        <v>-2.3192378994042246</v>
      </c>
      <c r="U44" s="213">
        <v>9.3307917473167745E-2</v>
      </c>
      <c r="V44" s="209">
        <v>369.78356796764717</v>
      </c>
      <c r="W44" s="210" t="s">
        <v>111</v>
      </c>
      <c r="X44" s="210">
        <v>13</v>
      </c>
      <c r="Y44" s="211">
        <v>9</v>
      </c>
      <c r="Z44" s="41">
        <v>24147120.700000003</v>
      </c>
      <c r="AA44" s="41">
        <v>24147120.700000003</v>
      </c>
      <c r="AB44" s="41">
        <v>35019155.160000004</v>
      </c>
      <c r="AC44" s="41">
        <v>-10872034.460000001</v>
      </c>
      <c r="AD44" s="41">
        <v>20895254.029999997</v>
      </c>
      <c r="AE44" s="41">
        <v>0</v>
      </c>
      <c r="AF44" s="41">
        <v>0</v>
      </c>
      <c r="AG44" s="41">
        <v>9140684.4800000004</v>
      </c>
      <c r="AH44" s="41">
        <v>6184739.7000000002</v>
      </c>
      <c r="AI44" s="41">
        <v>3925589.79</v>
      </c>
      <c r="AJ44" s="41">
        <v>5786329.4199999999</v>
      </c>
      <c r="AK44" s="41">
        <v>0</v>
      </c>
      <c r="AL44" s="41">
        <v>25037343.390000001</v>
      </c>
      <c r="AM44" s="41">
        <v>3512615</v>
      </c>
      <c r="AN44" s="41">
        <v>0</v>
      </c>
      <c r="AR44" s="212"/>
    </row>
    <row r="45" spans="1:44" x14ac:dyDescent="0.55000000000000004">
      <c r="A45" s="203">
        <v>40</v>
      </c>
      <c r="B45" s="204">
        <v>8</v>
      </c>
      <c r="C45" s="205" t="s">
        <v>94</v>
      </c>
      <c r="D45" s="38" t="s">
        <v>52</v>
      </c>
      <c r="E45" s="205" t="s">
        <v>292</v>
      </c>
      <c r="F45" s="206" t="s">
        <v>105</v>
      </c>
      <c r="G45" s="161">
        <v>43</v>
      </c>
      <c r="H45" s="207" t="s">
        <v>122</v>
      </c>
      <c r="I45" s="215">
        <v>1.9707531470142527</v>
      </c>
      <c r="J45" s="215">
        <v>1.6238439815751953</v>
      </c>
      <c r="K45" s="215">
        <v>0.96873882655781296</v>
      </c>
      <c r="L45" s="216">
        <v>11857111.439999999</v>
      </c>
      <c r="M45" s="216">
        <v>-4704058.7699999996</v>
      </c>
      <c r="N45" s="39">
        <v>0</v>
      </c>
      <c r="O45" s="40">
        <v>1</v>
      </c>
      <c r="P45" s="40">
        <v>0</v>
      </c>
      <c r="Q45" s="40">
        <v>27.7</v>
      </c>
      <c r="R45" s="40">
        <v>1</v>
      </c>
      <c r="S45" s="208">
        <v>-427641.7063636363</v>
      </c>
      <c r="T45" s="208">
        <v>-2.520612947189008</v>
      </c>
      <c r="U45" s="213">
        <v>9.7158505313114998E-2</v>
      </c>
      <c r="V45" s="209">
        <v>225.2790348260597</v>
      </c>
      <c r="W45" s="210" t="s">
        <v>109</v>
      </c>
      <c r="X45" s="210">
        <v>6</v>
      </c>
      <c r="Y45" s="211">
        <v>6</v>
      </c>
      <c r="Z45" s="41">
        <v>11832507.84</v>
      </c>
      <c r="AA45" s="41">
        <v>11832507.84</v>
      </c>
      <c r="AB45" s="41">
        <v>12214342.52</v>
      </c>
      <c r="AC45" s="41">
        <v>-381834.6799999997</v>
      </c>
      <c r="AD45" s="41">
        <v>7758955.1199999992</v>
      </c>
      <c r="AE45" s="41">
        <v>0</v>
      </c>
      <c r="AF45" s="41">
        <v>0</v>
      </c>
      <c r="AG45" s="41">
        <v>3750166.3</v>
      </c>
      <c r="AH45" s="41">
        <v>1026252.55</v>
      </c>
      <c r="AI45" s="41">
        <v>976631</v>
      </c>
      <c r="AJ45" s="41">
        <v>2356693.75</v>
      </c>
      <c r="AK45" s="41">
        <v>0</v>
      </c>
      <c r="AL45" s="41">
        <v>8109743.5999999996</v>
      </c>
      <c r="AM45" s="41">
        <v>1802770</v>
      </c>
      <c r="AN45" s="41">
        <v>0</v>
      </c>
      <c r="AR45" s="212"/>
    </row>
    <row r="46" spans="1:44" x14ac:dyDescent="0.55000000000000004">
      <c r="A46" s="203">
        <v>41</v>
      </c>
      <c r="B46" s="204">
        <v>8</v>
      </c>
      <c r="C46" s="205" t="s">
        <v>94</v>
      </c>
      <c r="D46" s="38" t="s">
        <v>53</v>
      </c>
      <c r="E46" s="205" t="s">
        <v>293</v>
      </c>
      <c r="F46" s="206" t="s">
        <v>105</v>
      </c>
      <c r="G46" s="161">
        <v>15</v>
      </c>
      <c r="H46" s="207" t="s">
        <v>126</v>
      </c>
      <c r="I46" s="215">
        <v>2.6596440287891308</v>
      </c>
      <c r="J46" s="215">
        <v>2.4307979554214127</v>
      </c>
      <c r="K46" s="215">
        <v>1.7134389039427553</v>
      </c>
      <c r="L46" s="216">
        <v>9601229.7400000002</v>
      </c>
      <c r="M46" s="216">
        <v>-6864726.1100000003</v>
      </c>
      <c r="N46" s="39">
        <v>0</v>
      </c>
      <c r="O46" s="40">
        <v>1</v>
      </c>
      <c r="P46" s="40">
        <v>0</v>
      </c>
      <c r="Q46" s="40">
        <v>15.3</v>
      </c>
      <c r="R46" s="40">
        <v>1</v>
      </c>
      <c r="S46" s="208">
        <v>-624066.01</v>
      </c>
      <c r="T46" s="208">
        <v>-1.3986326018183994</v>
      </c>
      <c r="U46" s="213">
        <v>0.16484578041159675</v>
      </c>
      <c r="V46" s="209">
        <v>644.94053469470009</v>
      </c>
      <c r="W46" s="210" t="s">
        <v>112</v>
      </c>
      <c r="X46" s="210">
        <v>2</v>
      </c>
      <c r="Y46" s="211">
        <v>1</v>
      </c>
      <c r="Z46" s="41">
        <v>9912439.2199999988</v>
      </c>
      <c r="AA46" s="41">
        <v>9912392.4899999984</v>
      </c>
      <c r="AB46" s="41">
        <v>5785113.9000000004</v>
      </c>
      <c r="AC46" s="41">
        <v>4127278.589999998</v>
      </c>
      <c r="AD46" s="41">
        <v>3048166.87</v>
      </c>
      <c r="AE46" s="41">
        <v>0</v>
      </c>
      <c r="AF46" s="41">
        <v>0</v>
      </c>
      <c r="AG46" s="41">
        <v>1221800.1399999999</v>
      </c>
      <c r="AH46" s="41">
        <v>271139.61</v>
      </c>
      <c r="AI46" s="41">
        <v>616865</v>
      </c>
      <c r="AJ46" s="41">
        <v>384032.5</v>
      </c>
      <c r="AK46" s="41">
        <v>0</v>
      </c>
      <c r="AL46" s="41">
        <v>2493837.25</v>
      </c>
      <c r="AM46" s="41">
        <v>528568.19999999995</v>
      </c>
      <c r="AN46" s="41">
        <v>0</v>
      </c>
      <c r="AR46" s="212"/>
    </row>
    <row r="47" spans="1:44" x14ac:dyDescent="0.55000000000000004">
      <c r="A47" s="203">
        <v>42</v>
      </c>
      <c r="B47" s="204">
        <v>8</v>
      </c>
      <c r="C47" s="205" t="s">
        <v>94</v>
      </c>
      <c r="D47" s="38" t="s">
        <v>54</v>
      </c>
      <c r="E47" s="205" t="s">
        <v>294</v>
      </c>
      <c r="F47" s="206" t="s">
        <v>106</v>
      </c>
      <c r="G47" s="161">
        <v>264</v>
      </c>
      <c r="H47" s="207" t="s">
        <v>130</v>
      </c>
      <c r="I47" s="215">
        <v>2.0893764624302289</v>
      </c>
      <c r="J47" s="215">
        <v>1.816543597974944</v>
      </c>
      <c r="K47" s="215">
        <v>0.72831669031828583</v>
      </c>
      <c r="L47" s="216">
        <v>84203120.329999998</v>
      </c>
      <c r="M47" s="216">
        <v>-3844616.14</v>
      </c>
      <c r="N47" s="39">
        <v>1</v>
      </c>
      <c r="O47" s="40">
        <v>1</v>
      </c>
      <c r="P47" s="40">
        <v>0</v>
      </c>
      <c r="Q47" s="40">
        <v>240.9</v>
      </c>
      <c r="R47" s="40">
        <v>2</v>
      </c>
      <c r="S47" s="208">
        <v>-349510.55818181817</v>
      </c>
      <c r="T47" s="208">
        <v>-21.90156761137667</v>
      </c>
      <c r="U47" s="213">
        <v>0.14216721825602571</v>
      </c>
      <c r="V47" s="209">
        <v>666.61220227209753</v>
      </c>
      <c r="W47" s="210" t="s">
        <v>114</v>
      </c>
      <c r="X47" s="210">
        <v>15</v>
      </c>
      <c r="Y47" s="211">
        <v>12</v>
      </c>
      <c r="Z47" s="41">
        <v>56295082.579999998</v>
      </c>
      <c r="AA47" s="41">
        <v>56204232.579999998</v>
      </c>
      <c r="AB47" s="41">
        <v>77294785.809999987</v>
      </c>
      <c r="AC47" s="41">
        <v>-21090553.229999989</v>
      </c>
      <c r="AD47" s="41">
        <v>80137262.299999997</v>
      </c>
      <c r="AE47" s="41">
        <v>0</v>
      </c>
      <c r="AF47" s="41">
        <v>0</v>
      </c>
      <c r="AG47" s="41">
        <v>23545663.559999999</v>
      </c>
      <c r="AH47" s="41">
        <v>3375624.7</v>
      </c>
      <c r="AI47" s="41">
        <v>6106418.2000000002</v>
      </c>
      <c r="AJ47" s="41">
        <v>25480758.170000002</v>
      </c>
      <c r="AK47" s="41">
        <v>0</v>
      </c>
      <c r="AL47" s="41">
        <v>58508464.629999995</v>
      </c>
      <c r="AM47" s="41">
        <v>6537094.3900000006</v>
      </c>
      <c r="AN47" s="41">
        <v>0</v>
      </c>
      <c r="AR47" s="212"/>
    </row>
    <row r="48" spans="1:44" x14ac:dyDescent="0.55000000000000004">
      <c r="A48" s="203">
        <v>43</v>
      </c>
      <c r="B48" s="204">
        <v>8</v>
      </c>
      <c r="C48" s="205" t="s">
        <v>94</v>
      </c>
      <c r="D48" s="38" t="s">
        <v>55</v>
      </c>
      <c r="E48" s="205" t="s">
        <v>295</v>
      </c>
      <c r="F48" s="206" t="s">
        <v>105</v>
      </c>
      <c r="G48" s="161">
        <v>40</v>
      </c>
      <c r="H48" s="207" t="s">
        <v>122</v>
      </c>
      <c r="I48" s="215">
        <v>3.7391297413877047</v>
      </c>
      <c r="J48" s="215">
        <v>3.3776128103111804</v>
      </c>
      <c r="K48" s="215">
        <v>2.4396865797612737</v>
      </c>
      <c r="L48" s="216">
        <v>32744693.640000001</v>
      </c>
      <c r="M48" s="216">
        <v>-10278248.58</v>
      </c>
      <c r="N48" s="39">
        <v>0</v>
      </c>
      <c r="O48" s="40">
        <v>1</v>
      </c>
      <c r="P48" s="40">
        <v>0</v>
      </c>
      <c r="Q48" s="40">
        <v>35</v>
      </c>
      <c r="R48" s="40">
        <v>1</v>
      </c>
      <c r="S48" s="208">
        <v>-934386.2345454545</v>
      </c>
      <c r="T48" s="208">
        <v>-3.1858242564512875</v>
      </c>
      <c r="U48" s="213">
        <v>0.27950043130013086</v>
      </c>
      <c r="V48" s="209">
        <v>816.33161248504189</v>
      </c>
      <c r="W48" s="210" t="s">
        <v>109</v>
      </c>
      <c r="X48" s="210">
        <v>6</v>
      </c>
      <c r="Y48" s="211">
        <v>7</v>
      </c>
      <c r="Z48" s="41">
        <v>29165025.82</v>
      </c>
      <c r="AA48" s="41">
        <v>29165025.82</v>
      </c>
      <c r="AB48" s="41">
        <v>11954414.99</v>
      </c>
      <c r="AC48" s="41">
        <v>17210610.829999998</v>
      </c>
      <c r="AD48" s="41">
        <v>10412917.700000001</v>
      </c>
      <c r="AE48" s="41">
        <v>0</v>
      </c>
      <c r="AF48" s="41">
        <v>0</v>
      </c>
      <c r="AG48" s="41">
        <v>2158179.87</v>
      </c>
      <c r="AH48" s="41">
        <v>825768.73</v>
      </c>
      <c r="AI48" s="41">
        <v>1303158.97</v>
      </c>
      <c r="AJ48" s="41">
        <v>3956704.82</v>
      </c>
      <c r="AK48" s="41">
        <v>0</v>
      </c>
      <c r="AL48" s="41">
        <v>8243812.3900000006</v>
      </c>
      <c r="AM48" s="41">
        <v>525425.56000000006</v>
      </c>
      <c r="AN48" s="41">
        <v>0</v>
      </c>
      <c r="AR48" s="212"/>
    </row>
    <row r="49" spans="1:44" x14ac:dyDescent="0.55000000000000004">
      <c r="A49" s="203">
        <v>44</v>
      </c>
      <c r="B49" s="204">
        <v>8</v>
      </c>
      <c r="C49" s="205" t="s">
        <v>94</v>
      </c>
      <c r="D49" s="38" t="s">
        <v>56</v>
      </c>
      <c r="E49" s="205" t="s">
        <v>296</v>
      </c>
      <c r="F49" s="206" t="s">
        <v>105</v>
      </c>
      <c r="G49" s="161">
        <v>82</v>
      </c>
      <c r="H49" s="207" t="s">
        <v>124</v>
      </c>
      <c r="I49" s="215">
        <v>1.8238232106098116</v>
      </c>
      <c r="J49" s="215">
        <v>1.5620937942138291</v>
      </c>
      <c r="K49" s="215">
        <v>0.86485842005012037</v>
      </c>
      <c r="L49" s="216">
        <v>20066362.710000001</v>
      </c>
      <c r="M49" s="216">
        <v>2704960.3</v>
      </c>
      <c r="N49" s="39">
        <v>0</v>
      </c>
      <c r="O49" s="40">
        <v>0</v>
      </c>
      <c r="P49" s="40">
        <v>0</v>
      </c>
      <c r="Q49" s="40" t="s">
        <v>341</v>
      </c>
      <c r="R49" s="40">
        <v>0</v>
      </c>
      <c r="S49" s="208">
        <v>245905.48181818181</v>
      </c>
      <c r="T49" s="208">
        <v>7.4183575670223343</v>
      </c>
      <c r="U49" s="213">
        <v>9.278176189471414E-2</v>
      </c>
      <c r="V49" s="209">
        <v>282.64075032396192</v>
      </c>
      <c r="W49" s="210" t="s">
        <v>110</v>
      </c>
      <c r="X49" s="210">
        <v>10</v>
      </c>
      <c r="Y49" s="211">
        <v>9</v>
      </c>
      <c r="Z49" s="41">
        <v>21065882.25</v>
      </c>
      <c r="AA49" s="41">
        <v>21065882.25</v>
      </c>
      <c r="AB49" s="41">
        <v>24357607.860000007</v>
      </c>
      <c r="AC49" s="41">
        <v>-3291725.6100000069</v>
      </c>
      <c r="AD49" s="41">
        <v>15061087.810000002</v>
      </c>
      <c r="AE49" s="41">
        <v>0</v>
      </c>
      <c r="AF49" s="41">
        <v>0</v>
      </c>
      <c r="AG49" s="41">
        <v>9057013.9900000002</v>
      </c>
      <c r="AH49" s="41">
        <v>2546699.4700000002</v>
      </c>
      <c r="AI49" s="41">
        <v>2873526</v>
      </c>
      <c r="AJ49" s="41">
        <v>3739395</v>
      </c>
      <c r="AK49" s="41">
        <v>0</v>
      </c>
      <c r="AL49" s="41">
        <v>18216634.460000001</v>
      </c>
      <c r="AM49" s="41">
        <v>734847</v>
      </c>
      <c r="AN49" s="41">
        <v>0</v>
      </c>
      <c r="AR49" s="212"/>
    </row>
    <row r="50" spans="1:44" x14ac:dyDescent="0.55000000000000004">
      <c r="A50" s="203">
        <v>1</v>
      </c>
      <c r="B50" s="204">
        <v>8</v>
      </c>
      <c r="C50" s="205" t="s">
        <v>94</v>
      </c>
      <c r="D50" s="38" t="s">
        <v>57</v>
      </c>
      <c r="E50" s="205" t="s">
        <v>297</v>
      </c>
      <c r="F50" s="206" t="s">
        <v>105</v>
      </c>
      <c r="G50" s="161">
        <v>82</v>
      </c>
      <c r="H50" s="207" t="s">
        <v>124</v>
      </c>
      <c r="I50" s="215">
        <v>1.2080787670346742</v>
      </c>
      <c r="J50" s="215">
        <v>1.0107205290772812</v>
      </c>
      <c r="K50" s="215">
        <v>0.55612211112349808</v>
      </c>
      <c r="L50" s="216">
        <v>7014149</v>
      </c>
      <c r="M50" s="216">
        <v>-2973769.22</v>
      </c>
      <c r="N50" s="39">
        <v>2</v>
      </c>
      <c r="O50" s="40">
        <v>1</v>
      </c>
      <c r="P50" s="40">
        <v>0</v>
      </c>
      <c r="Q50" s="40">
        <v>25.9</v>
      </c>
      <c r="R50" s="40">
        <v>3</v>
      </c>
      <c r="S50" s="208">
        <v>-270342.65636363637</v>
      </c>
      <c r="T50" s="208">
        <v>-2.3586729436926515</v>
      </c>
      <c r="U50" s="213">
        <v>3.5701434387114511E-2</v>
      </c>
      <c r="V50" s="209">
        <v>97.225635196761985</v>
      </c>
      <c r="W50" s="210" t="s">
        <v>110</v>
      </c>
      <c r="X50" s="210">
        <v>10</v>
      </c>
      <c r="Y50" s="211">
        <v>9</v>
      </c>
      <c r="Z50" s="41">
        <v>18746378.620000001</v>
      </c>
      <c r="AA50" s="41">
        <v>18746378.620000001</v>
      </c>
      <c r="AB50" s="41">
        <v>33709104.969999999</v>
      </c>
      <c r="AC50" s="41">
        <v>-14962726.349999998</v>
      </c>
      <c r="AD50" s="41">
        <v>14189926.800000001</v>
      </c>
      <c r="AE50" s="41">
        <v>0</v>
      </c>
      <c r="AF50" s="41">
        <v>0</v>
      </c>
      <c r="AG50" s="41">
        <v>13064800.77</v>
      </c>
      <c r="AH50" s="41">
        <v>3372366.58</v>
      </c>
      <c r="AI50" s="41">
        <v>4383910</v>
      </c>
      <c r="AJ50" s="41">
        <v>5615772.8200000003</v>
      </c>
      <c r="AK50" s="41">
        <v>0</v>
      </c>
      <c r="AL50" s="41">
        <v>26436850.170000002</v>
      </c>
      <c r="AM50" s="41">
        <v>1925691.94</v>
      </c>
      <c r="AN50" s="41">
        <v>0</v>
      </c>
      <c r="AR50" s="212"/>
    </row>
    <row r="51" spans="1:44" x14ac:dyDescent="0.55000000000000004">
      <c r="A51" s="203">
        <v>46</v>
      </c>
      <c r="B51" s="204">
        <v>8</v>
      </c>
      <c r="C51" s="205" t="s">
        <v>94</v>
      </c>
      <c r="D51" s="38" t="s">
        <v>58</v>
      </c>
      <c r="E51" s="205" t="s">
        <v>298</v>
      </c>
      <c r="F51" s="206" t="s">
        <v>105</v>
      </c>
      <c r="G51" s="161">
        <v>38</v>
      </c>
      <c r="H51" s="207" t="s">
        <v>123</v>
      </c>
      <c r="I51" s="215">
        <v>3.1970727378497052</v>
      </c>
      <c r="J51" s="215">
        <v>2.9228570543429373</v>
      </c>
      <c r="K51" s="215">
        <v>2.2147338294087571</v>
      </c>
      <c r="L51" s="216">
        <v>23369272.359999999</v>
      </c>
      <c r="M51" s="216">
        <v>497779.5</v>
      </c>
      <c r="N51" s="39">
        <v>0</v>
      </c>
      <c r="O51" s="40">
        <v>0</v>
      </c>
      <c r="P51" s="40">
        <v>0</v>
      </c>
      <c r="Q51" s="40" t="s">
        <v>341</v>
      </c>
      <c r="R51" s="40">
        <v>0</v>
      </c>
      <c r="S51" s="208">
        <v>45252.681818181816</v>
      </c>
      <c r="T51" s="208">
        <v>46.947036509137078</v>
      </c>
      <c r="U51" s="213">
        <v>0.21130632641010136</v>
      </c>
      <c r="V51" s="209">
        <v>677.213178393416</v>
      </c>
      <c r="W51" s="210" t="s">
        <v>109</v>
      </c>
      <c r="X51" s="210">
        <v>5</v>
      </c>
      <c r="Y51" s="211">
        <v>6</v>
      </c>
      <c r="Z51" s="41">
        <v>23557125.43</v>
      </c>
      <c r="AA51" s="41">
        <v>23557125.43</v>
      </c>
      <c r="AB51" s="41">
        <v>10636549.240000002</v>
      </c>
      <c r="AC51" s="41">
        <v>12920576.189999998</v>
      </c>
      <c r="AD51" s="41">
        <v>5611229.0899999999</v>
      </c>
      <c r="AE51" s="41">
        <v>0</v>
      </c>
      <c r="AF51" s="41">
        <v>0</v>
      </c>
      <c r="AG51" s="41">
        <v>1857768.01</v>
      </c>
      <c r="AH51" s="41">
        <v>582847.44999999995</v>
      </c>
      <c r="AI51" s="41">
        <v>799130</v>
      </c>
      <c r="AJ51" s="41">
        <v>2363903.27</v>
      </c>
      <c r="AK51" s="41">
        <v>455200</v>
      </c>
      <c r="AL51" s="41">
        <v>6058848.7300000004</v>
      </c>
      <c r="AM51" s="41">
        <v>511903.4</v>
      </c>
      <c r="AN51" s="41">
        <v>7261.68</v>
      </c>
      <c r="AR51" s="212"/>
    </row>
    <row r="52" spans="1:44" x14ac:dyDescent="0.55000000000000004">
      <c r="A52" s="203">
        <v>47</v>
      </c>
      <c r="B52" s="204">
        <v>8</v>
      </c>
      <c r="C52" s="205" t="s">
        <v>94</v>
      </c>
      <c r="D52" s="38" t="s">
        <v>59</v>
      </c>
      <c r="E52" s="205" t="s">
        <v>299</v>
      </c>
      <c r="F52" s="206" t="s">
        <v>105</v>
      </c>
      <c r="G52" s="161">
        <v>35</v>
      </c>
      <c r="H52" s="207" t="s">
        <v>123</v>
      </c>
      <c r="I52" s="215">
        <v>2.5554683179266289</v>
      </c>
      <c r="J52" s="215">
        <v>2.2761493749787451</v>
      </c>
      <c r="K52" s="215">
        <v>1.7143265612776175</v>
      </c>
      <c r="L52" s="216">
        <v>11376508.73</v>
      </c>
      <c r="M52" s="216">
        <v>-3351615.99</v>
      </c>
      <c r="N52" s="39">
        <v>0</v>
      </c>
      <c r="O52" s="40">
        <v>1</v>
      </c>
      <c r="P52" s="40">
        <v>0</v>
      </c>
      <c r="Q52" s="40">
        <v>37.299999999999997</v>
      </c>
      <c r="R52" s="40">
        <v>1</v>
      </c>
      <c r="S52" s="208">
        <v>-304692.36272727273</v>
      </c>
      <c r="T52" s="208">
        <v>-3.3943353784990147</v>
      </c>
      <c r="U52" s="213">
        <v>0.15661775815684498</v>
      </c>
      <c r="V52" s="209">
        <v>467.18856433000701</v>
      </c>
      <c r="W52" s="210" t="s">
        <v>109</v>
      </c>
      <c r="X52" s="210">
        <v>5</v>
      </c>
      <c r="Y52" s="211">
        <v>4</v>
      </c>
      <c r="Z52" s="41">
        <v>12538378.869999999</v>
      </c>
      <c r="AA52" s="41">
        <v>12538378.869999999</v>
      </c>
      <c r="AB52" s="41">
        <v>7313880.0699999994</v>
      </c>
      <c r="AC52" s="41">
        <v>5224498.8</v>
      </c>
      <c r="AD52" s="41">
        <v>3320029.19</v>
      </c>
      <c r="AE52" s="41">
        <v>0</v>
      </c>
      <c r="AF52" s="41">
        <v>0</v>
      </c>
      <c r="AG52" s="41">
        <v>1682467.76</v>
      </c>
      <c r="AH52" s="41">
        <v>940794</v>
      </c>
      <c r="AI52" s="41">
        <v>1234390.49</v>
      </c>
      <c r="AJ52" s="41">
        <v>1018382.49</v>
      </c>
      <c r="AK52" s="41">
        <v>377700</v>
      </c>
      <c r="AL52" s="41">
        <v>5253734.74</v>
      </c>
      <c r="AM52" s="41">
        <v>92270</v>
      </c>
      <c r="AN52" s="41">
        <v>34821.43</v>
      </c>
      <c r="AR52" s="212"/>
    </row>
    <row r="53" spans="1:44" x14ac:dyDescent="0.55000000000000004">
      <c r="A53" s="203">
        <v>48</v>
      </c>
      <c r="B53" s="204">
        <v>8</v>
      </c>
      <c r="C53" s="205" t="s">
        <v>94</v>
      </c>
      <c r="D53" s="38" t="s">
        <v>60</v>
      </c>
      <c r="E53" s="205" t="s">
        <v>300</v>
      </c>
      <c r="F53" s="206" t="s">
        <v>105</v>
      </c>
      <c r="G53" s="161">
        <v>42</v>
      </c>
      <c r="H53" s="207" t="s">
        <v>123</v>
      </c>
      <c r="I53" s="215">
        <v>2.7637152360109907</v>
      </c>
      <c r="J53" s="215">
        <v>2.5242594871098376</v>
      </c>
      <c r="K53" s="215">
        <v>2.0235720318766055</v>
      </c>
      <c r="L53" s="216">
        <v>26724706.859999999</v>
      </c>
      <c r="M53" s="216">
        <v>-7633941.3700000001</v>
      </c>
      <c r="N53" s="39">
        <v>0</v>
      </c>
      <c r="O53" s="40">
        <v>1</v>
      </c>
      <c r="P53" s="40">
        <v>0</v>
      </c>
      <c r="Q53" s="40">
        <v>38.5</v>
      </c>
      <c r="R53" s="40">
        <v>1</v>
      </c>
      <c r="S53" s="208">
        <v>-693994.67</v>
      </c>
      <c r="T53" s="208">
        <v>-3.5007744446431346</v>
      </c>
      <c r="U53" s="213">
        <v>0.2174530022192378</v>
      </c>
      <c r="V53" s="209">
        <v>776.85843027818953</v>
      </c>
      <c r="W53" s="210" t="s">
        <v>109</v>
      </c>
      <c r="X53" s="210">
        <v>5</v>
      </c>
      <c r="Y53" s="211">
        <v>6</v>
      </c>
      <c r="Z53" s="41">
        <v>30662188.690000001</v>
      </c>
      <c r="AA53" s="41">
        <v>30662188.690000001</v>
      </c>
      <c r="AB53" s="41">
        <v>15152506.660000002</v>
      </c>
      <c r="AC53" s="41">
        <v>15509682.029999999</v>
      </c>
      <c r="AD53" s="41">
        <v>6567400.7800000003</v>
      </c>
      <c r="AE53" s="41">
        <v>0</v>
      </c>
      <c r="AF53" s="41">
        <v>0</v>
      </c>
      <c r="AG53" s="41">
        <v>2929837.56</v>
      </c>
      <c r="AH53" s="41">
        <v>1047284.24</v>
      </c>
      <c r="AI53" s="41">
        <v>734090.08</v>
      </c>
      <c r="AJ53" s="41">
        <v>6386728.4100000001</v>
      </c>
      <c r="AK53" s="41">
        <v>449000</v>
      </c>
      <c r="AL53" s="41">
        <v>11546940.289999999</v>
      </c>
      <c r="AM53" s="41">
        <v>650572</v>
      </c>
      <c r="AN53" s="41">
        <v>8965</v>
      </c>
      <c r="AR53" s="212"/>
    </row>
    <row r="54" spans="1:44" x14ac:dyDescent="0.55000000000000004">
      <c r="A54" s="203">
        <v>49</v>
      </c>
      <c r="B54" s="204">
        <v>8</v>
      </c>
      <c r="C54" s="205" t="s">
        <v>94</v>
      </c>
      <c r="D54" s="38" t="s">
        <v>61</v>
      </c>
      <c r="E54" s="205" t="s">
        <v>301</v>
      </c>
      <c r="F54" s="206" t="s">
        <v>105</v>
      </c>
      <c r="G54" s="161">
        <v>40</v>
      </c>
      <c r="H54" s="207" t="s">
        <v>122</v>
      </c>
      <c r="I54" s="215">
        <v>2.5639609064163627</v>
      </c>
      <c r="J54" s="215">
        <v>2.3165696622996945</v>
      </c>
      <c r="K54" s="215">
        <v>1.5864386086717341</v>
      </c>
      <c r="L54" s="216">
        <v>21830952.079999998</v>
      </c>
      <c r="M54" s="216">
        <v>6607581.4299999997</v>
      </c>
      <c r="N54" s="39">
        <v>0</v>
      </c>
      <c r="O54" s="40">
        <v>0</v>
      </c>
      <c r="P54" s="40">
        <v>0</v>
      </c>
      <c r="Q54" s="40" t="s">
        <v>341</v>
      </c>
      <c r="R54" s="40">
        <v>0</v>
      </c>
      <c r="S54" s="208">
        <v>600689.22090909083</v>
      </c>
      <c r="T54" s="208">
        <v>3.3039247887104737</v>
      </c>
      <c r="U54" s="213">
        <v>0.20516587529158012</v>
      </c>
      <c r="V54" s="209">
        <v>482.91087840378697</v>
      </c>
      <c r="W54" s="210" t="s">
        <v>109</v>
      </c>
      <c r="X54" s="210">
        <v>6</v>
      </c>
      <c r="Y54" s="211">
        <v>5</v>
      </c>
      <c r="Z54" s="41">
        <v>22144712.890000001</v>
      </c>
      <c r="AA54" s="41">
        <v>22144712.890000001</v>
      </c>
      <c r="AB54" s="41">
        <v>13958758.17</v>
      </c>
      <c r="AC54" s="41">
        <v>8185954.7200000007</v>
      </c>
      <c r="AD54" s="41">
        <v>9730595.7100000009</v>
      </c>
      <c r="AE54" s="41">
        <v>0</v>
      </c>
      <c r="AF54" s="41">
        <v>0</v>
      </c>
      <c r="AG54" s="41">
        <v>4519472</v>
      </c>
      <c r="AH54" s="41">
        <v>2232104.4500000002</v>
      </c>
      <c r="AI54" s="41">
        <v>1312930</v>
      </c>
      <c r="AJ54" s="41">
        <v>2191597.98</v>
      </c>
      <c r="AK54" s="41">
        <v>98000</v>
      </c>
      <c r="AL54" s="41">
        <v>10354104.43</v>
      </c>
      <c r="AM54" s="41">
        <v>1100280</v>
      </c>
      <c r="AN54" s="41">
        <v>0</v>
      </c>
      <c r="AR54" s="212"/>
    </row>
    <row r="55" spans="1:44" x14ac:dyDescent="0.55000000000000004">
      <c r="A55" s="203">
        <v>50</v>
      </c>
      <c r="B55" s="204">
        <v>8</v>
      </c>
      <c r="C55" s="205" t="s">
        <v>94</v>
      </c>
      <c r="D55" s="38" t="s">
        <v>62</v>
      </c>
      <c r="E55" s="205" t="s">
        <v>302</v>
      </c>
      <c r="F55" s="206" t="s">
        <v>105</v>
      </c>
      <c r="G55" s="161">
        <v>34</v>
      </c>
      <c r="H55" s="207" t="s">
        <v>123</v>
      </c>
      <c r="I55" s="215">
        <v>2.9008568970228605</v>
      </c>
      <c r="J55" s="215">
        <v>2.6485215141991687</v>
      </c>
      <c r="K55" s="215">
        <v>2.190403203047901</v>
      </c>
      <c r="L55" s="216">
        <v>22972395.710000001</v>
      </c>
      <c r="M55" s="216">
        <v>-9120997.1999999993</v>
      </c>
      <c r="N55" s="39">
        <v>0</v>
      </c>
      <c r="O55" s="40">
        <v>1</v>
      </c>
      <c r="P55" s="40">
        <v>0</v>
      </c>
      <c r="Q55" s="40">
        <v>27.7</v>
      </c>
      <c r="R55" s="40">
        <v>1</v>
      </c>
      <c r="S55" s="208">
        <v>-829181.5636363636</v>
      </c>
      <c r="T55" s="208">
        <v>-2.5186276463279698</v>
      </c>
      <c r="U55" s="213">
        <v>0.24823348835036588</v>
      </c>
      <c r="V55" s="209">
        <v>621.24494861809728</v>
      </c>
      <c r="W55" s="210" t="s">
        <v>109</v>
      </c>
      <c r="X55" s="210">
        <v>5</v>
      </c>
      <c r="Y55" s="211">
        <v>5</v>
      </c>
      <c r="Z55" s="41">
        <v>26471645.09</v>
      </c>
      <c r="AA55" s="41">
        <v>26471645.09</v>
      </c>
      <c r="AB55" s="41">
        <v>12085284.140000001</v>
      </c>
      <c r="AC55" s="41">
        <v>14386360.949999999</v>
      </c>
      <c r="AD55" s="41">
        <v>5029181.66</v>
      </c>
      <c r="AE55" s="41">
        <v>0</v>
      </c>
      <c r="AF55" s="41">
        <v>0</v>
      </c>
      <c r="AG55" s="41">
        <v>418828.07</v>
      </c>
      <c r="AH55" s="41">
        <v>212455.76</v>
      </c>
      <c r="AI55" s="41">
        <v>41490</v>
      </c>
      <c r="AJ55" s="41">
        <v>8713839.7699999996</v>
      </c>
      <c r="AK55" s="41">
        <v>0</v>
      </c>
      <c r="AL55" s="41">
        <v>9386613.5999999996</v>
      </c>
      <c r="AM55" s="41">
        <v>77560</v>
      </c>
      <c r="AN55" s="41">
        <v>0</v>
      </c>
      <c r="AR55" s="212"/>
    </row>
    <row r="56" spans="1:44" x14ac:dyDescent="0.55000000000000004">
      <c r="A56" s="203">
        <v>51</v>
      </c>
      <c r="B56" s="204">
        <v>8</v>
      </c>
      <c r="C56" s="205" t="s">
        <v>94</v>
      </c>
      <c r="D56" s="38" t="s">
        <v>75</v>
      </c>
      <c r="E56" s="205" t="s">
        <v>303</v>
      </c>
      <c r="F56" s="206" t="s">
        <v>106</v>
      </c>
      <c r="G56" s="161">
        <v>276</v>
      </c>
      <c r="H56" s="207" t="s">
        <v>121</v>
      </c>
      <c r="I56" s="215">
        <v>3.8518417929078432</v>
      </c>
      <c r="J56" s="215">
        <v>3.3715841746331559</v>
      </c>
      <c r="K56" s="215">
        <v>2.4760785823838893</v>
      </c>
      <c r="L56" s="216">
        <v>238388369.31</v>
      </c>
      <c r="M56" s="216">
        <v>25145676.219999999</v>
      </c>
      <c r="N56" s="39">
        <v>0</v>
      </c>
      <c r="O56" s="40">
        <v>0</v>
      </c>
      <c r="P56" s="40">
        <v>0</v>
      </c>
      <c r="Q56" s="40" t="s">
        <v>341</v>
      </c>
      <c r="R56" s="40">
        <v>0</v>
      </c>
      <c r="S56" s="208">
        <v>2285970.5654545454</v>
      </c>
      <c r="T56" s="208">
        <v>9.4802926445220894</v>
      </c>
      <c r="U56" s="213">
        <v>0.38028525502463617</v>
      </c>
      <c r="V56" s="209">
        <v>1585.9042510827119</v>
      </c>
      <c r="W56" s="210" t="s">
        <v>108</v>
      </c>
      <c r="X56" s="210">
        <v>16</v>
      </c>
      <c r="Y56" s="211">
        <v>12</v>
      </c>
      <c r="Z56" s="41">
        <v>206977938.61000001</v>
      </c>
      <c r="AA56" s="41">
        <v>205924175.51000002</v>
      </c>
      <c r="AB56" s="41">
        <v>61862103.74000001</v>
      </c>
      <c r="AC56" s="41">
        <v>144062071.77000001</v>
      </c>
      <c r="AD56" s="41">
        <v>67264428.909999996</v>
      </c>
      <c r="AE56" s="41">
        <v>21728918</v>
      </c>
      <c r="AF56" s="41">
        <v>0</v>
      </c>
      <c r="AG56" s="41">
        <v>19377698.41</v>
      </c>
      <c r="AH56" s="41">
        <v>5691425.4000000004</v>
      </c>
      <c r="AI56" s="41">
        <v>1720983.6</v>
      </c>
      <c r="AJ56" s="41">
        <v>7011318.0200000005</v>
      </c>
      <c r="AK56" s="41">
        <v>0</v>
      </c>
      <c r="AL56" s="41">
        <v>55530343.43</v>
      </c>
      <c r="AM56" s="41">
        <v>2886640</v>
      </c>
      <c r="AN56" s="41">
        <v>0</v>
      </c>
      <c r="AR56" s="212"/>
    </row>
    <row r="57" spans="1:44" x14ac:dyDescent="0.55000000000000004">
      <c r="A57" s="203">
        <v>52</v>
      </c>
      <c r="B57" s="204">
        <v>8</v>
      </c>
      <c r="C57" s="205" t="s">
        <v>94</v>
      </c>
      <c r="D57" s="38" t="s">
        <v>78</v>
      </c>
      <c r="E57" s="205" t="s">
        <v>304</v>
      </c>
      <c r="F57" s="206" t="s">
        <v>105</v>
      </c>
      <c r="G57" s="161">
        <v>40</v>
      </c>
      <c r="H57" s="207" t="s">
        <v>123</v>
      </c>
      <c r="I57" s="215">
        <v>6.6948909505992846</v>
      </c>
      <c r="J57" s="215">
        <v>6.3327263251091601</v>
      </c>
      <c r="K57" s="215">
        <v>5.5247869926012108</v>
      </c>
      <c r="L57" s="216">
        <v>48303810.880000003</v>
      </c>
      <c r="M57" s="216">
        <v>1278664.6100000001</v>
      </c>
      <c r="N57" s="39">
        <v>0</v>
      </c>
      <c r="O57" s="40">
        <v>0</v>
      </c>
      <c r="P57" s="40">
        <v>0</v>
      </c>
      <c r="Q57" s="40" t="s">
        <v>341</v>
      </c>
      <c r="R57" s="40">
        <v>0</v>
      </c>
      <c r="S57" s="208">
        <v>116242.23727272729</v>
      </c>
      <c r="T57" s="208">
        <v>37.776763744169003</v>
      </c>
      <c r="U57" s="213">
        <v>0.50132075870482884</v>
      </c>
      <c r="V57" s="209">
        <v>1344.0125453533667</v>
      </c>
      <c r="W57" s="210" t="s">
        <v>109</v>
      </c>
      <c r="X57" s="210">
        <v>5</v>
      </c>
      <c r="Y57" s="211">
        <v>6</v>
      </c>
      <c r="Z57" s="41">
        <v>46860996.699999996</v>
      </c>
      <c r="AA57" s="41">
        <v>46860996.699999996</v>
      </c>
      <c r="AB57" s="41">
        <v>8481955.370000001</v>
      </c>
      <c r="AC57" s="41">
        <v>38379041.329999998</v>
      </c>
      <c r="AD57" s="41">
        <v>5972527.6699999999</v>
      </c>
      <c r="AE57" s="41">
        <v>0</v>
      </c>
      <c r="AF57" s="41">
        <v>0</v>
      </c>
      <c r="AG57" s="41">
        <v>2219215.2400000002</v>
      </c>
      <c r="AH57" s="41">
        <v>792634.4</v>
      </c>
      <c r="AI57" s="41">
        <v>518693</v>
      </c>
      <c r="AJ57" s="41">
        <v>1814212.8199999998</v>
      </c>
      <c r="AK57" s="41">
        <v>0</v>
      </c>
      <c r="AL57" s="41">
        <v>5344755.46</v>
      </c>
      <c r="AM57" s="41">
        <v>277501.2</v>
      </c>
      <c r="AN57" s="41">
        <v>0</v>
      </c>
      <c r="AR57" s="212"/>
    </row>
    <row r="58" spans="1:44" x14ac:dyDescent="0.55000000000000004">
      <c r="A58" s="203">
        <v>53</v>
      </c>
      <c r="B58" s="204">
        <v>8</v>
      </c>
      <c r="C58" s="205" t="s">
        <v>93</v>
      </c>
      <c r="D58" s="38" t="s">
        <v>3</v>
      </c>
      <c r="E58" s="205" t="s">
        <v>305</v>
      </c>
      <c r="F58" s="206" t="s">
        <v>106</v>
      </c>
      <c r="G58" s="161">
        <v>420</v>
      </c>
      <c r="H58" s="207" t="s">
        <v>127</v>
      </c>
      <c r="I58" s="215">
        <v>5.0902610271047521</v>
      </c>
      <c r="J58" s="215">
        <v>4.6617533182925701</v>
      </c>
      <c r="K58" s="215">
        <v>3.4184251070646567</v>
      </c>
      <c r="L58" s="216">
        <v>668054924.53999996</v>
      </c>
      <c r="M58" s="216">
        <v>35730520.899999999</v>
      </c>
      <c r="N58" s="39">
        <v>0</v>
      </c>
      <c r="O58" s="40">
        <v>0</v>
      </c>
      <c r="P58" s="40">
        <v>0</v>
      </c>
      <c r="Q58" s="40" t="s">
        <v>341</v>
      </c>
      <c r="R58" s="40">
        <v>0</v>
      </c>
      <c r="S58" s="208">
        <v>3248229.1727272724</v>
      </c>
      <c r="T58" s="208">
        <v>18.697038490138553</v>
      </c>
      <c r="U58" s="213">
        <v>0.54576814365193749</v>
      </c>
      <c r="V58" s="209">
        <v>4450.6433884732478</v>
      </c>
      <c r="W58" s="210" t="s">
        <v>108</v>
      </c>
      <c r="X58" s="210">
        <v>17</v>
      </c>
      <c r="Y58" s="211">
        <v>13</v>
      </c>
      <c r="Z58" s="41">
        <v>558325180.66999996</v>
      </c>
      <c r="AA58" s="41">
        <v>558325180.66999996</v>
      </c>
      <c r="AB58" s="41">
        <v>163328188.62</v>
      </c>
      <c r="AC58" s="41">
        <v>394996992.04999995</v>
      </c>
      <c r="AD58" s="41">
        <v>196354331.28999996</v>
      </c>
      <c r="AE58" s="41">
        <v>45027660.920000002</v>
      </c>
      <c r="AF58" s="41">
        <v>0</v>
      </c>
      <c r="AG58" s="41">
        <v>22686143.84</v>
      </c>
      <c r="AH58" s="41">
        <v>24170304.870000001</v>
      </c>
      <c r="AI58" s="41">
        <v>1859184.8</v>
      </c>
      <c r="AJ58" s="41">
        <v>13014487.629999999</v>
      </c>
      <c r="AK58" s="41">
        <v>115200</v>
      </c>
      <c r="AL58" s="41">
        <v>106872982.06</v>
      </c>
      <c r="AM58" s="41">
        <v>7146919.7999999998</v>
      </c>
      <c r="AN58" s="41">
        <v>101963.75</v>
      </c>
      <c r="AR58" s="212"/>
    </row>
    <row r="59" spans="1:44" x14ac:dyDescent="0.55000000000000004">
      <c r="A59" s="203">
        <v>54</v>
      </c>
      <c r="B59" s="204">
        <v>8</v>
      </c>
      <c r="C59" s="205" t="s">
        <v>93</v>
      </c>
      <c r="D59" s="38" t="s">
        <v>39</v>
      </c>
      <c r="E59" s="205" t="s">
        <v>306</v>
      </c>
      <c r="F59" s="206" t="s">
        <v>105</v>
      </c>
      <c r="G59" s="161">
        <v>129</v>
      </c>
      <c r="H59" s="207" t="s">
        <v>125</v>
      </c>
      <c r="I59" s="215">
        <v>1.1076426946602362</v>
      </c>
      <c r="J59" s="215">
        <v>0.91955156799191295</v>
      </c>
      <c r="K59" s="215">
        <v>0.2744598753028169</v>
      </c>
      <c r="L59" s="216">
        <v>7763897.0499999998</v>
      </c>
      <c r="M59" s="216">
        <v>-8274949.8099999996</v>
      </c>
      <c r="N59" s="39">
        <v>3</v>
      </c>
      <c r="O59" s="40">
        <v>1</v>
      </c>
      <c r="P59" s="40">
        <v>0</v>
      </c>
      <c r="Q59" s="40">
        <v>10.3</v>
      </c>
      <c r="R59" s="40">
        <v>4</v>
      </c>
      <c r="S59" s="208">
        <v>-752268.16454545455</v>
      </c>
      <c r="T59" s="208">
        <v>-0.93824098372386389</v>
      </c>
      <c r="U59" s="213">
        <v>2.7451102149368942E-2</v>
      </c>
      <c r="V59" s="209">
        <v>79.015419100734803</v>
      </c>
      <c r="W59" s="210" t="s">
        <v>111</v>
      </c>
      <c r="X59" s="210">
        <v>13</v>
      </c>
      <c r="Y59" s="211">
        <v>10</v>
      </c>
      <c r="Z59" s="41">
        <v>19795846.09</v>
      </c>
      <c r="AA59" s="41">
        <v>19795846.09</v>
      </c>
      <c r="AB59" s="41">
        <v>72126557.909999996</v>
      </c>
      <c r="AC59" s="41">
        <v>-52330711.819999993</v>
      </c>
      <c r="AD59" s="41">
        <v>34909999.460000001</v>
      </c>
      <c r="AE59" s="41">
        <v>0</v>
      </c>
      <c r="AF59" s="41">
        <v>0</v>
      </c>
      <c r="AG59" s="41">
        <v>26371825.210000001</v>
      </c>
      <c r="AH59" s="41">
        <v>10107386.17</v>
      </c>
      <c r="AI59" s="41">
        <v>6362341.2400000002</v>
      </c>
      <c r="AJ59" s="41">
        <v>11119781.92</v>
      </c>
      <c r="AK59" s="41">
        <v>0</v>
      </c>
      <c r="AL59" s="41">
        <v>53961334.540000007</v>
      </c>
      <c r="AM59" s="41">
        <v>8664572.1999999993</v>
      </c>
      <c r="AN59" s="41">
        <v>419816</v>
      </c>
      <c r="AR59" s="212"/>
    </row>
    <row r="60" spans="1:44" x14ac:dyDescent="0.55000000000000004">
      <c r="A60" s="203">
        <v>55</v>
      </c>
      <c r="B60" s="204">
        <v>8</v>
      </c>
      <c r="C60" s="205" t="s">
        <v>93</v>
      </c>
      <c r="D60" s="38" t="s">
        <v>41</v>
      </c>
      <c r="E60" s="205" t="s">
        <v>307</v>
      </c>
      <c r="F60" s="206" t="s">
        <v>105</v>
      </c>
      <c r="G60" s="161">
        <v>30</v>
      </c>
      <c r="H60" s="207" t="s">
        <v>123</v>
      </c>
      <c r="I60" s="215">
        <v>1.0357730117601658</v>
      </c>
      <c r="J60" s="215">
        <v>0.9230447493020898</v>
      </c>
      <c r="K60" s="215">
        <v>0.36689154418235426</v>
      </c>
      <c r="L60" s="216">
        <v>871838.45</v>
      </c>
      <c r="M60" s="216">
        <v>143577.29</v>
      </c>
      <c r="N60" s="39">
        <v>3</v>
      </c>
      <c r="O60" s="40">
        <v>0</v>
      </c>
      <c r="P60" s="40">
        <v>0</v>
      </c>
      <c r="Q60" s="40" t="s">
        <v>341</v>
      </c>
      <c r="R60" s="40">
        <v>3</v>
      </c>
      <c r="S60" s="208">
        <v>13052.480909090909</v>
      </c>
      <c r="T60" s="208">
        <v>6.0722587116667261</v>
      </c>
      <c r="U60" s="213">
        <v>9.0822871456429505E-3</v>
      </c>
      <c r="V60" s="209">
        <v>29.216127140511375</v>
      </c>
      <c r="W60" s="210" t="s">
        <v>109</v>
      </c>
      <c r="X60" s="210">
        <v>5</v>
      </c>
      <c r="Y60" s="211">
        <v>3</v>
      </c>
      <c r="Z60" s="41">
        <v>8941661.3100000005</v>
      </c>
      <c r="AA60" s="41">
        <v>8941661.3100000005</v>
      </c>
      <c r="AB60" s="41">
        <v>24371401.989999998</v>
      </c>
      <c r="AC60" s="41">
        <v>-15429740.679999998</v>
      </c>
      <c r="AD60" s="41">
        <v>4682245.07</v>
      </c>
      <c r="AE60" s="41">
        <v>0</v>
      </c>
      <c r="AF60" s="41">
        <v>0</v>
      </c>
      <c r="AG60" s="41">
        <v>8780825.6199999992</v>
      </c>
      <c r="AH60" s="41">
        <v>2293405.9</v>
      </c>
      <c r="AI60" s="41">
        <v>4132775.5</v>
      </c>
      <c r="AJ60" s="41">
        <v>2459658.0499999998</v>
      </c>
      <c r="AK60" s="41">
        <v>110000</v>
      </c>
      <c r="AL60" s="41">
        <v>17776665.07</v>
      </c>
      <c r="AM60" s="41">
        <v>2590117</v>
      </c>
      <c r="AN60" s="41">
        <v>0</v>
      </c>
      <c r="AR60" s="212"/>
    </row>
    <row r="61" spans="1:44" x14ac:dyDescent="0.55000000000000004">
      <c r="A61" s="203">
        <v>56</v>
      </c>
      <c r="B61" s="204">
        <v>8</v>
      </c>
      <c r="C61" s="205" t="s">
        <v>93</v>
      </c>
      <c r="D61" s="38" t="s">
        <v>42</v>
      </c>
      <c r="E61" s="205" t="s">
        <v>308</v>
      </c>
      <c r="F61" s="206" t="s">
        <v>105</v>
      </c>
      <c r="G61" s="161">
        <v>30</v>
      </c>
      <c r="H61" s="207" t="s">
        <v>123</v>
      </c>
      <c r="I61" s="215">
        <v>1.4030705447230449</v>
      </c>
      <c r="J61" s="215">
        <v>1.2818374053912289</v>
      </c>
      <c r="K61" s="215">
        <v>0.65013335803686678</v>
      </c>
      <c r="L61" s="216">
        <v>7797456.4400000004</v>
      </c>
      <c r="M61" s="216">
        <v>2179545.62</v>
      </c>
      <c r="N61" s="39">
        <v>2</v>
      </c>
      <c r="O61" s="40">
        <v>0</v>
      </c>
      <c r="P61" s="40">
        <v>0</v>
      </c>
      <c r="Q61" s="40" t="s">
        <v>341</v>
      </c>
      <c r="R61" s="40">
        <v>2</v>
      </c>
      <c r="S61" s="208">
        <v>198140.51090909092</v>
      </c>
      <c r="T61" s="208">
        <v>3.5775605559474366</v>
      </c>
      <c r="U61" s="213">
        <v>6.4919711797397334E-2</v>
      </c>
      <c r="V61" s="209">
        <v>304.19601451254243</v>
      </c>
      <c r="W61" s="210" t="s">
        <v>109</v>
      </c>
      <c r="X61" s="210">
        <v>5</v>
      </c>
      <c r="Y61" s="211">
        <v>4</v>
      </c>
      <c r="Z61" s="41">
        <v>12576921.35</v>
      </c>
      <c r="AA61" s="41">
        <v>12576921.35</v>
      </c>
      <c r="AB61" s="41">
        <v>19345140.800000001</v>
      </c>
      <c r="AC61" s="41">
        <v>-6768219.4500000011</v>
      </c>
      <c r="AD61" s="41">
        <v>8813899.1899999995</v>
      </c>
      <c r="AE61" s="41">
        <v>0</v>
      </c>
      <c r="AF61" s="41">
        <v>0</v>
      </c>
      <c r="AG61" s="41">
        <v>6006469.4299999997</v>
      </c>
      <c r="AH61" s="41">
        <v>2320397.9700000002</v>
      </c>
      <c r="AI61" s="41">
        <v>3776949.01</v>
      </c>
      <c r="AJ61" s="41">
        <v>2265467.52</v>
      </c>
      <c r="AK61" s="41">
        <v>0</v>
      </c>
      <c r="AL61" s="41">
        <v>14369283.93</v>
      </c>
      <c r="AM61" s="41">
        <v>117882</v>
      </c>
      <c r="AN61" s="41">
        <v>0</v>
      </c>
      <c r="AR61" s="212"/>
    </row>
    <row r="62" spans="1:44" x14ac:dyDescent="0.55000000000000004">
      <c r="A62" s="203">
        <v>57</v>
      </c>
      <c r="B62" s="204">
        <v>8</v>
      </c>
      <c r="C62" s="205" t="s">
        <v>93</v>
      </c>
      <c r="D62" s="38" t="s">
        <v>74</v>
      </c>
      <c r="E62" s="205" t="s">
        <v>309</v>
      </c>
      <c r="F62" s="206" t="s">
        <v>106</v>
      </c>
      <c r="G62" s="161">
        <v>266</v>
      </c>
      <c r="H62" s="207" t="s">
        <v>130</v>
      </c>
      <c r="I62" s="215">
        <v>1.2195647975831632</v>
      </c>
      <c r="J62" s="215">
        <v>1.0542178962819595</v>
      </c>
      <c r="K62" s="215">
        <v>0.44331190657223929</v>
      </c>
      <c r="L62" s="216">
        <v>43767153.979999997</v>
      </c>
      <c r="M62" s="216">
        <v>212780352.19</v>
      </c>
      <c r="N62" s="39">
        <v>2</v>
      </c>
      <c r="O62" s="40">
        <v>0</v>
      </c>
      <c r="P62" s="40">
        <v>0</v>
      </c>
      <c r="Q62" s="40" t="s">
        <v>341</v>
      </c>
      <c r="R62" s="40">
        <v>2</v>
      </c>
      <c r="S62" s="208">
        <v>19343668.380909089</v>
      </c>
      <c r="T62" s="208">
        <v>0.20569170757325644</v>
      </c>
      <c r="U62" s="213">
        <v>6.4752388704019712E-2</v>
      </c>
      <c r="V62" s="209">
        <v>531.91650640480293</v>
      </c>
      <c r="W62" s="210" t="s">
        <v>114</v>
      </c>
      <c r="X62" s="210">
        <v>15</v>
      </c>
      <c r="Y62" s="211">
        <v>12</v>
      </c>
      <c r="Z62" s="41">
        <v>88367992.909999996</v>
      </c>
      <c r="AA62" s="41">
        <v>88367056.439999998</v>
      </c>
      <c r="AB62" s="41">
        <v>189886433.91000003</v>
      </c>
      <c r="AC62" s="41">
        <v>-101519377.47000003</v>
      </c>
      <c r="AD62" s="41">
        <v>118306860.78</v>
      </c>
      <c r="AE62" s="41">
        <v>9449500</v>
      </c>
      <c r="AF62" s="41">
        <v>0</v>
      </c>
      <c r="AG62" s="41">
        <v>42737875.390000001</v>
      </c>
      <c r="AH62" s="41">
        <v>57625524.630000003</v>
      </c>
      <c r="AI62" s="41">
        <v>13769521.300000001</v>
      </c>
      <c r="AJ62" s="41">
        <v>29931823.43</v>
      </c>
      <c r="AK62" s="41">
        <v>3800000</v>
      </c>
      <c r="AL62" s="41">
        <v>157314244.75</v>
      </c>
      <c r="AM62" s="41">
        <v>15674115.9</v>
      </c>
      <c r="AN62" s="41">
        <v>0</v>
      </c>
      <c r="AR62" s="212"/>
    </row>
    <row r="63" spans="1:44" x14ac:dyDescent="0.55000000000000004">
      <c r="A63" s="203">
        <v>58</v>
      </c>
      <c r="B63" s="204">
        <v>8</v>
      </c>
      <c r="C63" s="205" t="s">
        <v>93</v>
      </c>
      <c r="D63" s="38" t="s">
        <v>79</v>
      </c>
      <c r="E63" s="205" t="s">
        <v>310</v>
      </c>
      <c r="F63" s="206" t="s">
        <v>105</v>
      </c>
      <c r="G63" s="161">
        <v>30</v>
      </c>
      <c r="H63" s="207" t="s">
        <v>123</v>
      </c>
      <c r="I63" s="215">
        <v>6.273471053505161</v>
      </c>
      <c r="J63" s="215">
        <v>5.8906640421868364</v>
      </c>
      <c r="K63" s="215">
        <v>4.262680972367427</v>
      </c>
      <c r="L63" s="216">
        <v>42175232.859999999</v>
      </c>
      <c r="M63" s="216">
        <v>17731958.710000001</v>
      </c>
      <c r="N63" s="39">
        <v>0</v>
      </c>
      <c r="O63" s="40">
        <v>0</v>
      </c>
      <c r="P63" s="40">
        <v>0</v>
      </c>
      <c r="Q63" s="40" t="s">
        <v>341</v>
      </c>
      <c r="R63" s="40">
        <v>0</v>
      </c>
      <c r="S63" s="208">
        <v>1611996.2463636363</v>
      </c>
      <c r="T63" s="208">
        <v>2.3784869765242083</v>
      </c>
      <c r="U63" s="213">
        <v>0.58553667672000487</v>
      </c>
      <c r="V63" s="209">
        <v>1587.6240489365707</v>
      </c>
      <c r="W63" s="210" t="s">
        <v>109</v>
      </c>
      <c r="X63" s="210">
        <v>5</v>
      </c>
      <c r="Y63" s="211">
        <v>3</v>
      </c>
      <c r="Z63" s="41">
        <v>34091314.960000001</v>
      </c>
      <c r="AA63" s="41">
        <v>33649395.799999997</v>
      </c>
      <c r="AB63" s="41">
        <v>7997622.9000000004</v>
      </c>
      <c r="AC63" s="41">
        <v>25651772.899999999</v>
      </c>
      <c r="AD63" s="41">
        <v>3756471.69</v>
      </c>
      <c r="AE63" s="41">
        <v>0</v>
      </c>
      <c r="AF63" s="41">
        <v>0</v>
      </c>
      <c r="AG63" s="41">
        <v>1973236.41</v>
      </c>
      <c r="AH63" s="41">
        <v>849129.56</v>
      </c>
      <c r="AI63" s="41">
        <v>528365.5</v>
      </c>
      <c r="AJ63" s="41">
        <v>1281569.25</v>
      </c>
      <c r="AK63" s="41">
        <v>0</v>
      </c>
      <c r="AL63" s="41">
        <v>4632300.72</v>
      </c>
      <c r="AM63" s="41">
        <v>339709</v>
      </c>
      <c r="AN63" s="41">
        <v>369107.5</v>
      </c>
      <c r="AR63" s="212"/>
    </row>
    <row r="64" spans="1:44" x14ac:dyDescent="0.55000000000000004">
      <c r="A64" s="203">
        <v>59</v>
      </c>
      <c r="B64" s="204">
        <v>8</v>
      </c>
      <c r="C64" s="205" t="s">
        <v>93</v>
      </c>
      <c r="D64" s="38" t="s">
        <v>83</v>
      </c>
      <c r="E64" s="205" t="s">
        <v>311</v>
      </c>
      <c r="F64" s="206" t="s">
        <v>105</v>
      </c>
      <c r="G64" s="161">
        <v>15</v>
      </c>
      <c r="H64" s="207" t="s">
        <v>126</v>
      </c>
      <c r="I64" s="215">
        <v>1.1517914499315913</v>
      </c>
      <c r="J64" s="215">
        <v>1.0619079543291801</v>
      </c>
      <c r="K64" s="215">
        <v>0.38865811197628886</v>
      </c>
      <c r="L64" s="216">
        <v>3321590.5</v>
      </c>
      <c r="M64" s="216">
        <v>140801.49</v>
      </c>
      <c r="N64" s="39">
        <v>2</v>
      </c>
      <c r="O64" s="40">
        <v>0</v>
      </c>
      <c r="P64" s="40">
        <v>0</v>
      </c>
      <c r="Q64" s="40" t="s">
        <v>341</v>
      </c>
      <c r="R64" s="40">
        <v>2</v>
      </c>
      <c r="S64" s="208">
        <v>12800.135454545454</v>
      </c>
      <c r="T64" s="208">
        <v>23.590591974559363</v>
      </c>
      <c r="U64" s="213">
        <v>5.6639466008244266E-2</v>
      </c>
      <c r="V64" s="209">
        <v>217.86635838908566</v>
      </c>
      <c r="W64" s="210" t="s">
        <v>112</v>
      </c>
      <c r="X64" s="210">
        <v>2</v>
      </c>
      <c r="Y64" s="211">
        <v>1</v>
      </c>
      <c r="Z64" s="41">
        <v>8504847.2300000004</v>
      </c>
      <c r="AA64" s="41">
        <v>8499212.2300000004</v>
      </c>
      <c r="AB64" s="41">
        <v>21882592.870000001</v>
      </c>
      <c r="AC64" s="41">
        <v>-13383380.640000001</v>
      </c>
      <c r="AD64" s="41">
        <v>3925689.48</v>
      </c>
      <c r="AE64" s="41">
        <v>0</v>
      </c>
      <c r="AF64" s="41">
        <v>0</v>
      </c>
      <c r="AG64" s="41">
        <v>4687902.0199999996</v>
      </c>
      <c r="AH64" s="41">
        <v>3075495.3</v>
      </c>
      <c r="AI64" s="41">
        <v>2396324.4900000002</v>
      </c>
      <c r="AJ64" s="41">
        <v>7559106.1799999997</v>
      </c>
      <c r="AK64" s="41">
        <v>0</v>
      </c>
      <c r="AL64" s="41">
        <v>17718827.989999998</v>
      </c>
      <c r="AM64" s="41">
        <v>1856343</v>
      </c>
      <c r="AN64" s="41">
        <v>0</v>
      </c>
      <c r="AR64" s="212"/>
    </row>
    <row r="65" spans="1:44" x14ac:dyDescent="0.55000000000000004">
      <c r="A65" s="203">
        <v>60</v>
      </c>
      <c r="B65" s="204">
        <v>8</v>
      </c>
      <c r="C65" s="205" t="s">
        <v>93</v>
      </c>
      <c r="D65" s="38" t="s">
        <v>84</v>
      </c>
      <c r="E65" s="205" t="s">
        <v>312</v>
      </c>
      <c r="F65" s="206" t="s">
        <v>105</v>
      </c>
      <c r="G65" s="161">
        <v>30</v>
      </c>
      <c r="H65" s="207" t="s">
        <v>122</v>
      </c>
      <c r="I65" s="215">
        <v>2.0255796136298176</v>
      </c>
      <c r="J65" s="215">
        <v>1.7829214596531275</v>
      </c>
      <c r="K65" s="215">
        <v>1.068960664154639</v>
      </c>
      <c r="L65" s="216">
        <v>24449526.149999999</v>
      </c>
      <c r="M65" s="216">
        <v>656675.57999999996</v>
      </c>
      <c r="N65" s="39">
        <v>0</v>
      </c>
      <c r="O65" s="40">
        <v>0</v>
      </c>
      <c r="P65" s="40">
        <v>0</v>
      </c>
      <c r="Q65" s="40" t="s">
        <v>341</v>
      </c>
      <c r="R65" s="40">
        <v>0</v>
      </c>
      <c r="S65" s="208">
        <v>59697.78</v>
      </c>
      <c r="T65" s="208">
        <v>37.232275562919519</v>
      </c>
      <c r="U65" s="213">
        <v>0.2597992082832597</v>
      </c>
      <c r="V65" s="209">
        <v>480.74100731448345</v>
      </c>
      <c r="W65" s="210" t="s">
        <v>109</v>
      </c>
      <c r="X65" s="210">
        <v>6</v>
      </c>
      <c r="Y65" s="211">
        <v>4</v>
      </c>
      <c r="Z65" s="160">
        <v>25483718.050000001</v>
      </c>
      <c r="AA65" s="160">
        <v>25472818.050000001</v>
      </c>
      <c r="AB65" s="160">
        <v>23839715.439999998</v>
      </c>
      <c r="AC65" s="160">
        <v>1633102.6100000031</v>
      </c>
      <c r="AD65" s="160">
        <v>7039210.919999999</v>
      </c>
      <c r="AE65" s="160">
        <v>0</v>
      </c>
      <c r="AF65" s="160">
        <v>0</v>
      </c>
      <c r="AG65" s="160">
        <v>6742615.4000000004</v>
      </c>
      <c r="AH65" s="160">
        <v>1941808.1</v>
      </c>
      <c r="AI65" s="160">
        <v>2153390.5</v>
      </c>
      <c r="AJ65" s="160">
        <v>3444516.16</v>
      </c>
      <c r="AK65" s="160">
        <v>0</v>
      </c>
      <c r="AL65" s="160">
        <v>14282330.16</v>
      </c>
      <c r="AM65" s="160">
        <v>184885</v>
      </c>
      <c r="AN65" s="160">
        <v>143144</v>
      </c>
      <c r="AR65" s="212"/>
    </row>
    <row r="66" spans="1:44" x14ac:dyDescent="0.55000000000000004">
      <c r="A66" s="203">
        <v>61</v>
      </c>
      <c r="B66" s="204">
        <v>8</v>
      </c>
      <c r="C66" s="205" t="s">
        <v>93</v>
      </c>
      <c r="D66" s="38" t="s">
        <v>85</v>
      </c>
      <c r="E66" s="205" t="s">
        <v>313</v>
      </c>
      <c r="F66" s="206" t="s">
        <v>105</v>
      </c>
      <c r="G66" s="161">
        <v>30</v>
      </c>
      <c r="H66" s="207" t="s">
        <v>123</v>
      </c>
      <c r="I66" s="215">
        <v>1.7944667820646767</v>
      </c>
      <c r="J66" s="215">
        <v>1.4277973025352357</v>
      </c>
      <c r="K66" s="215">
        <v>0.57218865762153415</v>
      </c>
      <c r="L66" s="216">
        <v>10497377.380000001</v>
      </c>
      <c r="M66" s="216">
        <v>209619.21</v>
      </c>
      <c r="N66" s="39">
        <v>1</v>
      </c>
      <c r="O66" s="40">
        <v>0</v>
      </c>
      <c r="P66" s="40">
        <v>0</v>
      </c>
      <c r="Q66" s="40" t="s">
        <v>341</v>
      </c>
      <c r="R66" s="40">
        <v>1</v>
      </c>
      <c r="S66" s="208">
        <v>19056.291818181817</v>
      </c>
      <c r="T66" s="208">
        <v>50.078317631289622</v>
      </c>
      <c r="U66" s="213">
        <v>0.13278768911592814</v>
      </c>
      <c r="V66" s="209">
        <v>275.83302362246104</v>
      </c>
      <c r="W66" s="210" t="s">
        <v>109</v>
      </c>
      <c r="X66" s="210">
        <v>5</v>
      </c>
      <c r="Y66" s="211">
        <v>4</v>
      </c>
      <c r="Z66" s="41">
        <v>7560391.959999999</v>
      </c>
      <c r="AA66" s="41">
        <v>7560391.959999999</v>
      </c>
      <c r="AB66" s="41">
        <v>13213110.500000002</v>
      </c>
      <c r="AC66" s="41">
        <v>-5652718.5400000028</v>
      </c>
      <c r="AD66" s="41">
        <v>7368022.8100000005</v>
      </c>
      <c r="AE66" s="41">
        <v>0</v>
      </c>
      <c r="AF66" s="41">
        <v>0</v>
      </c>
      <c r="AG66" s="41">
        <v>4475244.29</v>
      </c>
      <c r="AH66" s="41">
        <v>1848698.7</v>
      </c>
      <c r="AI66" s="41">
        <v>2081117.8</v>
      </c>
      <c r="AJ66" s="41">
        <v>1139727.81</v>
      </c>
      <c r="AK66" s="41">
        <v>935000</v>
      </c>
      <c r="AL66" s="41">
        <v>10479788.600000001</v>
      </c>
      <c r="AM66" s="41">
        <v>274166</v>
      </c>
      <c r="AN66" s="41">
        <v>0</v>
      </c>
      <c r="AR66" s="212"/>
    </row>
    <row r="67" spans="1:44" x14ac:dyDescent="0.55000000000000004">
      <c r="A67" s="203">
        <v>62</v>
      </c>
      <c r="B67" s="204">
        <v>8</v>
      </c>
      <c r="C67" s="205" t="s">
        <v>90</v>
      </c>
      <c r="D67" s="38" t="s">
        <v>1</v>
      </c>
      <c r="E67" s="205" t="s">
        <v>314</v>
      </c>
      <c r="F67" s="206" t="s">
        <v>106</v>
      </c>
      <c r="G67" s="214">
        <v>353</v>
      </c>
      <c r="H67" s="15" t="s">
        <v>121</v>
      </c>
      <c r="I67" s="215">
        <v>4.121688403757263</v>
      </c>
      <c r="J67" s="215">
        <v>3.8288354664463071</v>
      </c>
      <c r="K67" s="215">
        <v>2.1634989428095648</v>
      </c>
      <c r="L67" s="216">
        <v>418367078.81999999</v>
      </c>
      <c r="M67" s="216">
        <v>90360989.579999998</v>
      </c>
      <c r="N67" s="39">
        <v>0</v>
      </c>
      <c r="O67" s="40">
        <v>0</v>
      </c>
      <c r="P67" s="40">
        <v>0</v>
      </c>
      <c r="Q67" s="40" t="s">
        <v>341</v>
      </c>
      <c r="R67" s="40">
        <v>0</v>
      </c>
      <c r="S67" s="208">
        <v>8214635.416363636</v>
      </c>
      <c r="T67" s="208">
        <v>4.6299523806078264</v>
      </c>
      <c r="U67" s="213">
        <v>0.46066093870894786</v>
      </c>
      <c r="V67" s="209">
        <v>3058.2388802631576</v>
      </c>
      <c r="W67" s="210" t="s">
        <v>108</v>
      </c>
      <c r="X67" s="210">
        <v>16</v>
      </c>
      <c r="Y67" s="211">
        <v>13</v>
      </c>
      <c r="Z67" s="41">
        <v>289951018.69999999</v>
      </c>
      <c r="AA67" s="41">
        <v>289951018.69999999</v>
      </c>
      <c r="AB67" s="41">
        <v>127826487.11999999</v>
      </c>
      <c r="AC67" s="41">
        <v>162124531.57999998</v>
      </c>
      <c r="AD67" s="41">
        <v>207326246.87</v>
      </c>
      <c r="AE67" s="41">
        <v>39305576.560000002</v>
      </c>
      <c r="AF67" s="41">
        <v>0</v>
      </c>
      <c r="AG67" s="41">
        <v>16145389.83</v>
      </c>
      <c r="AH67" s="41">
        <v>13374049.18</v>
      </c>
      <c r="AI67" s="41">
        <v>750253</v>
      </c>
      <c r="AJ67" s="41">
        <v>7324049.4299999997</v>
      </c>
      <c r="AK67" s="41">
        <v>0</v>
      </c>
      <c r="AL67" s="41">
        <v>76899318</v>
      </c>
      <c r="AM67" s="41">
        <v>7428320</v>
      </c>
      <c r="AN67" s="41">
        <v>26184</v>
      </c>
      <c r="AR67" s="212"/>
    </row>
    <row r="68" spans="1:44" x14ac:dyDescent="0.55000000000000004">
      <c r="A68" s="203">
        <v>63</v>
      </c>
      <c r="B68" s="204">
        <v>8</v>
      </c>
      <c r="C68" s="205" t="s">
        <v>90</v>
      </c>
      <c r="D68" s="38" t="s">
        <v>6</v>
      </c>
      <c r="E68" s="205" t="s">
        <v>315</v>
      </c>
      <c r="F68" s="206" t="s">
        <v>105</v>
      </c>
      <c r="G68" s="161">
        <v>60</v>
      </c>
      <c r="H68" s="207" t="s">
        <v>124</v>
      </c>
      <c r="I68" s="215">
        <v>1.4593064022026665</v>
      </c>
      <c r="J68" s="215">
        <v>1.2189882116171584</v>
      </c>
      <c r="K68" s="215">
        <v>0.83641411316231484</v>
      </c>
      <c r="L68" s="216">
        <v>16393743.710000001</v>
      </c>
      <c r="M68" s="216">
        <v>-14151578.390000001</v>
      </c>
      <c r="N68" s="39">
        <v>1</v>
      </c>
      <c r="O68" s="40">
        <v>1</v>
      </c>
      <c r="P68" s="40">
        <v>0</v>
      </c>
      <c r="Q68" s="40">
        <v>12.7</v>
      </c>
      <c r="R68" s="40">
        <v>2</v>
      </c>
      <c r="S68" s="208">
        <v>-1286507.1263636365</v>
      </c>
      <c r="T68" s="208">
        <v>-1.1584392396528993</v>
      </c>
      <c r="U68" s="213">
        <v>8.6343881784441051E-2</v>
      </c>
      <c r="V68" s="209">
        <v>177.15879821044555</v>
      </c>
      <c r="W68" s="210" t="s">
        <v>110</v>
      </c>
      <c r="X68" s="210">
        <v>10</v>
      </c>
      <c r="Y68" s="211">
        <v>9</v>
      </c>
      <c r="Z68" s="41">
        <v>29853619.59</v>
      </c>
      <c r="AA68" s="41">
        <v>29853619.59</v>
      </c>
      <c r="AB68" s="41">
        <v>35692391.029999986</v>
      </c>
      <c r="AC68" s="41">
        <v>-5838771.4399999864</v>
      </c>
      <c r="AD68" s="41">
        <v>12929353.799999999</v>
      </c>
      <c r="AE68" s="41">
        <v>0</v>
      </c>
      <c r="AF68" s="41">
        <v>0</v>
      </c>
      <c r="AG68" s="41">
        <v>14227042</v>
      </c>
      <c r="AH68" s="41">
        <v>4991028.78</v>
      </c>
      <c r="AI68" s="41">
        <v>3995931.11</v>
      </c>
      <c r="AJ68" s="41">
        <v>5297025.2</v>
      </c>
      <c r="AK68" s="41">
        <v>1309580</v>
      </c>
      <c r="AL68" s="41">
        <v>29820607.09</v>
      </c>
      <c r="AM68" s="41">
        <v>1728255.9</v>
      </c>
      <c r="AN68" s="41">
        <v>0</v>
      </c>
      <c r="AR68" s="212"/>
    </row>
    <row r="69" spans="1:44" x14ac:dyDescent="0.55000000000000004">
      <c r="A69" s="203">
        <v>64</v>
      </c>
      <c r="B69" s="204">
        <v>8</v>
      </c>
      <c r="C69" s="205" t="s">
        <v>90</v>
      </c>
      <c r="D69" s="38" t="s">
        <v>7</v>
      </c>
      <c r="E69" s="205" t="s">
        <v>316</v>
      </c>
      <c r="F69" s="206" t="s">
        <v>105</v>
      </c>
      <c r="G69" s="161">
        <v>40</v>
      </c>
      <c r="H69" s="207" t="s">
        <v>122</v>
      </c>
      <c r="I69" s="215">
        <v>2.13766272871068</v>
      </c>
      <c r="J69" s="215">
        <v>1.8569245374954511</v>
      </c>
      <c r="K69" s="215">
        <v>1.3940717861848209</v>
      </c>
      <c r="L69" s="216">
        <v>18025570.870000001</v>
      </c>
      <c r="M69" s="216">
        <v>-9313543.8200000003</v>
      </c>
      <c r="N69" s="39">
        <v>0</v>
      </c>
      <c r="O69" s="40">
        <v>1</v>
      </c>
      <c r="P69" s="40">
        <v>0</v>
      </c>
      <c r="Q69" s="40">
        <v>21.2</v>
      </c>
      <c r="R69" s="40">
        <v>1</v>
      </c>
      <c r="S69" s="208">
        <v>-846685.80181818188</v>
      </c>
      <c r="T69" s="208">
        <v>-1.9354148343932955</v>
      </c>
      <c r="U69" s="213">
        <v>0.12891139612918856</v>
      </c>
      <c r="V69" s="209">
        <v>277.00111980207151</v>
      </c>
      <c r="W69" s="210" t="s">
        <v>109</v>
      </c>
      <c r="X69" s="210">
        <v>6</v>
      </c>
      <c r="Y69" s="211">
        <v>7</v>
      </c>
      <c r="Z69" s="41">
        <v>22088215.73</v>
      </c>
      <c r="AA69" s="41">
        <v>22088215.73</v>
      </c>
      <c r="AB69" s="41">
        <v>15844389.040000001</v>
      </c>
      <c r="AC69" s="41">
        <v>6243826.6899999995</v>
      </c>
      <c r="AD69" s="41">
        <v>6596296.629999999</v>
      </c>
      <c r="AE69" s="41">
        <v>0</v>
      </c>
      <c r="AF69" s="41">
        <v>0</v>
      </c>
      <c r="AG69" s="41">
        <v>4165142.84</v>
      </c>
      <c r="AH69" s="41">
        <v>1039092.62</v>
      </c>
      <c r="AI69" s="41">
        <v>1141330</v>
      </c>
      <c r="AJ69" s="41">
        <v>4989576.7</v>
      </c>
      <c r="AK69" s="41">
        <v>457000</v>
      </c>
      <c r="AL69" s="41">
        <v>11792142.16</v>
      </c>
      <c r="AM69" s="41">
        <v>570344</v>
      </c>
      <c r="AN69" s="41">
        <v>0</v>
      </c>
      <c r="AR69" s="212"/>
    </row>
    <row r="70" spans="1:44" x14ac:dyDescent="0.55000000000000004">
      <c r="A70" s="203">
        <v>65</v>
      </c>
      <c r="B70" s="204">
        <v>8</v>
      </c>
      <c r="C70" s="205" t="s">
        <v>90</v>
      </c>
      <c r="D70" s="38" t="s">
        <v>8</v>
      </c>
      <c r="E70" s="205" t="s">
        <v>317</v>
      </c>
      <c r="F70" s="206" t="s">
        <v>105</v>
      </c>
      <c r="G70" s="161">
        <v>90</v>
      </c>
      <c r="H70" s="207" t="s">
        <v>128</v>
      </c>
      <c r="I70" s="215">
        <v>1.0577791961863814</v>
      </c>
      <c r="J70" s="215">
        <v>0.9343431786356432</v>
      </c>
      <c r="K70" s="215">
        <v>0.47948091712924545</v>
      </c>
      <c r="L70" s="216">
        <v>3298072.42</v>
      </c>
      <c r="M70" s="216">
        <v>-12863359.779999999</v>
      </c>
      <c r="N70" s="39">
        <v>3</v>
      </c>
      <c r="O70" s="40">
        <v>1</v>
      </c>
      <c r="P70" s="40">
        <v>2</v>
      </c>
      <c r="Q70" s="40">
        <v>2.8</v>
      </c>
      <c r="R70" s="40">
        <v>6</v>
      </c>
      <c r="S70" s="208">
        <v>-1169396.3436363635</v>
      </c>
      <c r="T70" s="208">
        <v>-0.25639276801756378</v>
      </c>
      <c r="U70" s="213">
        <v>1.4489828448798231E-2</v>
      </c>
      <c r="V70" s="209">
        <v>30.144709893243636</v>
      </c>
      <c r="W70" s="210" t="s">
        <v>111</v>
      </c>
      <c r="X70" s="210">
        <v>12</v>
      </c>
      <c r="Y70" s="211">
        <v>10</v>
      </c>
      <c r="Z70" s="41">
        <v>27369068.68</v>
      </c>
      <c r="AA70" s="41">
        <v>27369068.68</v>
      </c>
      <c r="AB70" s="41">
        <v>57080621.360000007</v>
      </c>
      <c r="AC70" s="41">
        <v>-29711552.680000007</v>
      </c>
      <c r="AD70" s="41">
        <v>22466006.539999999</v>
      </c>
      <c r="AE70" s="41">
        <v>0</v>
      </c>
      <c r="AF70" s="41">
        <v>0</v>
      </c>
      <c r="AG70" s="41">
        <v>17593077.780000001</v>
      </c>
      <c r="AH70" s="41">
        <v>7504211.3300000001</v>
      </c>
      <c r="AI70" s="41">
        <v>12779040</v>
      </c>
      <c r="AJ70" s="41">
        <v>6966142.0599999996</v>
      </c>
      <c r="AK70" s="41">
        <v>0</v>
      </c>
      <c r="AL70" s="41">
        <v>44842471.170000002</v>
      </c>
      <c r="AM70" s="41">
        <v>6418495</v>
      </c>
      <c r="AN70" s="41">
        <v>0</v>
      </c>
      <c r="AR70" s="212"/>
    </row>
    <row r="71" spans="1:44" x14ac:dyDescent="0.55000000000000004">
      <c r="A71" s="203">
        <v>66</v>
      </c>
      <c r="B71" s="204">
        <v>8</v>
      </c>
      <c r="C71" s="205" t="s">
        <v>90</v>
      </c>
      <c r="D71" s="38" t="s">
        <v>9</v>
      </c>
      <c r="E71" s="205" t="s">
        <v>318</v>
      </c>
      <c r="F71" s="206" t="s">
        <v>105</v>
      </c>
      <c r="G71" s="161">
        <v>40</v>
      </c>
      <c r="H71" s="207" t="s">
        <v>124</v>
      </c>
      <c r="I71" s="215">
        <v>1.1189626521051854</v>
      </c>
      <c r="J71" s="215">
        <v>0.88688838702893114</v>
      </c>
      <c r="K71" s="215">
        <v>0.64569104677339728</v>
      </c>
      <c r="L71" s="216">
        <v>3430807.28</v>
      </c>
      <c r="M71" s="216">
        <v>-21478212.07</v>
      </c>
      <c r="N71" s="39">
        <v>3</v>
      </c>
      <c r="O71" s="40">
        <v>1</v>
      </c>
      <c r="P71" s="40">
        <v>2</v>
      </c>
      <c r="Q71" s="40">
        <v>1.7</v>
      </c>
      <c r="R71" s="40">
        <v>6</v>
      </c>
      <c r="S71" s="208">
        <v>-1952564.7336363636</v>
      </c>
      <c r="T71" s="208">
        <v>-0.15973430510968969</v>
      </c>
      <c r="U71" s="213">
        <v>2.194527920574393E-2</v>
      </c>
      <c r="V71" s="209">
        <v>50.523632722185404</v>
      </c>
      <c r="W71" s="210" t="s">
        <v>110</v>
      </c>
      <c r="X71" s="210">
        <v>10</v>
      </c>
      <c r="Y71" s="211">
        <v>7</v>
      </c>
      <c r="Z71" s="41">
        <v>18621319.420000002</v>
      </c>
      <c r="AA71" s="41">
        <v>18621319.420000002</v>
      </c>
      <c r="AB71" s="41">
        <v>28839364.450000003</v>
      </c>
      <c r="AC71" s="41">
        <v>-10218045.030000001</v>
      </c>
      <c r="AD71" s="41">
        <v>5923590.8399999999</v>
      </c>
      <c r="AE71" s="41">
        <v>0</v>
      </c>
      <c r="AF71" s="41">
        <v>0</v>
      </c>
      <c r="AG71" s="41">
        <v>7449118.46</v>
      </c>
      <c r="AH71" s="41">
        <v>3660968.23</v>
      </c>
      <c r="AI71" s="41">
        <v>2161855</v>
      </c>
      <c r="AJ71" s="41">
        <v>10085705.780000001</v>
      </c>
      <c r="AK71" s="41">
        <v>0.03</v>
      </c>
      <c r="AL71" s="41">
        <v>23357647.5</v>
      </c>
      <c r="AM71" s="41">
        <v>959484.5</v>
      </c>
      <c r="AN71" s="41">
        <v>9600</v>
      </c>
      <c r="AR71" s="212"/>
    </row>
    <row r="72" spans="1:44" x14ac:dyDescent="0.55000000000000004">
      <c r="A72" s="203">
        <v>67</v>
      </c>
      <c r="B72" s="204">
        <v>8</v>
      </c>
      <c r="C72" s="205" t="s">
        <v>90</v>
      </c>
      <c r="D72" s="38" t="s">
        <v>80</v>
      </c>
      <c r="E72" s="205" t="s">
        <v>319</v>
      </c>
      <c r="F72" s="206" t="s">
        <v>105</v>
      </c>
      <c r="G72" s="161">
        <v>30</v>
      </c>
      <c r="H72" s="207" t="s">
        <v>123</v>
      </c>
      <c r="I72" s="215">
        <v>1.3185790204566246</v>
      </c>
      <c r="J72" s="215">
        <v>1.1452948397038869</v>
      </c>
      <c r="K72" s="215">
        <v>0.78176189033747245</v>
      </c>
      <c r="L72" s="216">
        <v>7590351.0599999996</v>
      </c>
      <c r="M72" s="216">
        <v>-19345993.600000001</v>
      </c>
      <c r="N72" s="39">
        <v>2</v>
      </c>
      <c r="O72" s="40">
        <v>1</v>
      </c>
      <c r="P72" s="40">
        <v>1</v>
      </c>
      <c r="Q72" s="40">
        <v>4.3</v>
      </c>
      <c r="R72" s="40">
        <v>4</v>
      </c>
      <c r="S72" s="208">
        <v>-1758726.6909090912</v>
      </c>
      <c r="T72" s="208">
        <v>-0.39234743983374415</v>
      </c>
      <c r="U72" s="213">
        <v>6.6288282233832541E-2</v>
      </c>
      <c r="V72" s="209">
        <v>203.62022319392653</v>
      </c>
      <c r="W72" s="210" t="s">
        <v>109</v>
      </c>
      <c r="X72" s="210">
        <v>5</v>
      </c>
      <c r="Y72" s="211">
        <v>5</v>
      </c>
      <c r="Z72" s="41">
        <v>18625982.290000003</v>
      </c>
      <c r="AA72" s="41">
        <v>18625982.290000003</v>
      </c>
      <c r="AB72" s="41">
        <v>23825646.299999997</v>
      </c>
      <c r="AC72" s="41">
        <v>-5199664.0099999942</v>
      </c>
      <c r="AD72" s="41">
        <v>7321496.7600000007</v>
      </c>
      <c r="AE72" s="41">
        <v>0</v>
      </c>
      <c r="AF72" s="41">
        <v>0</v>
      </c>
      <c r="AG72" s="41">
        <v>6366858.9500000002</v>
      </c>
      <c r="AH72" s="41">
        <v>2371080.9500000002</v>
      </c>
      <c r="AI72" s="41">
        <v>4285615.2</v>
      </c>
      <c r="AJ72" s="41">
        <v>4319187.1000000006</v>
      </c>
      <c r="AK72" s="41">
        <v>0</v>
      </c>
      <c r="AL72" s="41">
        <v>17342742.200000003</v>
      </c>
      <c r="AM72" s="41">
        <v>962837.15</v>
      </c>
      <c r="AN72" s="41">
        <v>312087</v>
      </c>
      <c r="AR72" s="212"/>
    </row>
    <row r="73" spans="1:44" x14ac:dyDescent="0.55000000000000004">
      <c r="A73" s="203">
        <v>68</v>
      </c>
      <c r="B73" s="204">
        <v>8</v>
      </c>
      <c r="C73" s="205" t="s">
        <v>91</v>
      </c>
      <c r="D73" s="38" t="s">
        <v>0</v>
      </c>
      <c r="E73" s="205" t="s">
        <v>320</v>
      </c>
      <c r="F73" s="206" t="s">
        <v>104</v>
      </c>
      <c r="G73" s="161">
        <v>1143</v>
      </c>
      <c r="H73" s="207" t="s">
        <v>132</v>
      </c>
      <c r="I73" s="215">
        <v>2.3667196492897573</v>
      </c>
      <c r="J73" s="215">
        <v>2.1350970264468958</v>
      </c>
      <c r="K73" s="215">
        <v>1.1995663489159678</v>
      </c>
      <c r="L73" s="216">
        <v>1366150913.7</v>
      </c>
      <c r="M73" s="216">
        <v>-125800395.7</v>
      </c>
      <c r="N73" s="39">
        <v>0</v>
      </c>
      <c r="O73" s="40">
        <v>1</v>
      </c>
      <c r="P73" s="40">
        <v>0</v>
      </c>
      <c r="Q73" s="40">
        <v>119.4</v>
      </c>
      <c r="R73" s="40">
        <v>1</v>
      </c>
      <c r="S73" s="208">
        <v>-11436399.609090909</v>
      </c>
      <c r="T73" s="208">
        <v>-10.859671037584821</v>
      </c>
      <c r="U73" s="213">
        <v>0.33807924479858625</v>
      </c>
      <c r="V73" s="209">
        <v>3410.4236439072247</v>
      </c>
      <c r="W73" s="210" t="s">
        <v>113</v>
      </c>
      <c r="X73" s="210">
        <v>20</v>
      </c>
      <c r="Y73" s="211">
        <v>14</v>
      </c>
      <c r="Z73" s="41">
        <v>1199067171.1400001</v>
      </c>
      <c r="AA73" s="41">
        <v>1199033041.1400001</v>
      </c>
      <c r="AB73" s="41">
        <v>999583868.1400001</v>
      </c>
      <c r="AC73" s="41">
        <v>199449173</v>
      </c>
      <c r="AD73" s="41">
        <v>872182867.82999992</v>
      </c>
      <c r="AE73" s="41">
        <v>443063692.86000001</v>
      </c>
      <c r="AF73" s="41">
        <v>0</v>
      </c>
      <c r="AG73" s="41">
        <v>38151986</v>
      </c>
      <c r="AH73" s="41">
        <v>76900822.269999996</v>
      </c>
      <c r="AI73" s="41">
        <v>3154080</v>
      </c>
      <c r="AJ73" s="41">
        <v>84017831.569999993</v>
      </c>
      <c r="AK73" s="41">
        <v>1048000</v>
      </c>
      <c r="AL73" s="41">
        <v>646336412.70000005</v>
      </c>
      <c r="AM73" s="41">
        <v>37066567.490000002</v>
      </c>
      <c r="AN73" s="41">
        <v>350</v>
      </c>
      <c r="AR73" s="212"/>
    </row>
    <row r="74" spans="1:44" x14ac:dyDescent="0.55000000000000004">
      <c r="A74" s="203">
        <v>69</v>
      </c>
      <c r="B74" s="204">
        <v>8</v>
      </c>
      <c r="C74" s="205" t="s">
        <v>91</v>
      </c>
      <c r="D74" s="38" t="s">
        <v>10</v>
      </c>
      <c r="E74" s="205" t="s">
        <v>321</v>
      </c>
      <c r="F74" s="206" t="s">
        <v>105</v>
      </c>
      <c r="G74" s="161">
        <v>60</v>
      </c>
      <c r="H74" s="207" t="s">
        <v>124</v>
      </c>
      <c r="I74" s="215">
        <v>1.0027004648989253</v>
      </c>
      <c r="J74" s="215">
        <v>0.78670768862453144</v>
      </c>
      <c r="K74" s="215">
        <v>0.37473722584523461</v>
      </c>
      <c r="L74" s="216">
        <v>82033.61</v>
      </c>
      <c r="M74" s="216">
        <v>-1832374.6</v>
      </c>
      <c r="N74" s="39">
        <v>3</v>
      </c>
      <c r="O74" s="40">
        <v>1</v>
      </c>
      <c r="P74" s="40">
        <v>2</v>
      </c>
      <c r="Q74" s="40">
        <v>0.4</v>
      </c>
      <c r="R74" s="40">
        <v>6</v>
      </c>
      <c r="S74" s="208">
        <v>-166579.50909090909</v>
      </c>
      <c r="T74" s="208">
        <v>-4.476901720859916E-2</v>
      </c>
      <c r="U74" s="213">
        <v>5.5894307115400338E-4</v>
      </c>
      <c r="V74" s="209">
        <v>1.2493886595896984</v>
      </c>
      <c r="W74" s="210" t="s">
        <v>110</v>
      </c>
      <c r="X74" s="210">
        <v>10</v>
      </c>
      <c r="Y74" s="211">
        <v>8</v>
      </c>
      <c r="Z74" s="41">
        <v>11383613.040000001</v>
      </c>
      <c r="AA74" s="41">
        <v>11383613.040000001</v>
      </c>
      <c r="AB74" s="41">
        <v>30377587.960000005</v>
      </c>
      <c r="AC74" s="41">
        <v>-18993974.920000002</v>
      </c>
      <c r="AD74" s="41">
        <v>11832649.9</v>
      </c>
      <c r="AE74" s="41">
        <v>0</v>
      </c>
      <c r="AF74" s="41">
        <v>0</v>
      </c>
      <c r="AG74" s="41">
        <v>15148865.140000001</v>
      </c>
      <c r="AH74" s="41">
        <v>4097486.56</v>
      </c>
      <c r="AI74" s="41">
        <v>5939441</v>
      </c>
      <c r="AJ74" s="41">
        <v>2002715.2000000002</v>
      </c>
      <c r="AK74" s="41">
        <v>0</v>
      </c>
      <c r="AL74" s="41">
        <v>27188507.899999999</v>
      </c>
      <c r="AM74" s="41">
        <v>817728</v>
      </c>
      <c r="AN74" s="41">
        <v>1093735.69</v>
      </c>
      <c r="AR74" s="212"/>
    </row>
    <row r="75" spans="1:44" x14ac:dyDescent="0.55000000000000004">
      <c r="A75" s="203">
        <v>70</v>
      </c>
      <c r="B75" s="204">
        <v>8</v>
      </c>
      <c r="C75" s="205" t="s">
        <v>91</v>
      </c>
      <c r="D75" s="38" t="s">
        <v>11</v>
      </c>
      <c r="E75" s="205" t="s">
        <v>322</v>
      </c>
      <c r="F75" s="206" t="s">
        <v>105</v>
      </c>
      <c r="G75" s="161">
        <v>60</v>
      </c>
      <c r="H75" s="207" t="s">
        <v>186</v>
      </c>
      <c r="I75" s="215">
        <v>0.98606286219555084</v>
      </c>
      <c r="J75" s="215">
        <v>0.69436106075145687</v>
      </c>
      <c r="K75" s="215">
        <v>0.3519574328788167</v>
      </c>
      <c r="L75" s="216">
        <v>-381395.62</v>
      </c>
      <c r="M75" s="216">
        <v>4123171.15</v>
      </c>
      <c r="N75" s="39">
        <v>3</v>
      </c>
      <c r="O75" s="40">
        <v>1</v>
      </c>
      <c r="P75" s="40">
        <v>0</v>
      </c>
      <c r="Q75" s="40">
        <v>1</v>
      </c>
      <c r="R75" s="40">
        <v>4</v>
      </c>
      <c r="S75" s="208">
        <v>374833.74090909091</v>
      </c>
      <c r="T75" s="208">
        <v>-9.2500555064273765E-2</v>
      </c>
      <c r="U75" s="213">
        <v>-2.8933858070700393E-3</v>
      </c>
      <c r="V75" s="209">
        <v>-6.0976469271599409</v>
      </c>
      <c r="W75" s="210" t="s">
        <v>110</v>
      </c>
      <c r="X75" s="210">
        <v>9</v>
      </c>
      <c r="Y75" s="211">
        <v>8</v>
      </c>
      <c r="Z75" s="41">
        <v>9631462.7300000004</v>
      </c>
      <c r="AA75" s="41">
        <v>9631462.7300000004</v>
      </c>
      <c r="AB75" s="41">
        <v>27365419.310000002</v>
      </c>
      <c r="AC75" s="41">
        <v>-17733956.580000002</v>
      </c>
      <c r="AD75" s="41">
        <v>8645903.6899999995</v>
      </c>
      <c r="AE75" s="41">
        <v>0</v>
      </c>
      <c r="AF75" s="41">
        <v>0</v>
      </c>
      <c r="AG75" s="41">
        <v>11018271.27</v>
      </c>
      <c r="AH75" s="41">
        <v>4318671.7</v>
      </c>
      <c r="AI75" s="41">
        <v>6705473</v>
      </c>
      <c r="AJ75" s="41">
        <v>3250430.07</v>
      </c>
      <c r="AK75" s="41">
        <v>0</v>
      </c>
      <c r="AL75" s="41">
        <v>25292846.039999999</v>
      </c>
      <c r="AM75" s="41">
        <v>1323735</v>
      </c>
      <c r="AN75" s="41">
        <v>0</v>
      </c>
      <c r="AR75" s="212"/>
    </row>
    <row r="76" spans="1:44" x14ac:dyDescent="0.55000000000000004">
      <c r="A76" s="203">
        <v>71</v>
      </c>
      <c r="B76" s="204">
        <v>8</v>
      </c>
      <c r="C76" s="205" t="s">
        <v>91</v>
      </c>
      <c r="D76" s="38" t="s">
        <v>12</v>
      </c>
      <c r="E76" s="205" t="s">
        <v>323</v>
      </c>
      <c r="F76" s="206" t="s">
        <v>106</v>
      </c>
      <c r="G76" s="161">
        <v>280</v>
      </c>
      <c r="H76" s="207" t="s">
        <v>121</v>
      </c>
      <c r="I76" s="215">
        <v>1.3998749588913471</v>
      </c>
      <c r="J76" s="215">
        <v>1.2773872170939471</v>
      </c>
      <c r="K76" s="215">
        <v>0.71874600635578778</v>
      </c>
      <c r="L76" s="216">
        <v>84235202.980000004</v>
      </c>
      <c r="M76" s="216">
        <v>-56889028.340000004</v>
      </c>
      <c r="N76" s="39">
        <v>2</v>
      </c>
      <c r="O76" s="40">
        <v>1</v>
      </c>
      <c r="P76" s="40">
        <v>0</v>
      </c>
      <c r="Q76" s="40">
        <v>16.2</v>
      </c>
      <c r="R76" s="40">
        <v>3</v>
      </c>
      <c r="S76" s="208">
        <v>-5171729.8490909096</v>
      </c>
      <c r="T76" s="208">
        <v>-1.4806932977755267</v>
      </c>
      <c r="U76" s="213">
        <v>0.1267580539028976</v>
      </c>
      <c r="V76" s="209">
        <v>714.49949089860388</v>
      </c>
      <c r="W76" s="210" t="s">
        <v>108</v>
      </c>
      <c r="X76" s="210">
        <v>16</v>
      </c>
      <c r="Y76" s="211">
        <v>12</v>
      </c>
      <c r="Z76" s="41">
        <v>151406619.47</v>
      </c>
      <c r="AA76" s="41">
        <v>151324329.76000002</v>
      </c>
      <c r="AB76" s="41">
        <v>210653858.43000001</v>
      </c>
      <c r="AC76" s="41">
        <v>-59329528.669999987</v>
      </c>
      <c r="AD76" s="41">
        <v>107888719.81999999</v>
      </c>
      <c r="AE76" s="41">
        <v>0</v>
      </c>
      <c r="AF76" s="41">
        <v>0</v>
      </c>
      <c r="AG76" s="41">
        <v>61578735.899999999</v>
      </c>
      <c r="AH76" s="41">
        <v>38032427.670000002</v>
      </c>
      <c r="AI76" s="41">
        <v>16530300.960000001</v>
      </c>
      <c r="AJ76" s="41">
        <v>19866998.900000002</v>
      </c>
      <c r="AK76" s="41">
        <v>0</v>
      </c>
      <c r="AL76" s="41">
        <v>136008463.43000001</v>
      </c>
      <c r="AM76" s="41">
        <v>39686436.399999999</v>
      </c>
      <c r="AN76" s="41">
        <v>2543547</v>
      </c>
      <c r="AR76" s="212"/>
    </row>
    <row r="77" spans="1:44" x14ac:dyDescent="0.55000000000000004">
      <c r="A77" s="203">
        <v>72</v>
      </c>
      <c r="B77" s="204">
        <v>8</v>
      </c>
      <c r="C77" s="205" t="s">
        <v>91</v>
      </c>
      <c r="D77" s="38" t="s">
        <v>13</v>
      </c>
      <c r="E77" s="205" t="s">
        <v>324</v>
      </c>
      <c r="F77" s="206" t="s">
        <v>105</v>
      </c>
      <c r="G77" s="161">
        <v>8</v>
      </c>
      <c r="H77" s="207" t="s">
        <v>126</v>
      </c>
      <c r="I77" s="215">
        <v>5.6574734455809805</v>
      </c>
      <c r="J77" s="215">
        <v>5.2015314517427536</v>
      </c>
      <c r="K77" s="215">
        <v>3.8031708904049406</v>
      </c>
      <c r="L77" s="216">
        <v>12434717.66</v>
      </c>
      <c r="M77" s="216">
        <v>-3585810.96</v>
      </c>
      <c r="N77" s="39">
        <v>0</v>
      </c>
      <c r="O77" s="40">
        <v>1</v>
      </c>
      <c r="P77" s="40">
        <v>0</v>
      </c>
      <c r="Q77" s="40">
        <v>38.1</v>
      </c>
      <c r="R77" s="40">
        <v>1</v>
      </c>
      <c r="S77" s="208">
        <v>-325982.81454545452</v>
      </c>
      <c r="T77" s="208">
        <v>-3.4677560525945852</v>
      </c>
      <c r="U77" s="213">
        <v>0.26111345900639815</v>
      </c>
      <c r="V77" s="209">
        <v>2373.943806796487</v>
      </c>
      <c r="W77" s="210" t="s">
        <v>112</v>
      </c>
      <c r="X77" s="210">
        <v>2</v>
      </c>
      <c r="Y77" s="211">
        <v>1</v>
      </c>
      <c r="Z77" s="41">
        <v>10153864.92</v>
      </c>
      <c r="AA77" s="41">
        <v>10153864.92</v>
      </c>
      <c r="AB77" s="41">
        <v>2669841.88</v>
      </c>
      <c r="AC77" s="41">
        <v>7484023.04</v>
      </c>
      <c r="AD77" s="41">
        <v>3531882.52</v>
      </c>
      <c r="AE77" s="41">
        <v>0</v>
      </c>
      <c r="AF77" s="41">
        <v>0</v>
      </c>
      <c r="AG77" s="41">
        <v>252526.4</v>
      </c>
      <c r="AH77" s="41">
        <v>112995.08</v>
      </c>
      <c r="AI77" s="41">
        <v>12915</v>
      </c>
      <c r="AJ77" s="41">
        <v>1384547.37</v>
      </c>
      <c r="AK77" s="41">
        <v>0</v>
      </c>
      <c r="AL77" s="41">
        <v>1762983.85</v>
      </c>
      <c r="AM77" s="41">
        <v>42855</v>
      </c>
      <c r="AN77" s="41">
        <v>4715</v>
      </c>
      <c r="AR77" s="212"/>
    </row>
    <row r="78" spans="1:44" x14ac:dyDescent="0.55000000000000004">
      <c r="A78" s="203">
        <v>73</v>
      </c>
      <c r="B78" s="204">
        <v>8</v>
      </c>
      <c r="C78" s="205" t="s">
        <v>91</v>
      </c>
      <c r="D78" s="38" t="s">
        <v>14</v>
      </c>
      <c r="E78" s="205" t="s">
        <v>325</v>
      </c>
      <c r="F78" s="206" t="s">
        <v>105</v>
      </c>
      <c r="G78" s="161">
        <v>40</v>
      </c>
      <c r="H78" s="207" t="s">
        <v>122</v>
      </c>
      <c r="I78" s="215">
        <v>1.0311389755559133</v>
      </c>
      <c r="J78" s="215">
        <v>0.89920515195334461</v>
      </c>
      <c r="K78" s="215">
        <v>0.62074377537644387</v>
      </c>
      <c r="L78" s="216">
        <v>947343.83</v>
      </c>
      <c r="M78" s="216">
        <v>33710.300000000003</v>
      </c>
      <c r="N78" s="39">
        <v>3</v>
      </c>
      <c r="O78" s="40">
        <v>0</v>
      </c>
      <c r="P78" s="40">
        <v>0</v>
      </c>
      <c r="Q78" s="40" t="s">
        <v>341</v>
      </c>
      <c r="R78" s="40">
        <v>3</v>
      </c>
      <c r="S78" s="208">
        <v>3064.5727272727277</v>
      </c>
      <c r="T78" s="208">
        <v>28.102503685817091</v>
      </c>
      <c r="U78" s="213">
        <v>7.943263883618679E-3</v>
      </c>
      <c r="V78" s="209">
        <v>19.047064157468281</v>
      </c>
      <c r="W78" s="210" t="s">
        <v>109</v>
      </c>
      <c r="X78" s="210">
        <v>6</v>
      </c>
      <c r="Y78" s="211">
        <v>7</v>
      </c>
      <c r="Z78" s="41">
        <v>18884943.23</v>
      </c>
      <c r="AA78" s="41">
        <v>18714484.73</v>
      </c>
      <c r="AB78" s="41">
        <v>30423089.169999998</v>
      </c>
      <c r="AC78" s="41">
        <v>-11708604.439999998</v>
      </c>
      <c r="AD78" s="41">
        <v>8204470.4900000002</v>
      </c>
      <c r="AE78" s="41">
        <v>0</v>
      </c>
      <c r="AF78" s="41">
        <v>0</v>
      </c>
      <c r="AG78" s="41">
        <v>13361516.470000001</v>
      </c>
      <c r="AH78" s="41">
        <v>3125050.21</v>
      </c>
      <c r="AI78" s="41">
        <v>4104239.56</v>
      </c>
      <c r="AJ78" s="41">
        <v>1736174.8199999998</v>
      </c>
      <c r="AK78" s="41">
        <v>0</v>
      </c>
      <c r="AL78" s="41">
        <v>22326981.059999999</v>
      </c>
      <c r="AM78" s="41">
        <v>2776700.85</v>
      </c>
      <c r="AN78" s="41">
        <v>327536</v>
      </c>
      <c r="AR78" s="212"/>
    </row>
    <row r="79" spans="1:44" x14ac:dyDescent="0.55000000000000004">
      <c r="A79" s="203">
        <v>74</v>
      </c>
      <c r="B79" s="204">
        <v>8</v>
      </c>
      <c r="C79" s="205" t="s">
        <v>91</v>
      </c>
      <c r="D79" s="38" t="s">
        <v>15</v>
      </c>
      <c r="E79" s="205" t="s">
        <v>326</v>
      </c>
      <c r="F79" s="206" t="s">
        <v>105</v>
      </c>
      <c r="G79" s="161">
        <v>137</v>
      </c>
      <c r="H79" s="207" t="s">
        <v>125</v>
      </c>
      <c r="I79" s="215">
        <v>1.1072686837596595</v>
      </c>
      <c r="J79" s="215">
        <v>0.97447719984159553</v>
      </c>
      <c r="K79" s="215">
        <v>0.47278927281863087</v>
      </c>
      <c r="L79" s="216">
        <v>9567684.0299999993</v>
      </c>
      <c r="M79" s="216">
        <v>6382070.0700000003</v>
      </c>
      <c r="N79" s="39">
        <v>3</v>
      </c>
      <c r="O79" s="40">
        <v>0</v>
      </c>
      <c r="P79" s="40">
        <v>0</v>
      </c>
      <c r="Q79" s="40" t="s">
        <v>341</v>
      </c>
      <c r="R79" s="40">
        <v>3</v>
      </c>
      <c r="S79" s="208">
        <v>580188.18818181823</v>
      </c>
      <c r="T79" s="208">
        <v>1.499150577329841</v>
      </c>
      <c r="U79" s="213">
        <v>2.7051152961294452E-2</v>
      </c>
      <c r="V79" s="209">
        <v>82.105604870890502</v>
      </c>
      <c r="W79" s="210" t="s">
        <v>111</v>
      </c>
      <c r="X79" s="210">
        <v>13</v>
      </c>
      <c r="Y79" s="211">
        <v>11</v>
      </c>
      <c r="Z79" s="41">
        <v>42169794.729999997</v>
      </c>
      <c r="AA79" s="41">
        <v>42169794.729999997</v>
      </c>
      <c r="AB79" s="41">
        <v>89193636.899999991</v>
      </c>
      <c r="AC79" s="41">
        <v>-47023842.169999994</v>
      </c>
      <c r="AD79" s="41">
        <v>34549296.090000004</v>
      </c>
      <c r="AE79" s="41">
        <v>0</v>
      </c>
      <c r="AF79" s="41">
        <v>0</v>
      </c>
      <c r="AG79" s="41">
        <v>26560475.16</v>
      </c>
      <c r="AH79" s="41">
        <v>13012872.68</v>
      </c>
      <c r="AI79" s="41">
        <v>5627102</v>
      </c>
      <c r="AJ79" s="41">
        <v>10855662.57</v>
      </c>
      <c r="AK79" s="41">
        <v>1053000</v>
      </c>
      <c r="AL79" s="41">
        <v>57109112.410000004</v>
      </c>
      <c r="AM79" s="41">
        <v>9617335</v>
      </c>
      <c r="AN79" s="41">
        <v>2439445.89</v>
      </c>
      <c r="AR79" s="212"/>
    </row>
    <row r="80" spans="1:44" x14ac:dyDescent="0.55000000000000004">
      <c r="A80" s="203">
        <v>75</v>
      </c>
      <c r="B80" s="204">
        <v>8</v>
      </c>
      <c r="C80" s="205" t="s">
        <v>91</v>
      </c>
      <c r="D80" s="38" t="s">
        <v>16</v>
      </c>
      <c r="E80" s="205" t="s">
        <v>327</v>
      </c>
      <c r="F80" s="206" t="s">
        <v>105</v>
      </c>
      <c r="G80" s="161">
        <v>30</v>
      </c>
      <c r="H80" s="207" t="s">
        <v>123</v>
      </c>
      <c r="I80" s="215">
        <v>1.2900793404503939</v>
      </c>
      <c r="J80" s="215">
        <v>1.0684251159813303</v>
      </c>
      <c r="K80" s="215">
        <v>0.78184920633141175</v>
      </c>
      <c r="L80" s="216">
        <v>4481611.8899999997</v>
      </c>
      <c r="M80" s="216">
        <v>-3728849.27</v>
      </c>
      <c r="N80" s="39">
        <v>2</v>
      </c>
      <c r="O80" s="40">
        <v>1</v>
      </c>
      <c r="P80" s="40">
        <v>0</v>
      </c>
      <c r="Q80" s="40">
        <v>13.2</v>
      </c>
      <c r="R80" s="40">
        <v>3</v>
      </c>
      <c r="S80" s="208">
        <v>-338986.2972727273</v>
      </c>
      <c r="T80" s="208">
        <v>-1.2018753147401959</v>
      </c>
      <c r="U80" s="213">
        <v>5.0064083851339439E-2</v>
      </c>
      <c r="V80" s="209">
        <v>139.09841677271174</v>
      </c>
      <c r="W80" s="210" t="s">
        <v>109</v>
      </c>
      <c r="X80" s="210">
        <v>5</v>
      </c>
      <c r="Y80" s="211">
        <v>4</v>
      </c>
      <c r="Z80" s="41">
        <v>12079263.190000001</v>
      </c>
      <c r="AA80" s="41">
        <v>12079263.190000001</v>
      </c>
      <c r="AB80" s="41">
        <v>15449607.280000001</v>
      </c>
      <c r="AC80" s="41">
        <v>-3370344.09</v>
      </c>
      <c r="AD80" s="41">
        <v>3980448.17</v>
      </c>
      <c r="AE80" s="41">
        <v>0</v>
      </c>
      <c r="AF80" s="41">
        <v>0</v>
      </c>
      <c r="AG80" s="41">
        <v>4665490.6100000003</v>
      </c>
      <c r="AH80" s="41">
        <v>1311933.6399999999</v>
      </c>
      <c r="AI80" s="41">
        <v>2365428</v>
      </c>
      <c r="AJ80" s="41">
        <v>2658415.48</v>
      </c>
      <c r="AK80" s="41">
        <v>164173</v>
      </c>
      <c r="AL80" s="41">
        <v>11165440.73</v>
      </c>
      <c r="AM80" s="41">
        <v>399120</v>
      </c>
      <c r="AN80" s="41">
        <v>409273</v>
      </c>
      <c r="AR80" s="212"/>
    </row>
    <row r="81" spans="1:44" x14ac:dyDescent="0.55000000000000004">
      <c r="A81" s="203">
        <v>76</v>
      </c>
      <c r="B81" s="204">
        <v>8</v>
      </c>
      <c r="C81" s="205" t="s">
        <v>91</v>
      </c>
      <c r="D81" s="38" t="s">
        <v>17</v>
      </c>
      <c r="E81" s="205" t="s">
        <v>328</v>
      </c>
      <c r="F81" s="206" t="s">
        <v>105</v>
      </c>
      <c r="G81" s="161">
        <v>30</v>
      </c>
      <c r="H81" s="207" t="s">
        <v>123</v>
      </c>
      <c r="I81" s="215">
        <v>1.0026243866926219</v>
      </c>
      <c r="J81" s="215">
        <v>0.80031767036282964</v>
      </c>
      <c r="K81" s="215">
        <v>0.33999729607113083</v>
      </c>
      <c r="L81" s="216">
        <v>45616.03</v>
      </c>
      <c r="M81" s="216">
        <v>60187.87</v>
      </c>
      <c r="N81" s="39">
        <v>3</v>
      </c>
      <c r="O81" s="40">
        <v>0</v>
      </c>
      <c r="P81" s="40">
        <v>0</v>
      </c>
      <c r="Q81" s="40" t="s">
        <v>341</v>
      </c>
      <c r="R81" s="40">
        <v>3</v>
      </c>
      <c r="S81" s="208">
        <v>5471.624545454546</v>
      </c>
      <c r="T81" s="208">
        <v>0.75789407400527709</v>
      </c>
      <c r="U81" s="213">
        <v>5.0319671647988239E-4</v>
      </c>
      <c r="V81" s="209">
        <v>1.1540181643392025</v>
      </c>
      <c r="W81" s="210" t="s">
        <v>109</v>
      </c>
      <c r="X81" s="210">
        <v>5</v>
      </c>
      <c r="Y81" s="211">
        <v>4</v>
      </c>
      <c r="Z81" s="41">
        <v>5909695.7399999993</v>
      </c>
      <c r="AA81" s="41">
        <v>5909695.7399999993</v>
      </c>
      <c r="AB81" s="41">
        <v>17381596.289999999</v>
      </c>
      <c r="AC81" s="41">
        <v>-11471900.550000001</v>
      </c>
      <c r="AD81" s="41">
        <v>7333850.71</v>
      </c>
      <c r="AE81" s="41">
        <v>0</v>
      </c>
      <c r="AF81" s="41">
        <v>0</v>
      </c>
      <c r="AG81" s="41">
        <v>6868399.0499999998</v>
      </c>
      <c r="AH81" s="41">
        <v>2273363.6</v>
      </c>
      <c r="AI81" s="41">
        <v>3923686</v>
      </c>
      <c r="AJ81" s="41">
        <v>2476408.62</v>
      </c>
      <c r="AK81" s="41">
        <v>0</v>
      </c>
      <c r="AL81" s="41">
        <v>15541857.27</v>
      </c>
      <c r="AM81" s="41">
        <v>344667.4</v>
      </c>
      <c r="AN81" s="41">
        <v>132830.42000000001</v>
      </c>
      <c r="AR81" s="212"/>
    </row>
    <row r="82" spans="1:44" x14ac:dyDescent="0.55000000000000004">
      <c r="A82" s="203">
        <v>77</v>
      </c>
      <c r="B82" s="204">
        <v>8</v>
      </c>
      <c r="C82" s="205" t="s">
        <v>91</v>
      </c>
      <c r="D82" s="38" t="s">
        <v>18</v>
      </c>
      <c r="E82" s="205" t="s">
        <v>329</v>
      </c>
      <c r="F82" s="206" t="s">
        <v>105</v>
      </c>
      <c r="G82" s="161">
        <v>30</v>
      </c>
      <c r="H82" s="207" t="s">
        <v>122</v>
      </c>
      <c r="I82" s="215">
        <v>1.9315229958952171</v>
      </c>
      <c r="J82" s="215">
        <v>1.6160259191603417</v>
      </c>
      <c r="K82" s="215">
        <v>1.2149270341081075</v>
      </c>
      <c r="L82" s="216">
        <v>16442431.029999999</v>
      </c>
      <c r="M82" s="216">
        <v>-6516064.4699999997</v>
      </c>
      <c r="N82" s="39">
        <v>0</v>
      </c>
      <c r="O82" s="40">
        <v>1</v>
      </c>
      <c r="P82" s="40">
        <v>0</v>
      </c>
      <c r="Q82" s="40">
        <v>27.7</v>
      </c>
      <c r="R82" s="40">
        <v>1</v>
      </c>
      <c r="S82" s="208">
        <v>-592369.4972727272</v>
      </c>
      <c r="T82" s="208">
        <v>-2.5233683775998612</v>
      </c>
      <c r="U82" s="213">
        <v>0.13236277925778525</v>
      </c>
      <c r="V82" s="209">
        <v>337.91140446782708</v>
      </c>
      <c r="W82" s="210" t="s">
        <v>109</v>
      </c>
      <c r="X82" s="210">
        <v>6</v>
      </c>
      <c r="Y82" s="211">
        <v>6</v>
      </c>
      <c r="Z82" s="41">
        <v>21444831.799999997</v>
      </c>
      <c r="AA82" s="41">
        <v>21444831.799999997</v>
      </c>
      <c r="AB82" s="41">
        <v>17651127.349999998</v>
      </c>
      <c r="AC82" s="41">
        <v>3793704.4499999993</v>
      </c>
      <c r="AD82" s="41">
        <v>5539608.6299999999</v>
      </c>
      <c r="AE82" s="41">
        <v>0</v>
      </c>
      <c r="AF82" s="41">
        <v>0</v>
      </c>
      <c r="AG82" s="41">
        <v>2440924.5099999998</v>
      </c>
      <c r="AH82" s="41">
        <v>471062</v>
      </c>
      <c r="AI82" s="41">
        <v>1085649</v>
      </c>
      <c r="AJ82" s="41">
        <v>1943744.7999999998</v>
      </c>
      <c r="AK82" s="41">
        <v>0</v>
      </c>
      <c r="AL82" s="41">
        <v>5941380.3099999996</v>
      </c>
      <c r="AM82" s="41">
        <v>2741409</v>
      </c>
      <c r="AN82" s="41">
        <v>850168.35</v>
      </c>
      <c r="AR82" s="212"/>
    </row>
    <row r="83" spans="1:44" x14ac:dyDescent="0.55000000000000004">
      <c r="A83" s="203">
        <v>78</v>
      </c>
      <c r="B83" s="204">
        <v>8</v>
      </c>
      <c r="C83" s="205" t="s">
        <v>91</v>
      </c>
      <c r="D83" s="38" t="s">
        <v>19</v>
      </c>
      <c r="E83" s="205" t="s">
        <v>330</v>
      </c>
      <c r="F83" s="206" t="s">
        <v>105</v>
      </c>
      <c r="G83" s="161">
        <v>55</v>
      </c>
      <c r="H83" s="207" t="s">
        <v>186</v>
      </c>
      <c r="I83" s="215">
        <v>1.4063525821656173</v>
      </c>
      <c r="J83" s="215">
        <v>1.1863826788477589</v>
      </c>
      <c r="K83" s="215">
        <v>0.45319725636317587</v>
      </c>
      <c r="L83" s="216">
        <v>16500281.73</v>
      </c>
      <c r="M83" s="216">
        <v>-4240399.99</v>
      </c>
      <c r="N83" s="39">
        <v>2</v>
      </c>
      <c r="O83" s="40">
        <v>1</v>
      </c>
      <c r="P83" s="40">
        <v>0</v>
      </c>
      <c r="Q83" s="40">
        <v>42.8</v>
      </c>
      <c r="R83" s="40">
        <v>3</v>
      </c>
      <c r="S83" s="208">
        <v>-385490.9081818182</v>
      </c>
      <c r="T83" s="208">
        <v>-3.8912087937251409</v>
      </c>
      <c r="U83" s="213">
        <v>9.2754545532819768E-2</v>
      </c>
      <c r="V83" s="209">
        <v>280.79372615421272</v>
      </c>
      <c r="W83" s="210" t="s">
        <v>110</v>
      </c>
      <c r="X83" s="210">
        <v>9</v>
      </c>
      <c r="Y83" s="211">
        <v>8</v>
      </c>
      <c r="Z83" s="41">
        <v>18402448.359999999</v>
      </c>
      <c r="AA83" s="41">
        <v>18402448.359999999</v>
      </c>
      <c r="AB83" s="41">
        <v>40605824.730000004</v>
      </c>
      <c r="AC83" s="41">
        <v>-22203376.370000005</v>
      </c>
      <c r="AD83" s="41">
        <v>23084079.43</v>
      </c>
      <c r="AE83" s="41">
        <v>0</v>
      </c>
      <c r="AF83" s="41">
        <v>0</v>
      </c>
      <c r="AG83" s="41">
        <v>15243658.460000001</v>
      </c>
      <c r="AH83" s="41">
        <v>4163503.68</v>
      </c>
      <c r="AI83" s="41">
        <v>4219356</v>
      </c>
      <c r="AJ83" s="41">
        <v>5457692.4900000002</v>
      </c>
      <c r="AK83" s="41">
        <v>400000</v>
      </c>
      <c r="AL83" s="41">
        <v>29484210.630000003</v>
      </c>
      <c r="AM83" s="41">
        <v>2922149.16</v>
      </c>
      <c r="AN83" s="41">
        <v>2319878.85</v>
      </c>
      <c r="AR83" s="212"/>
    </row>
    <row r="84" spans="1:44" x14ac:dyDescent="0.55000000000000004">
      <c r="A84" s="203">
        <v>79</v>
      </c>
      <c r="B84" s="204">
        <v>8</v>
      </c>
      <c r="C84" s="205" t="s">
        <v>91</v>
      </c>
      <c r="D84" s="38" t="s">
        <v>20</v>
      </c>
      <c r="E84" s="205" t="s">
        <v>331</v>
      </c>
      <c r="F84" s="206" t="s">
        <v>105</v>
      </c>
      <c r="G84" s="161">
        <v>126</v>
      </c>
      <c r="H84" s="207" t="s">
        <v>125</v>
      </c>
      <c r="I84" s="215">
        <v>1.0018668965417024</v>
      </c>
      <c r="J84" s="215">
        <v>0.83812149855528795</v>
      </c>
      <c r="K84" s="215">
        <v>0.54501536719434274</v>
      </c>
      <c r="L84" s="216">
        <v>177410.61</v>
      </c>
      <c r="M84" s="216">
        <v>-20618255.620000001</v>
      </c>
      <c r="N84" s="39">
        <v>3</v>
      </c>
      <c r="O84" s="40">
        <v>1</v>
      </c>
      <c r="P84" s="40">
        <v>2</v>
      </c>
      <c r="Q84" s="40">
        <v>0</v>
      </c>
      <c r="R84" s="40">
        <v>6</v>
      </c>
      <c r="S84" s="208">
        <v>-1874386.8745454547</v>
      </c>
      <c r="T84" s="208">
        <v>-8.6045402321964209E-3</v>
      </c>
      <c r="U84" s="213">
        <v>5.5694291309563409E-4</v>
      </c>
      <c r="V84" s="209">
        <v>1.6155996211672783</v>
      </c>
      <c r="W84" s="210" t="s">
        <v>111</v>
      </c>
      <c r="X84" s="210">
        <v>13</v>
      </c>
      <c r="Y84" s="211">
        <v>11</v>
      </c>
      <c r="Z84" s="41">
        <v>51792644.420000002</v>
      </c>
      <c r="AA84" s="41">
        <v>51792644.420000002</v>
      </c>
      <c r="AB84" s="41">
        <v>95029695.560000002</v>
      </c>
      <c r="AC84" s="41">
        <v>-43237051.140000001</v>
      </c>
      <c r="AD84" s="41">
        <v>25410768.670000002</v>
      </c>
      <c r="AE84" s="41">
        <v>0</v>
      </c>
      <c r="AF84" s="41">
        <v>0</v>
      </c>
      <c r="AG84" s="41">
        <v>31834708.280000001</v>
      </c>
      <c r="AH84" s="41">
        <v>12434797.369999999</v>
      </c>
      <c r="AI84" s="41">
        <v>7930872.4000000004</v>
      </c>
      <c r="AJ84" s="41">
        <v>7830294.6800000006</v>
      </c>
      <c r="AK84" s="41">
        <v>0</v>
      </c>
      <c r="AL84" s="41">
        <v>60030672.729999997</v>
      </c>
      <c r="AM84" s="41">
        <v>11973722.960000001</v>
      </c>
      <c r="AN84" s="41">
        <v>1486615.66</v>
      </c>
      <c r="AR84" s="212"/>
    </row>
    <row r="85" spans="1:44" x14ac:dyDescent="0.55000000000000004">
      <c r="A85" s="203">
        <v>80</v>
      </c>
      <c r="B85" s="204">
        <v>8</v>
      </c>
      <c r="C85" s="205" t="s">
        <v>91</v>
      </c>
      <c r="D85" s="38" t="s">
        <v>21</v>
      </c>
      <c r="E85" s="205" t="s">
        <v>332</v>
      </c>
      <c r="F85" s="206" t="s">
        <v>105</v>
      </c>
      <c r="G85" s="161">
        <v>60</v>
      </c>
      <c r="H85" s="207" t="s">
        <v>122</v>
      </c>
      <c r="I85" s="215">
        <v>2.3186814434709522</v>
      </c>
      <c r="J85" s="215">
        <v>2.1438215233393914</v>
      </c>
      <c r="K85" s="215">
        <v>1.7282416233716387</v>
      </c>
      <c r="L85" s="216">
        <v>42453578.289999999</v>
      </c>
      <c r="M85" s="216">
        <v>-6272092.9199999999</v>
      </c>
      <c r="N85" s="39">
        <v>0</v>
      </c>
      <c r="O85" s="40">
        <v>1</v>
      </c>
      <c r="P85" s="40">
        <v>0</v>
      </c>
      <c r="Q85" s="40">
        <v>74.400000000000006</v>
      </c>
      <c r="R85" s="40">
        <v>1</v>
      </c>
      <c r="S85" s="208">
        <v>-570190.2654545455</v>
      </c>
      <c r="T85" s="208">
        <v>-6.7686462607444913</v>
      </c>
      <c r="U85" s="213">
        <v>0.25999601886496204</v>
      </c>
      <c r="V85" s="209">
        <v>721.97507380701336</v>
      </c>
      <c r="W85" s="210" t="s">
        <v>109</v>
      </c>
      <c r="X85" s="210">
        <v>6</v>
      </c>
      <c r="Y85" s="211">
        <v>8</v>
      </c>
      <c r="Z85" s="41">
        <v>55638942.539999999</v>
      </c>
      <c r="AA85" s="41">
        <v>55638942.539999999</v>
      </c>
      <c r="AB85" s="41">
        <v>32193960.490000002</v>
      </c>
      <c r="AC85" s="41">
        <v>23444982.049999997</v>
      </c>
      <c r="AD85" s="41">
        <v>7945528.8099999996</v>
      </c>
      <c r="AE85" s="41">
        <v>0</v>
      </c>
      <c r="AF85" s="41">
        <v>0</v>
      </c>
      <c r="AG85" s="41">
        <v>8796228.3300000001</v>
      </c>
      <c r="AH85" s="41">
        <v>2642272.63</v>
      </c>
      <c r="AI85" s="41">
        <v>3248014</v>
      </c>
      <c r="AJ85" s="41">
        <v>1805868.21</v>
      </c>
      <c r="AK85" s="41">
        <v>0</v>
      </c>
      <c r="AL85" s="41">
        <v>16492383.170000002</v>
      </c>
      <c r="AM85" s="41">
        <v>586611</v>
      </c>
      <c r="AN85" s="41">
        <v>0</v>
      </c>
      <c r="AR85" s="212"/>
    </row>
    <row r="86" spans="1:44" x14ac:dyDescent="0.55000000000000004">
      <c r="A86" s="203">
        <v>81</v>
      </c>
      <c r="B86" s="204">
        <v>8</v>
      </c>
      <c r="C86" s="205" t="s">
        <v>91</v>
      </c>
      <c r="D86" s="38" t="s">
        <v>22</v>
      </c>
      <c r="E86" s="205" t="s">
        <v>333</v>
      </c>
      <c r="F86" s="206" t="s">
        <v>105</v>
      </c>
      <c r="G86" s="161">
        <v>114</v>
      </c>
      <c r="H86" s="207" t="s">
        <v>125</v>
      </c>
      <c r="I86" s="215">
        <v>1.2988700728951759</v>
      </c>
      <c r="J86" s="215">
        <v>1.1038858317321889</v>
      </c>
      <c r="K86" s="215">
        <v>0.683290129845188</v>
      </c>
      <c r="L86" s="216">
        <v>14216491.199999999</v>
      </c>
      <c r="M86" s="216">
        <v>-17833755.039999999</v>
      </c>
      <c r="N86" s="39">
        <v>2</v>
      </c>
      <c r="O86" s="40">
        <v>1</v>
      </c>
      <c r="P86" s="40">
        <v>0</v>
      </c>
      <c r="Q86" s="40">
        <v>8.6999999999999993</v>
      </c>
      <c r="R86" s="40">
        <v>3</v>
      </c>
      <c r="S86" s="208">
        <v>-1621250.458181818</v>
      </c>
      <c r="T86" s="208">
        <v>-0.79716757172638608</v>
      </c>
      <c r="U86" s="213">
        <v>5.0291656419287983E-2</v>
      </c>
      <c r="V86" s="209">
        <v>122.50526678615745</v>
      </c>
      <c r="W86" s="210" t="s">
        <v>111</v>
      </c>
      <c r="X86" s="210">
        <v>13</v>
      </c>
      <c r="Y86" s="211">
        <v>10</v>
      </c>
      <c r="Z86" s="41">
        <v>32502378.120000001</v>
      </c>
      <c r="AA86" s="41">
        <v>32502378.120000001</v>
      </c>
      <c r="AB86" s="41">
        <v>47567463.219999999</v>
      </c>
      <c r="AC86" s="41">
        <v>-15065085.099999998</v>
      </c>
      <c r="AD86" s="41">
        <v>19141893.310000002</v>
      </c>
      <c r="AE86" s="41">
        <v>0</v>
      </c>
      <c r="AF86" s="41">
        <v>0</v>
      </c>
      <c r="AG86" s="41">
        <v>14237275.119999999</v>
      </c>
      <c r="AH86" s="41">
        <v>3153357.44</v>
      </c>
      <c r="AI86" s="41">
        <v>3042789.2</v>
      </c>
      <c r="AJ86" s="41">
        <v>5123475.5999999996</v>
      </c>
      <c r="AK86" s="41">
        <v>0</v>
      </c>
      <c r="AL86" s="41">
        <v>25556897.359999999</v>
      </c>
      <c r="AM86" s="41">
        <v>4028063.8200000003</v>
      </c>
      <c r="AN86" s="41">
        <v>3580830.58</v>
      </c>
      <c r="AR86" s="212"/>
    </row>
    <row r="87" spans="1:44" x14ac:dyDescent="0.55000000000000004">
      <c r="A87" s="203">
        <v>82</v>
      </c>
      <c r="B87" s="204">
        <v>8</v>
      </c>
      <c r="C87" s="205" t="s">
        <v>91</v>
      </c>
      <c r="D87" s="38" t="s">
        <v>23</v>
      </c>
      <c r="E87" s="205" t="s">
        <v>334</v>
      </c>
      <c r="F87" s="206" t="s">
        <v>105</v>
      </c>
      <c r="G87" s="161">
        <v>30</v>
      </c>
      <c r="H87" s="207" t="s">
        <v>123</v>
      </c>
      <c r="I87" s="215">
        <v>1.0763105010689851</v>
      </c>
      <c r="J87" s="215">
        <v>0.94425182558676102</v>
      </c>
      <c r="K87" s="215">
        <v>0.72445119782463974</v>
      </c>
      <c r="L87" s="216">
        <v>1480609.81</v>
      </c>
      <c r="M87" s="216">
        <v>-4516485.8499999996</v>
      </c>
      <c r="N87" s="39">
        <v>3</v>
      </c>
      <c r="O87" s="40">
        <v>1</v>
      </c>
      <c r="P87" s="40">
        <v>1</v>
      </c>
      <c r="Q87" s="40">
        <v>3.6</v>
      </c>
      <c r="R87" s="40">
        <v>5</v>
      </c>
      <c r="S87" s="208">
        <v>-410589.62272727268</v>
      </c>
      <c r="T87" s="208">
        <v>-0.32782341386057928</v>
      </c>
      <c r="U87" s="213">
        <v>1.7284598149765001E-2</v>
      </c>
      <c r="V87" s="209">
        <v>50.572456535847252</v>
      </c>
      <c r="W87" s="210" t="s">
        <v>109</v>
      </c>
      <c r="X87" s="210">
        <v>5</v>
      </c>
      <c r="Y87" s="211">
        <v>3</v>
      </c>
      <c r="Z87" s="41">
        <v>14056119.869999999</v>
      </c>
      <c r="AA87" s="41">
        <v>14056119.869999999</v>
      </c>
      <c r="AB87" s="41">
        <v>19402438.579999994</v>
      </c>
      <c r="AC87" s="41">
        <v>-5346318.7099999953</v>
      </c>
      <c r="AD87" s="41">
        <v>3798196.5300000003</v>
      </c>
      <c r="AE87" s="41">
        <v>0</v>
      </c>
      <c r="AF87" s="41">
        <v>0</v>
      </c>
      <c r="AG87" s="41">
        <v>5145813.1399999997</v>
      </c>
      <c r="AH87" s="41">
        <v>1979450.37</v>
      </c>
      <c r="AI87" s="41">
        <v>1010855</v>
      </c>
      <c r="AJ87" s="41">
        <v>3951873.67</v>
      </c>
      <c r="AK87" s="41">
        <v>85200</v>
      </c>
      <c r="AL87" s="41">
        <v>12173192.18</v>
      </c>
      <c r="AM87" s="41">
        <v>1211487.18</v>
      </c>
      <c r="AN87" s="41">
        <v>3140162.94</v>
      </c>
      <c r="AR87" s="212"/>
    </row>
    <row r="88" spans="1:44" x14ac:dyDescent="0.55000000000000004">
      <c r="A88" s="203">
        <v>83</v>
      </c>
      <c r="B88" s="204">
        <v>8</v>
      </c>
      <c r="C88" s="205" t="s">
        <v>91</v>
      </c>
      <c r="D88" s="38" t="s">
        <v>24</v>
      </c>
      <c r="E88" s="205" t="s">
        <v>335</v>
      </c>
      <c r="F88" s="206" t="s">
        <v>105</v>
      </c>
      <c r="G88" s="161">
        <v>30</v>
      </c>
      <c r="H88" s="207" t="s">
        <v>123</v>
      </c>
      <c r="I88" s="215">
        <v>1.1683215742874453</v>
      </c>
      <c r="J88" s="215">
        <v>1.0528294073988784</v>
      </c>
      <c r="K88" s="215">
        <v>0.48595495805514693</v>
      </c>
      <c r="L88" s="216">
        <v>3892287.02</v>
      </c>
      <c r="M88" s="216">
        <v>-3154973.4</v>
      </c>
      <c r="N88" s="39">
        <v>2</v>
      </c>
      <c r="O88" s="40">
        <v>1</v>
      </c>
      <c r="P88" s="40">
        <v>0</v>
      </c>
      <c r="Q88" s="40">
        <v>13.5</v>
      </c>
      <c r="R88" s="40">
        <v>3</v>
      </c>
      <c r="S88" s="208">
        <v>-286815.76363636361</v>
      </c>
      <c r="T88" s="208">
        <v>-1.2336988387921115</v>
      </c>
      <c r="U88" s="213">
        <v>5.0124376412488694E-2</v>
      </c>
      <c r="V88" s="209">
        <v>142.84670507927189</v>
      </c>
      <c r="W88" s="210" t="s">
        <v>109</v>
      </c>
      <c r="X88" s="210">
        <v>5</v>
      </c>
      <c r="Y88" s="211">
        <v>3</v>
      </c>
      <c r="Z88" s="41">
        <v>11237277.120000001</v>
      </c>
      <c r="AA88" s="41">
        <v>11069989.870000001</v>
      </c>
      <c r="AB88" s="41">
        <v>23124112.500000004</v>
      </c>
      <c r="AC88" s="41">
        <v>-12054122.630000003</v>
      </c>
      <c r="AD88" s="41">
        <v>5464144.3900000006</v>
      </c>
      <c r="AE88" s="41">
        <v>0</v>
      </c>
      <c r="AF88" s="41">
        <v>0</v>
      </c>
      <c r="AG88" s="41">
        <v>7644230.9000000004</v>
      </c>
      <c r="AH88" s="41">
        <v>1385923.66</v>
      </c>
      <c r="AI88" s="41">
        <v>3162343.22</v>
      </c>
      <c r="AJ88" s="41">
        <v>2943908.13</v>
      </c>
      <c r="AK88" s="41">
        <v>0</v>
      </c>
      <c r="AL88" s="41">
        <v>15136405.91</v>
      </c>
      <c r="AM88" s="41">
        <v>1192085</v>
      </c>
      <c r="AN88" s="41">
        <v>2405052.2999999998</v>
      </c>
      <c r="AR88" s="212"/>
    </row>
    <row r="89" spans="1:44" x14ac:dyDescent="0.55000000000000004">
      <c r="A89" s="203">
        <v>84</v>
      </c>
      <c r="B89" s="204">
        <v>8</v>
      </c>
      <c r="C89" s="205" t="s">
        <v>91</v>
      </c>
      <c r="D89" s="38" t="s">
        <v>25</v>
      </c>
      <c r="E89" s="205" t="s">
        <v>336</v>
      </c>
      <c r="F89" s="206" t="s">
        <v>105</v>
      </c>
      <c r="G89" s="161">
        <v>30</v>
      </c>
      <c r="H89" s="207" t="s">
        <v>123</v>
      </c>
      <c r="I89" s="215">
        <v>1.425785134227473</v>
      </c>
      <c r="J89" s="215">
        <v>1.1554717336385161</v>
      </c>
      <c r="K89" s="215">
        <v>0.80916108660227481</v>
      </c>
      <c r="L89" s="216">
        <v>7767897.8499999996</v>
      </c>
      <c r="M89" s="216">
        <v>-123164.16</v>
      </c>
      <c r="N89" s="39">
        <v>1</v>
      </c>
      <c r="O89" s="40">
        <v>1</v>
      </c>
      <c r="P89" s="40">
        <v>0</v>
      </c>
      <c r="Q89" s="40">
        <v>693.7</v>
      </c>
      <c r="R89" s="40">
        <v>2</v>
      </c>
      <c r="S89" s="208">
        <v>-11196.741818181819</v>
      </c>
      <c r="T89" s="208">
        <v>-63.0694663934703</v>
      </c>
      <c r="U89" s="213">
        <v>9.0926924357965608E-2</v>
      </c>
      <c r="V89" s="209">
        <v>270.86609421856474</v>
      </c>
      <c r="W89" s="210" t="s">
        <v>109</v>
      </c>
      <c r="X89" s="210">
        <v>5</v>
      </c>
      <c r="Y89" s="211">
        <v>3</v>
      </c>
      <c r="Z89" s="41">
        <v>14762095.149999997</v>
      </c>
      <c r="AA89" s="41">
        <v>14493681.149999997</v>
      </c>
      <c r="AB89" s="41">
        <v>18243703.75</v>
      </c>
      <c r="AC89" s="41">
        <v>-3750022.6000000034</v>
      </c>
      <c r="AD89" s="41">
        <v>3213585.4</v>
      </c>
      <c r="AE89" s="41">
        <v>0</v>
      </c>
      <c r="AF89" s="41">
        <v>0</v>
      </c>
      <c r="AG89" s="41">
        <v>5806539.1399999997</v>
      </c>
      <c r="AH89" s="41">
        <v>876080.04</v>
      </c>
      <c r="AI89" s="41">
        <v>2850558</v>
      </c>
      <c r="AJ89" s="41">
        <v>1775879.28</v>
      </c>
      <c r="AK89" s="41">
        <v>8572</v>
      </c>
      <c r="AL89" s="41">
        <v>11317628.459999999</v>
      </c>
      <c r="AM89" s="41">
        <v>250106.69</v>
      </c>
      <c r="AN89" s="41">
        <v>1642533.44</v>
      </c>
      <c r="AR89" s="212"/>
    </row>
    <row r="90" spans="1:44" x14ac:dyDescent="0.55000000000000004">
      <c r="A90" s="203">
        <v>85</v>
      </c>
      <c r="B90" s="204">
        <v>8</v>
      </c>
      <c r="C90" s="205" t="s">
        <v>91</v>
      </c>
      <c r="D90" s="38" t="s">
        <v>26</v>
      </c>
      <c r="E90" s="205" t="s">
        <v>337</v>
      </c>
      <c r="F90" s="206" t="s">
        <v>105</v>
      </c>
      <c r="G90" s="161">
        <v>30</v>
      </c>
      <c r="H90" s="207" t="s">
        <v>123</v>
      </c>
      <c r="I90" s="215">
        <v>1.2343107932410649</v>
      </c>
      <c r="J90" s="215">
        <v>1.1482057905984056</v>
      </c>
      <c r="K90" s="215">
        <v>0.91175796762635064</v>
      </c>
      <c r="L90" s="216">
        <v>3220224.28</v>
      </c>
      <c r="M90" s="216">
        <v>-3187516.77</v>
      </c>
      <c r="N90" s="39">
        <v>1</v>
      </c>
      <c r="O90" s="40">
        <v>1</v>
      </c>
      <c r="P90" s="40">
        <v>0</v>
      </c>
      <c r="Q90" s="40">
        <v>11.1</v>
      </c>
      <c r="R90" s="40">
        <v>2</v>
      </c>
      <c r="S90" s="208">
        <v>-289774.25181818183</v>
      </c>
      <c r="T90" s="208">
        <v>-1.0102611256222505</v>
      </c>
      <c r="U90" s="213">
        <v>4.1234174402500427E-2</v>
      </c>
      <c r="V90" s="209">
        <v>130.38928938737499</v>
      </c>
      <c r="W90" s="210" t="s">
        <v>109</v>
      </c>
      <c r="X90" s="210">
        <v>5</v>
      </c>
      <c r="Y90" s="211">
        <v>3</v>
      </c>
      <c r="Z90" s="41">
        <v>12530644.039999999</v>
      </c>
      <c r="AA90" s="41">
        <v>12530644.039999999</v>
      </c>
      <c r="AB90" s="41">
        <v>13743388.580000002</v>
      </c>
      <c r="AC90" s="41">
        <v>-1212744.5400000028</v>
      </c>
      <c r="AD90" s="41">
        <v>3032714.7800000003</v>
      </c>
      <c r="AE90" s="41">
        <v>0</v>
      </c>
      <c r="AF90" s="41">
        <v>0</v>
      </c>
      <c r="AG90" s="41">
        <v>4199207.05</v>
      </c>
      <c r="AH90" s="41">
        <v>1146666.55</v>
      </c>
      <c r="AI90" s="41">
        <v>1714022.75</v>
      </c>
      <c r="AJ90" s="41">
        <v>2317418.7799999998</v>
      </c>
      <c r="AK90" s="41">
        <v>600000</v>
      </c>
      <c r="AL90" s="41">
        <v>9977315.129999999</v>
      </c>
      <c r="AM90" s="41">
        <v>135438.9</v>
      </c>
      <c r="AN90" s="41">
        <v>48810</v>
      </c>
      <c r="AR90" s="212"/>
    </row>
    <row r="91" spans="1:44" x14ac:dyDescent="0.55000000000000004">
      <c r="A91" s="203">
        <v>86</v>
      </c>
      <c r="B91" s="204">
        <v>8</v>
      </c>
      <c r="C91" s="205" t="s">
        <v>91</v>
      </c>
      <c r="D91" s="38" t="s">
        <v>72</v>
      </c>
      <c r="E91" s="205" t="s">
        <v>338</v>
      </c>
      <c r="F91" s="206" t="s">
        <v>105</v>
      </c>
      <c r="G91" s="161">
        <v>139</v>
      </c>
      <c r="H91" s="207" t="s">
        <v>125</v>
      </c>
      <c r="I91" s="215">
        <v>0.98350989950372347</v>
      </c>
      <c r="J91" s="215">
        <v>0.83538191188044209</v>
      </c>
      <c r="K91" s="215">
        <v>0.50196751537159501</v>
      </c>
      <c r="L91" s="216">
        <v>-1642098.24</v>
      </c>
      <c r="M91" s="216">
        <v>1318147.8</v>
      </c>
      <c r="N91" s="39">
        <v>3</v>
      </c>
      <c r="O91" s="40">
        <v>1</v>
      </c>
      <c r="P91" s="40">
        <v>2</v>
      </c>
      <c r="Q91" s="40">
        <v>13.7</v>
      </c>
      <c r="R91" s="40">
        <v>6</v>
      </c>
      <c r="S91" s="208">
        <v>119831.61818181818</v>
      </c>
      <c r="T91" s="208">
        <v>-1.2457618485574986</v>
      </c>
      <c r="U91" s="213">
        <v>-4.2761085256241274E-3</v>
      </c>
      <c r="V91" s="209">
        <v>-12.930620112919609</v>
      </c>
      <c r="W91" s="210" t="s">
        <v>111</v>
      </c>
      <c r="X91" s="210">
        <v>13</v>
      </c>
      <c r="Y91" s="211">
        <v>11</v>
      </c>
      <c r="Z91" s="41">
        <v>49986352.340000004</v>
      </c>
      <c r="AA91" s="41">
        <v>49986132.340000004</v>
      </c>
      <c r="AB91" s="41">
        <v>99580850.970000029</v>
      </c>
      <c r="AC91" s="41">
        <v>-49594718.630000025</v>
      </c>
      <c r="AD91" s="41">
        <v>31185115.02</v>
      </c>
      <c r="AE91" s="41">
        <v>0</v>
      </c>
      <c r="AF91" s="41">
        <v>0</v>
      </c>
      <c r="AG91" s="41">
        <v>32522252.920000002</v>
      </c>
      <c r="AH91" s="41">
        <v>12765817.84</v>
      </c>
      <c r="AI91" s="41">
        <v>13295389.1</v>
      </c>
      <c r="AJ91" s="41">
        <v>15806540.389999997</v>
      </c>
      <c r="AK91" s="41">
        <v>0</v>
      </c>
      <c r="AL91" s="41">
        <v>74390000.25</v>
      </c>
      <c r="AM91" s="41">
        <v>11015921.529999999</v>
      </c>
      <c r="AN91" s="41">
        <v>1649234.73</v>
      </c>
      <c r="AR91" s="212"/>
    </row>
    <row r="92" spans="1:44" x14ac:dyDescent="0.55000000000000004">
      <c r="A92" s="203">
        <v>87</v>
      </c>
      <c r="B92" s="204">
        <v>8</v>
      </c>
      <c r="C92" s="205" t="s">
        <v>91</v>
      </c>
      <c r="D92" s="38" t="s">
        <v>81</v>
      </c>
      <c r="E92" s="205" t="s">
        <v>339</v>
      </c>
      <c r="F92" s="206" t="s">
        <v>105</v>
      </c>
      <c r="G92" s="161">
        <v>30</v>
      </c>
      <c r="H92" s="207" t="s">
        <v>123</v>
      </c>
      <c r="I92" s="215">
        <v>1.1224585845603423</v>
      </c>
      <c r="J92" s="215">
        <v>1.0277816363254435</v>
      </c>
      <c r="K92" s="215">
        <v>0.80859371700502325</v>
      </c>
      <c r="L92" s="216">
        <v>2130158.5099999998</v>
      </c>
      <c r="M92" s="216">
        <v>-2176384.5299999998</v>
      </c>
      <c r="N92" s="39">
        <v>1</v>
      </c>
      <c r="O92" s="40">
        <v>1</v>
      </c>
      <c r="P92" s="40">
        <v>0</v>
      </c>
      <c r="Q92" s="40">
        <v>10.7</v>
      </c>
      <c r="R92" s="40">
        <v>2</v>
      </c>
      <c r="S92" s="208">
        <v>-197853.13909090907</v>
      </c>
      <c r="T92" s="208">
        <v>-0.97876017800953585</v>
      </c>
      <c r="U92" s="213">
        <v>2.9385699740475241E-2</v>
      </c>
      <c r="V92" s="209">
        <v>96.540154543394507</v>
      </c>
      <c r="W92" s="210" t="s">
        <v>109</v>
      </c>
      <c r="X92" s="210">
        <v>5</v>
      </c>
      <c r="Y92" s="211">
        <v>2</v>
      </c>
      <c r="Z92" s="41">
        <v>14065431.130000001</v>
      </c>
      <c r="AA92" s="41">
        <v>14049131.130000001</v>
      </c>
      <c r="AB92" s="41">
        <v>17394930.030000001</v>
      </c>
      <c r="AC92" s="41">
        <v>-3345798.9000000004</v>
      </c>
      <c r="AD92" s="41">
        <v>3531314.6199999996</v>
      </c>
      <c r="AE92" s="41">
        <v>0</v>
      </c>
      <c r="AF92" s="41">
        <v>0</v>
      </c>
      <c r="AG92" s="41">
        <v>4775347.6100000003</v>
      </c>
      <c r="AH92" s="41">
        <v>864466.71</v>
      </c>
      <c r="AI92" s="41">
        <v>1525350.01</v>
      </c>
      <c r="AJ92" s="41">
        <v>1597436.19</v>
      </c>
      <c r="AK92" s="41">
        <v>959127.16</v>
      </c>
      <c r="AL92" s="41">
        <v>9721727.6799999997</v>
      </c>
      <c r="AM92" s="41">
        <v>2164740.59</v>
      </c>
      <c r="AN92" s="41">
        <v>2348541.38</v>
      </c>
      <c r="AR92" s="212"/>
    </row>
    <row r="93" spans="1:44" x14ac:dyDescent="0.55000000000000004">
      <c r="A93" s="203">
        <v>88</v>
      </c>
      <c r="B93" s="204">
        <v>8</v>
      </c>
      <c r="C93" s="205" t="s">
        <v>91</v>
      </c>
      <c r="D93" s="38" t="s">
        <v>82</v>
      </c>
      <c r="E93" s="205" t="s">
        <v>340</v>
      </c>
      <c r="F93" s="206" t="s">
        <v>105</v>
      </c>
      <c r="G93" s="161">
        <v>30</v>
      </c>
      <c r="H93" s="207" t="s">
        <v>131</v>
      </c>
      <c r="I93" s="215">
        <v>2.6074007569597195</v>
      </c>
      <c r="J93" s="215">
        <v>2.4185043862491109</v>
      </c>
      <c r="K93" s="215">
        <v>1.6586071140886156</v>
      </c>
      <c r="L93" s="216">
        <v>21645786.109999999</v>
      </c>
      <c r="M93" s="216">
        <v>-483251.1</v>
      </c>
      <c r="N93" s="39">
        <v>0</v>
      </c>
      <c r="O93" s="40">
        <v>1</v>
      </c>
      <c r="P93" s="40">
        <v>0</v>
      </c>
      <c r="Q93" s="40">
        <v>492.7</v>
      </c>
      <c r="R93" s="40">
        <v>1</v>
      </c>
      <c r="S93" s="208">
        <v>-43931.918181818182</v>
      </c>
      <c r="T93" s="208">
        <v>-44.792005874378766</v>
      </c>
      <c r="U93" s="213">
        <v>0.33400242320890167</v>
      </c>
      <c r="V93" s="209">
        <v>847.65766408208015</v>
      </c>
      <c r="W93" s="210" t="s">
        <v>112</v>
      </c>
      <c r="X93" s="210">
        <v>3</v>
      </c>
      <c r="Y93" s="211">
        <v>2</v>
      </c>
      <c r="Z93" s="41">
        <v>22335347.719999999</v>
      </c>
      <c r="AA93" s="41">
        <v>22335347.719999999</v>
      </c>
      <c r="AB93" s="41">
        <v>13466328.18</v>
      </c>
      <c r="AC93" s="41">
        <v>8869019.5399999991</v>
      </c>
      <c r="AD93" s="41">
        <v>3439507.74</v>
      </c>
      <c r="AE93" s="41">
        <v>0</v>
      </c>
      <c r="AF93" s="41">
        <v>0</v>
      </c>
      <c r="AG93" s="41">
        <v>2540968.94</v>
      </c>
      <c r="AH93" s="41">
        <v>1081384.05</v>
      </c>
      <c r="AI93" s="41">
        <v>1913674.3</v>
      </c>
      <c r="AJ93" s="41">
        <v>1647915.83</v>
      </c>
      <c r="AK93" s="41">
        <v>0</v>
      </c>
      <c r="AL93" s="41">
        <v>7183943.1200000001</v>
      </c>
      <c r="AM93" s="41">
        <v>201563.2</v>
      </c>
      <c r="AN93" s="41">
        <v>419801.51</v>
      </c>
      <c r="AR93" s="212"/>
    </row>
    <row r="94" spans="1:44" x14ac:dyDescent="0.55000000000000004">
      <c r="L94" s="15"/>
      <c r="M94" s="15"/>
      <c r="N94" s="15"/>
      <c r="O94" s="15"/>
      <c r="P94" s="15"/>
      <c r="R94" s="15"/>
      <c r="W94" s="15"/>
      <c r="Y94" s="19"/>
      <c r="AD94" s="42"/>
      <c r="AE94" s="42"/>
      <c r="AF94" s="42"/>
      <c r="AG94" s="42"/>
      <c r="AH94" s="42"/>
    </row>
    <row r="95" spans="1:44" x14ac:dyDescent="0.55000000000000004">
      <c r="L95" s="15"/>
      <c r="M95" s="15"/>
      <c r="N95" s="15"/>
      <c r="O95" s="15"/>
      <c r="P95" s="15"/>
      <c r="R95" s="15"/>
      <c r="W95" s="15"/>
      <c r="Y95" s="19"/>
    </row>
    <row r="96" spans="1:44" x14ac:dyDescent="0.55000000000000004">
      <c r="L96" s="15"/>
      <c r="M96" s="15"/>
      <c r="N96" s="15"/>
      <c r="O96" s="15"/>
      <c r="P96" s="15"/>
      <c r="R96" s="15"/>
      <c r="W96" s="15"/>
      <c r="Y96" s="19"/>
    </row>
    <row r="97" spans="5:25" x14ac:dyDescent="0.55000000000000004">
      <c r="L97" s="15"/>
      <c r="M97" s="15"/>
      <c r="N97" s="15"/>
      <c r="O97" s="15"/>
      <c r="P97" s="15"/>
      <c r="R97" s="15"/>
      <c r="W97" s="15"/>
      <c r="Y97" s="19"/>
    </row>
    <row r="98" spans="5:25" x14ac:dyDescent="0.55000000000000004">
      <c r="L98" s="15"/>
      <c r="M98" s="15"/>
      <c r="N98" s="15"/>
      <c r="O98" s="15"/>
      <c r="P98" s="15"/>
      <c r="R98" s="15"/>
      <c r="W98" s="15"/>
      <c r="Y98" s="19"/>
    </row>
    <row r="99" spans="5:25" x14ac:dyDescent="0.55000000000000004">
      <c r="L99" s="15"/>
      <c r="M99" s="15"/>
      <c r="N99" s="15"/>
      <c r="O99" s="15"/>
      <c r="P99" s="15"/>
      <c r="R99" s="15"/>
      <c r="W99" s="15"/>
      <c r="Y99" s="19"/>
    </row>
    <row r="100" spans="5:25" x14ac:dyDescent="0.55000000000000004">
      <c r="L100" s="15"/>
      <c r="M100" s="15"/>
      <c r="N100" s="15"/>
      <c r="O100" s="15"/>
      <c r="P100" s="15"/>
      <c r="R100" s="15"/>
      <c r="W100" s="15"/>
      <c r="Y100" s="19"/>
    </row>
    <row r="101" spans="5:25" x14ac:dyDescent="0.55000000000000004">
      <c r="E101" s="21"/>
      <c r="F101" s="43"/>
      <c r="L101" s="15"/>
      <c r="M101" s="15"/>
      <c r="N101" s="15"/>
      <c r="O101" s="15"/>
      <c r="P101" s="15"/>
      <c r="R101" s="15"/>
      <c r="W101" s="15"/>
      <c r="Y101" s="19"/>
    </row>
    <row r="102" spans="5:25" x14ac:dyDescent="0.55000000000000004">
      <c r="E102" s="21"/>
      <c r="F102" s="43"/>
      <c r="L102" s="15"/>
      <c r="M102" s="15"/>
      <c r="N102" s="15"/>
      <c r="O102" s="15"/>
      <c r="P102" s="15"/>
      <c r="R102" s="15"/>
      <c r="W102" s="15"/>
      <c r="Y102" s="19"/>
    </row>
    <row r="103" spans="5:25" x14ac:dyDescent="0.55000000000000004">
      <c r="E103" s="21"/>
      <c r="F103" s="43"/>
      <c r="L103" s="15"/>
      <c r="M103" s="15"/>
      <c r="N103" s="15"/>
      <c r="O103" s="15"/>
      <c r="P103" s="15"/>
      <c r="R103" s="15"/>
      <c r="W103" s="15"/>
      <c r="Y103" s="19"/>
    </row>
    <row r="104" spans="5:25" x14ac:dyDescent="0.55000000000000004">
      <c r="E104" s="21"/>
      <c r="F104" s="43"/>
      <c r="L104" s="15"/>
      <c r="M104" s="15"/>
      <c r="N104" s="15"/>
      <c r="O104" s="15"/>
      <c r="P104" s="15"/>
      <c r="R104" s="15"/>
      <c r="W104" s="15"/>
      <c r="Y104" s="19"/>
    </row>
    <row r="105" spans="5:25" x14ac:dyDescent="0.55000000000000004">
      <c r="E105" s="21"/>
      <c r="F105" s="43"/>
      <c r="L105" s="15"/>
      <c r="M105" s="15"/>
      <c r="N105" s="15"/>
      <c r="O105" s="15"/>
      <c r="P105" s="15"/>
      <c r="R105" s="15"/>
      <c r="W105" s="15"/>
      <c r="Y105" s="19"/>
    </row>
    <row r="106" spans="5:25" x14ac:dyDescent="0.55000000000000004">
      <c r="E106" s="21"/>
      <c r="F106" s="43"/>
      <c r="L106" s="15"/>
      <c r="M106" s="15"/>
      <c r="N106" s="15"/>
      <c r="O106" s="15"/>
      <c r="P106" s="15"/>
      <c r="R106" s="15"/>
      <c r="W106" s="15"/>
      <c r="Y106" s="19"/>
    </row>
    <row r="107" spans="5:25" x14ac:dyDescent="0.55000000000000004">
      <c r="E107" s="21"/>
      <c r="F107" s="43"/>
      <c r="L107" s="15"/>
      <c r="M107" s="15"/>
      <c r="N107" s="15"/>
      <c r="O107" s="15"/>
      <c r="P107" s="15"/>
      <c r="R107" s="15"/>
      <c r="W107" s="15"/>
      <c r="Y107" s="19"/>
    </row>
    <row r="108" spans="5:25" x14ac:dyDescent="0.55000000000000004">
      <c r="E108" s="21"/>
      <c r="F108" s="43"/>
      <c r="L108" s="15"/>
      <c r="M108" s="15"/>
      <c r="N108" s="15"/>
      <c r="O108" s="15"/>
      <c r="P108" s="15"/>
      <c r="R108" s="15"/>
      <c r="W108" s="15"/>
      <c r="Y108" s="19"/>
    </row>
    <row r="109" spans="5:25" x14ac:dyDescent="0.55000000000000004">
      <c r="E109" s="21"/>
      <c r="F109" s="43"/>
      <c r="L109" s="15"/>
      <c r="M109" s="15"/>
      <c r="N109" s="15"/>
      <c r="O109" s="15"/>
      <c r="P109" s="15"/>
      <c r="R109" s="15"/>
      <c r="W109" s="15"/>
      <c r="Y109" s="19"/>
    </row>
    <row r="110" spans="5:25" x14ac:dyDescent="0.55000000000000004">
      <c r="L110" s="15"/>
      <c r="M110" s="15"/>
      <c r="N110" s="15"/>
      <c r="O110" s="15"/>
      <c r="P110" s="15"/>
      <c r="R110" s="15"/>
      <c r="W110" s="15"/>
      <c r="Y110" s="19"/>
    </row>
    <row r="111" spans="5:25" x14ac:dyDescent="0.55000000000000004">
      <c r="L111" s="15"/>
      <c r="M111" s="15"/>
      <c r="N111" s="15"/>
      <c r="O111" s="15"/>
      <c r="P111" s="15"/>
      <c r="R111" s="15"/>
      <c r="W111" s="15"/>
      <c r="Y111" s="19"/>
    </row>
    <row r="112" spans="5:25" x14ac:dyDescent="0.55000000000000004">
      <c r="L112" s="15"/>
      <c r="M112" s="15"/>
      <c r="N112" s="15"/>
      <c r="O112" s="15"/>
      <c r="P112" s="15"/>
      <c r="R112" s="15"/>
      <c r="W112" s="15"/>
      <c r="Y112" s="19"/>
    </row>
    <row r="113" spans="12:25" x14ac:dyDescent="0.55000000000000004">
      <c r="L113" s="15"/>
      <c r="M113" s="15"/>
      <c r="N113" s="15"/>
      <c r="O113" s="15"/>
      <c r="P113" s="15"/>
      <c r="R113" s="15"/>
      <c r="W113" s="15"/>
      <c r="Y113" s="19"/>
    </row>
    <row r="114" spans="12:25" x14ac:dyDescent="0.55000000000000004">
      <c r="L114" s="15"/>
      <c r="M114" s="15"/>
      <c r="N114" s="15"/>
      <c r="O114" s="15"/>
      <c r="P114" s="15"/>
      <c r="R114" s="15"/>
      <c r="W114" s="15"/>
      <c r="Y114" s="19"/>
    </row>
    <row r="115" spans="12:25" x14ac:dyDescent="0.55000000000000004">
      <c r="L115" s="15"/>
      <c r="M115" s="15"/>
      <c r="N115" s="15"/>
      <c r="O115" s="15"/>
      <c r="P115" s="15"/>
      <c r="R115" s="15"/>
      <c r="W115" s="15"/>
      <c r="Y115" s="19"/>
    </row>
  </sheetData>
  <mergeCells count="37">
    <mergeCell ref="O3:O5"/>
    <mergeCell ref="P1:R1"/>
    <mergeCell ref="A3:A5"/>
    <mergeCell ref="B3:B5"/>
    <mergeCell ref="C3:C5"/>
    <mergeCell ref="D3:D5"/>
    <mergeCell ref="E3:E5"/>
    <mergeCell ref="F3:F5"/>
    <mergeCell ref="G3:G5"/>
    <mergeCell ref="H3:H5"/>
    <mergeCell ref="I3:I4"/>
    <mergeCell ref="J3:J4"/>
    <mergeCell ref="K3:K4"/>
    <mergeCell ref="L3:L4"/>
    <mergeCell ref="M3:M4"/>
    <mergeCell ref="N3:N5"/>
    <mergeCell ref="AE3:AE4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AD3:AD4"/>
    <mergeCell ref="AL3:AL4"/>
    <mergeCell ref="AM3:AM4"/>
    <mergeCell ref="AN3:AN4"/>
    <mergeCell ref="AF3:AF4"/>
    <mergeCell ref="AG3:AG4"/>
    <mergeCell ref="AH3:AH4"/>
    <mergeCell ref="AI3:AI4"/>
    <mergeCell ref="AJ3:AJ4"/>
    <mergeCell ref="AK3:AK4"/>
  </mergeCells>
  <conditionalFormatting sqref="R6:R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310-4325-4D1D-9DC7-755BDE298A30}">
  <dimension ref="A1:AB110"/>
  <sheetViews>
    <sheetView zoomScale="50" zoomScaleNormal="50" workbookViewId="0">
      <selection activeCell="S18" sqref="S18"/>
    </sheetView>
  </sheetViews>
  <sheetFormatPr defaultColWidth="9" defaultRowHeight="24.6" x14ac:dyDescent="0.7"/>
  <cols>
    <col min="1" max="1" width="4.09765625" style="1" customWidth="1"/>
    <col min="2" max="2" width="4.8984375" style="1" customWidth="1"/>
    <col min="3" max="3" width="12.5" style="1" customWidth="1"/>
    <col min="4" max="4" width="6.8984375" style="1" customWidth="1"/>
    <col min="5" max="5" width="26" style="1" customWidth="1"/>
    <col min="6" max="6" width="12" style="1" customWidth="1"/>
    <col min="7" max="7" width="8.8984375" style="14" customWidth="1"/>
    <col min="8" max="8" width="22.09765625" style="1" customWidth="1"/>
    <col min="9" max="11" width="8.09765625" style="1" customWidth="1"/>
    <col min="12" max="12" width="20" style="1" customWidth="1"/>
    <col min="13" max="13" width="18.5" style="1" customWidth="1"/>
    <col min="14" max="14" width="7.5" style="1" bestFit="1" customWidth="1"/>
    <col min="15" max="16" width="7" style="1" customWidth="1"/>
    <col min="17" max="17" width="8" style="1" customWidth="1"/>
    <col min="18" max="18" width="8.59765625" style="1" customWidth="1"/>
    <col min="19" max="19" width="15.59765625" style="44" customWidth="1"/>
    <col min="20" max="21" width="12.59765625" style="44" customWidth="1"/>
    <col min="22" max="22" width="12" style="44" bestFit="1" customWidth="1"/>
    <col min="23" max="23" width="9" style="45"/>
    <col min="24" max="24" width="10.09765625" style="48" customWidth="1"/>
    <col min="25" max="25" width="10.5" style="49" customWidth="1"/>
    <col min="26" max="26" width="12.09765625" style="1" hidden="1" customWidth="1"/>
    <col min="27" max="27" width="12.09765625" hidden="1" customWidth="1"/>
    <col min="28" max="28" width="6" style="1" hidden="1" customWidth="1"/>
    <col min="29" max="35" width="9" style="1" customWidth="1"/>
    <col min="36" max="16384" width="9" style="1"/>
  </cols>
  <sheetData>
    <row r="1" spans="1:28" x14ac:dyDescent="0.7">
      <c r="P1" s="492"/>
      <c r="Q1" s="492"/>
      <c r="R1" s="492"/>
      <c r="X1" s="560" t="s">
        <v>191</v>
      </c>
      <c r="Y1" s="560"/>
    </row>
    <row r="2" spans="1:28" ht="39.75" customHeight="1" x14ac:dyDescent="0.95">
      <c r="C2" s="561" t="s">
        <v>342</v>
      </c>
      <c r="D2" s="561"/>
      <c r="E2" s="561"/>
      <c r="F2" s="561"/>
      <c r="G2" s="561"/>
      <c r="H2" s="561"/>
      <c r="I2" s="561"/>
      <c r="J2" s="561"/>
      <c r="K2" s="47" t="s">
        <v>795</v>
      </c>
      <c r="AA2" s="50" t="s">
        <v>795</v>
      </c>
      <c r="AB2" s="13">
        <v>11</v>
      </c>
    </row>
    <row r="3" spans="1:28" s="59" customFormat="1" ht="49.2" customHeight="1" x14ac:dyDescent="0.7">
      <c r="A3" s="51" t="s">
        <v>193</v>
      </c>
      <c r="B3" s="51" t="s">
        <v>194</v>
      </c>
      <c r="C3" s="51" t="s">
        <v>195</v>
      </c>
      <c r="D3" s="51" t="s">
        <v>196</v>
      </c>
      <c r="E3" s="51" t="s">
        <v>197</v>
      </c>
      <c r="F3" s="51" t="s">
        <v>102</v>
      </c>
      <c r="G3" s="51" t="s">
        <v>198</v>
      </c>
      <c r="H3" s="51" t="s">
        <v>199</v>
      </c>
      <c r="I3" s="51" t="s">
        <v>200</v>
      </c>
      <c r="J3" s="51" t="s">
        <v>201</v>
      </c>
      <c r="K3" s="51" t="s">
        <v>202</v>
      </c>
      <c r="L3" s="51" t="s">
        <v>203</v>
      </c>
      <c r="M3" s="51" t="s">
        <v>204</v>
      </c>
      <c r="N3" s="52" t="s">
        <v>205</v>
      </c>
      <c r="O3" s="52" t="s">
        <v>343</v>
      </c>
      <c r="P3" s="52" t="s">
        <v>207</v>
      </c>
      <c r="Q3" s="53" t="s">
        <v>208</v>
      </c>
      <c r="R3" s="52" t="s">
        <v>209</v>
      </c>
      <c r="S3" s="54" t="s">
        <v>210</v>
      </c>
      <c r="T3" s="54" t="s">
        <v>211</v>
      </c>
      <c r="U3" s="55" t="s">
        <v>212</v>
      </c>
      <c r="V3" s="56" t="s">
        <v>213</v>
      </c>
      <c r="W3" s="57" t="s">
        <v>214</v>
      </c>
      <c r="X3" s="58" t="s">
        <v>215</v>
      </c>
      <c r="Y3" s="58" t="s">
        <v>344</v>
      </c>
      <c r="Z3" s="1"/>
    </row>
    <row r="4" spans="1:28" x14ac:dyDescent="0.7">
      <c r="A4" s="60">
        <v>1</v>
      </c>
      <c r="B4" s="61">
        <v>8</v>
      </c>
      <c r="C4" s="62" t="s">
        <v>95</v>
      </c>
      <c r="D4" s="63" t="s">
        <v>5</v>
      </c>
      <c r="E4" s="62" t="s">
        <v>253</v>
      </c>
      <c r="F4" s="62" t="s">
        <v>106</v>
      </c>
      <c r="G4" s="64">
        <v>392</v>
      </c>
      <c r="H4" s="62" t="s">
        <v>121</v>
      </c>
      <c r="I4" s="353">
        <v>1.77</v>
      </c>
      <c r="J4" s="353">
        <v>1.6</v>
      </c>
      <c r="K4" s="353">
        <v>0.66</v>
      </c>
      <c r="L4" s="353">
        <v>176312896.96000001</v>
      </c>
      <c r="M4" s="353">
        <v>12460649.720000001</v>
      </c>
      <c r="N4" s="39">
        <v>1</v>
      </c>
      <c r="O4" s="65">
        <v>0</v>
      </c>
      <c r="P4" s="65">
        <v>0</v>
      </c>
      <c r="Q4" s="65" t="s">
        <v>341</v>
      </c>
      <c r="R4" s="40">
        <v>1</v>
      </c>
      <c r="S4" s="66">
        <v>1132786.3381818181</v>
      </c>
      <c r="T4" s="66">
        <v>155.6453242921269</v>
      </c>
      <c r="U4" s="66">
        <v>0.15905149459714832</v>
      </c>
      <c r="V4" s="67">
        <v>1250.8638683533061</v>
      </c>
      <c r="W4" s="2" t="s">
        <v>108</v>
      </c>
      <c r="X4" s="2">
        <v>16</v>
      </c>
      <c r="Y4" s="2">
        <v>13</v>
      </c>
    </row>
    <row r="5" spans="1:28" x14ac:dyDescent="0.7">
      <c r="A5" s="60">
        <v>2</v>
      </c>
      <c r="B5" s="61">
        <v>8</v>
      </c>
      <c r="C5" s="62" t="s">
        <v>95</v>
      </c>
      <c r="D5" s="63" t="s">
        <v>63</v>
      </c>
      <c r="E5" s="62" t="s">
        <v>254</v>
      </c>
      <c r="F5" s="62" t="s">
        <v>105</v>
      </c>
      <c r="G5" s="64">
        <v>30</v>
      </c>
      <c r="H5" s="62" t="s">
        <v>122</v>
      </c>
      <c r="I5" s="353">
        <v>3.36</v>
      </c>
      <c r="J5" s="353">
        <v>3.08</v>
      </c>
      <c r="K5" s="353">
        <v>2.56</v>
      </c>
      <c r="L5" s="353">
        <v>27375543.109999999</v>
      </c>
      <c r="M5" s="353">
        <v>-15642363.99</v>
      </c>
      <c r="N5" s="39">
        <v>0</v>
      </c>
      <c r="O5" s="65">
        <v>1</v>
      </c>
      <c r="P5" s="65">
        <v>0</v>
      </c>
      <c r="Q5" s="65">
        <v>19.2</v>
      </c>
      <c r="R5" s="40">
        <v>1</v>
      </c>
      <c r="S5" s="66">
        <v>-1422033.09</v>
      </c>
      <c r="T5" s="66">
        <v>-19.250988814894594</v>
      </c>
      <c r="U5" s="66">
        <v>0.21494323491230108</v>
      </c>
      <c r="V5" s="67">
        <v>544.13770371323062</v>
      </c>
      <c r="W5" s="2" t="s">
        <v>109</v>
      </c>
      <c r="X5" s="2">
        <v>6</v>
      </c>
      <c r="Y5" s="2">
        <v>4</v>
      </c>
    </row>
    <row r="6" spans="1:28" x14ac:dyDescent="0.7">
      <c r="A6" s="60">
        <v>3</v>
      </c>
      <c r="B6" s="61">
        <v>8</v>
      </c>
      <c r="C6" s="62" t="s">
        <v>95</v>
      </c>
      <c r="D6" s="63" t="s">
        <v>64</v>
      </c>
      <c r="E6" s="62" t="s">
        <v>255</v>
      </c>
      <c r="F6" s="62" t="s">
        <v>105</v>
      </c>
      <c r="G6" s="64">
        <v>40</v>
      </c>
      <c r="H6" s="62" t="s">
        <v>122</v>
      </c>
      <c r="I6" s="353">
        <v>3.07</v>
      </c>
      <c r="J6" s="353">
        <v>2.78</v>
      </c>
      <c r="K6" s="353">
        <v>2.38</v>
      </c>
      <c r="L6" s="353">
        <v>29970210.309999999</v>
      </c>
      <c r="M6" s="353">
        <v>-21527025.039999999</v>
      </c>
      <c r="N6" s="39">
        <v>0</v>
      </c>
      <c r="O6" s="65">
        <v>1</v>
      </c>
      <c r="P6" s="65">
        <v>0</v>
      </c>
      <c r="Q6" s="65">
        <v>15.3</v>
      </c>
      <c r="R6" s="40">
        <v>1</v>
      </c>
      <c r="S6" s="66">
        <v>-1957002.2763636364</v>
      </c>
      <c r="T6" s="66">
        <v>-15.314346167081895</v>
      </c>
      <c r="U6" s="66">
        <v>0.24412645169071073</v>
      </c>
      <c r="V6" s="67">
        <v>540.20027976370295</v>
      </c>
      <c r="W6" s="2" t="s">
        <v>109</v>
      </c>
      <c r="X6" s="2">
        <v>6</v>
      </c>
      <c r="Y6" s="2">
        <v>6</v>
      </c>
    </row>
    <row r="7" spans="1:28" x14ac:dyDescent="0.7">
      <c r="A7" s="60">
        <v>4</v>
      </c>
      <c r="B7" s="61">
        <v>8</v>
      </c>
      <c r="C7" s="62" t="s">
        <v>95</v>
      </c>
      <c r="D7" s="63" t="s">
        <v>65</v>
      </c>
      <c r="E7" s="62" t="s">
        <v>256</v>
      </c>
      <c r="F7" s="62" t="s">
        <v>105</v>
      </c>
      <c r="G7" s="64">
        <v>43</v>
      </c>
      <c r="H7" s="62" t="s">
        <v>123</v>
      </c>
      <c r="I7" s="353">
        <v>2.54</v>
      </c>
      <c r="J7" s="353">
        <v>2.15</v>
      </c>
      <c r="K7" s="353">
        <v>1.2</v>
      </c>
      <c r="L7" s="353">
        <v>17369826.690000001</v>
      </c>
      <c r="M7" s="353">
        <v>-24120823.510000002</v>
      </c>
      <c r="N7" s="39">
        <v>0</v>
      </c>
      <c r="O7" s="65">
        <v>1</v>
      </c>
      <c r="P7" s="65">
        <v>0</v>
      </c>
      <c r="Q7" s="65">
        <v>7.9</v>
      </c>
      <c r="R7" s="40">
        <v>1</v>
      </c>
      <c r="S7" s="66">
        <v>-2192802.1372727272</v>
      </c>
      <c r="T7" s="66">
        <v>-7.9212923020968624</v>
      </c>
      <c r="U7" s="66">
        <v>0.14356331697234104</v>
      </c>
      <c r="V7" s="67">
        <v>530.78494938069116</v>
      </c>
      <c r="W7" s="2" t="s">
        <v>109</v>
      </c>
      <c r="X7" s="2">
        <v>5</v>
      </c>
      <c r="Y7" s="2">
        <v>5</v>
      </c>
    </row>
    <row r="8" spans="1:28" x14ac:dyDescent="0.7">
      <c r="A8" s="60">
        <v>5</v>
      </c>
      <c r="B8" s="61">
        <v>8</v>
      </c>
      <c r="C8" s="62" t="s">
        <v>95</v>
      </c>
      <c r="D8" s="63" t="s">
        <v>66</v>
      </c>
      <c r="E8" s="62" t="s">
        <v>257</v>
      </c>
      <c r="F8" s="62" t="s">
        <v>105</v>
      </c>
      <c r="G8" s="64">
        <v>36</v>
      </c>
      <c r="H8" s="62" t="s">
        <v>123</v>
      </c>
      <c r="I8" s="353">
        <v>1.93</v>
      </c>
      <c r="J8" s="353">
        <v>1.78</v>
      </c>
      <c r="K8" s="353">
        <v>1.42</v>
      </c>
      <c r="L8" s="353">
        <v>13117129.99</v>
      </c>
      <c r="M8" s="353">
        <v>-9200750.6199999992</v>
      </c>
      <c r="N8" s="39">
        <v>0</v>
      </c>
      <c r="O8" s="65">
        <v>1</v>
      </c>
      <c r="P8" s="65">
        <v>0</v>
      </c>
      <c r="Q8" s="65">
        <v>15.6</v>
      </c>
      <c r="R8" s="40">
        <v>1</v>
      </c>
      <c r="S8" s="66">
        <v>-836431.87454545451</v>
      </c>
      <c r="T8" s="66">
        <v>-15.682245487270908</v>
      </c>
      <c r="U8" s="66">
        <v>0.15851489948823849</v>
      </c>
      <c r="V8" s="67">
        <v>608.75253456998314</v>
      </c>
      <c r="W8" s="2" t="s">
        <v>109</v>
      </c>
      <c r="X8" s="2">
        <v>5</v>
      </c>
      <c r="Y8" s="2">
        <v>2</v>
      </c>
    </row>
    <row r="9" spans="1:28" x14ac:dyDescent="0.7">
      <c r="A9" s="60">
        <v>6</v>
      </c>
      <c r="B9" s="61">
        <v>8</v>
      </c>
      <c r="C9" s="62" t="s">
        <v>95</v>
      </c>
      <c r="D9" s="63" t="s">
        <v>67</v>
      </c>
      <c r="E9" s="62" t="s">
        <v>258</v>
      </c>
      <c r="F9" s="62" t="s">
        <v>105</v>
      </c>
      <c r="G9" s="64">
        <v>30</v>
      </c>
      <c r="H9" s="62" t="s">
        <v>122</v>
      </c>
      <c r="I9" s="353">
        <v>0.99</v>
      </c>
      <c r="J9" s="353">
        <v>0.79</v>
      </c>
      <c r="K9" s="353">
        <v>0.43</v>
      </c>
      <c r="L9" s="353">
        <v>-265175.37</v>
      </c>
      <c r="M9" s="353">
        <v>-14459118.439999999</v>
      </c>
      <c r="N9" s="39">
        <v>3</v>
      </c>
      <c r="O9" s="65">
        <v>2</v>
      </c>
      <c r="P9" s="65">
        <v>2</v>
      </c>
      <c r="Q9" s="65" t="s">
        <v>341</v>
      </c>
      <c r="R9" s="40">
        <v>7</v>
      </c>
      <c r="S9" s="66">
        <v>-1314465.3127272727</v>
      </c>
      <c r="T9" s="66">
        <v>0.20173630101338322</v>
      </c>
      <c r="U9" s="66">
        <v>-2.0278399056178772E-3</v>
      </c>
      <c r="V9" s="67">
        <v>18.913086400973533</v>
      </c>
      <c r="W9" s="2" t="s">
        <v>109</v>
      </c>
      <c r="X9" s="2">
        <v>6</v>
      </c>
      <c r="Y9" s="2">
        <v>5</v>
      </c>
    </row>
    <row r="10" spans="1:28" x14ac:dyDescent="0.7">
      <c r="A10" s="60">
        <v>7</v>
      </c>
      <c r="B10" s="61">
        <v>8</v>
      </c>
      <c r="C10" s="62" t="s">
        <v>95</v>
      </c>
      <c r="D10" s="63" t="s">
        <v>68</v>
      </c>
      <c r="E10" s="62" t="s">
        <v>259</v>
      </c>
      <c r="F10" s="62" t="s">
        <v>105</v>
      </c>
      <c r="G10" s="64">
        <v>61</v>
      </c>
      <c r="H10" s="62" t="s">
        <v>122</v>
      </c>
      <c r="I10" s="353">
        <v>2.36</v>
      </c>
      <c r="J10" s="353">
        <v>1.9</v>
      </c>
      <c r="K10" s="353">
        <v>1.19</v>
      </c>
      <c r="L10" s="353">
        <v>25349561.77</v>
      </c>
      <c r="M10" s="353">
        <v>-23791853.260000002</v>
      </c>
      <c r="N10" s="39">
        <v>0</v>
      </c>
      <c r="O10" s="65">
        <v>1</v>
      </c>
      <c r="P10" s="65">
        <v>0</v>
      </c>
      <c r="Q10" s="65">
        <v>11.7</v>
      </c>
      <c r="R10" s="40">
        <v>1</v>
      </c>
      <c r="S10" s="66">
        <v>-2162895.750909091</v>
      </c>
      <c r="T10" s="66">
        <v>-11.720195834378645</v>
      </c>
      <c r="U10" s="66">
        <v>0.14777234395938604</v>
      </c>
      <c r="V10" s="67">
        <v>356.79994573653522</v>
      </c>
      <c r="W10" s="2" t="s">
        <v>109</v>
      </c>
      <c r="X10" s="2">
        <v>6</v>
      </c>
      <c r="Y10" s="2">
        <v>8</v>
      </c>
    </row>
    <row r="11" spans="1:28" x14ac:dyDescent="0.7">
      <c r="A11" s="60">
        <v>8</v>
      </c>
      <c r="B11" s="61">
        <v>8</v>
      </c>
      <c r="C11" s="62" t="s">
        <v>95</v>
      </c>
      <c r="D11" s="63" t="s">
        <v>69</v>
      </c>
      <c r="E11" s="62" t="s">
        <v>260</v>
      </c>
      <c r="F11" s="62" t="s">
        <v>105</v>
      </c>
      <c r="G11" s="64">
        <v>90</v>
      </c>
      <c r="H11" s="62" t="s">
        <v>128</v>
      </c>
      <c r="I11" s="353">
        <v>1.52</v>
      </c>
      <c r="J11" s="353">
        <v>1.23</v>
      </c>
      <c r="K11" s="353">
        <v>0.56000000000000005</v>
      </c>
      <c r="L11" s="353">
        <v>24753270.43</v>
      </c>
      <c r="M11" s="353">
        <v>-35959040.25</v>
      </c>
      <c r="N11" s="39">
        <v>1</v>
      </c>
      <c r="O11" s="65">
        <v>1</v>
      </c>
      <c r="P11" s="65">
        <v>0</v>
      </c>
      <c r="Q11" s="65">
        <v>7.5</v>
      </c>
      <c r="R11" s="40">
        <v>2</v>
      </c>
      <c r="S11" s="66">
        <v>-3269003.6590909092</v>
      </c>
      <c r="T11" s="66">
        <v>-7.5721146292273467</v>
      </c>
      <c r="U11" s="66">
        <v>9.072251074547627E-2</v>
      </c>
      <c r="V11" s="67">
        <v>393.79377458102567</v>
      </c>
      <c r="W11" s="2" t="s">
        <v>111</v>
      </c>
      <c r="X11" s="2">
        <v>12</v>
      </c>
      <c r="Y11" s="2">
        <v>9</v>
      </c>
    </row>
    <row r="12" spans="1:28" x14ac:dyDescent="0.7">
      <c r="A12" s="60">
        <v>9</v>
      </c>
      <c r="B12" s="61">
        <v>8</v>
      </c>
      <c r="C12" s="62" t="s">
        <v>95</v>
      </c>
      <c r="D12" s="63" t="s">
        <v>70</v>
      </c>
      <c r="E12" s="62" t="s">
        <v>261</v>
      </c>
      <c r="F12" s="62" t="s">
        <v>105</v>
      </c>
      <c r="G12" s="64">
        <v>48</v>
      </c>
      <c r="H12" s="62" t="s">
        <v>122</v>
      </c>
      <c r="I12" s="353">
        <v>2.0099999999999998</v>
      </c>
      <c r="J12" s="353">
        <v>1.68</v>
      </c>
      <c r="K12" s="353">
        <v>0.97</v>
      </c>
      <c r="L12" s="353">
        <v>12738949.300000001</v>
      </c>
      <c r="M12" s="353">
        <v>-24117598.59</v>
      </c>
      <c r="N12" s="39">
        <v>0</v>
      </c>
      <c r="O12" s="65">
        <v>1</v>
      </c>
      <c r="P12" s="65">
        <v>1</v>
      </c>
      <c r="Q12" s="65">
        <v>5.8</v>
      </c>
      <c r="R12" s="40">
        <v>2</v>
      </c>
      <c r="S12" s="66">
        <v>-2192508.9627272729</v>
      </c>
      <c r="T12" s="66">
        <v>-5.810215381812605</v>
      </c>
      <c r="U12" s="66">
        <v>9.7194731862236913E-2</v>
      </c>
      <c r="V12" s="67">
        <v>285.79495406333314</v>
      </c>
      <c r="W12" s="2" t="s">
        <v>109</v>
      </c>
      <c r="X12" s="2">
        <v>6</v>
      </c>
      <c r="Y12" s="2">
        <v>6</v>
      </c>
    </row>
    <row r="13" spans="1:28" x14ac:dyDescent="0.7">
      <c r="A13" s="60">
        <v>10</v>
      </c>
      <c r="B13" s="61">
        <v>8</v>
      </c>
      <c r="C13" s="62" t="s">
        <v>95</v>
      </c>
      <c r="D13" s="63" t="s">
        <v>71</v>
      </c>
      <c r="E13" s="62" t="s">
        <v>262</v>
      </c>
      <c r="F13" s="62" t="s">
        <v>105</v>
      </c>
      <c r="G13" s="64">
        <v>50</v>
      </c>
      <c r="H13" s="62" t="s">
        <v>122</v>
      </c>
      <c r="I13" s="353">
        <v>1.86</v>
      </c>
      <c r="J13" s="353">
        <v>1.47</v>
      </c>
      <c r="K13" s="353">
        <v>0.84</v>
      </c>
      <c r="L13" s="353">
        <v>13591125.35</v>
      </c>
      <c r="M13" s="353">
        <v>-29749895.690000001</v>
      </c>
      <c r="N13" s="39">
        <v>0</v>
      </c>
      <c r="O13" s="65">
        <v>1</v>
      </c>
      <c r="P13" s="65">
        <v>1</v>
      </c>
      <c r="Q13" s="65">
        <v>5</v>
      </c>
      <c r="R13" s="40">
        <v>2</v>
      </c>
      <c r="S13" s="66">
        <v>-2704535.9718181822</v>
      </c>
      <c r="T13" s="66">
        <v>-5.0253076652047914</v>
      </c>
      <c r="U13" s="66">
        <v>9.1086809932255139E-2</v>
      </c>
      <c r="V13" s="67">
        <v>276.99201696610226</v>
      </c>
      <c r="W13" s="2" t="s">
        <v>109</v>
      </c>
      <c r="X13" s="2">
        <v>6</v>
      </c>
      <c r="Y13" s="2">
        <v>7</v>
      </c>
    </row>
    <row r="14" spans="1:28" x14ac:dyDescent="0.7">
      <c r="A14" s="60">
        <v>11</v>
      </c>
      <c r="B14" s="61">
        <v>8</v>
      </c>
      <c r="C14" s="62" t="s">
        <v>95</v>
      </c>
      <c r="D14" s="63" t="s">
        <v>76</v>
      </c>
      <c r="E14" s="62" t="s">
        <v>263</v>
      </c>
      <c r="F14" s="62" t="s">
        <v>105</v>
      </c>
      <c r="G14" s="64">
        <v>234</v>
      </c>
      <c r="H14" s="62" t="s">
        <v>125</v>
      </c>
      <c r="I14" s="353">
        <v>0.72</v>
      </c>
      <c r="J14" s="353">
        <v>0.6</v>
      </c>
      <c r="K14" s="353">
        <v>0.16</v>
      </c>
      <c r="L14" s="353">
        <v>-25204777.460000001</v>
      </c>
      <c r="M14" s="353">
        <v>44622080.490000002</v>
      </c>
      <c r="N14" s="39">
        <v>3</v>
      </c>
      <c r="O14" s="65">
        <v>1</v>
      </c>
      <c r="P14" s="65">
        <v>2</v>
      </c>
      <c r="Q14" s="65">
        <v>6.2</v>
      </c>
      <c r="R14" s="40">
        <v>6</v>
      </c>
      <c r="S14" s="66">
        <v>4056552.771818182</v>
      </c>
      <c r="T14" s="66">
        <v>-6.2133488402033041</v>
      </c>
      <c r="U14" s="66">
        <v>-7.7835021066309323E-2</v>
      </c>
      <c r="V14" s="67">
        <v>-264.86378569250473</v>
      </c>
      <c r="W14" s="2" t="s">
        <v>111</v>
      </c>
      <c r="X14" s="2">
        <v>13</v>
      </c>
      <c r="Y14" s="2">
        <v>10</v>
      </c>
    </row>
    <row r="15" spans="1:28" x14ac:dyDescent="0.7">
      <c r="A15" s="60">
        <v>12</v>
      </c>
      <c r="B15" s="61">
        <v>8</v>
      </c>
      <c r="C15" s="62" t="s">
        <v>95</v>
      </c>
      <c r="D15" s="63" t="s">
        <v>87</v>
      </c>
      <c r="E15" s="62" t="s">
        <v>264</v>
      </c>
      <c r="F15" s="62" t="s">
        <v>105</v>
      </c>
      <c r="G15" s="64">
        <v>20</v>
      </c>
      <c r="H15" s="62" t="s">
        <v>126</v>
      </c>
      <c r="I15" s="353">
        <v>0.97</v>
      </c>
      <c r="J15" s="353">
        <v>0.81</v>
      </c>
      <c r="K15" s="353">
        <v>0.54</v>
      </c>
      <c r="L15" s="353">
        <v>-373694.34</v>
      </c>
      <c r="M15" s="353">
        <v>-1283402.46</v>
      </c>
      <c r="N15" s="39">
        <v>3</v>
      </c>
      <c r="O15" s="65">
        <v>2</v>
      </c>
      <c r="P15" s="65">
        <v>2</v>
      </c>
      <c r="Q15" s="65" t="s">
        <v>341</v>
      </c>
      <c r="R15" s="40">
        <v>7</v>
      </c>
      <c r="S15" s="66">
        <v>-116672.95090909091</v>
      </c>
      <c r="T15" s="66">
        <v>3.2029218176814154</v>
      </c>
      <c r="U15" s="66">
        <v>-7.8284096355090427E-3</v>
      </c>
      <c r="V15" s="67">
        <v>27.070566511987625</v>
      </c>
      <c r="W15" s="2" t="s">
        <v>112</v>
      </c>
      <c r="X15" s="2">
        <v>2</v>
      </c>
      <c r="Y15" s="2">
        <v>1</v>
      </c>
    </row>
    <row r="16" spans="1:28" x14ac:dyDescent="0.7">
      <c r="A16" s="60">
        <v>13</v>
      </c>
      <c r="B16" s="61">
        <v>8</v>
      </c>
      <c r="C16" s="62" t="s">
        <v>89</v>
      </c>
      <c r="D16" s="63" t="s">
        <v>37</v>
      </c>
      <c r="E16" s="62" t="s">
        <v>265</v>
      </c>
      <c r="F16" s="62" t="s">
        <v>106</v>
      </c>
      <c r="G16" s="64">
        <v>273</v>
      </c>
      <c r="H16" s="62" t="s">
        <v>121</v>
      </c>
      <c r="I16" s="353">
        <v>2.38</v>
      </c>
      <c r="J16" s="353">
        <v>2.06</v>
      </c>
      <c r="K16" s="353">
        <v>1.24</v>
      </c>
      <c r="L16" s="353">
        <v>163848927.72</v>
      </c>
      <c r="M16" s="353">
        <v>90904060.400000006</v>
      </c>
      <c r="N16" s="39">
        <v>0</v>
      </c>
      <c r="O16" s="65">
        <v>0</v>
      </c>
      <c r="P16" s="65">
        <v>0</v>
      </c>
      <c r="Q16" s="65" t="s">
        <v>341</v>
      </c>
      <c r="R16" s="40">
        <v>0</v>
      </c>
      <c r="S16" s="66">
        <v>8264005.4909090912</v>
      </c>
      <c r="T16" s="66">
        <v>19.826817382955976</v>
      </c>
      <c r="U16" s="66">
        <v>0.22583059450308607</v>
      </c>
      <c r="V16" s="67">
        <v>1798.0715462763669</v>
      </c>
      <c r="W16" s="2" t="s">
        <v>108</v>
      </c>
      <c r="X16" s="2">
        <v>16</v>
      </c>
      <c r="Y16" s="2">
        <v>12</v>
      </c>
    </row>
    <row r="17" spans="1:25" x14ac:dyDescent="0.7">
      <c r="A17" s="60">
        <v>14</v>
      </c>
      <c r="B17" s="61">
        <v>8</v>
      </c>
      <c r="C17" s="62" t="s">
        <v>89</v>
      </c>
      <c r="D17" s="63" t="s">
        <v>38</v>
      </c>
      <c r="E17" s="62" t="s">
        <v>266</v>
      </c>
      <c r="F17" s="62" t="s">
        <v>105</v>
      </c>
      <c r="G17" s="64">
        <v>37</v>
      </c>
      <c r="H17" s="62" t="s">
        <v>122</v>
      </c>
      <c r="I17" s="353">
        <v>2.4500000000000002</v>
      </c>
      <c r="J17" s="353">
        <v>2.2000000000000002</v>
      </c>
      <c r="K17" s="353">
        <v>1.57</v>
      </c>
      <c r="L17" s="353">
        <v>23476649.289999999</v>
      </c>
      <c r="M17" s="353">
        <v>-11449866.470000001</v>
      </c>
      <c r="N17" s="39">
        <v>0</v>
      </c>
      <c r="O17" s="65">
        <v>1</v>
      </c>
      <c r="P17" s="65">
        <v>0</v>
      </c>
      <c r="Q17" s="65">
        <v>22.5</v>
      </c>
      <c r="R17" s="40">
        <v>1</v>
      </c>
      <c r="S17" s="66">
        <v>-1040896.9518181819</v>
      </c>
      <c r="T17" s="66">
        <v>-22.554249245318925</v>
      </c>
      <c r="U17" s="66">
        <v>0.17607758240546942</v>
      </c>
      <c r="V17" s="67">
        <v>589.09291004335262</v>
      </c>
      <c r="W17" s="2" t="s">
        <v>109</v>
      </c>
      <c r="X17" s="2">
        <v>6</v>
      </c>
      <c r="Y17" s="2">
        <v>7</v>
      </c>
    </row>
    <row r="18" spans="1:25" x14ac:dyDescent="0.7">
      <c r="A18" s="60">
        <v>15</v>
      </c>
      <c r="B18" s="61">
        <v>8</v>
      </c>
      <c r="C18" s="62" t="s">
        <v>89</v>
      </c>
      <c r="D18" s="63" t="s">
        <v>40</v>
      </c>
      <c r="E18" s="62" t="s">
        <v>267</v>
      </c>
      <c r="F18" s="62" t="s">
        <v>105</v>
      </c>
      <c r="G18" s="64">
        <v>73</v>
      </c>
      <c r="H18" s="62" t="s">
        <v>186</v>
      </c>
      <c r="I18" s="353">
        <v>1.43</v>
      </c>
      <c r="J18" s="353">
        <v>1.27</v>
      </c>
      <c r="K18" s="353">
        <v>0.81</v>
      </c>
      <c r="L18" s="353">
        <v>15230046.83</v>
      </c>
      <c r="M18" s="353">
        <v>-40060.65</v>
      </c>
      <c r="N18" s="39">
        <v>1</v>
      </c>
      <c r="O18" s="65">
        <v>1</v>
      </c>
      <c r="P18" s="65">
        <v>0</v>
      </c>
      <c r="Q18" s="65">
        <v>4181.8999999999996</v>
      </c>
      <c r="R18" s="40">
        <v>2</v>
      </c>
      <c r="S18" s="66">
        <v>-3641.8772727272731</v>
      </c>
      <c r="T18" s="68">
        <v>-4181.9220389584289</v>
      </c>
      <c r="U18" s="66">
        <v>7.9772378956417034E-2</v>
      </c>
      <c r="V18" s="67">
        <v>255.60488568595414</v>
      </c>
      <c r="W18" s="2" t="s">
        <v>110</v>
      </c>
      <c r="X18" s="2">
        <v>9</v>
      </c>
      <c r="Y18" s="2">
        <v>9</v>
      </c>
    </row>
    <row r="19" spans="1:25" x14ac:dyDescent="0.7">
      <c r="A19" s="60">
        <v>16</v>
      </c>
      <c r="B19" s="61">
        <v>8</v>
      </c>
      <c r="C19" s="62" t="s">
        <v>89</v>
      </c>
      <c r="D19" s="63" t="s">
        <v>43</v>
      </c>
      <c r="E19" s="62" t="s">
        <v>268</v>
      </c>
      <c r="F19" s="62" t="s">
        <v>105</v>
      </c>
      <c r="G19" s="64">
        <v>125</v>
      </c>
      <c r="H19" s="62" t="s">
        <v>125</v>
      </c>
      <c r="I19" s="353">
        <v>2</v>
      </c>
      <c r="J19" s="353">
        <v>1.74</v>
      </c>
      <c r="K19" s="353">
        <v>0.77</v>
      </c>
      <c r="L19" s="353">
        <v>38809008.270000003</v>
      </c>
      <c r="M19" s="353">
        <v>-30961535.300000001</v>
      </c>
      <c r="N19" s="39">
        <v>1</v>
      </c>
      <c r="O19" s="65">
        <v>1</v>
      </c>
      <c r="P19" s="65">
        <v>0</v>
      </c>
      <c r="Q19" s="65">
        <v>13.7</v>
      </c>
      <c r="R19" s="40">
        <v>2</v>
      </c>
      <c r="S19" s="66">
        <v>-2814685.0272727273</v>
      </c>
      <c r="T19" s="68">
        <v>-13.788046582108608</v>
      </c>
      <c r="U19" s="66">
        <v>0.17539920629953906</v>
      </c>
      <c r="V19" s="67">
        <v>481.66463752100742</v>
      </c>
      <c r="W19" s="2" t="s">
        <v>111</v>
      </c>
      <c r="X19" s="2">
        <v>13</v>
      </c>
      <c r="Y19" s="2">
        <v>10</v>
      </c>
    </row>
    <row r="20" spans="1:25" x14ac:dyDescent="0.7">
      <c r="A20" s="60">
        <v>17</v>
      </c>
      <c r="B20" s="61">
        <v>8</v>
      </c>
      <c r="C20" s="62" t="s">
        <v>89</v>
      </c>
      <c r="D20" s="63" t="s">
        <v>44</v>
      </c>
      <c r="E20" s="62" t="s">
        <v>269</v>
      </c>
      <c r="F20" s="62" t="s">
        <v>105</v>
      </c>
      <c r="G20" s="64">
        <v>41</v>
      </c>
      <c r="H20" s="62" t="s">
        <v>122</v>
      </c>
      <c r="I20" s="353">
        <v>2.1800000000000002</v>
      </c>
      <c r="J20" s="353">
        <v>2.0099999999999998</v>
      </c>
      <c r="K20" s="353">
        <v>1.2</v>
      </c>
      <c r="L20" s="353">
        <v>19140824.82</v>
      </c>
      <c r="M20" s="353">
        <v>-23291816.460000001</v>
      </c>
      <c r="N20" s="39">
        <v>0</v>
      </c>
      <c r="O20" s="65">
        <v>1</v>
      </c>
      <c r="P20" s="65">
        <v>0</v>
      </c>
      <c r="Q20" s="65">
        <v>9</v>
      </c>
      <c r="R20" s="40">
        <v>1</v>
      </c>
      <c r="S20" s="66">
        <v>-2117437.86</v>
      </c>
      <c r="T20" s="66">
        <v>-9.0396158402494997</v>
      </c>
      <c r="U20" s="66">
        <v>0.15146730303404954</v>
      </c>
      <c r="V20" s="67">
        <v>586.28298036062938</v>
      </c>
      <c r="W20" s="2" t="s">
        <v>109</v>
      </c>
      <c r="X20" s="2">
        <v>6</v>
      </c>
      <c r="Y20" s="2">
        <v>6</v>
      </c>
    </row>
    <row r="21" spans="1:25" x14ac:dyDescent="0.7">
      <c r="A21" s="60">
        <v>18</v>
      </c>
      <c r="B21" s="61">
        <v>8</v>
      </c>
      <c r="C21" s="62" t="s">
        <v>89</v>
      </c>
      <c r="D21" s="63" t="s">
        <v>45</v>
      </c>
      <c r="E21" s="62" t="s">
        <v>270</v>
      </c>
      <c r="F21" s="62" t="s">
        <v>105</v>
      </c>
      <c r="G21" s="64">
        <v>52</v>
      </c>
      <c r="H21" s="62" t="s">
        <v>122</v>
      </c>
      <c r="I21" s="353">
        <v>2.76</v>
      </c>
      <c r="J21" s="353">
        <v>2.37</v>
      </c>
      <c r="K21" s="353">
        <v>1.54</v>
      </c>
      <c r="L21" s="353">
        <v>26994271.129999999</v>
      </c>
      <c r="M21" s="353">
        <v>-3668738.54</v>
      </c>
      <c r="N21" s="39">
        <v>0</v>
      </c>
      <c r="O21" s="65">
        <v>1</v>
      </c>
      <c r="P21" s="65">
        <v>0</v>
      </c>
      <c r="Q21" s="65">
        <v>80.900000000000006</v>
      </c>
      <c r="R21" s="40">
        <v>1</v>
      </c>
      <c r="S21" s="66">
        <v>-333521.68545454548</v>
      </c>
      <c r="T21" s="66">
        <v>-80.937079378243169</v>
      </c>
      <c r="U21" s="66">
        <v>0.20995134853515157</v>
      </c>
      <c r="V21" s="67">
        <v>777.75583863949907</v>
      </c>
      <c r="W21" s="2" t="s">
        <v>109</v>
      </c>
      <c r="X21" s="2">
        <v>6</v>
      </c>
      <c r="Y21" s="2">
        <v>7</v>
      </c>
    </row>
    <row r="22" spans="1:25" x14ac:dyDescent="0.7">
      <c r="A22" s="60">
        <v>19</v>
      </c>
      <c r="B22" s="61">
        <v>8</v>
      </c>
      <c r="C22" s="62" t="s">
        <v>89</v>
      </c>
      <c r="D22" s="63" t="s">
        <v>46</v>
      </c>
      <c r="E22" s="62" t="s">
        <v>271</v>
      </c>
      <c r="F22" s="62" t="s">
        <v>105</v>
      </c>
      <c r="G22" s="64">
        <v>38</v>
      </c>
      <c r="H22" s="62" t="s">
        <v>122</v>
      </c>
      <c r="I22" s="353">
        <v>1.27</v>
      </c>
      <c r="J22" s="353">
        <v>1.1399999999999999</v>
      </c>
      <c r="K22" s="353">
        <v>0.76</v>
      </c>
      <c r="L22" s="353">
        <v>6470107.4699999997</v>
      </c>
      <c r="M22" s="353">
        <v>-13368933.779999999</v>
      </c>
      <c r="N22" s="39">
        <v>2</v>
      </c>
      <c r="O22" s="65">
        <v>1</v>
      </c>
      <c r="P22" s="65">
        <v>1</v>
      </c>
      <c r="Q22" s="65">
        <v>5.3</v>
      </c>
      <c r="R22" s="40">
        <v>4</v>
      </c>
      <c r="S22" s="66">
        <v>-1215357.6163636362</v>
      </c>
      <c r="T22" s="66">
        <v>-5.3236244072412484</v>
      </c>
      <c r="U22" s="66">
        <v>5.7744284001280434E-2</v>
      </c>
      <c r="V22" s="67">
        <v>217.24489783079167</v>
      </c>
      <c r="W22" s="2" t="s">
        <v>109</v>
      </c>
      <c r="X22" s="2">
        <v>6</v>
      </c>
      <c r="Y22" s="2">
        <v>6</v>
      </c>
    </row>
    <row r="23" spans="1:25" x14ac:dyDescent="0.7">
      <c r="A23" s="60">
        <v>20</v>
      </c>
      <c r="B23" s="61">
        <v>8</v>
      </c>
      <c r="C23" s="62" t="s">
        <v>89</v>
      </c>
      <c r="D23" s="63" t="s">
        <v>47</v>
      </c>
      <c r="E23" s="62" t="s">
        <v>272</v>
      </c>
      <c r="F23" s="62" t="s">
        <v>105</v>
      </c>
      <c r="G23" s="64">
        <v>32</v>
      </c>
      <c r="H23" s="62" t="s">
        <v>126</v>
      </c>
      <c r="I23" s="353">
        <v>0.94</v>
      </c>
      <c r="J23" s="353">
        <v>0.77</v>
      </c>
      <c r="K23" s="353">
        <v>0.55000000000000004</v>
      </c>
      <c r="L23" s="353">
        <v>-700652.15</v>
      </c>
      <c r="M23" s="353">
        <v>-16732180.710000001</v>
      </c>
      <c r="N23" s="39">
        <v>3</v>
      </c>
      <c r="O23" s="65">
        <v>2</v>
      </c>
      <c r="P23" s="65">
        <v>2</v>
      </c>
      <c r="Q23" s="65" t="s">
        <v>341</v>
      </c>
      <c r="R23" s="40">
        <v>7</v>
      </c>
      <c r="S23" s="66">
        <v>-1521107.3372727274</v>
      </c>
      <c r="T23" s="66">
        <v>0.46061979508706846</v>
      </c>
      <c r="U23" s="66">
        <v>-9.4655086488997092E-3</v>
      </c>
      <c r="V23" s="67">
        <v>-19.486956026753948</v>
      </c>
      <c r="W23" s="2" t="s">
        <v>112</v>
      </c>
      <c r="X23" s="2">
        <v>2</v>
      </c>
      <c r="Y23" s="2">
        <v>2</v>
      </c>
    </row>
    <row r="24" spans="1:25" x14ac:dyDescent="0.7">
      <c r="A24" s="60">
        <v>21</v>
      </c>
      <c r="B24" s="61">
        <v>8</v>
      </c>
      <c r="C24" s="62" t="s">
        <v>92</v>
      </c>
      <c r="D24" s="63" t="s">
        <v>2</v>
      </c>
      <c r="E24" s="62" t="s">
        <v>273</v>
      </c>
      <c r="F24" s="62" t="s">
        <v>106</v>
      </c>
      <c r="G24" s="64">
        <v>558</v>
      </c>
      <c r="H24" s="62" t="s">
        <v>127</v>
      </c>
      <c r="I24" s="353">
        <v>1.97</v>
      </c>
      <c r="J24" s="353">
        <v>1.78</v>
      </c>
      <c r="K24" s="353">
        <v>0.72</v>
      </c>
      <c r="L24" s="353">
        <v>274171917.97000003</v>
      </c>
      <c r="M24" s="353">
        <v>563490385.00999999</v>
      </c>
      <c r="N24" s="39">
        <v>1</v>
      </c>
      <c r="O24" s="65">
        <v>0</v>
      </c>
      <c r="P24" s="65">
        <v>0</v>
      </c>
      <c r="Q24" s="65" t="s">
        <v>341</v>
      </c>
      <c r="R24" s="40">
        <v>1</v>
      </c>
      <c r="S24" s="66">
        <v>51226398.637272723</v>
      </c>
      <c r="T24" s="66">
        <v>5.352160707438653</v>
      </c>
      <c r="U24" s="66">
        <v>0.21905649199070135</v>
      </c>
      <c r="V24" s="67">
        <v>2250.1152064584012</v>
      </c>
      <c r="W24" s="2" t="s">
        <v>108</v>
      </c>
      <c r="X24" s="2">
        <v>17</v>
      </c>
      <c r="Y24" s="2">
        <v>13</v>
      </c>
    </row>
    <row r="25" spans="1:25" x14ac:dyDescent="0.7">
      <c r="A25" s="60">
        <v>22</v>
      </c>
      <c r="B25" s="61">
        <v>8</v>
      </c>
      <c r="C25" s="62" t="s">
        <v>92</v>
      </c>
      <c r="D25" s="63" t="s">
        <v>27</v>
      </c>
      <c r="E25" s="62" t="s">
        <v>274</v>
      </c>
      <c r="F25" s="62" t="s">
        <v>105</v>
      </c>
      <c r="G25" s="64">
        <v>30</v>
      </c>
      <c r="H25" s="62" t="s">
        <v>123</v>
      </c>
      <c r="I25" s="353">
        <v>4.1500000000000004</v>
      </c>
      <c r="J25" s="353">
        <v>3.93</v>
      </c>
      <c r="K25" s="353">
        <v>3.4</v>
      </c>
      <c r="L25" s="353">
        <v>32723691.93</v>
      </c>
      <c r="M25" s="353">
        <v>-2990168.42</v>
      </c>
      <c r="N25" s="39">
        <v>0</v>
      </c>
      <c r="O25" s="65">
        <v>1</v>
      </c>
      <c r="P25" s="65">
        <v>0</v>
      </c>
      <c r="Q25" s="65">
        <v>120.3</v>
      </c>
      <c r="R25" s="40">
        <v>1</v>
      </c>
      <c r="S25" s="66">
        <v>-271833.49272727274</v>
      </c>
      <c r="T25" s="66">
        <v>-120.38138347738953</v>
      </c>
      <c r="U25" s="66">
        <v>0.33539317163784743</v>
      </c>
      <c r="V25" s="67">
        <v>1311.7607309322034</v>
      </c>
      <c r="W25" s="2" t="s">
        <v>109</v>
      </c>
      <c r="X25" s="2">
        <v>5</v>
      </c>
      <c r="Y25" s="2">
        <v>5</v>
      </c>
    </row>
    <row r="26" spans="1:25" x14ac:dyDescent="0.7">
      <c r="A26" s="60">
        <v>23</v>
      </c>
      <c r="B26" s="61">
        <v>8</v>
      </c>
      <c r="C26" s="62" t="s">
        <v>92</v>
      </c>
      <c r="D26" s="63" t="s">
        <v>28</v>
      </c>
      <c r="E26" s="62" t="s">
        <v>275</v>
      </c>
      <c r="F26" s="62" t="s">
        <v>105</v>
      </c>
      <c r="G26" s="64">
        <v>59</v>
      </c>
      <c r="H26" s="62" t="s">
        <v>122</v>
      </c>
      <c r="I26" s="353">
        <v>1.04</v>
      </c>
      <c r="J26" s="353">
        <v>0.87</v>
      </c>
      <c r="K26" s="353">
        <v>0.46</v>
      </c>
      <c r="L26" s="353">
        <v>1833222.19</v>
      </c>
      <c r="M26" s="353">
        <v>3900219.78</v>
      </c>
      <c r="N26" s="39">
        <v>3</v>
      </c>
      <c r="O26" s="65">
        <v>0</v>
      </c>
      <c r="P26" s="65">
        <v>0</v>
      </c>
      <c r="Q26" s="65" t="s">
        <v>341</v>
      </c>
      <c r="R26" s="40">
        <v>3</v>
      </c>
      <c r="S26" s="66">
        <v>354565.43454545451</v>
      </c>
      <c r="T26" s="66">
        <v>5.1703353214623204</v>
      </c>
      <c r="U26" s="66">
        <v>1.176830829961369E-2</v>
      </c>
      <c r="V26" s="67">
        <v>84.794084138883406</v>
      </c>
      <c r="W26" s="2" t="s">
        <v>109</v>
      </c>
      <c r="X26" s="2">
        <v>6</v>
      </c>
      <c r="Y26" s="2">
        <v>8</v>
      </c>
    </row>
    <row r="27" spans="1:25" x14ac:dyDescent="0.7">
      <c r="A27" s="60">
        <v>24</v>
      </c>
      <c r="B27" s="61">
        <v>8</v>
      </c>
      <c r="C27" s="62" t="s">
        <v>92</v>
      </c>
      <c r="D27" s="63" t="s">
        <v>29</v>
      </c>
      <c r="E27" s="62" t="s">
        <v>276</v>
      </c>
      <c r="F27" s="62" t="s">
        <v>105</v>
      </c>
      <c r="G27" s="64">
        <v>34</v>
      </c>
      <c r="H27" s="62" t="s">
        <v>122</v>
      </c>
      <c r="I27" s="353">
        <v>2.0499999999999998</v>
      </c>
      <c r="J27" s="353">
        <v>1.75</v>
      </c>
      <c r="K27" s="353">
        <v>1.04</v>
      </c>
      <c r="L27" s="353">
        <v>26486826.84</v>
      </c>
      <c r="M27" s="353">
        <v>-1289061.96</v>
      </c>
      <c r="N27" s="39">
        <v>0</v>
      </c>
      <c r="O27" s="65">
        <v>1</v>
      </c>
      <c r="P27" s="65">
        <v>0</v>
      </c>
      <c r="Q27" s="65">
        <v>226</v>
      </c>
      <c r="R27" s="40">
        <v>1</v>
      </c>
      <c r="S27" s="66">
        <v>-117187.45090909091</v>
      </c>
      <c r="T27" s="66">
        <v>-226.02101705025876</v>
      </c>
      <c r="U27" s="69">
        <v>0.21172592808287827</v>
      </c>
      <c r="V27" s="67">
        <v>691.94913922793069</v>
      </c>
      <c r="W27" s="2" t="s">
        <v>109</v>
      </c>
      <c r="X27" s="2">
        <v>6</v>
      </c>
      <c r="Y27" s="2">
        <v>7</v>
      </c>
    </row>
    <row r="28" spans="1:25" x14ac:dyDescent="0.7">
      <c r="A28" s="60">
        <v>25</v>
      </c>
      <c r="B28" s="61">
        <v>8</v>
      </c>
      <c r="C28" s="62" t="s">
        <v>92</v>
      </c>
      <c r="D28" s="63" t="s">
        <v>30</v>
      </c>
      <c r="E28" s="62" t="s">
        <v>277</v>
      </c>
      <c r="F28" s="62" t="s">
        <v>105</v>
      </c>
      <c r="G28" s="64">
        <v>20</v>
      </c>
      <c r="H28" s="62" t="s">
        <v>126</v>
      </c>
      <c r="I28" s="353">
        <v>1.1000000000000001</v>
      </c>
      <c r="J28" s="353">
        <v>0.9</v>
      </c>
      <c r="K28" s="353">
        <v>0.61</v>
      </c>
      <c r="L28" s="353">
        <v>994931.63</v>
      </c>
      <c r="M28" s="353">
        <v>-904948.58</v>
      </c>
      <c r="N28" s="39">
        <v>3</v>
      </c>
      <c r="O28" s="65">
        <v>1</v>
      </c>
      <c r="P28" s="65">
        <v>0</v>
      </c>
      <c r="Q28" s="65">
        <v>12</v>
      </c>
      <c r="R28" s="40">
        <v>4</v>
      </c>
      <c r="S28" s="66">
        <v>-82268.052727272719</v>
      </c>
      <c r="T28" s="66">
        <v>-12.093778775806246</v>
      </c>
      <c r="U28" s="69">
        <v>1.4785335422525215E-2</v>
      </c>
      <c r="V28" s="67">
        <v>123.97068183762512</v>
      </c>
      <c r="W28" s="2" t="s">
        <v>112</v>
      </c>
      <c r="X28" s="2">
        <v>2</v>
      </c>
      <c r="Y28" s="2">
        <v>2</v>
      </c>
    </row>
    <row r="29" spans="1:25" x14ac:dyDescent="0.7">
      <c r="A29" s="60">
        <v>26</v>
      </c>
      <c r="B29" s="61">
        <v>8</v>
      </c>
      <c r="C29" s="62" t="s">
        <v>92</v>
      </c>
      <c r="D29" s="63" t="s">
        <v>31</v>
      </c>
      <c r="E29" s="62" t="s">
        <v>278</v>
      </c>
      <c r="F29" s="62" t="s">
        <v>105</v>
      </c>
      <c r="G29" s="64">
        <v>30</v>
      </c>
      <c r="H29" s="62" t="s">
        <v>123</v>
      </c>
      <c r="I29" s="353">
        <v>2.2200000000000002</v>
      </c>
      <c r="J29" s="353">
        <v>1.94</v>
      </c>
      <c r="K29" s="353">
        <v>0.97</v>
      </c>
      <c r="L29" s="353">
        <v>11627916.449999999</v>
      </c>
      <c r="M29" s="353">
        <v>-11737643.66</v>
      </c>
      <c r="N29" s="39">
        <v>0</v>
      </c>
      <c r="O29" s="65">
        <v>1</v>
      </c>
      <c r="P29" s="65">
        <v>0</v>
      </c>
      <c r="Q29" s="65">
        <v>10.8</v>
      </c>
      <c r="R29" s="40">
        <v>1</v>
      </c>
      <c r="S29" s="66">
        <v>-1067058.5145454546</v>
      </c>
      <c r="T29" s="66">
        <v>-10.897168516530002</v>
      </c>
      <c r="U29" s="69">
        <v>0.13675943673794863</v>
      </c>
      <c r="V29" s="67">
        <v>564.48269756939828</v>
      </c>
      <c r="W29" s="2" t="s">
        <v>109</v>
      </c>
      <c r="X29" s="2">
        <v>5</v>
      </c>
      <c r="Y29" s="2">
        <v>4</v>
      </c>
    </row>
    <row r="30" spans="1:25" x14ac:dyDescent="0.7">
      <c r="A30" s="60">
        <v>27</v>
      </c>
      <c r="B30" s="61">
        <v>8</v>
      </c>
      <c r="C30" s="62" t="s">
        <v>92</v>
      </c>
      <c r="D30" s="63" t="s">
        <v>32</v>
      </c>
      <c r="E30" s="62" t="s">
        <v>279</v>
      </c>
      <c r="F30" s="62" t="s">
        <v>105</v>
      </c>
      <c r="G30" s="64">
        <v>35</v>
      </c>
      <c r="H30" s="62" t="s">
        <v>123</v>
      </c>
      <c r="I30" s="353">
        <v>2.44</v>
      </c>
      <c r="J30" s="353">
        <v>2.1</v>
      </c>
      <c r="K30" s="353">
        <v>0.94</v>
      </c>
      <c r="L30" s="353">
        <v>18928862.780000001</v>
      </c>
      <c r="M30" s="353">
        <v>-13333902.380000001</v>
      </c>
      <c r="N30" s="39">
        <v>0</v>
      </c>
      <c r="O30" s="65">
        <v>1</v>
      </c>
      <c r="P30" s="65">
        <v>0</v>
      </c>
      <c r="Q30" s="65">
        <v>15.6</v>
      </c>
      <c r="R30" s="40">
        <v>1</v>
      </c>
      <c r="S30" s="66">
        <v>-1212172.9436363636</v>
      </c>
      <c r="T30" s="66">
        <v>-15.615645341180308</v>
      </c>
      <c r="U30" s="69">
        <v>0.19955425505736957</v>
      </c>
      <c r="V30" s="67">
        <v>725.34227803236433</v>
      </c>
      <c r="W30" s="2" t="s">
        <v>109</v>
      </c>
      <c r="X30" s="2">
        <v>5</v>
      </c>
      <c r="Y30" s="2">
        <v>5</v>
      </c>
    </row>
    <row r="31" spans="1:25" x14ac:dyDescent="0.7">
      <c r="A31" s="60">
        <v>28</v>
      </c>
      <c r="B31" s="61">
        <v>8</v>
      </c>
      <c r="C31" s="62" t="s">
        <v>92</v>
      </c>
      <c r="D31" s="63" t="s">
        <v>33</v>
      </c>
      <c r="E31" s="62" t="s">
        <v>280</v>
      </c>
      <c r="F31" s="62" t="s">
        <v>105</v>
      </c>
      <c r="G31" s="64">
        <v>120</v>
      </c>
      <c r="H31" s="62" t="s">
        <v>125</v>
      </c>
      <c r="I31" s="353">
        <v>0.69</v>
      </c>
      <c r="J31" s="353">
        <v>0.56000000000000005</v>
      </c>
      <c r="K31" s="353">
        <v>0.23</v>
      </c>
      <c r="L31" s="353">
        <v>-32413407.149999999</v>
      </c>
      <c r="M31" s="353">
        <v>-32532112.34</v>
      </c>
      <c r="N31" s="39">
        <v>3</v>
      </c>
      <c r="O31" s="65">
        <v>2</v>
      </c>
      <c r="P31" s="65">
        <v>2</v>
      </c>
      <c r="Q31" s="65" t="s">
        <v>341</v>
      </c>
      <c r="R31" s="40">
        <v>7</v>
      </c>
      <c r="S31" s="66">
        <v>-2957464.7581818183</v>
      </c>
      <c r="T31" s="66">
        <v>10.959862517491846</v>
      </c>
      <c r="U31" s="69">
        <v>-9.9115786303507245E-2</v>
      </c>
      <c r="V31" s="67">
        <v>-259.56042568127003</v>
      </c>
      <c r="W31" s="2" t="s">
        <v>111</v>
      </c>
      <c r="X31" s="2">
        <v>13</v>
      </c>
      <c r="Y31" s="2">
        <v>10</v>
      </c>
    </row>
    <row r="32" spans="1:25" x14ac:dyDescent="0.7">
      <c r="A32" s="60">
        <v>29</v>
      </c>
      <c r="B32" s="61">
        <v>8</v>
      </c>
      <c r="C32" s="62" t="s">
        <v>92</v>
      </c>
      <c r="D32" s="63" t="s">
        <v>34</v>
      </c>
      <c r="E32" s="62" t="s">
        <v>281</v>
      </c>
      <c r="F32" s="62" t="s">
        <v>105</v>
      </c>
      <c r="G32" s="64">
        <v>32</v>
      </c>
      <c r="H32" s="62" t="s">
        <v>123</v>
      </c>
      <c r="I32" s="353">
        <v>1.02</v>
      </c>
      <c r="J32" s="353">
        <v>0.89</v>
      </c>
      <c r="K32" s="353">
        <v>0.53</v>
      </c>
      <c r="L32" s="353">
        <v>548700.39</v>
      </c>
      <c r="M32" s="353">
        <v>-4180082.77</v>
      </c>
      <c r="N32" s="39">
        <v>3</v>
      </c>
      <c r="O32" s="65">
        <v>1</v>
      </c>
      <c r="P32" s="65">
        <v>2</v>
      </c>
      <c r="Q32" s="65">
        <v>1.4</v>
      </c>
      <c r="R32" s="40">
        <v>6</v>
      </c>
      <c r="S32" s="66">
        <v>-380007.52454545454</v>
      </c>
      <c r="T32" s="66">
        <v>-1.4439198030521296</v>
      </c>
      <c r="U32" s="69">
        <v>6.2228352792425175E-3</v>
      </c>
      <c r="V32" s="67">
        <v>67.719028847824831</v>
      </c>
      <c r="W32" s="2" t="s">
        <v>109</v>
      </c>
      <c r="X32" s="2">
        <v>5</v>
      </c>
      <c r="Y32" s="2">
        <v>6</v>
      </c>
    </row>
    <row r="33" spans="1:25" x14ac:dyDescent="0.7">
      <c r="A33" s="60">
        <v>30</v>
      </c>
      <c r="B33" s="61">
        <v>8</v>
      </c>
      <c r="C33" s="62" t="s">
        <v>92</v>
      </c>
      <c r="D33" s="63" t="s">
        <v>35</v>
      </c>
      <c r="E33" s="62" t="s">
        <v>282</v>
      </c>
      <c r="F33" s="62" t="s">
        <v>105</v>
      </c>
      <c r="G33" s="64">
        <v>40</v>
      </c>
      <c r="H33" s="62" t="s">
        <v>123</v>
      </c>
      <c r="I33" s="353">
        <v>1.19</v>
      </c>
      <c r="J33" s="353">
        <v>1.06</v>
      </c>
      <c r="K33" s="353">
        <v>0.31</v>
      </c>
      <c r="L33" s="353">
        <v>4522922.58</v>
      </c>
      <c r="M33" s="353">
        <v>-4583378.13</v>
      </c>
      <c r="N33" s="39">
        <v>2</v>
      </c>
      <c r="O33" s="65">
        <v>1</v>
      </c>
      <c r="P33" s="65">
        <v>0</v>
      </c>
      <c r="Q33" s="65">
        <v>10.8</v>
      </c>
      <c r="R33" s="40">
        <v>3</v>
      </c>
      <c r="S33" s="66">
        <v>-416670.73909090908</v>
      </c>
      <c r="T33" s="66">
        <v>-10.85490809810187</v>
      </c>
      <c r="U33" s="69">
        <v>4.7167535872566106E-2</v>
      </c>
      <c r="V33" s="67">
        <v>244.98623772259043</v>
      </c>
      <c r="W33" s="2" t="s">
        <v>109</v>
      </c>
      <c r="X33" s="2">
        <v>5</v>
      </c>
      <c r="Y33" s="2">
        <v>6</v>
      </c>
    </row>
    <row r="34" spans="1:25" x14ac:dyDescent="0.7">
      <c r="A34" s="60">
        <v>31</v>
      </c>
      <c r="B34" s="61">
        <v>8</v>
      </c>
      <c r="C34" s="62" t="s">
        <v>92</v>
      </c>
      <c r="D34" s="63" t="s">
        <v>36</v>
      </c>
      <c r="E34" s="62" t="s">
        <v>283</v>
      </c>
      <c r="F34" s="62" t="s">
        <v>105</v>
      </c>
      <c r="G34" s="64">
        <v>40</v>
      </c>
      <c r="H34" s="62" t="s">
        <v>122</v>
      </c>
      <c r="I34" s="353">
        <v>1.05</v>
      </c>
      <c r="J34" s="353">
        <v>0.95</v>
      </c>
      <c r="K34" s="353">
        <v>0.52</v>
      </c>
      <c r="L34" s="353">
        <v>2290213.7799999998</v>
      </c>
      <c r="M34" s="353">
        <v>1533659.98</v>
      </c>
      <c r="N34" s="39">
        <v>3</v>
      </c>
      <c r="O34" s="65">
        <v>0</v>
      </c>
      <c r="P34" s="65">
        <v>0</v>
      </c>
      <c r="Q34" s="65" t="s">
        <v>341</v>
      </c>
      <c r="R34" s="40">
        <v>3</v>
      </c>
      <c r="S34" s="66">
        <v>139423.63454545455</v>
      </c>
      <c r="T34" s="66">
        <v>16.426295207885648</v>
      </c>
      <c r="U34" s="69">
        <v>1.8539128510317023E-2</v>
      </c>
      <c r="V34" s="67">
        <v>113.96332802282724</v>
      </c>
      <c r="W34" s="2" t="s">
        <v>109</v>
      </c>
      <c r="X34" s="2">
        <v>6</v>
      </c>
      <c r="Y34" s="2">
        <v>7</v>
      </c>
    </row>
    <row r="35" spans="1:25" x14ac:dyDescent="0.7">
      <c r="A35" s="60">
        <v>32</v>
      </c>
      <c r="B35" s="61">
        <v>8</v>
      </c>
      <c r="C35" s="62" t="s">
        <v>92</v>
      </c>
      <c r="D35" s="63" t="s">
        <v>73</v>
      </c>
      <c r="E35" s="62" t="s">
        <v>284</v>
      </c>
      <c r="F35" s="62" t="s">
        <v>105</v>
      </c>
      <c r="G35" s="64">
        <v>60</v>
      </c>
      <c r="H35" s="62" t="s">
        <v>128</v>
      </c>
      <c r="I35" s="353">
        <v>1.0900000000000001</v>
      </c>
      <c r="J35" s="353">
        <v>0.98</v>
      </c>
      <c r="K35" s="353">
        <v>0.61</v>
      </c>
      <c r="L35" s="353">
        <v>5062427.55</v>
      </c>
      <c r="M35" s="353">
        <v>1422949.32</v>
      </c>
      <c r="N35" s="39">
        <v>3</v>
      </c>
      <c r="O35" s="65">
        <v>0</v>
      </c>
      <c r="P35" s="65">
        <v>0</v>
      </c>
      <c r="Q35" s="65" t="s">
        <v>341</v>
      </c>
      <c r="R35" s="40">
        <v>3</v>
      </c>
      <c r="S35" s="66">
        <v>129359.0290909091</v>
      </c>
      <c r="T35" s="66">
        <v>39.134705830563242</v>
      </c>
      <c r="U35" s="69">
        <v>2.6676537905080511E-2</v>
      </c>
      <c r="V35" s="67">
        <v>153.46801578550287</v>
      </c>
      <c r="W35" s="2" t="s">
        <v>111</v>
      </c>
      <c r="X35" s="2">
        <v>12</v>
      </c>
      <c r="Y35" s="2">
        <v>8</v>
      </c>
    </row>
    <row r="36" spans="1:25" x14ac:dyDescent="0.7">
      <c r="A36" s="60">
        <v>33</v>
      </c>
      <c r="B36" s="61">
        <v>8</v>
      </c>
      <c r="C36" s="62" t="s">
        <v>92</v>
      </c>
      <c r="D36" s="63" t="s">
        <v>77</v>
      </c>
      <c r="E36" s="62" t="s">
        <v>285</v>
      </c>
      <c r="F36" s="62" t="s">
        <v>105</v>
      </c>
      <c r="G36" s="64">
        <v>32</v>
      </c>
      <c r="H36" s="62" t="s">
        <v>122</v>
      </c>
      <c r="I36" s="353">
        <v>2.81</v>
      </c>
      <c r="J36" s="353">
        <v>2.59</v>
      </c>
      <c r="K36" s="353">
        <v>2.1</v>
      </c>
      <c r="L36" s="353">
        <v>27512865.48</v>
      </c>
      <c r="M36" s="353">
        <v>-17048413.73</v>
      </c>
      <c r="N36" s="39">
        <v>0</v>
      </c>
      <c r="O36" s="65">
        <v>1</v>
      </c>
      <c r="P36" s="65">
        <v>0</v>
      </c>
      <c r="Q36" s="65">
        <v>17.7</v>
      </c>
      <c r="R36" s="40">
        <v>1</v>
      </c>
      <c r="S36" s="66">
        <v>-1549855.7936363637</v>
      </c>
      <c r="T36" s="66">
        <v>-17.75188736459647</v>
      </c>
      <c r="U36" s="69">
        <v>0.25534898616473911</v>
      </c>
      <c r="V36" s="67">
        <v>879.46315021762143</v>
      </c>
      <c r="W36" s="2" t="s">
        <v>109</v>
      </c>
      <c r="X36" s="2">
        <v>6</v>
      </c>
      <c r="Y36" s="2">
        <v>6</v>
      </c>
    </row>
    <row r="37" spans="1:25" x14ac:dyDescent="0.7">
      <c r="A37" s="60">
        <v>34</v>
      </c>
      <c r="B37" s="61">
        <v>8</v>
      </c>
      <c r="C37" s="62" t="s">
        <v>92</v>
      </c>
      <c r="D37" s="63" t="s">
        <v>86</v>
      </c>
      <c r="E37" s="62" t="s">
        <v>286</v>
      </c>
      <c r="F37" s="62" t="s">
        <v>105</v>
      </c>
      <c r="G37" s="64">
        <v>30</v>
      </c>
      <c r="H37" s="62" t="s">
        <v>123</v>
      </c>
      <c r="I37" s="353">
        <v>1.19</v>
      </c>
      <c r="J37" s="353">
        <v>1.02</v>
      </c>
      <c r="K37" s="353">
        <v>0.55000000000000004</v>
      </c>
      <c r="L37" s="353">
        <v>4000829.02</v>
      </c>
      <c r="M37" s="353">
        <v>-14782181.550000001</v>
      </c>
      <c r="N37" s="39">
        <v>2</v>
      </c>
      <c r="O37" s="65">
        <v>1</v>
      </c>
      <c r="P37" s="65">
        <v>2</v>
      </c>
      <c r="Q37" s="65">
        <v>2.9</v>
      </c>
      <c r="R37" s="40">
        <v>5</v>
      </c>
      <c r="S37" s="66">
        <v>-1343834.6863636365</v>
      </c>
      <c r="T37" s="66">
        <v>-2.9771735025132333</v>
      </c>
      <c r="U37" s="69">
        <v>4.7735318492107041E-2</v>
      </c>
      <c r="V37" s="67">
        <v>224.14763526492717</v>
      </c>
      <c r="W37" s="2" t="s">
        <v>109</v>
      </c>
      <c r="X37" s="2">
        <v>5</v>
      </c>
      <c r="Y37" s="2">
        <v>3</v>
      </c>
    </row>
    <row r="38" spans="1:25" x14ac:dyDescent="0.7">
      <c r="A38" s="60">
        <v>35</v>
      </c>
      <c r="B38" s="61">
        <v>8</v>
      </c>
      <c r="C38" s="62" t="s">
        <v>94</v>
      </c>
      <c r="D38" s="63" t="s">
        <v>4</v>
      </c>
      <c r="E38" s="62" t="s">
        <v>287</v>
      </c>
      <c r="F38" s="62" t="s">
        <v>104</v>
      </c>
      <c r="G38" s="64">
        <v>907</v>
      </c>
      <c r="H38" s="62" t="s">
        <v>129</v>
      </c>
      <c r="I38" s="353">
        <v>4.13</v>
      </c>
      <c r="J38" s="353">
        <v>3.58</v>
      </c>
      <c r="K38" s="353">
        <v>0.72</v>
      </c>
      <c r="L38" s="353">
        <v>866330041.85000002</v>
      </c>
      <c r="M38" s="353">
        <v>389246415.37</v>
      </c>
      <c r="N38" s="39">
        <v>1</v>
      </c>
      <c r="O38" s="65">
        <v>0</v>
      </c>
      <c r="P38" s="65">
        <v>0</v>
      </c>
      <c r="Q38" s="65" t="s">
        <v>341</v>
      </c>
      <c r="R38" s="40">
        <v>1</v>
      </c>
      <c r="S38" s="66">
        <v>35386037.760909088</v>
      </c>
      <c r="T38" s="66">
        <v>24.482256185433503</v>
      </c>
      <c r="U38" s="69">
        <v>0.3544331575793977</v>
      </c>
      <c r="V38" s="67">
        <v>4491.472009265367</v>
      </c>
      <c r="W38" s="2" t="s">
        <v>113</v>
      </c>
      <c r="X38" s="2">
        <v>19</v>
      </c>
      <c r="Y38" s="2">
        <v>14</v>
      </c>
    </row>
    <row r="39" spans="1:25" x14ac:dyDescent="0.7">
      <c r="A39" s="60">
        <v>36</v>
      </c>
      <c r="B39" s="61">
        <v>8</v>
      </c>
      <c r="C39" s="62" t="s">
        <v>94</v>
      </c>
      <c r="D39" s="63" t="s">
        <v>48</v>
      </c>
      <c r="E39" s="62" t="s">
        <v>288</v>
      </c>
      <c r="F39" s="62" t="s">
        <v>105</v>
      </c>
      <c r="G39" s="64">
        <v>40</v>
      </c>
      <c r="H39" s="62" t="s">
        <v>122</v>
      </c>
      <c r="I39" s="353">
        <v>5.27</v>
      </c>
      <c r="J39" s="353">
        <v>4.99</v>
      </c>
      <c r="K39" s="353">
        <v>4.04</v>
      </c>
      <c r="L39" s="353">
        <v>51519958.170000002</v>
      </c>
      <c r="M39" s="353">
        <v>3955500.78</v>
      </c>
      <c r="N39" s="39">
        <v>0</v>
      </c>
      <c r="O39" s="65">
        <v>0</v>
      </c>
      <c r="P39" s="65">
        <v>0</v>
      </c>
      <c r="Q39" s="65" t="s">
        <v>341</v>
      </c>
      <c r="R39" s="40">
        <v>0</v>
      </c>
      <c r="S39" s="66">
        <v>359590.98</v>
      </c>
      <c r="T39" s="66">
        <v>143.27377780721864</v>
      </c>
      <c r="U39" s="69">
        <v>0.41973566014897934</v>
      </c>
      <c r="V39" s="67">
        <v>1128.3973548495123</v>
      </c>
      <c r="W39" s="2" t="s">
        <v>109</v>
      </c>
      <c r="X39" s="2">
        <v>6</v>
      </c>
      <c r="Y39" s="2">
        <v>6</v>
      </c>
    </row>
    <row r="40" spans="1:25" x14ac:dyDescent="0.7">
      <c r="A40" s="60">
        <v>37</v>
      </c>
      <c r="B40" s="61">
        <v>8</v>
      </c>
      <c r="C40" s="62" t="s">
        <v>94</v>
      </c>
      <c r="D40" s="63" t="s">
        <v>49</v>
      </c>
      <c r="E40" s="62" t="s">
        <v>289</v>
      </c>
      <c r="F40" s="62" t="s">
        <v>105</v>
      </c>
      <c r="G40" s="64">
        <v>39</v>
      </c>
      <c r="H40" s="62" t="s">
        <v>123</v>
      </c>
      <c r="I40" s="353">
        <v>3.65</v>
      </c>
      <c r="J40" s="353">
        <v>3.41</v>
      </c>
      <c r="K40" s="353">
        <v>2.83</v>
      </c>
      <c r="L40" s="353">
        <v>24249018.93</v>
      </c>
      <c r="M40" s="353">
        <v>540407.48</v>
      </c>
      <c r="N40" s="39">
        <v>0</v>
      </c>
      <c r="O40" s="65">
        <v>0</v>
      </c>
      <c r="P40" s="65">
        <v>0</v>
      </c>
      <c r="Q40" s="65" t="s">
        <v>341</v>
      </c>
      <c r="R40" s="40">
        <v>0</v>
      </c>
      <c r="S40" s="66">
        <v>49127.952727272728</v>
      </c>
      <c r="T40" s="66">
        <v>493.58903809029437</v>
      </c>
      <c r="U40" s="69">
        <v>0.268183403779929</v>
      </c>
      <c r="V40" s="67">
        <v>786.96517551070121</v>
      </c>
      <c r="W40" s="2" t="s">
        <v>109</v>
      </c>
      <c r="X40" s="2">
        <v>5</v>
      </c>
      <c r="Y40" s="2">
        <v>4</v>
      </c>
    </row>
    <row r="41" spans="1:25" x14ac:dyDescent="0.7">
      <c r="A41" s="60">
        <v>38</v>
      </c>
      <c r="B41" s="61">
        <v>8</v>
      </c>
      <c r="C41" s="62" t="s">
        <v>94</v>
      </c>
      <c r="D41" s="63" t="s">
        <v>50</v>
      </c>
      <c r="E41" s="62" t="s">
        <v>290</v>
      </c>
      <c r="F41" s="62" t="s">
        <v>105</v>
      </c>
      <c r="G41" s="64">
        <v>90</v>
      </c>
      <c r="H41" s="62" t="s">
        <v>124</v>
      </c>
      <c r="I41" s="353">
        <v>1.82</v>
      </c>
      <c r="J41" s="353">
        <v>1.48</v>
      </c>
      <c r="K41" s="353">
        <v>0.71</v>
      </c>
      <c r="L41" s="353">
        <v>48102524.960000001</v>
      </c>
      <c r="M41" s="353">
        <v>61872555.539999999</v>
      </c>
      <c r="N41" s="39">
        <v>1</v>
      </c>
      <c r="O41" s="65">
        <v>0</v>
      </c>
      <c r="P41" s="65">
        <v>0</v>
      </c>
      <c r="Q41" s="65" t="s">
        <v>341</v>
      </c>
      <c r="R41" s="40">
        <v>1</v>
      </c>
      <c r="S41" s="66">
        <v>5624777.7763636364</v>
      </c>
      <c r="T41" s="66">
        <v>8.5518978477933416</v>
      </c>
      <c r="U41" s="69">
        <v>0.19670569892141238</v>
      </c>
      <c r="V41" s="67">
        <v>630.37527035263383</v>
      </c>
      <c r="W41" s="2" t="s">
        <v>110</v>
      </c>
      <c r="X41" s="2">
        <v>10</v>
      </c>
      <c r="Y41" s="2">
        <v>9</v>
      </c>
    </row>
    <row r="42" spans="1:25" x14ac:dyDescent="0.7">
      <c r="A42" s="60">
        <v>39</v>
      </c>
      <c r="B42" s="61">
        <v>8</v>
      </c>
      <c r="C42" s="62" t="s">
        <v>94</v>
      </c>
      <c r="D42" s="63" t="s">
        <v>51</v>
      </c>
      <c r="E42" s="62" t="s">
        <v>291</v>
      </c>
      <c r="F42" s="62" t="s">
        <v>105</v>
      </c>
      <c r="G42" s="64">
        <v>107</v>
      </c>
      <c r="H42" s="62" t="s">
        <v>125</v>
      </c>
      <c r="I42" s="353">
        <v>1.47</v>
      </c>
      <c r="J42" s="353">
        <v>1.24</v>
      </c>
      <c r="K42" s="353">
        <v>0.65</v>
      </c>
      <c r="L42" s="353">
        <v>17607314.09</v>
      </c>
      <c r="M42" s="353">
        <v>-7078573.5599999996</v>
      </c>
      <c r="N42" s="39">
        <v>2</v>
      </c>
      <c r="O42" s="65">
        <v>1</v>
      </c>
      <c r="P42" s="65">
        <v>0</v>
      </c>
      <c r="Q42" s="65">
        <v>27.3</v>
      </c>
      <c r="R42" s="40">
        <v>3</v>
      </c>
      <c r="S42" s="66">
        <v>-643506.68727272726</v>
      </c>
      <c r="T42" s="66">
        <v>-27.361509115969405</v>
      </c>
      <c r="U42" s="69">
        <v>8.4752089348148124E-2</v>
      </c>
      <c r="V42" s="67">
        <v>369.78356796764717</v>
      </c>
      <c r="W42" s="2" t="s">
        <v>111</v>
      </c>
      <c r="X42" s="2">
        <v>13</v>
      </c>
      <c r="Y42" s="2">
        <v>9</v>
      </c>
    </row>
    <row r="43" spans="1:25" x14ac:dyDescent="0.7">
      <c r="A43" s="60">
        <v>40</v>
      </c>
      <c r="B43" s="61">
        <v>8</v>
      </c>
      <c r="C43" s="62" t="s">
        <v>94</v>
      </c>
      <c r="D43" s="63" t="s">
        <v>52</v>
      </c>
      <c r="E43" s="62" t="s">
        <v>292</v>
      </c>
      <c r="F43" s="62" t="s">
        <v>105</v>
      </c>
      <c r="G43" s="64">
        <v>43</v>
      </c>
      <c r="H43" s="62" t="s">
        <v>122</v>
      </c>
      <c r="I43" s="353">
        <v>1.72</v>
      </c>
      <c r="J43" s="353">
        <v>1.42</v>
      </c>
      <c r="K43" s="353">
        <v>0.84</v>
      </c>
      <c r="L43" s="353">
        <v>10109627.27</v>
      </c>
      <c r="M43" s="353">
        <v>-3534801.36</v>
      </c>
      <c r="N43" s="39">
        <v>0</v>
      </c>
      <c r="O43" s="65">
        <v>1</v>
      </c>
      <c r="P43" s="65">
        <v>0</v>
      </c>
      <c r="Q43" s="65">
        <v>31.4</v>
      </c>
      <c r="R43" s="40">
        <v>1</v>
      </c>
      <c r="S43" s="66">
        <v>-321345.57818181819</v>
      </c>
      <c r="T43" s="66">
        <v>-31.460296815660385</v>
      </c>
      <c r="U43" s="69">
        <v>8.2839423395510176E-2</v>
      </c>
      <c r="V43" s="67">
        <v>225.2790348260597</v>
      </c>
      <c r="W43" s="2" t="s">
        <v>109</v>
      </c>
      <c r="X43" s="2">
        <v>6</v>
      </c>
      <c r="Y43" s="2">
        <v>6</v>
      </c>
    </row>
    <row r="44" spans="1:25" x14ac:dyDescent="0.7">
      <c r="A44" s="60">
        <v>41</v>
      </c>
      <c r="B44" s="61">
        <v>8</v>
      </c>
      <c r="C44" s="62" t="s">
        <v>94</v>
      </c>
      <c r="D44" s="63" t="s">
        <v>53</v>
      </c>
      <c r="E44" s="62" t="s">
        <v>293</v>
      </c>
      <c r="F44" s="62" t="s">
        <v>105</v>
      </c>
      <c r="G44" s="64">
        <v>15</v>
      </c>
      <c r="H44" s="62" t="s">
        <v>126</v>
      </c>
      <c r="I44" s="353">
        <v>2.4</v>
      </c>
      <c r="J44" s="353">
        <v>2.19</v>
      </c>
      <c r="K44" s="353">
        <v>1.55</v>
      </c>
      <c r="L44" s="353">
        <v>8994290.7599999998</v>
      </c>
      <c r="M44" s="353">
        <v>-6833084.2999999998</v>
      </c>
      <c r="N44" s="39">
        <v>0</v>
      </c>
      <c r="O44" s="65">
        <v>1</v>
      </c>
      <c r="P44" s="65">
        <v>0</v>
      </c>
      <c r="Q44" s="65">
        <v>14.4</v>
      </c>
      <c r="R44" s="40">
        <v>1</v>
      </c>
      <c r="S44" s="66">
        <v>-621189.48181818181</v>
      </c>
      <c r="T44" s="66">
        <v>-14.479142070587363</v>
      </c>
      <c r="U44" s="69">
        <v>0.15442510175587296</v>
      </c>
      <c r="V44" s="67">
        <v>644.94053469470009</v>
      </c>
      <c r="W44" s="2" t="s">
        <v>112</v>
      </c>
      <c r="X44" s="2">
        <v>2</v>
      </c>
      <c r="Y44" s="2">
        <v>1</v>
      </c>
    </row>
    <row r="45" spans="1:25" x14ac:dyDescent="0.7">
      <c r="A45" s="60">
        <v>42</v>
      </c>
      <c r="B45" s="61">
        <v>8</v>
      </c>
      <c r="C45" s="62" t="s">
        <v>94</v>
      </c>
      <c r="D45" s="63" t="s">
        <v>54</v>
      </c>
      <c r="E45" s="62" t="s">
        <v>294</v>
      </c>
      <c r="F45" s="62" t="s">
        <v>106</v>
      </c>
      <c r="G45" s="64">
        <v>264</v>
      </c>
      <c r="H45" s="62" t="s">
        <v>130</v>
      </c>
      <c r="I45" s="353">
        <v>1.96</v>
      </c>
      <c r="J45" s="353">
        <v>1.71</v>
      </c>
      <c r="K45" s="353">
        <v>0.68</v>
      </c>
      <c r="L45" s="353">
        <v>79478238.129999995</v>
      </c>
      <c r="M45" s="353">
        <v>245583.99</v>
      </c>
      <c r="N45" s="39">
        <v>1</v>
      </c>
      <c r="O45" s="65">
        <v>0</v>
      </c>
      <c r="P45" s="65">
        <v>0</v>
      </c>
      <c r="Q45" s="65" t="s">
        <v>341</v>
      </c>
      <c r="R45" s="40">
        <v>1</v>
      </c>
      <c r="S45" s="66">
        <v>22325.817272727272</v>
      </c>
      <c r="T45" s="66">
        <v>3559.9251377502255</v>
      </c>
      <c r="U45" s="69">
        <v>0.13418980178584189</v>
      </c>
      <c r="V45" s="67">
        <v>666.61220227209753</v>
      </c>
      <c r="W45" s="2" t="s">
        <v>114</v>
      </c>
      <c r="X45" s="2">
        <v>15</v>
      </c>
      <c r="Y45" s="2">
        <v>12</v>
      </c>
    </row>
    <row r="46" spans="1:25" x14ac:dyDescent="0.7">
      <c r="A46" s="60">
        <v>43</v>
      </c>
      <c r="B46" s="61">
        <v>8</v>
      </c>
      <c r="C46" s="62" t="s">
        <v>94</v>
      </c>
      <c r="D46" s="63" t="s">
        <v>55</v>
      </c>
      <c r="E46" s="62" t="s">
        <v>295</v>
      </c>
      <c r="F46" s="62" t="s">
        <v>105</v>
      </c>
      <c r="G46" s="64">
        <v>40</v>
      </c>
      <c r="H46" s="62" t="s">
        <v>122</v>
      </c>
      <c r="I46" s="353">
        <v>3.15</v>
      </c>
      <c r="J46" s="353">
        <v>2.85</v>
      </c>
      <c r="K46" s="353">
        <v>2.0499999999999998</v>
      </c>
      <c r="L46" s="353">
        <v>30539090.75</v>
      </c>
      <c r="M46" s="353">
        <v>-12305617.35</v>
      </c>
      <c r="N46" s="39">
        <v>0</v>
      </c>
      <c r="O46" s="65">
        <v>1</v>
      </c>
      <c r="P46" s="65">
        <v>0</v>
      </c>
      <c r="Q46" s="65">
        <v>27.2</v>
      </c>
      <c r="R46" s="40">
        <v>1</v>
      </c>
      <c r="S46" s="66">
        <v>-1118692.4863636363</v>
      </c>
      <c r="T46" s="66">
        <v>-27.29891469037106</v>
      </c>
      <c r="U46" s="69">
        <v>0.26067396232139051</v>
      </c>
      <c r="V46" s="67">
        <v>816.33161248504189</v>
      </c>
      <c r="W46" s="2" t="s">
        <v>109</v>
      </c>
      <c r="X46" s="2">
        <v>6</v>
      </c>
      <c r="Y46" s="2">
        <v>7</v>
      </c>
    </row>
    <row r="47" spans="1:25" x14ac:dyDescent="0.7">
      <c r="A47" s="60">
        <v>44</v>
      </c>
      <c r="B47" s="61">
        <v>8</v>
      </c>
      <c r="C47" s="62" t="s">
        <v>94</v>
      </c>
      <c r="D47" s="63" t="s">
        <v>56</v>
      </c>
      <c r="E47" s="62" t="s">
        <v>296</v>
      </c>
      <c r="F47" s="62" t="s">
        <v>105</v>
      </c>
      <c r="G47" s="64">
        <v>82</v>
      </c>
      <c r="H47" s="62" t="s">
        <v>124</v>
      </c>
      <c r="I47" s="353">
        <v>1.61</v>
      </c>
      <c r="J47" s="353">
        <v>1.37</v>
      </c>
      <c r="K47" s="353">
        <v>0.76</v>
      </c>
      <c r="L47" s="353">
        <v>16832101.640000001</v>
      </c>
      <c r="M47" s="353">
        <v>-1886340.41</v>
      </c>
      <c r="N47" s="39">
        <v>1</v>
      </c>
      <c r="O47" s="65">
        <v>1</v>
      </c>
      <c r="P47" s="65">
        <v>0</v>
      </c>
      <c r="Q47" s="65">
        <v>98.1</v>
      </c>
      <c r="R47" s="40">
        <v>2</v>
      </c>
      <c r="S47" s="66">
        <v>-171485.49181818182</v>
      </c>
      <c r="T47" s="66">
        <v>-98.154668721749971</v>
      </c>
      <c r="U47" s="69">
        <v>7.7827360599429102E-2</v>
      </c>
      <c r="V47" s="67">
        <v>282.64075032396192</v>
      </c>
      <c r="W47" s="2" t="s">
        <v>110</v>
      </c>
      <c r="X47" s="2">
        <v>10</v>
      </c>
      <c r="Y47" s="2">
        <v>9</v>
      </c>
    </row>
    <row r="48" spans="1:25" x14ac:dyDescent="0.7">
      <c r="A48" s="60">
        <v>45</v>
      </c>
      <c r="B48" s="61">
        <v>8</v>
      </c>
      <c r="C48" s="62" t="s">
        <v>94</v>
      </c>
      <c r="D48" s="63" t="s">
        <v>57</v>
      </c>
      <c r="E48" s="62" t="s">
        <v>297</v>
      </c>
      <c r="F48" s="62" t="s">
        <v>105</v>
      </c>
      <c r="G48" s="64">
        <v>82</v>
      </c>
      <c r="H48" s="62" t="s">
        <v>124</v>
      </c>
      <c r="I48" s="353">
        <v>1.1200000000000001</v>
      </c>
      <c r="J48" s="353">
        <v>0.94</v>
      </c>
      <c r="K48" s="353">
        <v>0.51</v>
      </c>
      <c r="L48" s="353">
        <v>4615330.0599999996</v>
      </c>
      <c r="M48" s="353">
        <v>-3319464.18</v>
      </c>
      <c r="N48" s="39">
        <v>3</v>
      </c>
      <c r="O48" s="65">
        <v>1</v>
      </c>
      <c r="P48" s="65">
        <v>0</v>
      </c>
      <c r="Q48" s="65">
        <v>15.2</v>
      </c>
      <c r="R48" s="40">
        <v>4</v>
      </c>
      <c r="S48" s="66">
        <v>-301769.47090909095</v>
      </c>
      <c r="T48" s="66">
        <v>-15.294224581751621</v>
      </c>
      <c r="U48" s="69">
        <v>2.3491645716674576E-2</v>
      </c>
      <c r="V48" s="67">
        <v>97.225635196761985</v>
      </c>
      <c r="W48" s="2" t="s">
        <v>110</v>
      </c>
      <c r="X48" s="2">
        <v>10</v>
      </c>
      <c r="Y48" s="2">
        <v>9</v>
      </c>
    </row>
    <row r="49" spans="1:25" x14ac:dyDescent="0.7">
      <c r="A49" s="60">
        <v>46</v>
      </c>
      <c r="B49" s="61">
        <v>8</v>
      </c>
      <c r="C49" s="62" t="s">
        <v>94</v>
      </c>
      <c r="D49" s="63" t="s">
        <v>58</v>
      </c>
      <c r="E49" s="62" t="s">
        <v>298</v>
      </c>
      <c r="F49" s="62" t="s">
        <v>105</v>
      </c>
      <c r="G49" s="64">
        <v>38</v>
      </c>
      <c r="H49" s="62" t="s">
        <v>123</v>
      </c>
      <c r="I49" s="353">
        <v>2.78</v>
      </c>
      <c r="J49" s="353">
        <v>2.5499999999999998</v>
      </c>
      <c r="K49" s="353">
        <v>1.93</v>
      </c>
      <c r="L49" s="353">
        <v>21816637.27</v>
      </c>
      <c r="M49" s="353">
        <v>77927.37</v>
      </c>
      <c r="N49" s="39">
        <v>0</v>
      </c>
      <c r="O49" s="65">
        <v>0</v>
      </c>
      <c r="P49" s="65">
        <v>0</v>
      </c>
      <c r="Q49" s="65" t="s">
        <v>341</v>
      </c>
      <c r="R49" s="40">
        <v>0</v>
      </c>
      <c r="S49" s="66">
        <v>7084.3063636363631</v>
      </c>
      <c r="T49" s="66">
        <v>3079.5728120941335</v>
      </c>
      <c r="U49" s="69">
        <v>0.19726730918828669</v>
      </c>
      <c r="V49" s="67">
        <v>677.213178393416</v>
      </c>
      <c r="W49" s="2" t="s">
        <v>109</v>
      </c>
      <c r="X49" s="2">
        <v>5</v>
      </c>
      <c r="Y49" s="2">
        <v>6</v>
      </c>
    </row>
    <row r="50" spans="1:25" x14ac:dyDescent="0.7">
      <c r="A50" s="60">
        <v>47</v>
      </c>
      <c r="B50" s="61">
        <v>8</v>
      </c>
      <c r="C50" s="62" t="s">
        <v>94</v>
      </c>
      <c r="D50" s="63" t="s">
        <v>59</v>
      </c>
      <c r="E50" s="62" t="s">
        <v>299</v>
      </c>
      <c r="F50" s="62" t="s">
        <v>105</v>
      </c>
      <c r="G50" s="64">
        <v>35</v>
      </c>
      <c r="H50" s="62" t="s">
        <v>123</v>
      </c>
      <c r="I50" s="353">
        <v>2.19</v>
      </c>
      <c r="J50" s="353">
        <v>1.95</v>
      </c>
      <c r="K50" s="353">
        <v>1.47</v>
      </c>
      <c r="L50" s="353">
        <v>10189576.83</v>
      </c>
      <c r="M50" s="353">
        <v>-4689478.8899999997</v>
      </c>
      <c r="N50" s="39">
        <v>0</v>
      </c>
      <c r="O50" s="65">
        <v>1</v>
      </c>
      <c r="P50" s="65">
        <v>0</v>
      </c>
      <c r="Q50" s="65">
        <v>23.9</v>
      </c>
      <c r="R50" s="40">
        <v>1</v>
      </c>
      <c r="S50" s="66">
        <v>-426316.2627272727</v>
      </c>
      <c r="T50" s="66">
        <v>-23.90144998179105</v>
      </c>
      <c r="U50" s="69">
        <v>0.14027754186776167</v>
      </c>
      <c r="V50" s="67">
        <v>467.18856433000701</v>
      </c>
      <c r="W50" s="2" t="s">
        <v>109</v>
      </c>
      <c r="X50" s="2">
        <v>5</v>
      </c>
      <c r="Y50" s="2">
        <v>4</v>
      </c>
    </row>
    <row r="51" spans="1:25" x14ac:dyDescent="0.7">
      <c r="A51" s="60">
        <v>48</v>
      </c>
      <c r="B51" s="61">
        <v>8</v>
      </c>
      <c r="C51" s="62" t="s">
        <v>94</v>
      </c>
      <c r="D51" s="63" t="s">
        <v>60</v>
      </c>
      <c r="E51" s="62" t="s">
        <v>300</v>
      </c>
      <c r="F51" s="62" t="s">
        <v>105</v>
      </c>
      <c r="G51" s="64">
        <v>42</v>
      </c>
      <c r="H51" s="62" t="s">
        <v>123</v>
      </c>
      <c r="I51" s="353">
        <v>2.54</v>
      </c>
      <c r="J51" s="353">
        <v>2.3199999999999998</v>
      </c>
      <c r="K51" s="353">
        <v>1.86</v>
      </c>
      <c r="L51" s="353">
        <v>25452978.23</v>
      </c>
      <c r="M51" s="353">
        <v>-6667119.6500000004</v>
      </c>
      <c r="N51" s="39">
        <v>0</v>
      </c>
      <c r="O51" s="65">
        <v>1</v>
      </c>
      <c r="P51" s="65">
        <v>0</v>
      </c>
      <c r="Q51" s="65">
        <v>41.9</v>
      </c>
      <c r="R51" s="40">
        <v>1</v>
      </c>
      <c r="S51" s="66">
        <v>-606101.78636363638</v>
      </c>
      <c r="T51" s="66">
        <v>-41.994560654089959</v>
      </c>
      <c r="U51" s="69">
        <v>0.20710522890032559</v>
      </c>
      <c r="V51" s="67">
        <v>776.85843027818953</v>
      </c>
      <c r="W51" s="2" t="s">
        <v>109</v>
      </c>
      <c r="X51" s="2">
        <v>5</v>
      </c>
      <c r="Y51" s="2">
        <v>6</v>
      </c>
    </row>
    <row r="52" spans="1:25" x14ac:dyDescent="0.7">
      <c r="A52" s="60">
        <v>49</v>
      </c>
      <c r="B52" s="61">
        <v>8</v>
      </c>
      <c r="C52" s="62" t="s">
        <v>94</v>
      </c>
      <c r="D52" s="63" t="s">
        <v>61</v>
      </c>
      <c r="E52" s="62" t="s">
        <v>301</v>
      </c>
      <c r="F52" s="62" t="s">
        <v>105</v>
      </c>
      <c r="G52" s="64">
        <v>40</v>
      </c>
      <c r="H52" s="62" t="s">
        <v>122</v>
      </c>
      <c r="I52" s="353">
        <v>2.2000000000000002</v>
      </c>
      <c r="J52" s="353">
        <v>1.99</v>
      </c>
      <c r="K52" s="353">
        <v>1.36</v>
      </c>
      <c r="L52" s="353">
        <v>19591126.41</v>
      </c>
      <c r="M52" s="353">
        <v>6320363.0899999999</v>
      </c>
      <c r="N52" s="39">
        <v>0</v>
      </c>
      <c r="O52" s="65">
        <v>0</v>
      </c>
      <c r="P52" s="65">
        <v>0</v>
      </c>
      <c r="Q52" s="65" t="s">
        <v>341</v>
      </c>
      <c r="R52" s="40">
        <v>0</v>
      </c>
      <c r="S52" s="66">
        <v>574578.46272727277</v>
      </c>
      <c r="T52" s="66">
        <v>34.096520633595432</v>
      </c>
      <c r="U52" s="69">
        <v>0.18411613855073067</v>
      </c>
      <c r="V52" s="67">
        <v>482.91087840378697</v>
      </c>
      <c r="W52" s="2" t="s">
        <v>109</v>
      </c>
      <c r="X52" s="2">
        <v>6</v>
      </c>
      <c r="Y52" s="2">
        <v>5</v>
      </c>
    </row>
    <row r="53" spans="1:25" x14ac:dyDescent="0.7">
      <c r="A53" s="60">
        <v>50</v>
      </c>
      <c r="B53" s="61">
        <v>8</v>
      </c>
      <c r="C53" s="62" t="s">
        <v>94</v>
      </c>
      <c r="D53" s="63" t="s">
        <v>62</v>
      </c>
      <c r="E53" s="62" t="s">
        <v>302</v>
      </c>
      <c r="F53" s="62" t="s">
        <v>105</v>
      </c>
      <c r="G53" s="64">
        <v>34</v>
      </c>
      <c r="H53" s="62" t="s">
        <v>123</v>
      </c>
      <c r="I53" s="353">
        <v>2.52</v>
      </c>
      <c r="J53" s="353">
        <v>2.2999999999999998</v>
      </c>
      <c r="K53" s="353">
        <v>1.9</v>
      </c>
      <c r="L53" s="353">
        <v>21163073.739999998</v>
      </c>
      <c r="M53" s="353">
        <v>-9083250.9700000007</v>
      </c>
      <c r="N53" s="39">
        <v>0</v>
      </c>
      <c r="O53" s="65">
        <v>1</v>
      </c>
      <c r="P53" s="65">
        <v>0</v>
      </c>
      <c r="Q53" s="65">
        <v>25.6</v>
      </c>
      <c r="R53" s="40">
        <v>1</v>
      </c>
      <c r="S53" s="66">
        <v>-825750.08818181825</v>
      </c>
      <c r="T53" s="66">
        <v>-25.628908846498597</v>
      </c>
      <c r="U53" s="69">
        <v>0.22868244500983406</v>
      </c>
      <c r="V53" s="67">
        <v>621.24494861809728</v>
      </c>
      <c r="W53" s="2" t="s">
        <v>109</v>
      </c>
      <c r="X53" s="2">
        <v>5</v>
      </c>
      <c r="Y53" s="2">
        <v>5</v>
      </c>
    </row>
    <row r="54" spans="1:25" x14ac:dyDescent="0.7">
      <c r="A54" s="60">
        <v>51</v>
      </c>
      <c r="B54" s="61">
        <v>8</v>
      </c>
      <c r="C54" s="62" t="s">
        <v>94</v>
      </c>
      <c r="D54" s="63" t="s">
        <v>75</v>
      </c>
      <c r="E54" s="62" t="s">
        <v>303</v>
      </c>
      <c r="F54" s="62" t="s">
        <v>106</v>
      </c>
      <c r="G54" s="64">
        <v>276</v>
      </c>
      <c r="H54" s="62" t="s">
        <v>121</v>
      </c>
      <c r="I54" s="353">
        <v>3.68</v>
      </c>
      <c r="J54" s="353">
        <v>3.22</v>
      </c>
      <c r="K54" s="353">
        <v>2.36</v>
      </c>
      <c r="L54" s="353">
        <v>234545640.44</v>
      </c>
      <c r="M54" s="353">
        <v>28561282.760000002</v>
      </c>
      <c r="N54" s="39">
        <v>0</v>
      </c>
      <c r="O54" s="65">
        <v>0</v>
      </c>
      <c r="P54" s="65">
        <v>0</v>
      </c>
      <c r="Q54" s="65" t="s">
        <v>341</v>
      </c>
      <c r="R54" s="40">
        <v>0</v>
      </c>
      <c r="S54" s="66">
        <v>2596480.250909091</v>
      </c>
      <c r="T54" s="66">
        <v>90.332148822576201</v>
      </c>
      <c r="U54" s="69">
        <v>0.37415520290611959</v>
      </c>
      <c r="V54" s="67">
        <v>1585.9042510827119</v>
      </c>
      <c r="W54" s="2" t="s">
        <v>108</v>
      </c>
      <c r="X54" s="2">
        <v>16</v>
      </c>
      <c r="Y54" s="2">
        <v>12</v>
      </c>
    </row>
    <row r="55" spans="1:25" x14ac:dyDescent="0.7">
      <c r="A55" s="60">
        <v>52</v>
      </c>
      <c r="B55" s="61">
        <v>8</v>
      </c>
      <c r="C55" s="62" t="s">
        <v>94</v>
      </c>
      <c r="D55" s="63" t="s">
        <v>78</v>
      </c>
      <c r="E55" s="62" t="s">
        <v>304</v>
      </c>
      <c r="F55" s="62" t="s">
        <v>105</v>
      </c>
      <c r="G55" s="64">
        <v>40</v>
      </c>
      <c r="H55" s="62" t="s">
        <v>123</v>
      </c>
      <c r="I55" s="353">
        <v>5.54</v>
      </c>
      <c r="J55" s="353">
        <v>5.24</v>
      </c>
      <c r="K55" s="353">
        <v>4.57</v>
      </c>
      <c r="L55" s="353">
        <v>46545401.289999999</v>
      </c>
      <c r="M55" s="353">
        <v>1737263.3</v>
      </c>
      <c r="N55" s="39">
        <v>0</v>
      </c>
      <c r="O55" s="65">
        <v>0</v>
      </c>
      <c r="P55" s="65">
        <v>0</v>
      </c>
      <c r="Q55" s="65" t="s">
        <v>341</v>
      </c>
      <c r="R55" s="40">
        <v>0</v>
      </c>
      <c r="S55" s="66">
        <v>157933.02727272728</v>
      </c>
      <c r="T55" s="66">
        <v>294.71607106994082</v>
      </c>
      <c r="U55" s="69">
        <v>0.483071117243566</v>
      </c>
      <c r="V55" s="67">
        <v>1344.0125453533667</v>
      </c>
      <c r="W55" s="2" t="s">
        <v>109</v>
      </c>
      <c r="X55" s="2">
        <v>5</v>
      </c>
      <c r="Y55" s="2">
        <v>6</v>
      </c>
    </row>
    <row r="56" spans="1:25" x14ac:dyDescent="0.7">
      <c r="A56" s="60">
        <v>53</v>
      </c>
      <c r="B56" s="61">
        <v>8</v>
      </c>
      <c r="C56" s="62" t="s">
        <v>93</v>
      </c>
      <c r="D56" s="63" t="s">
        <v>3</v>
      </c>
      <c r="E56" s="62" t="s">
        <v>305</v>
      </c>
      <c r="F56" s="62" t="s">
        <v>106</v>
      </c>
      <c r="G56" s="64">
        <v>420</v>
      </c>
      <c r="H56" s="62" t="s">
        <v>127</v>
      </c>
      <c r="I56" s="353">
        <v>4.99</v>
      </c>
      <c r="J56" s="353">
        <v>4.57</v>
      </c>
      <c r="K56" s="353">
        <v>3.35</v>
      </c>
      <c r="L56" s="353">
        <v>664816751.55999994</v>
      </c>
      <c r="M56" s="353">
        <v>29317070.219999999</v>
      </c>
      <c r="N56" s="39">
        <v>0</v>
      </c>
      <c r="O56" s="65">
        <v>0</v>
      </c>
      <c r="P56" s="65">
        <v>0</v>
      </c>
      <c r="Q56" s="65" t="s">
        <v>341</v>
      </c>
      <c r="R56" s="40">
        <v>0</v>
      </c>
      <c r="S56" s="66">
        <v>2665188.2018181817</v>
      </c>
      <c r="T56" s="66">
        <v>249.44457997617744</v>
      </c>
      <c r="U56" s="69">
        <v>0.54312271497354647</v>
      </c>
      <c r="V56" s="67">
        <v>4450.6433884732478</v>
      </c>
      <c r="W56" s="2" t="s">
        <v>108</v>
      </c>
      <c r="X56" s="2">
        <v>17</v>
      </c>
      <c r="Y56" s="2">
        <v>13</v>
      </c>
    </row>
    <row r="57" spans="1:25" x14ac:dyDescent="0.7">
      <c r="A57" s="60">
        <v>54</v>
      </c>
      <c r="B57" s="61">
        <v>8</v>
      </c>
      <c r="C57" s="62" t="s">
        <v>93</v>
      </c>
      <c r="D57" s="63" t="s">
        <v>39</v>
      </c>
      <c r="E57" s="62" t="s">
        <v>306</v>
      </c>
      <c r="F57" s="62" t="s">
        <v>105</v>
      </c>
      <c r="G57" s="64">
        <v>129</v>
      </c>
      <c r="H57" s="62" t="s">
        <v>125</v>
      </c>
      <c r="I57" s="353">
        <v>1.06</v>
      </c>
      <c r="J57" s="353">
        <v>0.88</v>
      </c>
      <c r="K57" s="353">
        <v>0.26</v>
      </c>
      <c r="L57" s="353">
        <v>5168941.49</v>
      </c>
      <c r="M57" s="353">
        <v>-21437676.289999999</v>
      </c>
      <c r="N57" s="39">
        <v>3</v>
      </c>
      <c r="O57" s="65">
        <v>1</v>
      </c>
      <c r="P57" s="65">
        <v>2</v>
      </c>
      <c r="Q57" s="65">
        <v>2.6</v>
      </c>
      <c r="R57" s="40">
        <v>6</v>
      </c>
      <c r="S57" s="66">
        <v>-1948879.6627272726</v>
      </c>
      <c r="T57" s="66">
        <v>-2.6522630354542036</v>
      </c>
      <c r="U57" s="69">
        <v>1.8276020397012004E-2</v>
      </c>
      <c r="V57" s="67">
        <v>79.015419100734803</v>
      </c>
      <c r="W57" s="2" t="s">
        <v>111</v>
      </c>
      <c r="X57" s="2">
        <v>13</v>
      </c>
      <c r="Y57" s="2">
        <v>10</v>
      </c>
    </row>
    <row r="58" spans="1:25" x14ac:dyDescent="0.7">
      <c r="A58" s="60">
        <v>55</v>
      </c>
      <c r="B58" s="61">
        <v>8</v>
      </c>
      <c r="C58" s="62" t="s">
        <v>93</v>
      </c>
      <c r="D58" s="63" t="s">
        <v>41</v>
      </c>
      <c r="E58" s="62" t="s">
        <v>307</v>
      </c>
      <c r="F58" s="62" t="s">
        <v>105</v>
      </c>
      <c r="G58" s="64">
        <v>30</v>
      </c>
      <c r="H58" s="62" t="s">
        <v>123</v>
      </c>
      <c r="I58" s="353">
        <v>0.98</v>
      </c>
      <c r="J58" s="353">
        <v>0.87</v>
      </c>
      <c r="K58" s="353">
        <v>0.34</v>
      </c>
      <c r="L58" s="353">
        <v>-433904.29</v>
      </c>
      <c r="M58" s="353">
        <v>-5061826.79</v>
      </c>
      <c r="N58" s="39">
        <v>3</v>
      </c>
      <c r="O58" s="65">
        <v>2</v>
      </c>
      <c r="P58" s="65">
        <v>2</v>
      </c>
      <c r="Q58" s="65" t="s">
        <v>341</v>
      </c>
      <c r="R58" s="40">
        <v>7</v>
      </c>
      <c r="S58" s="66">
        <v>-460166.07181818184</v>
      </c>
      <c r="T58" s="66">
        <v>0.94292977377837139</v>
      </c>
      <c r="U58" s="69">
        <v>-4.520153195246587E-3</v>
      </c>
      <c r="V58" s="67">
        <v>29.216127140511375</v>
      </c>
      <c r="W58" s="2" t="s">
        <v>109</v>
      </c>
      <c r="X58" s="2">
        <v>5</v>
      </c>
      <c r="Y58" s="2">
        <v>3</v>
      </c>
    </row>
    <row r="59" spans="1:25" x14ac:dyDescent="0.7">
      <c r="A59" s="60">
        <v>56</v>
      </c>
      <c r="B59" s="61">
        <v>8</v>
      </c>
      <c r="C59" s="62" t="s">
        <v>93</v>
      </c>
      <c r="D59" s="63" t="s">
        <v>42</v>
      </c>
      <c r="E59" s="62" t="s">
        <v>308</v>
      </c>
      <c r="F59" s="62" t="s">
        <v>105</v>
      </c>
      <c r="G59" s="64">
        <v>30</v>
      </c>
      <c r="H59" s="62" t="s">
        <v>123</v>
      </c>
      <c r="I59" s="353">
        <v>1.32</v>
      </c>
      <c r="J59" s="353">
        <v>1.21</v>
      </c>
      <c r="K59" s="353">
        <v>0.61</v>
      </c>
      <c r="L59" s="353">
        <v>6669640.1900000004</v>
      </c>
      <c r="M59" s="353">
        <v>-1183155.6599999999</v>
      </c>
      <c r="N59" s="39">
        <v>2</v>
      </c>
      <c r="O59" s="65">
        <v>1</v>
      </c>
      <c r="P59" s="65">
        <v>0</v>
      </c>
      <c r="Q59" s="65">
        <v>62</v>
      </c>
      <c r="R59" s="40">
        <v>3</v>
      </c>
      <c r="S59" s="66">
        <v>-107559.60545454545</v>
      </c>
      <c r="T59" s="66">
        <v>-62.008782589097365</v>
      </c>
      <c r="U59" s="69">
        <v>5.5529790035882313E-2</v>
      </c>
      <c r="V59" s="67">
        <v>304.19601451254243</v>
      </c>
      <c r="W59" s="2" t="s">
        <v>109</v>
      </c>
      <c r="X59" s="2">
        <v>5</v>
      </c>
      <c r="Y59" s="2">
        <v>4</v>
      </c>
    </row>
    <row r="60" spans="1:25" x14ac:dyDescent="0.7">
      <c r="A60" s="60">
        <v>57</v>
      </c>
      <c r="B60" s="61">
        <v>8</v>
      </c>
      <c r="C60" s="62" t="s">
        <v>93</v>
      </c>
      <c r="D60" s="63" t="s">
        <v>74</v>
      </c>
      <c r="E60" s="62" t="s">
        <v>309</v>
      </c>
      <c r="F60" s="62" t="s">
        <v>106</v>
      </c>
      <c r="G60" s="64">
        <v>266</v>
      </c>
      <c r="H60" s="62" t="s">
        <v>130</v>
      </c>
      <c r="I60" s="353">
        <v>1.19</v>
      </c>
      <c r="J60" s="353">
        <v>1.03</v>
      </c>
      <c r="K60" s="353">
        <v>0.43</v>
      </c>
      <c r="L60" s="353">
        <v>40079364.189999998</v>
      </c>
      <c r="M60" s="353">
        <v>213757379.93000001</v>
      </c>
      <c r="N60" s="39">
        <v>2</v>
      </c>
      <c r="O60" s="65">
        <v>0</v>
      </c>
      <c r="P60" s="65">
        <v>0</v>
      </c>
      <c r="Q60" s="65" t="s">
        <v>341</v>
      </c>
      <c r="R60" s="40">
        <v>2</v>
      </c>
      <c r="S60" s="66">
        <v>19432489.084545456</v>
      </c>
      <c r="T60" s="66">
        <v>2.0624925615872276</v>
      </c>
      <c r="U60" s="69">
        <v>5.9296397710181845E-2</v>
      </c>
      <c r="V60" s="67">
        <v>531.91650640480293</v>
      </c>
      <c r="W60" s="2" t="s">
        <v>114</v>
      </c>
      <c r="X60" s="2">
        <v>15</v>
      </c>
      <c r="Y60" s="2">
        <v>12</v>
      </c>
    </row>
    <row r="61" spans="1:25" x14ac:dyDescent="0.7">
      <c r="A61" s="60">
        <v>58</v>
      </c>
      <c r="B61" s="61">
        <v>8</v>
      </c>
      <c r="C61" s="62" t="s">
        <v>93</v>
      </c>
      <c r="D61" s="63" t="s">
        <v>79</v>
      </c>
      <c r="E61" s="62" t="s">
        <v>310</v>
      </c>
      <c r="F61" s="62" t="s">
        <v>105</v>
      </c>
      <c r="G61" s="64">
        <v>30</v>
      </c>
      <c r="H61" s="62" t="s">
        <v>123</v>
      </c>
      <c r="I61" s="353">
        <v>5.27</v>
      </c>
      <c r="J61" s="353">
        <v>4.95</v>
      </c>
      <c r="K61" s="353">
        <v>3.58</v>
      </c>
      <c r="L61" s="353">
        <v>40659585.840000004</v>
      </c>
      <c r="M61" s="353">
        <v>12517243.289999999</v>
      </c>
      <c r="N61" s="39">
        <v>0</v>
      </c>
      <c r="O61" s="65">
        <v>0</v>
      </c>
      <c r="P61" s="65">
        <v>0</v>
      </c>
      <c r="Q61" s="65" t="s">
        <v>341</v>
      </c>
      <c r="R61" s="40">
        <v>0</v>
      </c>
      <c r="S61" s="66">
        <v>1137931.208181818</v>
      </c>
      <c r="T61" s="66">
        <v>35.731145738559832</v>
      </c>
      <c r="U61" s="69">
        <v>0.56449430519078747</v>
      </c>
      <c r="V61" s="67">
        <v>1587.6240489365707</v>
      </c>
      <c r="W61" s="2" t="s">
        <v>109</v>
      </c>
      <c r="X61" s="2">
        <v>5</v>
      </c>
      <c r="Y61" s="2">
        <v>3</v>
      </c>
    </row>
    <row r="62" spans="1:25" x14ac:dyDescent="0.7">
      <c r="A62" s="60">
        <v>59</v>
      </c>
      <c r="B62" s="61">
        <v>8</v>
      </c>
      <c r="C62" s="62" t="s">
        <v>93</v>
      </c>
      <c r="D62" s="63" t="s">
        <v>83</v>
      </c>
      <c r="E62" s="62" t="s">
        <v>311</v>
      </c>
      <c r="F62" s="62" t="s">
        <v>105</v>
      </c>
      <c r="G62" s="64">
        <v>15</v>
      </c>
      <c r="H62" s="62" t="s">
        <v>126</v>
      </c>
      <c r="I62" s="353">
        <v>1.1000000000000001</v>
      </c>
      <c r="J62" s="353">
        <v>1.01</v>
      </c>
      <c r="K62" s="353">
        <v>0.37</v>
      </c>
      <c r="L62" s="353">
        <v>2388651.85</v>
      </c>
      <c r="M62" s="353">
        <v>-2710853.59</v>
      </c>
      <c r="N62" s="39">
        <v>2</v>
      </c>
      <c r="O62" s="65">
        <v>1</v>
      </c>
      <c r="P62" s="65">
        <v>0</v>
      </c>
      <c r="Q62" s="65">
        <v>9.6</v>
      </c>
      <c r="R62" s="40">
        <v>3</v>
      </c>
      <c r="S62" s="66">
        <v>-246441.23545454544</v>
      </c>
      <c r="T62" s="66">
        <v>-9.6925818668060195</v>
      </c>
      <c r="U62" s="69">
        <v>4.073107906095131E-2</v>
      </c>
      <c r="V62" s="67">
        <v>217.86635838908566</v>
      </c>
      <c r="W62" s="2" t="s">
        <v>112</v>
      </c>
      <c r="X62" s="2">
        <v>2</v>
      </c>
      <c r="Y62" s="2">
        <v>1</v>
      </c>
    </row>
    <row r="63" spans="1:25" x14ac:dyDescent="0.7">
      <c r="A63" s="60">
        <v>60</v>
      </c>
      <c r="B63" s="61">
        <v>8</v>
      </c>
      <c r="C63" s="62" t="s">
        <v>93</v>
      </c>
      <c r="D63" s="63" t="s">
        <v>84</v>
      </c>
      <c r="E63" s="62" t="s">
        <v>312</v>
      </c>
      <c r="F63" s="62" t="s">
        <v>105</v>
      </c>
      <c r="G63" s="64">
        <v>30</v>
      </c>
      <c r="H63" s="62" t="s">
        <v>122</v>
      </c>
      <c r="I63" s="353">
        <v>1.81</v>
      </c>
      <c r="J63" s="353">
        <v>1.6</v>
      </c>
      <c r="K63" s="353">
        <v>0.96</v>
      </c>
      <c r="L63" s="353">
        <v>21747976.550000001</v>
      </c>
      <c r="M63" s="353">
        <v>-6867119.0599999996</v>
      </c>
      <c r="N63" s="39">
        <v>0</v>
      </c>
      <c r="O63" s="65">
        <v>1</v>
      </c>
      <c r="P63" s="65">
        <v>0</v>
      </c>
      <c r="Q63" s="65">
        <v>34.799999999999997</v>
      </c>
      <c r="R63" s="40">
        <v>1</v>
      </c>
      <c r="S63" s="66">
        <v>-624283.5509090909</v>
      </c>
      <c r="T63" s="66">
        <v>-34.836696431181437</v>
      </c>
      <c r="U63" s="69">
        <v>0.23109270317915334</v>
      </c>
      <c r="V63" s="67">
        <v>480.74100731448345</v>
      </c>
      <c r="W63" s="2" t="s">
        <v>109</v>
      </c>
      <c r="X63" s="2">
        <v>6</v>
      </c>
      <c r="Y63" s="2">
        <v>4</v>
      </c>
    </row>
    <row r="64" spans="1:25" x14ac:dyDescent="0.7">
      <c r="A64" s="60">
        <v>61</v>
      </c>
      <c r="B64" s="61">
        <v>8</v>
      </c>
      <c r="C64" s="62" t="s">
        <v>93</v>
      </c>
      <c r="D64" s="63" t="s">
        <v>85</v>
      </c>
      <c r="E64" s="62" t="s">
        <v>313</v>
      </c>
      <c r="F64" s="62" t="s">
        <v>105</v>
      </c>
      <c r="G64" s="64">
        <v>30</v>
      </c>
      <c r="H64" s="62" t="s">
        <v>123</v>
      </c>
      <c r="I64" s="353">
        <v>1.55</v>
      </c>
      <c r="J64" s="353">
        <v>1.23</v>
      </c>
      <c r="K64" s="353">
        <v>0.49</v>
      </c>
      <c r="L64" s="353">
        <v>8438360.5299999993</v>
      </c>
      <c r="M64" s="353">
        <v>3439043.37</v>
      </c>
      <c r="N64" s="39">
        <v>1</v>
      </c>
      <c r="O64" s="65">
        <v>0</v>
      </c>
      <c r="P64" s="65">
        <v>0</v>
      </c>
      <c r="Q64" s="65" t="s">
        <v>341</v>
      </c>
      <c r="R64" s="40">
        <v>1</v>
      </c>
      <c r="S64" s="66">
        <v>312640.30636363639</v>
      </c>
      <c r="T64" s="66">
        <v>26.990635430689547</v>
      </c>
      <c r="U64" s="69">
        <v>0.10674193697566758</v>
      </c>
      <c r="V64" s="67">
        <v>275.83302362246104</v>
      </c>
      <c r="W64" s="2" t="s">
        <v>109</v>
      </c>
      <c r="X64" s="2">
        <v>5</v>
      </c>
      <c r="Y64" s="2">
        <v>4</v>
      </c>
    </row>
    <row r="65" spans="1:25" x14ac:dyDescent="0.7">
      <c r="A65" s="60">
        <v>62</v>
      </c>
      <c r="B65" s="61">
        <v>8</v>
      </c>
      <c r="C65" s="62" t="s">
        <v>90</v>
      </c>
      <c r="D65" s="63" t="s">
        <v>1</v>
      </c>
      <c r="E65" s="62" t="s">
        <v>314</v>
      </c>
      <c r="F65" s="62" t="s">
        <v>106</v>
      </c>
      <c r="G65" s="64">
        <v>353</v>
      </c>
      <c r="H65" s="62" t="s">
        <v>121</v>
      </c>
      <c r="I65" s="353">
        <v>3.97</v>
      </c>
      <c r="J65" s="353">
        <v>3.69</v>
      </c>
      <c r="K65" s="353">
        <v>2.08</v>
      </c>
      <c r="L65" s="353">
        <v>413453142.92000002</v>
      </c>
      <c r="M65" s="353">
        <v>83233094.090000004</v>
      </c>
      <c r="N65" s="39">
        <v>0</v>
      </c>
      <c r="O65" s="65">
        <v>0</v>
      </c>
      <c r="P65" s="65">
        <v>0</v>
      </c>
      <c r="Q65" s="65" t="s">
        <v>341</v>
      </c>
      <c r="R65" s="40">
        <v>0</v>
      </c>
      <c r="S65" s="66">
        <v>7566644.9172727279</v>
      </c>
      <c r="T65" s="66">
        <v>54.641541586838777</v>
      </c>
      <c r="U65" s="69">
        <v>0.45525023973417622</v>
      </c>
      <c r="V65" s="67">
        <v>3058.2388802631576</v>
      </c>
      <c r="W65" s="2" t="s">
        <v>108</v>
      </c>
      <c r="X65" s="2">
        <v>16</v>
      </c>
      <c r="Y65" s="2">
        <v>13</v>
      </c>
    </row>
    <row r="66" spans="1:25" x14ac:dyDescent="0.7">
      <c r="A66" s="60">
        <v>63</v>
      </c>
      <c r="B66" s="61">
        <v>8</v>
      </c>
      <c r="C66" s="62" t="s">
        <v>90</v>
      </c>
      <c r="D66" s="63" t="s">
        <v>6</v>
      </c>
      <c r="E66" s="62" t="s">
        <v>315</v>
      </c>
      <c r="F66" s="62" t="s">
        <v>105</v>
      </c>
      <c r="G66" s="64">
        <v>60</v>
      </c>
      <c r="H66" s="62" t="s">
        <v>124</v>
      </c>
      <c r="I66" s="353">
        <v>1.3</v>
      </c>
      <c r="J66" s="353">
        <v>1.0900000000000001</v>
      </c>
      <c r="K66" s="353">
        <v>0.74</v>
      </c>
      <c r="L66" s="353">
        <v>12265495.970000001</v>
      </c>
      <c r="M66" s="353">
        <v>-12979055.67</v>
      </c>
      <c r="N66" s="39">
        <v>2</v>
      </c>
      <c r="O66" s="65">
        <v>1</v>
      </c>
      <c r="P66" s="65">
        <v>0</v>
      </c>
      <c r="Q66" s="65">
        <v>10.3</v>
      </c>
      <c r="R66" s="40">
        <v>3</v>
      </c>
      <c r="S66" s="66">
        <v>-1179914.1518181819</v>
      </c>
      <c r="T66" s="66">
        <v>-10.395244392229346</v>
      </c>
      <c r="U66" s="69">
        <v>6.4600896097650296E-2</v>
      </c>
      <c r="V66" s="67">
        <v>177.15879821044555</v>
      </c>
      <c r="W66" s="2" t="s">
        <v>110</v>
      </c>
      <c r="X66" s="2">
        <v>10</v>
      </c>
      <c r="Y66" s="2">
        <v>9</v>
      </c>
    </row>
    <row r="67" spans="1:25" x14ac:dyDescent="0.7">
      <c r="A67" s="60">
        <v>64</v>
      </c>
      <c r="B67" s="61">
        <v>8</v>
      </c>
      <c r="C67" s="61" t="s">
        <v>90</v>
      </c>
      <c r="D67" s="63" t="s">
        <v>7</v>
      </c>
      <c r="E67" s="62" t="s">
        <v>316</v>
      </c>
      <c r="F67" s="62" t="s">
        <v>105</v>
      </c>
      <c r="G67" s="64">
        <v>40</v>
      </c>
      <c r="H67" s="62" t="s">
        <v>122</v>
      </c>
      <c r="I67" s="353">
        <v>1.77</v>
      </c>
      <c r="J67" s="353">
        <v>1.53</v>
      </c>
      <c r="K67" s="353">
        <v>1.1499999999999999</v>
      </c>
      <c r="L67" s="353">
        <v>14744200.109999999</v>
      </c>
      <c r="M67" s="353">
        <v>-7192425.71</v>
      </c>
      <c r="N67" s="39">
        <v>0</v>
      </c>
      <c r="O67" s="65">
        <v>1</v>
      </c>
      <c r="P67" s="65">
        <v>0</v>
      </c>
      <c r="Q67" s="65">
        <v>22.5</v>
      </c>
      <c r="R67" s="40">
        <v>1</v>
      </c>
      <c r="S67" s="66">
        <v>-653856.88272727269</v>
      </c>
      <c r="T67" s="66">
        <v>-22.549583096076219</v>
      </c>
      <c r="U67" s="69">
        <v>0.10544439533682493</v>
      </c>
      <c r="V67" s="67">
        <v>277.00111980207151</v>
      </c>
      <c r="W67" s="2" t="s">
        <v>109</v>
      </c>
      <c r="X67" s="2">
        <v>6</v>
      </c>
      <c r="Y67" s="2">
        <v>7</v>
      </c>
    </row>
    <row r="68" spans="1:25" x14ac:dyDescent="0.7">
      <c r="A68" s="60">
        <v>65</v>
      </c>
      <c r="B68" s="61">
        <v>8</v>
      </c>
      <c r="C68" s="61" t="s">
        <v>90</v>
      </c>
      <c r="D68" s="63" t="s">
        <v>8</v>
      </c>
      <c r="E68" s="62" t="s">
        <v>317</v>
      </c>
      <c r="F68" s="62" t="s">
        <v>105</v>
      </c>
      <c r="G68" s="64">
        <v>90</v>
      </c>
      <c r="H68" s="62" t="s">
        <v>128</v>
      </c>
      <c r="I68" s="353">
        <v>0.97</v>
      </c>
      <c r="J68" s="353">
        <v>0.85</v>
      </c>
      <c r="K68" s="353">
        <v>0.44</v>
      </c>
      <c r="L68" s="353">
        <v>-1712511.5</v>
      </c>
      <c r="M68" s="353">
        <v>-10225779.960000001</v>
      </c>
      <c r="N68" s="39">
        <v>3</v>
      </c>
      <c r="O68" s="65">
        <v>2</v>
      </c>
      <c r="P68" s="65">
        <v>2</v>
      </c>
      <c r="Q68" s="65" t="s">
        <v>341</v>
      </c>
      <c r="R68" s="40">
        <v>7</v>
      </c>
      <c r="S68" s="66">
        <v>-929616.3600000001</v>
      </c>
      <c r="T68" s="66">
        <v>1.8421701399489139</v>
      </c>
      <c r="U68" s="69">
        <v>-7.5237880469568742E-3</v>
      </c>
      <c r="V68" s="67">
        <v>30.144709893243636</v>
      </c>
      <c r="W68" s="2" t="s">
        <v>111</v>
      </c>
      <c r="X68" s="2">
        <v>12</v>
      </c>
      <c r="Y68" s="2">
        <v>10</v>
      </c>
    </row>
    <row r="69" spans="1:25" x14ac:dyDescent="0.7">
      <c r="A69" s="60">
        <v>66</v>
      </c>
      <c r="B69" s="61">
        <v>8</v>
      </c>
      <c r="C69" s="61" t="s">
        <v>90</v>
      </c>
      <c r="D69" s="63" t="s">
        <v>9</v>
      </c>
      <c r="E69" s="62" t="s">
        <v>318</v>
      </c>
      <c r="F69" s="62" t="s">
        <v>105</v>
      </c>
      <c r="G69" s="64">
        <v>40</v>
      </c>
      <c r="H69" s="62" t="s">
        <v>124</v>
      </c>
      <c r="I69" s="353">
        <v>0.99</v>
      </c>
      <c r="J69" s="353">
        <v>0.79</v>
      </c>
      <c r="K69" s="353">
        <v>0.56999999999999995</v>
      </c>
      <c r="L69" s="353">
        <v>-9900.82</v>
      </c>
      <c r="M69" s="353">
        <v>-19138471.41</v>
      </c>
      <c r="N69" s="39">
        <v>3</v>
      </c>
      <c r="O69" s="65">
        <v>2</v>
      </c>
      <c r="P69" s="65">
        <v>2</v>
      </c>
      <c r="Q69" s="65" t="s">
        <v>341</v>
      </c>
      <c r="R69" s="40">
        <v>7</v>
      </c>
      <c r="S69" s="66">
        <v>-1739861.0372727273</v>
      </c>
      <c r="T69" s="66">
        <v>5.6905809072658846E-3</v>
      </c>
      <c r="U69" s="69">
        <v>-6.3330942700405373E-5</v>
      </c>
      <c r="V69" s="67">
        <v>50.523632722185404</v>
      </c>
      <c r="W69" s="2" t="s">
        <v>110</v>
      </c>
      <c r="X69" s="2">
        <v>10</v>
      </c>
      <c r="Y69" s="2">
        <v>7</v>
      </c>
    </row>
    <row r="70" spans="1:25" x14ac:dyDescent="0.7">
      <c r="A70" s="60">
        <v>67</v>
      </c>
      <c r="B70" s="61">
        <v>8</v>
      </c>
      <c r="C70" s="61" t="s">
        <v>90</v>
      </c>
      <c r="D70" s="63" t="s">
        <v>80</v>
      </c>
      <c r="E70" s="62" t="s">
        <v>319</v>
      </c>
      <c r="F70" s="62" t="s">
        <v>105</v>
      </c>
      <c r="G70" s="64">
        <v>30</v>
      </c>
      <c r="H70" s="62" t="s">
        <v>123</v>
      </c>
      <c r="I70" s="353">
        <v>1.19</v>
      </c>
      <c r="J70" s="353">
        <v>1.03</v>
      </c>
      <c r="K70" s="353">
        <v>0.7</v>
      </c>
      <c r="L70" s="353">
        <v>5076217.32</v>
      </c>
      <c r="M70" s="353">
        <v>-19942436.66</v>
      </c>
      <c r="N70" s="39">
        <v>2</v>
      </c>
      <c r="O70" s="65">
        <v>1</v>
      </c>
      <c r="P70" s="65">
        <v>2</v>
      </c>
      <c r="Q70" s="65">
        <v>2.7</v>
      </c>
      <c r="R70" s="40">
        <v>5</v>
      </c>
      <c r="S70" s="66">
        <v>-1812948.7872727273</v>
      </c>
      <c r="T70" s="66">
        <v>-2.7999783312336719</v>
      </c>
      <c r="U70" s="69">
        <v>4.4331773817643298E-2</v>
      </c>
      <c r="V70" s="67">
        <v>203.62022319392653</v>
      </c>
      <c r="W70" s="2" t="s">
        <v>109</v>
      </c>
      <c r="X70" s="2">
        <v>5</v>
      </c>
      <c r="Y70" s="2">
        <v>5</v>
      </c>
    </row>
    <row r="71" spans="1:25" x14ac:dyDescent="0.7">
      <c r="A71" s="60">
        <v>68</v>
      </c>
      <c r="B71" s="61">
        <v>8</v>
      </c>
      <c r="C71" s="61" t="s">
        <v>91</v>
      </c>
      <c r="D71" s="63" t="s">
        <v>0</v>
      </c>
      <c r="E71" s="62" t="s">
        <v>320</v>
      </c>
      <c r="F71" s="62" t="s">
        <v>104</v>
      </c>
      <c r="G71" s="64">
        <v>1143</v>
      </c>
      <c r="H71" s="62" t="s">
        <v>132</v>
      </c>
      <c r="I71" s="353">
        <v>2.34</v>
      </c>
      <c r="J71" s="353">
        <v>2.11</v>
      </c>
      <c r="K71" s="353">
        <v>1.18</v>
      </c>
      <c r="L71" s="353">
        <v>1356939047.04</v>
      </c>
      <c r="M71" s="353">
        <v>-72033505.25</v>
      </c>
      <c r="N71" s="39">
        <v>0</v>
      </c>
      <c r="O71" s="65">
        <v>1</v>
      </c>
      <c r="P71" s="65">
        <v>0</v>
      </c>
      <c r="Q71" s="65">
        <v>207.2</v>
      </c>
      <c r="R71" s="40">
        <v>1</v>
      </c>
      <c r="S71" s="66">
        <v>-6548500.4772727275</v>
      </c>
      <c r="T71" s="66">
        <v>-207.21370514507899</v>
      </c>
      <c r="U71" s="69">
        <v>0.33579959846349472</v>
      </c>
      <c r="V71" s="67">
        <v>3410.4236439072247</v>
      </c>
      <c r="W71" s="2" t="s">
        <v>113</v>
      </c>
      <c r="X71" s="2">
        <v>20</v>
      </c>
      <c r="Y71" s="2">
        <v>14</v>
      </c>
    </row>
    <row r="72" spans="1:25" x14ac:dyDescent="0.7">
      <c r="A72" s="60">
        <v>69</v>
      </c>
      <c r="B72" s="61">
        <v>8</v>
      </c>
      <c r="C72" s="61" t="s">
        <v>91</v>
      </c>
      <c r="D72" s="63" t="s">
        <v>10</v>
      </c>
      <c r="E72" s="62" t="s">
        <v>321</v>
      </c>
      <c r="F72" s="62" t="s">
        <v>105</v>
      </c>
      <c r="G72" s="64">
        <v>60</v>
      </c>
      <c r="H72" s="62" t="s">
        <v>124</v>
      </c>
      <c r="I72" s="353">
        <v>0.91</v>
      </c>
      <c r="J72" s="353">
        <v>0.71</v>
      </c>
      <c r="K72" s="353">
        <v>0.34</v>
      </c>
      <c r="L72" s="353">
        <v>-2742004.3</v>
      </c>
      <c r="M72" s="353">
        <v>-3866717.84</v>
      </c>
      <c r="N72" s="39">
        <v>3</v>
      </c>
      <c r="O72" s="65">
        <v>2</v>
      </c>
      <c r="P72" s="65">
        <v>2</v>
      </c>
      <c r="Q72" s="65" t="s">
        <v>341</v>
      </c>
      <c r="R72" s="40">
        <v>7</v>
      </c>
      <c r="S72" s="66">
        <v>-351519.80363636365</v>
      </c>
      <c r="T72" s="66">
        <v>7.8004262395313528</v>
      </c>
      <c r="U72" s="69">
        <v>-1.8682882596041832E-2</v>
      </c>
      <c r="V72" s="67">
        <v>1.2493886595896984</v>
      </c>
      <c r="W72" s="2" t="s">
        <v>110</v>
      </c>
      <c r="X72" s="2">
        <v>10</v>
      </c>
      <c r="Y72" s="2">
        <v>8</v>
      </c>
    </row>
    <row r="73" spans="1:25" x14ac:dyDescent="0.7">
      <c r="A73" s="60">
        <v>70</v>
      </c>
      <c r="B73" s="61">
        <v>8</v>
      </c>
      <c r="C73" s="61" t="s">
        <v>91</v>
      </c>
      <c r="D73" s="63" t="s">
        <v>11</v>
      </c>
      <c r="E73" s="61" t="s">
        <v>322</v>
      </c>
      <c r="F73" s="62" t="s">
        <v>105</v>
      </c>
      <c r="G73" s="64">
        <v>60</v>
      </c>
      <c r="H73" s="62" t="s">
        <v>186</v>
      </c>
      <c r="I73" s="353">
        <v>0.9</v>
      </c>
      <c r="J73" s="353">
        <v>0.63</v>
      </c>
      <c r="K73" s="353">
        <v>0.32</v>
      </c>
      <c r="L73" s="353">
        <v>-2816631.21</v>
      </c>
      <c r="M73" s="353">
        <v>-178179.7</v>
      </c>
      <c r="N73" s="39">
        <v>3</v>
      </c>
      <c r="O73" s="65">
        <v>2</v>
      </c>
      <c r="P73" s="65">
        <v>2</v>
      </c>
      <c r="Q73" s="65" t="s">
        <v>341</v>
      </c>
      <c r="R73" s="40">
        <v>7</v>
      </c>
      <c r="S73" s="66">
        <v>-16198.154545454547</v>
      </c>
      <c r="T73" s="66">
        <v>173.88593262868889</v>
      </c>
      <c r="U73" s="69">
        <v>-2.1367840476942318E-2</v>
      </c>
      <c r="V73" s="67">
        <v>-6.0976469271599409</v>
      </c>
      <c r="W73" s="2" t="s">
        <v>110</v>
      </c>
      <c r="X73" s="2">
        <v>9</v>
      </c>
      <c r="Y73" s="2">
        <v>8</v>
      </c>
    </row>
    <row r="74" spans="1:25" x14ac:dyDescent="0.7">
      <c r="A74" s="60">
        <v>71</v>
      </c>
      <c r="B74" s="61">
        <v>8</v>
      </c>
      <c r="C74" s="61" t="s">
        <v>91</v>
      </c>
      <c r="D74" s="63" t="s">
        <v>12</v>
      </c>
      <c r="E74" s="61" t="s">
        <v>323</v>
      </c>
      <c r="F74" s="62" t="s">
        <v>106</v>
      </c>
      <c r="G74" s="64">
        <v>280</v>
      </c>
      <c r="H74" s="62" t="s">
        <v>121</v>
      </c>
      <c r="I74" s="353">
        <v>1.37</v>
      </c>
      <c r="J74" s="353">
        <v>1.25</v>
      </c>
      <c r="K74" s="353">
        <v>0.7</v>
      </c>
      <c r="L74" s="353">
        <v>80486511.920000002</v>
      </c>
      <c r="M74" s="353">
        <v>-62543176.719999999</v>
      </c>
      <c r="N74" s="39">
        <v>2</v>
      </c>
      <c r="O74" s="65">
        <v>1</v>
      </c>
      <c r="P74" s="65">
        <v>0</v>
      </c>
      <c r="Q74" s="65">
        <v>14.1</v>
      </c>
      <c r="R74" s="40">
        <v>3</v>
      </c>
      <c r="S74" s="66">
        <v>-5685743.3381818179</v>
      </c>
      <c r="T74" s="66">
        <v>-14.155846849347567</v>
      </c>
      <c r="U74" s="69">
        <v>0.12111698263294871</v>
      </c>
      <c r="V74" s="67">
        <v>714.49949089860388</v>
      </c>
      <c r="W74" s="2" t="s">
        <v>108</v>
      </c>
      <c r="X74" s="2">
        <v>16</v>
      </c>
      <c r="Y74" s="2">
        <v>12</v>
      </c>
    </row>
    <row r="75" spans="1:25" x14ac:dyDescent="0.7">
      <c r="A75" s="60">
        <v>72</v>
      </c>
      <c r="B75" s="61">
        <v>8</v>
      </c>
      <c r="C75" s="61" t="s">
        <v>91</v>
      </c>
      <c r="D75" s="63" t="s">
        <v>13</v>
      </c>
      <c r="E75" s="61" t="s">
        <v>324</v>
      </c>
      <c r="F75" s="62" t="s">
        <v>105</v>
      </c>
      <c r="G75" s="64">
        <v>8</v>
      </c>
      <c r="H75" s="62" t="s">
        <v>126</v>
      </c>
      <c r="I75" s="353">
        <v>4.3899999999999997</v>
      </c>
      <c r="J75" s="353">
        <v>4.03</v>
      </c>
      <c r="K75" s="353">
        <v>2.95</v>
      </c>
      <c r="L75" s="353">
        <v>11666533.550000001</v>
      </c>
      <c r="M75" s="353">
        <v>-3884955.1</v>
      </c>
      <c r="N75" s="39">
        <v>0</v>
      </c>
      <c r="O75" s="65">
        <v>1</v>
      </c>
      <c r="P75" s="65">
        <v>0</v>
      </c>
      <c r="Q75" s="65">
        <v>33</v>
      </c>
      <c r="R75" s="40">
        <v>1</v>
      </c>
      <c r="S75" s="66">
        <v>-353177.73636363639</v>
      </c>
      <c r="T75" s="66">
        <v>-33.033037897915477</v>
      </c>
      <c r="U75" s="69">
        <v>0.24498255715559961</v>
      </c>
      <c r="V75" s="67">
        <v>2373.943806796487</v>
      </c>
      <c r="W75" s="2" t="s">
        <v>112</v>
      </c>
      <c r="X75" s="2">
        <v>2</v>
      </c>
      <c r="Y75" s="2">
        <v>1</v>
      </c>
    </row>
    <row r="76" spans="1:25" x14ac:dyDescent="0.7">
      <c r="A76" s="60">
        <v>73</v>
      </c>
      <c r="B76" s="61">
        <v>8</v>
      </c>
      <c r="C76" s="61" t="s">
        <v>91</v>
      </c>
      <c r="D76" s="63" t="s">
        <v>14</v>
      </c>
      <c r="E76" s="61" t="s">
        <v>325</v>
      </c>
      <c r="F76" s="62" t="s">
        <v>105</v>
      </c>
      <c r="G76" s="64">
        <v>40</v>
      </c>
      <c r="H76" s="62" t="s">
        <v>122</v>
      </c>
      <c r="I76" s="353">
        <v>0.96</v>
      </c>
      <c r="J76" s="353">
        <v>0.84</v>
      </c>
      <c r="K76" s="353">
        <v>0.57999999999999996</v>
      </c>
      <c r="L76" s="353">
        <v>-1180180.56</v>
      </c>
      <c r="M76" s="353">
        <v>-3340880.28</v>
      </c>
      <c r="N76" s="39">
        <v>3</v>
      </c>
      <c r="O76" s="65">
        <v>2</v>
      </c>
      <c r="P76" s="65">
        <v>2</v>
      </c>
      <c r="Q76" s="65" t="s">
        <v>341</v>
      </c>
      <c r="R76" s="40">
        <v>7</v>
      </c>
      <c r="S76" s="66">
        <v>-303716.3890909091</v>
      </c>
      <c r="T76" s="66">
        <v>3.8857980747517238</v>
      </c>
      <c r="U76" s="69">
        <v>-9.8955472358930839E-3</v>
      </c>
      <c r="V76" s="67">
        <v>19.047064157468281</v>
      </c>
      <c r="W76" s="2" t="s">
        <v>109</v>
      </c>
      <c r="X76" s="2">
        <v>6</v>
      </c>
      <c r="Y76" s="2">
        <v>7</v>
      </c>
    </row>
    <row r="77" spans="1:25" x14ac:dyDescent="0.7">
      <c r="A77" s="60">
        <v>74</v>
      </c>
      <c r="B77" s="61">
        <v>8</v>
      </c>
      <c r="C77" s="61" t="s">
        <v>91</v>
      </c>
      <c r="D77" s="63" t="s">
        <v>15</v>
      </c>
      <c r="E77" s="61" t="s">
        <v>326</v>
      </c>
      <c r="F77" s="62" t="s">
        <v>105</v>
      </c>
      <c r="G77" s="64">
        <v>137</v>
      </c>
      <c r="H77" s="62" t="s">
        <v>125</v>
      </c>
      <c r="I77" s="353">
        <v>1.05</v>
      </c>
      <c r="J77" s="353">
        <v>0.92</v>
      </c>
      <c r="K77" s="353">
        <v>0.45</v>
      </c>
      <c r="L77" s="353">
        <v>5182403.7</v>
      </c>
      <c r="M77" s="353">
        <v>-8823532.2799999993</v>
      </c>
      <c r="N77" s="39">
        <v>3</v>
      </c>
      <c r="O77" s="65">
        <v>1</v>
      </c>
      <c r="P77" s="65">
        <v>0</v>
      </c>
      <c r="Q77" s="65">
        <v>6.4</v>
      </c>
      <c r="R77" s="40">
        <v>4</v>
      </c>
      <c r="S77" s="66">
        <v>-802139.2981818181</v>
      </c>
      <c r="T77" s="66">
        <v>-6.4607278458327357</v>
      </c>
      <c r="U77" s="69">
        <v>1.465244825772934E-2</v>
      </c>
      <c r="V77" s="67">
        <v>82.105604870890502</v>
      </c>
      <c r="W77" s="2" t="s">
        <v>111</v>
      </c>
      <c r="X77" s="2">
        <v>13</v>
      </c>
      <c r="Y77" s="2">
        <v>11</v>
      </c>
    </row>
    <row r="78" spans="1:25" x14ac:dyDescent="0.7">
      <c r="A78" s="60">
        <v>75</v>
      </c>
      <c r="B78" s="61">
        <v>8</v>
      </c>
      <c r="C78" s="61" t="s">
        <v>91</v>
      </c>
      <c r="D78" s="63" t="s">
        <v>16</v>
      </c>
      <c r="E78" s="61" t="s">
        <v>327</v>
      </c>
      <c r="F78" s="62" t="s">
        <v>105</v>
      </c>
      <c r="G78" s="64">
        <v>30</v>
      </c>
      <c r="H78" s="62" t="s">
        <v>123</v>
      </c>
      <c r="I78" s="353">
        <v>1.1499999999999999</v>
      </c>
      <c r="J78" s="353">
        <v>0.95</v>
      </c>
      <c r="K78" s="353">
        <v>0.69</v>
      </c>
      <c r="L78" s="353">
        <v>2635598.94</v>
      </c>
      <c r="M78" s="353">
        <v>-5359930.67</v>
      </c>
      <c r="N78" s="39">
        <v>3</v>
      </c>
      <c r="O78" s="65">
        <v>1</v>
      </c>
      <c r="P78" s="65">
        <v>1</v>
      </c>
      <c r="Q78" s="65">
        <v>5.4</v>
      </c>
      <c r="R78" s="40">
        <v>5</v>
      </c>
      <c r="S78" s="66">
        <v>-487266.42454545456</v>
      </c>
      <c r="T78" s="66">
        <v>-5.4089483847745363</v>
      </c>
      <c r="U78" s="69">
        <v>2.9442274246255926E-2</v>
      </c>
      <c r="V78" s="67">
        <v>139.09841677271174</v>
      </c>
      <c r="W78" s="2" t="s">
        <v>109</v>
      </c>
      <c r="X78" s="2">
        <v>5</v>
      </c>
      <c r="Y78" s="2">
        <v>4</v>
      </c>
    </row>
    <row r="79" spans="1:25" x14ac:dyDescent="0.7">
      <c r="A79" s="60">
        <v>76</v>
      </c>
      <c r="B79" s="61">
        <v>8</v>
      </c>
      <c r="C79" s="61" t="s">
        <v>91</v>
      </c>
      <c r="D79" s="63" t="s">
        <v>17</v>
      </c>
      <c r="E79" s="61" t="s">
        <v>328</v>
      </c>
      <c r="F79" s="62" t="s">
        <v>105</v>
      </c>
      <c r="G79" s="64">
        <v>30</v>
      </c>
      <c r="H79" s="62" t="s">
        <v>123</v>
      </c>
      <c r="I79" s="353">
        <v>0.87</v>
      </c>
      <c r="J79" s="353">
        <v>0.69</v>
      </c>
      <c r="K79" s="353">
        <v>0.28999999999999998</v>
      </c>
      <c r="L79" s="353">
        <v>-2540210.9</v>
      </c>
      <c r="M79" s="353">
        <v>779348.41</v>
      </c>
      <c r="N79" s="39">
        <v>3</v>
      </c>
      <c r="O79" s="65">
        <v>1</v>
      </c>
      <c r="P79" s="65">
        <v>2</v>
      </c>
      <c r="Q79" s="65">
        <v>35.799999999999997</v>
      </c>
      <c r="R79" s="40">
        <v>6</v>
      </c>
      <c r="S79" s="66">
        <v>70849.855454545454</v>
      </c>
      <c r="T79" s="66">
        <v>-35.853438002138219</v>
      </c>
      <c r="U79" s="69">
        <v>-2.8021416682828537E-2</v>
      </c>
      <c r="V79" s="67">
        <v>1.1540181643392025</v>
      </c>
      <c r="W79" s="2" t="s">
        <v>109</v>
      </c>
      <c r="X79" s="2">
        <v>5</v>
      </c>
      <c r="Y79" s="2">
        <v>4</v>
      </c>
    </row>
    <row r="80" spans="1:25" x14ac:dyDescent="0.7">
      <c r="A80" s="60">
        <v>77</v>
      </c>
      <c r="B80" s="61">
        <v>8</v>
      </c>
      <c r="C80" s="61" t="s">
        <v>91</v>
      </c>
      <c r="D80" s="63" t="s">
        <v>18</v>
      </c>
      <c r="E80" s="61" t="s">
        <v>329</v>
      </c>
      <c r="F80" s="62" t="s">
        <v>105</v>
      </c>
      <c r="G80" s="64">
        <v>30</v>
      </c>
      <c r="H80" s="62" t="s">
        <v>122</v>
      </c>
      <c r="I80" s="353">
        <v>1.74</v>
      </c>
      <c r="J80" s="353">
        <v>1.45</v>
      </c>
      <c r="K80" s="353">
        <v>1.0900000000000001</v>
      </c>
      <c r="L80" s="353">
        <v>14524428.619999999</v>
      </c>
      <c r="M80" s="353">
        <v>-9688154.2699999996</v>
      </c>
      <c r="N80" s="39">
        <v>0</v>
      </c>
      <c r="O80" s="65">
        <v>1</v>
      </c>
      <c r="P80" s="65">
        <v>0</v>
      </c>
      <c r="Q80" s="65">
        <v>16.399999999999999</v>
      </c>
      <c r="R80" s="40">
        <v>1</v>
      </c>
      <c r="S80" s="66">
        <v>-880741.29727272724</v>
      </c>
      <c r="T80" s="66">
        <v>-16.491140661821852</v>
      </c>
      <c r="U80" s="69">
        <v>0.11692271877357045</v>
      </c>
      <c r="V80" s="67">
        <v>337.91140446782708</v>
      </c>
      <c r="W80" s="2" t="s">
        <v>109</v>
      </c>
      <c r="X80" s="2">
        <v>6</v>
      </c>
      <c r="Y80" s="2">
        <v>6</v>
      </c>
    </row>
    <row r="81" spans="1:26" x14ac:dyDescent="0.7">
      <c r="A81" s="60">
        <v>78</v>
      </c>
      <c r="B81" s="61">
        <v>8</v>
      </c>
      <c r="C81" s="61" t="s">
        <v>91</v>
      </c>
      <c r="D81" s="63" t="s">
        <v>19</v>
      </c>
      <c r="E81" s="61" t="s">
        <v>330</v>
      </c>
      <c r="F81" s="62" t="s">
        <v>105</v>
      </c>
      <c r="G81" s="64">
        <v>55</v>
      </c>
      <c r="H81" s="62" t="s">
        <v>186</v>
      </c>
      <c r="I81" s="353">
        <v>1.3</v>
      </c>
      <c r="J81" s="353">
        <v>1.1000000000000001</v>
      </c>
      <c r="K81" s="353">
        <v>0.42</v>
      </c>
      <c r="L81" s="353">
        <v>13396146.720000001</v>
      </c>
      <c r="M81" s="353">
        <v>-6418334.8399999999</v>
      </c>
      <c r="N81" s="39">
        <v>2</v>
      </c>
      <c r="O81" s="65">
        <v>1</v>
      </c>
      <c r="P81" s="65">
        <v>0</v>
      </c>
      <c r="Q81" s="65">
        <v>22.9</v>
      </c>
      <c r="R81" s="40">
        <v>3</v>
      </c>
      <c r="S81" s="66">
        <v>-583484.98545454547</v>
      </c>
      <c r="T81" s="66">
        <v>-22.958854218955022</v>
      </c>
      <c r="U81" s="69">
        <v>7.5304986983672204E-2</v>
      </c>
      <c r="V81" s="67">
        <v>280.79372615421272</v>
      </c>
      <c r="W81" s="2" t="s">
        <v>110</v>
      </c>
      <c r="X81" s="2">
        <v>9</v>
      </c>
      <c r="Y81" s="2">
        <v>8</v>
      </c>
    </row>
    <row r="82" spans="1:26" x14ac:dyDescent="0.7">
      <c r="A82" s="60">
        <v>79</v>
      </c>
      <c r="B82" s="61">
        <v>8</v>
      </c>
      <c r="C82" s="61" t="s">
        <v>91</v>
      </c>
      <c r="D82" s="63" t="s">
        <v>20</v>
      </c>
      <c r="E82" s="61" t="s">
        <v>331</v>
      </c>
      <c r="F82" s="62" t="s">
        <v>105</v>
      </c>
      <c r="G82" s="64">
        <v>126</v>
      </c>
      <c r="H82" s="62" t="s">
        <v>125</v>
      </c>
      <c r="I82" s="353">
        <v>0.95</v>
      </c>
      <c r="J82" s="353">
        <v>0.8</v>
      </c>
      <c r="K82" s="353">
        <v>0.52</v>
      </c>
      <c r="L82" s="353">
        <v>-4088362.63</v>
      </c>
      <c r="M82" s="353">
        <v>-24738162.039999999</v>
      </c>
      <c r="N82" s="39">
        <v>3</v>
      </c>
      <c r="O82" s="65">
        <v>2</v>
      </c>
      <c r="P82" s="65">
        <v>2</v>
      </c>
      <c r="Q82" s="65" t="s">
        <v>341</v>
      </c>
      <c r="R82" s="40">
        <v>7</v>
      </c>
      <c r="S82" s="66">
        <v>-2248923.8218181818</v>
      </c>
      <c r="T82" s="66">
        <v>1.8179195712795162</v>
      </c>
      <c r="U82" s="69">
        <v>-1.2834545763320064E-2</v>
      </c>
      <c r="V82" s="67">
        <v>1.6155996211672783</v>
      </c>
      <c r="W82" s="2" t="s">
        <v>111</v>
      </c>
      <c r="X82" s="2">
        <v>13</v>
      </c>
      <c r="Y82" s="2">
        <v>11</v>
      </c>
    </row>
    <row r="83" spans="1:26" x14ac:dyDescent="0.7">
      <c r="A83" s="60">
        <v>80</v>
      </c>
      <c r="B83" s="61">
        <v>8</v>
      </c>
      <c r="C83" s="61" t="s">
        <v>91</v>
      </c>
      <c r="D83" s="63" t="s">
        <v>21</v>
      </c>
      <c r="E83" s="61" t="s">
        <v>332</v>
      </c>
      <c r="F83" s="62" t="s">
        <v>105</v>
      </c>
      <c r="G83" s="64">
        <v>60</v>
      </c>
      <c r="H83" s="62" t="s">
        <v>122</v>
      </c>
      <c r="I83" s="353">
        <v>2.11</v>
      </c>
      <c r="J83" s="353">
        <v>1.95</v>
      </c>
      <c r="K83" s="353">
        <v>1.57</v>
      </c>
      <c r="L83" s="353">
        <v>39341922.950000003</v>
      </c>
      <c r="M83" s="353">
        <v>-7501938.6299999999</v>
      </c>
      <c r="N83" s="39">
        <v>0</v>
      </c>
      <c r="O83" s="65">
        <v>1</v>
      </c>
      <c r="P83" s="65">
        <v>0</v>
      </c>
      <c r="Q83" s="65">
        <v>57.6</v>
      </c>
      <c r="R83" s="40">
        <v>1</v>
      </c>
      <c r="S83" s="66">
        <v>-681994.4209090909</v>
      </c>
      <c r="T83" s="66">
        <v>-57.686575936438985</v>
      </c>
      <c r="U83" s="69">
        <v>0.2409394862223305</v>
      </c>
      <c r="V83" s="67">
        <v>721.97507380701336</v>
      </c>
      <c r="W83" s="2" t="s">
        <v>109</v>
      </c>
      <c r="X83" s="2">
        <v>6</v>
      </c>
      <c r="Y83" s="2">
        <v>8</v>
      </c>
    </row>
    <row r="84" spans="1:26" x14ac:dyDescent="0.7">
      <c r="A84" s="60">
        <v>81</v>
      </c>
      <c r="B84" s="61">
        <v>8</v>
      </c>
      <c r="C84" s="61" t="s">
        <v>91</v>
      </c>
      <c r="D84" s="63" t="s">
        <v>22</v>
      </c>
      <c r="E84" s="61" t="s">
        <v>333</v>
      </c>
      <c r="F84" s="62" t="s">
        <v>105</v>
      </c>
      <c r="G84" s="64">
        <v>114</v>
      </c>
      <c r="H84" s="62" t="s">
        <v>125</v>
      </c>
      <c r="I84" s="353">
        <v>1.17</v>
      </c>
      <c r="J84" s="353">
        <v>0.99</v>
      </c>
      <c r="K84" s="353">
        <v>0.61</v>
      </c>
      <c r="L84" s="353">
        <v>9230352.6500000004</v>
      </c>
      <c r="M84" s="353">
        <v>-21596169.48</v>
      </c>
      <c r="N84" s="39">
        <v>2</v>
      </c>
      <c r="O84" s="65">
        <v>1</v>
      </c>
      <c r="P84" s="65">
        <v>1</v>
      </c>
      <c r="Q84" s="65">
        <v>4.7</v>
      </c>
      <c r="R84" s="40">
        <v>4</v>
      </c>
      <c r="S84" s="66">
        <v>-1963288.1345454545</v>
      </c>
      <c r="T84" s="66">
        <v>-4.7014763078253079</v>
      </c>
      <c r="U84" s="69">
        <v>3.2652904121845794E-2</v>
      </c>
      <c r="V84" s="67">
        <v>122.50526678615745</v>
      </c>
      <c r="W84" s="2" t="s">
        <v>111</v>
      </c>
      <c r="X84" s="2">
        <v>13</v>
      </c>
      <c r="Y84" s="2">
        <v>10</v>
      </c>
    </row>
    <row r="85" spans="1:26" x14ac:dyDescent="0.7">
      <c r="A85" s="60">
        <v>82</v>
      </c>
      <c r="B85" s="61">
        <v>8</v>
      </c>
      <c r="C85" s="61" t="s">
        <v>91</v>
      </c>
      <c r="D85" s="63" t="s">
        <v>23</v>
      </c>
      <c r="E85" s="61" t="s">
        <v>334</v>
      </c>
      <c r="F85" s="62" t="s">
        <v>105</v>
      </c>
      <c r="G85" s="64">
        <v>30</v>
      </c>
      <c r="H85" s="62" t="s">
        <v>123</v>
      </c>
      <c r="I85" s="353">
        <v>0.99</v>
      </c>
      <c r="J85" s="353">
        <v>0.87</v>
      </c>
      <c r="K85" s="353">
        <v>0.66</v>
      </c>
      <c r="L85" s="353">
        <v>-150373.91</v>
      </c>
      <c r="M85" s="353">
        <v>-7701631.1699999999</v>
      </c>
      <c r="N85" s="39">
        <v>3</v>
      </c>
      <c r="O85" s="65">
        <v>2</v>
      </c>
      <c r="P85" s="65">
        <v>2</v>
      </c>
      <c r="Q85" s="65" t="s">
        <v>341</v>
      </c>
      <c r="R85" s="40">
        <v>7</v>
      </c>
      <c r="S85" s="66">
        <v>-700148.28818181821</v>
      </c>
      <c r="T85" s="66">
        <v>0.21477437356948892</v>
      </c>
      <c r="U85" s="69">
        <v>-1.7554608844304014E-3</v>
      </c>
      <c r="V85" s="67">
        <v>50.572456535847252</v>
      </c>
      <c r="W85" s="2" t="s">
        <v>109</v>
      </c>
      <c r="X85" s="2">
        <v>5</v>
      </c>
      <c r="Y85" s="2">
        <v>3</v>
      </c>
    </row>
    <row r="86" spans="1:26" x14ac:dyDescent="0.7">
      <c r="A86" s="60">
        <v>83</v>
      </c>
      <c r="B86" s="61">
        <v>8</v>
      </c>
      <c r="C86" s="61" t="s">
        <v>91</v>
      </c>
      <c r="D86" s="63" t="s">
        <v>24</v>
      </c>
      <c r="E86" s="61" t="s">
        <v>335</v>
      </c>
      <c r="F86" s="62" t="s">
        <v>105</v>
      </c>
      <c r="G86" s="64">
        <v>30</v>
      </c>
      <c r="H86" s="62" t="s">
        <v>123</v>
      </c>
      <c r="I86" s="353">
        <v>1.1000000000000001</v>
      </c>
      <c r="J86" s="353">
        <v>0.99</v>
      </c>
      <c r="K86" s="353">
        <v>0.45</v>
      </c>
      <c r="L86" s="353">
        <v>2570203.0299999998</v>
      </c>
      <c r="M86" s="353">
        <v>-5240253.71</v>
      </c>
      <c r="N86" s="39">
        <v>2</v>
      </c>
      <c r="O86" s="65">
        <v>1</v>
      </c>
      <c r="P86" s="65">
        <v>1</v>
      </c>
      <c r="Q86" s="65">
        <v>5.3</v>
      </c>
      <c r="R86" s="40">
        <v>4</v>
      </c>
      <c r="S86" s="66">
        <v>-476386.70090909093</v>
      </c>
      <c r="T86" s="66">
        <v>-5.3952031513374941</v>
      </c>
      <c r="U86" s="69">
        <v>3.3098747207044088E-2</v>
      </c>
      <c r="V86" s="67">
        <v>142.84670507927189</v>
      </c>
      <c r="W86" s="2" t="s">
        <v>109</v>
      </c>
      <c r="X86" s="2">
        <v>5</v>
      </c>
      <c r="Y86" s="2">
        <v>3</v>
      </c>
    </row>
    <row r="87" spans="1:26" x14ac:dyDescent="0.7">
      <c r="A87" s="60">
        <v>84</v>
      </c>
      <c r="B87" s="61">
        <v>8</v>
      </c>
      <c r="C87" s="61" t="s">
        <v>91</v>
      </c>
      <c r="D87" s="63" t="s">
        <v>25</v>
      </c>
      <c r="E87" s="61" t="s">
        <v>336</v>
      </c>
      <c r="F87" s="62" t="s">
        <v>105</v>
      </c>
      <c r="G87" s="64">
        <v>30</v>
      </c>
      <c r="H87" s="62" t="s">
        <v>123</v>
      </c>
      <c r="I87" s="353">
        <v>1.3</v>
      </c>
      <c r="J87" s="353">
        <v>1.05</v>
      </c>
      <c r="K87" s="353">
        <v>0.74</v>
      </c>
      <c r="L87" s="353">
        <v>6096917.2199999997</v>
      </c>
      <c r="M87" s="353">
        <v>854561.08</v>
      </c>
      <c r="N87" s="39">
        <v>2</v>
      </c>
      <c r="O87" s="65">
        <v>0</v>
      </c>
      <c r="P87" s="65">
        <v>0</v>
      </c>
      <c r="Q87" s="65" t="s">
        <v>341</v>
      </c>
      <c r="R87" s="40">
        <v>2</v>
      </c>
      <c r="S87" s="66">
        <v>77687.370909090911</v>
      </c>
      <c r="T87" s="66">
        <v>78.480158984071679</v>
      </c>
      <c r="U87" s="69">
        <v>7.1367304460590711E-2</v>
      </c>
      <c r="V87" s="67">
        <v>270.86609421856474</v>
      </c>
      <c r="W87" s="2" t="s">
        <v>109</v>
      </c>
      <c r="X87" s="2">
        <v>5</v>
      </c>
      <c r="Y87" s="2">
        <v>3</v>
      </c>
    </row>
    <row r="88" spans="1:26" x14ac:dyDescent="0.7">
      <c r="A88" s="60">
        <v>85</v>
      </c>
      <c r="B88" s="61">
        <v>8</v>
      </c>
      <c r="C88" s="61" t="s">
        <v>91</v>
      </c>
      <c r="D88" s="63" t="s">
        <v>26</v>
      </c>
      <c r="E88" s="61" t="s">
        <v>337</v>
      </c>
      <c r="F88" s="62" t="s">
        <v>105</v>
      </c>
      <c r="G88" s="64">
        <v>30</v>
      </c>
      <c r="H88" s="62" t="s">
        <v>123</v>
      </c>
      <c r="I88" s="353">
        <v>1.1200000000000001</v>
      </c>
      <c r="J88" s="353">
        <v>1.04</v>
      </c>
      <c r="K88" s="353">
        <v>0.83</v>
      </c>
      <c r="L88" s="353">
        <v>1910633.92</v>
      </c>
      <c r="M88" s="353">
        <v>-4074338.01</v>
      </c>
      <c r="N88" s="39">
        <v>1</v>
      </c>
      <c r="O88" s="65">
        <v>1</v>
      </c>
      <c r="P88" s="65">
        <v>1</v>
      </c>
      <c r="Q88" s="65">
        <v>5.0999999999999996</v>
      </c>
      <c r="R88" s="40">
        <v>3</v>
      </c>
      <c r="S88" s="66">
        <v>-370394.3645454545</v>
      </c>
      <c r="T88" s="66">
        <v>-5.1583774022715412</v>
      </c>
      <c r="U88" s="69">
        <v>2.4465194168591588E-2</v>
      </c>
      <c r="V88" s="67">
        <v>130.38928938737499</v>
      </c>
      <c r="W88" s="2" t="s">
        <v>109</v>
      </c>
      <c r="X88" s="2">
        <v>5</v>
      </c>
      <c r="Y88" s="2">
        <v>3</v>
      </c>
    </row>
    <row r="89" spans="1:26" x14ac:dyDescent="0.7">
      <c r="A89" s="60">
        <v>86</v>
      </c>
      <c r="B89" s="61">
        <v>8</v>
      </c>
      <c r="C89" s="61" t="s">
        <v>91</v>
      </c>
      <c r="D89" s="63" t="s">
        <v>72</v>
      </c>
      <c r="E89" s="61" t="s">
        <v>338</v>
      </c>
      <c r="F89" s="62" t="s">
        <v>105</v>
      </c>
      <c r="G89" s="64">
        <v>139</v>
      </c>
      <c r="H89" s="62" t="s">
        <v>125</v>
      </c>
      <c r="I89" s="353">
        <v>0.93</v>
      </c>
      <c r="J89" s="353">
        <v>0.79</v>
      </c>
      <c r="K89" s="353">
        <v>0.47</v>
      </c>
      <c r="L89" s="353">
        <v>-6983999.9699999997</v>
      </c>
      <c r="M89" s="353">
        <v>-10990435.869999999</v>
      </c>
      <c r="N89" s="39">
        <v>3</v>
      </c>
      <c r="O89" s="65">
        <v>2</v>
      </c>
      <c r="P89" s="65">
        <v>2</v>
      </c>
      <c r="Q89" s="65" t="s">
        <v>341</v>
      </c>
      <c r="R89" s="40">
        <v>7</v>
      </c>
      <c r="S89" s="66">
        <v>-999130.53363636357</v>
      </c>
      <c r="T89" s="66">
        <v>6.9900776073588062</v>
      </c>
      <c r="U89" s="69">
        <v>-1.8186696195883902E-2</v>
      </c>
      <c r="V89" s="67">
        <v>-12.930620112919609</v>
      </c>
      <c r="W89" s="2" t="s">
        <v>111</v>
      </c>
      <c r="X89" s="2">
        <v>13</v>
      </c>
      <c r="Y89" s="2">
        <v>11</v>
      </c>
    </row>
    <row r="90" spans="1:26" x14ac:dyDescent="0.7">
      <c r="A90" s="60">
        <v>87</v>
      </c>
      <c r="B90" s="61">
        <v>8</v>
      </c>
      <c r="C90" s="61" t="s">
        <v>91</v>
      </c>
      <c r="D90" s="63" t="s">
        <v>81</v>
      </c>
      <c r="E90" s="61" t="s">
        <v>339</v>
      </c>
      <c r="F90" s="62" t="s">
        <v>105</v>
      </c>
      <c r="G90" s="64">
        <v>30</v>
      </c>
      <c r="H90" s="62" t="s">
        <v>123</v>
      </c>
      <c r="I90" s="353">
        <v>1.03</v>
      </c>
      <c r="J90" s="353">
        <v>0.94</v>
      </c>
      <c r="K90" s="353">
        <v>0.74</v>
      </c>
      <c r="L90" s="353">
        <v>585115.98</v>
      </c>
      <c r="M90" s="353">
        <v>-1153450.8700000001</v>
      </c>
      <c r="N90" s="39">
        <v>3</v>
      </c>
      <c r="O90" s="65">
        <v>1</v>
      </c>
      <c r="P90" s="65">
        <v>1</v>
      </c>
      <c r="Q90" s="65">
        <v>5.5</v>
      </c>
      <c r="R90" s="40">
        <v>5</v>
      </c>
      <c r="S90" s="66">
        <v>-104859.17000000001</v>
      </c>
      <c r="T90" s="66">
        <v>-5.5800172745979193</v>
      </c>
      <c r="U90" s="69">
        <v>8.071719743350891E-3</v>
      </c>
      <c r="V90" s="67">
        <v>96.540154543394507</v>
      </c>
      <c r="W90" s="2" t="s">
        <v>109</v>
      </c>
      <c r="X90" s="2">
        <v>5</v>
      </c>
      <c r="Y90" s="2">
        <v>2</v>
      </c>
    </row>
    <row r="91" spans="1:26" x14ac:dyDescent="0.7">
      <c r="A91" s="60">
        <v>88</v>
      </c>
      <c r="B91" s="61">
        <v>8</v>
      </c>
      <c r="C91" s="61" t="s">
        <v>91</v>
      </c>
      <c r="D91" s="63" t="s">
        <v>82</v>
      </c>
      <c r="E91" s="61" t="s">
        <v>340</v>
      </c>
      <c r="F91" s="62" t="s">
        <v>105</v>
      </c>
      <c r="G91" s="64">
        <v>30</v>
      </c>
      <c r="H91" s="62" t="s">
        <v>131</v>
      </c>
      <c r="I91" s="353">
        <v>2.36</v>
      </c>
      <c r="J91" s="353">
        <v>2.19</v>
      </c>
      <c r="K91" s="353">
        <v>1.5</v>
      </c>
      <c r="L91" s="353">
        <v>20275125.949999999</v>
      </c>
      <c r="M91" s="353">
        <v>-3710908.17</v>
      </c>
      <c r="N91" s="39">
        <v>0</v>
      </c>
      <c r="O91" s="65">
        <v>1</v>
      </c>
      <c r="P91" s="65">
        <v>0</v>
      </c>
      <c r="Q91" s="65">
        <v>60.1</v>
      </c>
      <c r="R91" s="40">
        <v>1</v>
      </c>
      <c r="S91" s="66">
        <v>-337355.28818181815</v>
      </c>
      <c r="T91" s="66">
        <v>-60.100216775237534</v>
      </c>
      <c r="U91" s="69">
        <v>0.31285263393770479</v>
      </c>
      <c r="V91" s="67">
        <v>847.65766408208015</v>
      </c>
      <c r="W91" s="2" t="s">
        <v>112</v>
      </c>
      <c r="X91" s="2">
        <v>3</v>
      </c>
      <c r="Y91" s="2">
        <v>2</v>
      </c>
    </row>
    <row r="92" spans="1:26" x14ac:dyDescent="0.7">
      <c r="N92" s="44"/>
      <c r="O92" s="44"/>
      <c r="P92" s="44"/>
      <c r="Q92" s="44"/>
      <c r="R92" s="44"/>
      <c r="W92" s="70"/>
      <c r="Y92" s="48"/>
      <c r="Z92" s="44"/>
    </row>
    <row r="93" spans="1:26" x14ac:dyDescent="0.7">
      <c r="L93" s="44"/>
      <c r="M93" s="44"/>
      <c r="N93" s="44"/>
      <c r="O93" s="44"/>
      <c r="P93" s="44"/>
      <c r="Q93" s="44"/>
      <c r="R93" s="44"/>
      <c r="W93" s="70"/>
      <c r="Y93" s="48"/>
      <c r="Z93" s="44"/>
    </row>
    <row r="94" spans="1:26" x14ac:dyDescent="0.7">
      <c r="L94" s="44"/>
      <c r="M94" s="44"/>
      <c r="N94" s="44"/>
      <c r="O94" s="44"/>
      <c r="P94" s="44"/>
      <c r="Q94" s="44"/>
      <c r="R94" s="44"/>
      <c r="W94" s="70"/>
      <c r="Y94" s="48"/>
      <c r="Z94" s="44"/>
    </row>
    <row r="95" spans="1:26" x14ac:dyDescent="0.7">
      <c r="L95" s="44"/>
      <c r="M95" s="44"/>
      <c r="N95" s="44"/>
      <c r="O95" s="44"/>
      <c r="P95" s="44"/>
      <c r="Q95" s="44"/>
      <c r="R95" s="44"/>
      <c r="W95" s="70"/>
      <c r="Y95" s="48"/>
      <c r="Z95" s="44"/>
    </row>
    <row r="96" spans="1:26" x14ac:dyDescent="0.7">
      <c r="L96" s="44"/>
      <c r="M96" s="44"/>
      <c r="N96" s="44"/>
      <c r="O96" s="44"/>
      <c r="P96" s="44"/>
      <c r="Q96" s="44"/>
      <c r="R96" s="44"/>
      <c r="W96" s="70"/>
      <c r="Y96" s="48"/>
      <c r="Z96" s="44"/>
    </row>
    <row r="97" spans="12:26" x14ac:dyDescent="0.7">
      <c r="L97" s="44"/>
      <c r="M97" s="44"/>
      <c r="N97" s="44"/>
      <c r="O97" s="44"/>
      <c r="P97" s="44"/>
      <c r="Q97" s="44"/>
      <c r="R97" s="44"/>
      <c r="W97" s="70"/>
      <c r="Y97" s="48"/>
      <c r="Z97" s="44"/>
    </row>
    <row r="98" spans="12:26" x14ac:dyDescent="0.7">
      <c r="L98" s="44"/>
      <c r="M98" s="44"/>
      <c r="N98" s="44"/>
      <c r="O98" s="44"/>
      <c r="P98" s="44"/>
      <c r="Q98" s="44"/>
      <c r="R98" s="44"/>
      <c r="W98" s="70"/>
      <c r="Y98" s="48"/>
      <c r="Z98" s="44"/>
    </row>
    <row r="99" spans="12:26" x14ac:dyDescent="0.7">
      <c r="L99" s="44"/>
      <c r="M99" s="44"/>
      <c r="N99" s="44"/>
      <c r="O99" s="44"/>
      <c r="P99" s="44"/>
      <c r="Q99" s="44"/>
      <c r="R99" s="44"/>
      <c r="W99" s="70"/>
      <c r="Y99" s="48"/>
      <c r="Z99" s="44"/>
    </row>
    <row r="100" spans="12:26" x14ac:dyDescent="0.7">
      <c r="L100" s="44"/>
      <c r="M100" s="44"/>
      <c r="N100" s="44"/>
      <c r="O100" s="44"/>
      <c r="P100" s="44"/>
      <c r="Q100" s="44"/>
      <c r="R100" s="44"/>
      <c r="W100" s="70"/>
      <c r="Y100" s="48"/>
      <c r="Z100" s="44"/>
    </row>
    <row r="101" spans="12:26" x14ac:dyDescent="0.7">
      <c r="L101" s="44"/>
      <c r="M101" s="44"/>
      <c r="N101" s="44"/>
      <c r="O101" s="44"/>
      <c r="P101" s="44"/>
      <c r="Q101" s="44"/>
      <c r="R101" s="44"/>
      <c r="W101" s="70"/>
      <c r="Y101" s="48"/>
      <c r="Z101" s="44"/>
    </row>
    <row r="102" spans="12:26" x14ac:dyDescent="0.7">
      <c r="L102" s="44"/>
      <c r="M102" s="44"/>
      <c r="N102" s="44"/>
      <c r="O102" s="44"/>
      <c r="P102" s="44"/>
      <c r="Q102" s="44"/>
      <c r="R102" s="44"/>
      <c r="W102" s="70"/>
      <c r="Y102" s="48"/>
      <c r="Z102" s="44"/>
    </row>
    <row r="103" spans="12:26" x14ac:dyDescent="0.7">
      <c r="L103" s="44"/>
      <c r="M103" s="44"/>
      <c r="N103" s="44"/>
      <c r="O103" s="44"/>
      <c r="P103" s="44"/>
      <c r="Q103" s="44"/>
      <c r="R103" s="44"/>
      <c r="W103" s="70"/>
      <c r="Y103" s="48"/>
      <c r="Z103" s="44"/>
    </row>
    <row r="104" spans="12:26" x14ac:dyDescent="0.7">
      <c r="L104" s="44"/>
      <c r="M104" s="44"/>
      <c r="N104" s="44"/>
      <c r="O104" s="44"/>
      <c r="P104" s="44"/>
      <c r="Q104" s="44"/>
      <c r="R104" s="44"/>
      <c r="W104" s="70"/>
      <c r="Y104" s="48"/>
      <c r="Z104" s="44"/>
    </row>
    <row r="105" spans="12:26" x14ac:dyDescent="0.7">
      <c r="L105" s="44"/>
      <c r="M105" s="44"/>
      <c r="N105" s="44"/>
      <c r="O105" s="44"/>
      <c r="P105" s="44"/>
      <c r="Q105" s="44"/>
      <c r="R105" s="44"/>
      <c r="W105" s="70"/>
      <c r="Y105" s="48"/>
      <c r="Z105" s="44"/>
    </row>
    <row r="106" spans="12:26" x14ac:dyDescent="0.7">
      <c r="L106" s="44"/>
      <c r="M106" s="44"/>
      <c r="N106" s="44"/>
      <c r="O106" s="44"/>
      <c r="P106" s="44"/>
      <c r="Q106" s="44"/>
      <c r="R106" s="44"/>
      <c r="W106" s="70"/>
      <c r="Y106" s="48"/>
      <c r="Z106" s="44"/>
    </row>
    <row r="107" spans="12:26" x14ac:dyDescent="0.7">
      <c r="L107" s="44"/>
      <c r="M107" s="44"/>
      <c r="N107" s="44"/>
      <c r="O107" s="44"/>
      <c r="P107" s="44"/>
      <c r="Q107" s="44"/>
      <c r="R107" s="44"/>
      <c r="W107" s="70"/>
      <c r="Y107" s="48"/>
      <c r="Z107" s="44"/>
    </row>
    <row r="108" spans="12:26" x14ac:dyDescent="0.7">
      <c r="L108" s="44"/>
      <c r="M108" s="44"/>
      <c r="N108" s="44"/>
      <c r="O108" s="44"/>
      <c r="P108" s="44"/>
      <c r="Q108" s="44"/>
      <c r="R108" s="44"/>
      <c r="W108" s="70"/>
      <c r="Y108" s="48"/>
      <c r="Z108" s="44"/>
    </row>
    <row r="109" spans="12:26" x14ac:dyDescent="0.7">
      <c r="L109" s="44"/>
      <c r="M109" s="44"/>
      <c r="N109" s="44"/>
      <c r="O109" s="44"/>
      <c r="P109" s="44"/>
      <c r="Q109" s="44"/>
      <c r="R109" s="44"/>
      <c r="W109" s="70"/>
      <c r="Y109" s="48"/>
      <c r="Z109" s="44"/>
    </row>
    <row r="110" spans="12:26" x14ac:dyDescent="0.7">
      <c r="L110" s="44"/>
      <c r="M110" s="44"/>
      <c r="N110" s="44"/>
      <c r="O110" s="44"/>
      <c r="P110" s="44"/>
      <c r="Q110" s="44"/>
      <c r="R110" s="44"/>
      <c r="W110" s="70"/>
      <c r="Y110" s="48"/>
      <c r="Z110" s="44"/>
    </row>
  </sheetData>
  <mergeCells count="3">
    <mergeCell ref="X1:Y1"/>
    <mergeCell ref="C2:J2"/>
    <mergeCell ref="P1:R1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C4A-BE62-4196-88AC-5D9773C866EC}">
  <dimension ref="A1:AB110"/>
  <sheetViews>
    <sheetView zoomScale="60" zoomScaleNormal="60" workbookViewId="0">
      <selection activeCell="C2" sqref="C2:L2"/>
    </sheetView>
  </sheetViews>
  <sheetFormatPr defaultColWidth="9" defaultRowHeight="24.6" x14ac:dyDescent="0.7"/>
  <cols>
    <col min="1" max="1" width="4.09765625" style="1" customWidth="1"/>
    <col min="2" max="2" width="4.8984375" style="1" customWidth="1"/>
    <col min="3" max="3" width="12.09765625" style="1" customWidth="1"/>
    <col min="4" max="4" width="8.5" style="1" customWidth="1"/>
    <col min="5" max="5" width="27.796875" style="71" customWidth="1"/>
    <col min="6" max="6" width="10.09765625" style="1" customWidth="1"/>
    <col min="7" max="7" width="8.8984375" style="14" customWidth="1"/>
    <col min="8" max="8" width="24.796875" style="1" customWidth="1"/>
    <col min="9" max="11" width="8.09765625" style="1" customWidth="1"/>
    <col min="12" max="12" width="16.8984375" style="1" customWidth="1"/>
    <col min="13" max="13" width="17.59765625" style="1" customWidth="1"/>
    <col min="14" max="18" width="7" style="1" customWidth="1"/>
    <col min="19" max="19" width="15.5" style="44" customWidth="1"/>
    <col min="20" max="20" width="13.09765625" style="44" customWidth="1"/>
    <col min="21" max="21" width="9" style="72" customWidth="1"/>
    <col min="22" max="22" width="10.09765625" style="1" customWidth="1"/>
    <col min="23" max="23" width="10.5" style="73" customWidth="1"/>
    <col min="24" max="24" width="9" style="1" hidden="1" customWidth="1"/>
    <col min="25" max="25" width="11.09765625" style="1" hidden="1" customWidth="1"/>
    <col min="26" max="26" width="9" style="1" hidden="1" customWidth="1"/>
    <col min="27" max="16384" width="9" style="1"/>
  </cols>
  <sheetData>
    <row r="1" spans="1:26" x14ac:dyDescent="0.7">
      <c r="P1" s="492"/>
      <c r="Q1" s="492"/>
      <c r="R1" s="492"/>
      <c r="V1" s="1" t="s">
        <v>345</v>
      </c>
    </row>
    <row r="2" spans="1:26" ht="39.75" customHeight="1" x14ac:dyDescent="0.95">
      <c r="C2" s="561" t="s">
        <v>346</v>
      </c>
      <c r="D2" s="561"/>
      <c r="E2" s="561"/>
      <c r="F2" s="561"/>
      <c r="G2" s="561"/>
      <c r="H2" s="561"/>
      <c r="I2" s="561"/>
      <c r="J2" s="561"/>
      <c r="K2" s="561"/>
      <c r="L2" s="561"/>
      <c r="M2" s="561" t="s">
        <v>795</v>
      </c>
      <c r="N2" s="561"/>
      <c r="O2" s="561"/>
      <c r="P2" s="561"/>
      <c r="Q2" s="47"/>
      <c r="R2" s="47"/>
      <c r="S2" s="74"/>
      <c r="Y2" s="50" t="s">
        <v>795</v>
      </c>
      <c r="Z2" s="13">
        <v>11</v>
      </c>
    </row>
    <row r="3" spans="1:26" s="59" customFormat="1" ht="85.5" customHeight="1" x14ac:dyDescent="0.25">
      <c r="A3" s="51" t="s">
        <v>193</v>
      </c>
      <c r="B3" s="51" t="s">
        <v>194</v>
      </c>
      <c r="C3" s="51" t="s">
        <v>195</v>
      </c>
      <c r="D3" s="51" t="s">
        <v>196</v>
      </c>
      <c r="E3" s="51" t="s">
        <v>197</v>
      </c>
      <c r="F3" s="51" t="s">
        <v>102</v>
      </c>
      <c r="G3" s="75" t="s">
        <v>198</v>
      </c>
      <c r="H3" s="75" t="s">
        <v>199</v>
      </c>
      <c r="I3" s="51" t="s">
        <v>200</v>
      </c>
      <c r="J3" s="51" t="s">
        <v>201</v>
      </c>
      <c r="K3" s="51" t="s">
        <v>202</v>
      </c>
      <c r="L3" s="51" t="s">
        <v>203</v>
      </c>
      <c r="M3" s="75" t="s">
        <v>347</v>
      </c>
      <c r="N3" s="76" t="s">
        <v>205</v>
      </c>
      <c r="O3" s="76" t="s">
        <v>343</v>
      </c>
      <c r="P3" s="76" t="s">
        <v>207</v>
      </c>
      <c r="Q3" s="77" t="s">
        <v>208</v>
      </c>
      <c r="R3" s="76" t="s">
        <v>209</v>
      </c>
      <c r="S3" s="54" t="s">
        <v>348</v>
      </c>
      <c r="T3" s="54" t="s">
        <v>349</v>
      </c>
      <c r="U3" s="78" t="s">
        <v>214</v>
      </c>
      <c r="V3" s="79" t="s">
        <v>215</v>
      </c>
      <c r="W3" s="79" t="s">
        <v>344</v>
      </c>
    </row>
    <row r="4" spans="1:26" x14ac:dyDescent="0.7">
      <c r="A4" s="60">
        <v>1</v>
      </c>
      <c r="B4" s="61">
        <v>8</v>
      </c>
      <c r="C4" s="61" t="s">
        <v>95</v>
      </c>
      <c r="D4" s="63" t="s">
        <v>5</v>
      </c>
      <c r="E4" s="80" t="s">
        <v>253</v>
      </c>
      <c r="F4" s="61" t="s">
        <v>106</v>
      </c>
      <c r="G4" s="60">
        <v>392</v>
      </c>
      <c r="H4" s="61" t="s">
        <v>121</v>
      </c>
      <c r="I4" s="353">
        <v>1.77</v>
      </c>
      <c r="J4" s="353">
        <v>1.6</v>
      </c>
      <c r="K4" s="353">
        <v>0.66</v>
      </c>
      <c r="L4" s="353">
        <v>176312896.96000001</v>
      </c>
      <c r="M4" s="353">
        <v>77234078.989999995</v>
      </c>
      <c r="N4" s="39">
        <v>1</v>
      </c>
      <c r="O4" s="65">
        <v>0</v>
      </c>
      <c r="P4" s="65">
        <v>0</v>
      </c>
      <c r="Q4" s="65" t="s">
        <v>341</v>
      </c>
      <c r="R4" s="40">
        <v>1</v>
      </c>
      <c r="S4" s="66">
        <v>7021279.9081818173</v>
      </c>
      <c r="T4" s="66">
        <v>25.111218932397868</v>
      </c>
      <c r="U4" s="81" t="s">
        <v>108</v>
      </c>
      <c r="V4" s="82">
        <v>16</v>
      </c>
      <c r="W4" s="82">
        <v>13</v>
      </c>
    </row>
    <row r="5" spans="1:26" x14ac:dyDescent="0.7">
      <c r="A5" s="60">
        <v>2</v>
      </c>
      <c r="B5" s="61">
        <v>8</v>
      </c>
      <c r="C5" s="61" t="s">
        <v>95</v>
      </c>
      <c r="D5" s="63" t="s">
        <v>63</v>
      </c>
      <c r="E5" s="80" t="s">
        <v>254</v>
      </c>
      <c r="F5" s="61" t="s">
        <v>105</v>
      </c>
      <c r="G5" s="60">
        <v>30</v>
      </c>
      <c r="H5" s="61" t="s">
        <v>122</v>
      </c>
      <c r="I5" s="353">
        <v>3.36</v>
      </c>
      <c r="J5" s="353">
        <v>3.08</v>
      </c>
      <c r="K5" s="353">
        <v>2.56</v>
      </c>
      <c r="L5" s="353">
        <v>27375543.109999999</v>
      </c>
      <c r="M5" s="353">
        <v>-10510460.779999999</v>
      </c>
      <c r="N5" s="39">
        <v>0</v>
      </c>
      <c r="O5" s="65">
        <v>1</v>
      </c>
      <c r="P5" s="65">
        <v>0</v>
      </c>
      <c r="Q5" s="65">
        <v>28.6</v>
      </c>
      <c r="R5" s="40">
        <v>1</v>
      </c>
      <c r="S5" s="66">
        <v>-955496.43454545445</v>
      </c>
      <c r="T5" s="66">
        <v>-28.650596820932147</v>
      </c>
      <c r="U5" s="81" t="s">
        <v>109</v>
      </c>
      <c r="V5" s="82">
        <v>6</v>
      </c>
      <c r="W5" s="82">
        <v>4</v>
      </c>
    </row>
    <row r="6" spans="1:26" x14ac:dyDescent="0.7">
      <c r="A6" s="60">
        <v>3</v>
      </c>
      <c r="B6" s="61">
        <v>8</v>
      </c>
      <c r="C6" s="61" t="s">
        <v>95</v>
      </c>
      <c r="D6" s="63" t="s">
        <v>64</v>
      </c>
      <c r="E6" s="80" t="s">
        <v>255</v>
      </c>
      <c r="F6" s="61" t="s">
        <v>105</v>
      </c>
      <c r="G6" s="60">
        <v>40</v>
      </c>
      <c r="H6" s="61" t="s">
        <v>122</v>
      </c>
      <c r="I6" s="353">
        <v>3.07</v>
      </c>
      <c r="J6" s="353">
        <v>2.78</v>
      </c>
      <c r="K6" s="353">
        <v>2.38</v>
      </c>
      <c r="L6" s="353">
        <v>29970210.309999999</v>
      </c>
      <c r="M6" s="353">
        <v>-22627125.629999999</v>
      </c>
      <c r="N6" s="39">
        <v>0</v>
      </c>
      <c r="O6" s="65">
        <v>1</v>
      </c>
      <c r="P6" s="65">
        <v>0</v>
      </c>
      <c r="Q6" s="65">
        <v>14.5</v>
      </c>
      <c r="R6" s="40">
        <v>1</v>
      </c>
      <c r="S6" s="66">
        <v>-2057011.4209090909</v>
      </c>
      <c r="T6" s="66">
        <v>-14.569783135552422</v>
      </c>
      <c r="U6" s="81" t="s">
        <v>109</v>
      </c>
      <c r="V6" s="82">
        <v>6</v>
      </c>
      <c r="W6" s="82">
        <v>6</v>
      </c>
    </row>
    <row r="7" spans="1:26" x14ac:dyDescent="0.7">
      <c r="A7" s="60">
        <v>4</v>
      </c>
      <c r="B7" s="61">
        <v>8</v>
      </c>
      <c r="C7" s="61" t="s">
        <v>95</v>
      </c>
      <c r="D7" s="63" t="s">
        <v>65</v>
      </c>
      <c r="E7" s="80" t="s">
        <v>256</v>
      </c>
      <c r="F7" s="61" t="s">
        <v>105</v>
      </c>
      <c r="G7" s="60">
        <v>43</v>
      </c>
      <c r="H7" s="61" t="s">
        <v>123</v>
      </c>
      <c r="I7" s="353">
        <v>2.54</v>
      </c>
      <c r="J7" s="353">
        <v>2.15</v>
      </c>
      <c r="K7" s="353">
        <v>1.2</v>
      </c>
      <c r="L7" s="353">
        <v>17369826.690000001</v>
      </c>
      <c r="M7" s="353">
        <v>-18722107.309999999</v>
      </c>
      <c r="N7" s="39">
        <v>0</v>
      </c>
      <c r="O7" s="65">
        <v>1</v>
      </c>
      <c r="P7" s="65">
        <v>0</v>
      </c>
      <c r="Q7" s="65">
        <v>10.199999999999999</v>
      </c>
      <c r="R7" s="40">
        <v>1</v>
      </c>
      <c r="S7" s="66">
        <v>-1702009.7554545454</v>
      </c>
      <c r="T7" s="66">
        <v>-10.205480100412908</v>
      </c>
      <c r="U7" s="81" t="s">
        <v>109</v>
      </c>
      <c r="V7" s="82">
        <v>5</v>
      </c>
      <c r="W7" s="82">
        <v>5</v>
      </c>
    </row>
    <row r="8" spans="1:26" x14ac:dyDescent="0.7">
      <c r="A8" s="60">
        <v>5</v>
      </c>
      <c r="B8" s="61">
        <v>8</v>
      </c>
      <c r="C8" s="61" t="s">
        <v>95</v>
      </c>
      <c r="D8" s="63" t="s">
        <v>66</v>
      </c>
      <c r="E8" s="80" t="s">
        <v>257</v>
      </c>
      <c r="F8" s="61" t="s">
        <v>105</v>
      </c>
      <c r="G8" s="60">
        <v>36</v>
      </c>
      <c r="H8" s="61" t="s">
        <v>123</v>
      </c>
      <c r="I8" s="353">
        <v>1.93</v>
      </c>
      <c r="J8" s="353">
        <v>1.78</v>
      </c>
      <c r="K8" s="353">
        <v>1.42</v>
      </c>
      <c r="L8" s="353">
        <v>13117129.99</v>
      </c>
      <c r="M8" s="353">
        <v>-5351467.04</v>
      </c>
      <c r="N8" s="39">
        <v>0</v>
      </c>
      <c r="O8" s="65">
        <v>1</v>
      </c>
      <c r="P8" s="65">
        <v>0</v>
      </c>
      <c r="Q8" s="65">
        <v>26.9</v>
      </c>
      <c r="R8" s="40">
        <v>1</v>
      </c>
      <c r="S8" s="66">
        <v>-486497.00363636366</v>
      </c>
      <c r="T8" s="66">
        <v>-26.962406534788261</v>
      </c>
      <c r="U8" s="81" t="s">
        <v>109</v>
      </c>
      <c r="V8" s="82">
        <v>5</v>
      </c>
      <c r="W8" s="82">
        <v>2</v>
      </c>
    </row>
    <row r="9" spans="1:26" x14ac:dyDescent="0.7">
      <c r="A9" s="60">
        <v>6</v>
      </c>
      <c r="B9" s="61">
        <v>8</v>
      </c>
      <c r="C9" s="61" t="s">
        <v>95</v>
      </c>
      <c r="D9" s="63" t="s">
        <v>67</v>
      </c>
      <c r="E9" s="80" t="s">
        <v>258</v>
      </c>
      <c r="F9" s="61" t="s">
        <v>105</v>
      </c>
      <c r="G9" s="60">
        <v>30</v>
      </c>
      <c r="H9" s="61" t="s">
        <v>122</v>
      </c>
      <c r="I9" s="353">
        <v>0.99</v>
      </c>
      <c r="J9" s="353">
        <v>0.79</v>
      </c>
      <c r="K9" s="353">
        <v>0.43</v>
      </c>
      <c r="L9" s="353">
        <v>-265175.37</v>
      </c>
      <c r="M9" s="353">
        <v>-10749598.109999999</v>
      </c>
      <c r="N9" s="39">
        <v>3</v>
      </c>
      <c r="O9" s="65">
        <v>2</v>
      </c>
      <c r="P9" s="65">
        <v>2</v>
      </c>
      <c r="Q9" s="65" t="s">
        <v>341</v>
      </c>
      <c r="R9" s="40">
        <v>7</v>
      </c>
      <c r="S9" s="66">
        <v>-977236.19181818177</v>
      </c>
      <c r="T9" s="66">
        <v>0.27135238361018132</v>
      </c>
      <c r="U9" s="81" t="s">
        <v>109</v>
      </c>
      <c r="V9" s="82">
        <v>6</v>
      </c>
      <c r="W9" s="82">
        <v>5</v>
      </c>
    </row>
    <row r="10" spans="1:26" x14ac:dyDescent="0.7">
      <c r="A10" s="60">
        <v>7</v>
      </c>
      <c r="B10" s="61">
        <v>8</v>
      </c>
      <c r="C10" s="61" t="s">
        <v>95</v>
      </c>
      <c r="D10" s="63" t="s">
        <v>68</v>
      </c>
      <c r="E10" s="80" t="s">
        <v>259</v>
      </c>
      <c r="F10" s="61" t="s">
        <v>105</v>
      </c>
      <c r="G10" s="60">
        <v>61</v>
      </c>
      <c r="H10" s="61" t="s">
        <v>122</v>
      </c>
      <c r="I10" s="353">
        <v>2.36</v>
      </c>
      <c r="J10" s="353">
        <v>1.9</v>
      </c>
      <c r="K10" s="353">
        <v>1.19</v>
      </c>
      <c r="L10" s="353">
        <v>25349561.77</v>
      </c>
      <c r="M10" s="353">
        <v>-23822616.300000001</v>
      </c>
      <c r="N10" s="39">
        <v>0</v>
      </c>
      <c r="O10" s="65">
        <v>1</v>
      </c>
      <c r="P10" s="65">
        <v>0</v>
      </c>
      <c r="Q10" s="65">
        <v>11.7</v>
      </c>
      <c r="R10" s="40">
        <v>1</v>
      </c>
      <c r="S10" s="66">
        <v>-2165692.3909090911</v>
      </c>
      <c r="T10" s="66">
        <v>-11.705061104896357</v>
      </c>
      <c r="U10" s="81" t="s">
        <v>109</v>
      </c>
      <c r="V10" s="82">
        <v>6</v>
      </c>
      <c r="W10" s="82">
        <v>8</v>
      </c>
    </row>
    <row r="11" spans="1:26" x14ac:dyDescent="0.7">
      <c r="A11" s="60">
        <v>8</v>
      </c>
      <c r="B11" s="61">
        <v>8</v>
      </c>
      <c r="C11" s="61" t="s">
        <v>95</v>
      </c>
      <c r="D11" s="63" t="s">
        <v>69</v>
      </c>
      <c r="E11" s="80" t="s">
        <v>260</v>
      </c>
      <c r="F11" s="61" t="s">
        <v>105</v>
      </c>
      <c r="G11" s="60">
        <v>90</v>
      </c>
      <c r="H11" s="61" t="s">
        <v>128</v>
      </c>
      <c r="I11" s="353">
        <v>1.52</v>
      </c>
      <c r="J11" s="353">
        <v>1.23</v>
      </c>
      <c r="K11" s="353">
        <v>0.56000000000000005</v>
      </c>
      <c r="L11" s="353">
        <v>24753270.43</v>
      </c>
      <c r="M11" s="353">
        <v>-29215927.43</v>
      </c>
      <c r="N11" s="39">
        <v>1</v>
      </c>
      <c r="O11" s="65">
        <v>1</v>
      </c>
      <c r="P11" s="65">
        <v>0</v>
      </c>
      <c r="Q11" s="65">
        <v>9.3000000000000007</v>
      </c>
      <c r="R11" s="40">
        <v>2</v>
      </c>
      <c r="S11" s="66">
        <v>-2655993.4027272728</v>
      </c>
      <c r="T11" s="66">
        <v>-9.3197785825004011</v>
      </c>
      <c r="U11" s="81" t="s">
        <v>111</v>
      </c>
      <c r="V11" s="82">
        <v>12</v>
      </c>
      <c r="W11" s="82">
        <v>9</v>
      </c>
    </row>
    <row r="12" spans="1:26" x14ac:dyDescent="0.7">
      <c r="A12" s="60">
        <v>9</v>
      </c>
      <c r="B12" s="61">
        <v>8</v>
      </c>
      <c r="C12" s="61" t="s">
        <v>95</v>
      </c>
      <c r="D12" s="63" t="s">
        <v>70</v>
      </c>
      <c r="E12" s="80" t="s">
        <v>261</v>
      </c>
      <c r="F12" s="61" t="s">
        <v>105</v>
      </c>
      <c r="G12" s="60">
        <v>48</v>
      </c>
      <c r="H12" s="61" t="s">
        <v>122</v>
      </c>
      <c r="I12" s="353">
        <v>2.0099999999999998</v>
      </c>
      <c r="J12" s="353">
        <v>1.68</v>
      </c>
      <c r="K12" s="353">
        <v>0.97</v>
      </c>
      <c r="L12" s="353">
        <v>12738949.300000001</v>
      </c>
      <c r="M12" s="353">
        <v>-20917621.84</v>
      </c>
      <c r="N12" s="39">
        <v>0</v>
      </c>
      <c r="O12" s="65">
        <v>1</v>
      </c>
      <c r="P12" s="65">
        <v>0</v>
      </c>
      <c r="Q12" s="65">
        <v>6.6</v>
      </c>
      <c r="R12" s="40">
        <v>1</v>
      </c>
      <c r="S12" s="66">
        <v>-1901601.9854545454</v>
      </c>
      <c r="T12" s="66">
        <v>-6.6990618422997565</v>
      </c>
      <c r="U12" s="81" t="s">
        <v>109</v>
      </c>
      <c r="V12" s="82">
        <v>6</v>
      </c>
      <c r="W12" s="82">
        <v>6</v>
      </c>
    </row>
    <row r="13" spans="1:26" x14ac:dyDescent="0.7">
      <c r="A13" s="60">
        <v>10</v>
      </c>
      <c r="B13" s="61">
        <v>8</v>
      </c>
      <c r="C13" s="61" t="s">
        <v>95</v>
      </c>
      <c r="D13" s="63" t="s">
        <v>71</v>
      </c>
      <c r="E13" s="80" t="s">
        <v>262</v>
      </c>
      <c r="F13" s="61" t="s">
        <v>105</v>
      </c>
      <c r="G13" s="60">
        <v>50</v>
      </c>
      <c r="H13" s="61" t="s">
        <v>122</v>
      </c>
      <c r="I13" s="353">
        <v>1.86</v>
      </c>
      <c r="J13" s="353">
        <v>1.47</v>
      </c>
      <c r="K13" s="353">
        <v>0.84</v>
      </c>
      <c r="L13" s="353">
        <v>13591125.35</v>
      </c>
      <c r="M13" s="353">
        <v>-21980988.48</v>
      </c>
      <c r="N13" s="39">
        <v>0</v>
      </c>
      <c r="O13" s="65">
        <v>1</v>
      </c>
      <c r="P13" s="65">
        <v>0</v>
      </c>
      <c r="Q13" s="65">
        <v>6.8</v>
      </c>
      <c r="R13" s="40">
        <v>1</v>
      </c>
      <c r="S13" s="66">
        <v>-1998271.68</v>
      </c>
      <c r="T13" s="66">
        <v>-6.8014402075697733</v>
      </c>
      <c r="U13" s="81" t="s">
        <v>109</v>
      </c>
      <c r="V13" s="82">
        <v>6</v>
      </c>
      <c r="W13" s="82">
        <v>7</v>
      </c>
    </row>
    <row r="14" spans="1:26" x14ac:dyDescent="0.7">
      <c r="A14" s="60">
        <v>11</v>
      </c>
      <c r="B14" s="61">
        <v>8</v>
      </c>
      <c r="C14" s="61" t="s">
        <v>95</v>
      </c>
      <c r="D14" s="63" t="s">
        <v>76</v>
      </c>
      <c r="E14" s="80" t="s">
        <v>263</v>
      </c>
      <c r="F14" s="61" t="s">
        <v>105</v>
      </c>
      <c r="G14" s="60">
        <v>234</v>
      </c>
      <c r="H14" s="61" t="s">
        <v>125</v>
      </c>
      <c r="I14" s="353">
        <v>0.72</v>
      </c>
      <c r="J14" s="353">
        <v>0.6</v>
      </c>
      <c r="K14" s="353">
        <v>0.16</v>
      </c>
      <c r="L14" s="353">
        <v>-25204777.460000001</v>
      </c>
      <c r="M14" s="353">
        <v>-5995510.6600000001</v>
      </c>
      <c r="N14" s="39">
        <v>3</v>
      </c>
      <c r="O14" s="65">
        <v>2</v>
      </c>
      <c r="P14" s="65">
        <v>2</v>
      </c>
      <c r="Q14" s="65" t="s">
        <v>341</v>
      </c>
      <c r="R14" s="40">
        <v>7</v>
      </c>
      <c r="S14" s="66">
        <v>-545046.4236363637</v>
      </c>
      <c r="T14" s="66">
        <v>46.243359036909787</v>
      </c>
      <c r="U14" s="81" t="s">
        <v>111</v>
      </c>
      <c r="V14" s="82">
        <v>13</v>
      </c>
      <c r="W14" s="82">
        <v>10</v>
      </c>
    </row>
    <row r="15" spans="1:26" x14ac:dyDescent="0.7">
      <c r="A15" s="60">
        <v>12</v>
      </c>
      <c r="B15" s="61">
        <v>8</v>
      </c>
      <c r="C15" s="61" t="s">
        <v>95</v>
      </c>
      <c r="D15" s="63" t="s">
        <v>87</v>
      </c>
      <c r="E15" s="80" t="s">
        <v>264</v>
      </c>
      <c r="F15" s="61" t="s">
        <v>105</v>
      </c>
      <c r="G15" s="60">
        <v>20</v>
      </c>
      <c r="H15" s="61" t="s">
        <v>126</v>
      </c>
      <c r="I15" s="353">
        <v>0.97</v>
      </c>
      <c r="J15" s="353">
        <v>0.81</v>
      </c>
      <c r="K15" s="353">
        <v>0.54</v>
      </c>
      <c r="L15" s="353">
        <v>-373694.34</v>
      </c>
      <c r="M15" s="353">
        <v>1772391.54</v>
      </c>
      <c r="N15" s="39">
        <v>3</v>
      </c>
      <c r="O15" s="65">
        <v>1</v>
      </c>
      <c r="P15" s="65">
        <v>0</v>
      </c>
      <c r="Q15" s="65">
        <v>2.2999999999999998</v>
      </c>
      <c r="R15" s="40">
        <v>4</v>
      </c>
      <c r="S15" s="66">
        <v>161126.50363636363</v>
      </c>
      <c r="T15" s="66">
        <v>-2.3192605286301471</v>
      </c>
      <c r="U15" s="81" t="s">
        <v>112</v>
      </c>
      <c r="V15" s="82">
        <v>2</v>
      </c>
      <c r="W15" s="82">
        <v>1</v>
      </c>
    </row>
    <row r="16" spans="1:26" x14ac:dyDescent="0.7">
      <c r="A16" s="60">
        <v>13</v>
      </c>
      <c r="B16" s="61">
        <v>8</v>
      </c>
      <c r="C16" s="61" t="s">
        <v>89</v>
      </c>
      <c r="D16" s="63" t="s">
        <v>37</v>
      </c>
      <c r="E16" s="80" t="s">
        <v>265</v>
      </c>
      <c r="F16" s="61" t="s">
        <v>106</v>
      </c>
      <c r="G16" s="60">
        <v>273</v>
      </c>
      <c r="H16" s="61" t="s">
        <v>121</v>
      </c>
      <c r="I16" s="353">
        <v>2.38</v>
      </c>
      <c r="J16" s="353">
        <v>2.06</v>
      </c>
      <c r="K16" s="353">
        <v>1.24</v>
      </c>
      <c r="L16" s="353">
        <v>163848927.72</v>
      </c>
      <c r="M16" s="353">
        <v>168189607.77000001</v>
      </c>
      <c r="N16" s="39">
        <v>0</v>
      </c>
      <c r="O16" s="65">
        <v>0</v>
      </c>
      <c r="P16" s="65">
        <v>0</v>
      </c>
      <c r="Q16" s="65" t="s">
        <v>341</v>
      </c>
      <c r="R16" s="40">
        <v>0</v>
      </c>
      <c r="S16" s="66">
        <v>15289964.342727274</v>
      </c>
      <c r="T16" s="66">
        <v>10.71610921041391</v>
      </c>
      <c r="U16" s="81" t="s">
        <v>108</v>
      </c>
      <c r="V16" s="82">
        <v>16</v>
      </c>
      <c r="W16" s="82">
        <v>12</v>
      </c>
    </row>
    <row r="17" spans="1:23" x14ac:dyDescent="0.7">
      <c r="A17" s="60">
        <v>14</v>
      </c>
      <c r="B17" s="61">
        <v>8</v>
      </c>
      <c r="C17" s="61" t="s">
        <v>89</v>
      </c>
      <c r="D17" s="63" t="s">
        <v>38</v>
      </c>
      <c r="E17" s="80" t="s">
        <v>266</v>
      </c>
      <c r="F17" s="61" t="s">
        <v>105</v>
      </c>
      <c r="G17" s="60">
        <v>37</v>
      </c>
      <c r="H17" s="61" t="s">
        <v>122</v>
      </c>
      <c r="I17" s="353">
        <v>2.4500000000000002</v>
      </c>
      <c r="J17" s="353">
        <v>2.2000000000000002</v>
      </c>
      <c r="K17" s="353">
        <v>1.57</v>
      </c>
      <c r="L17" s="353">
        <v>23476649.289999999</v>
      </c>
      <c r="M17" s="353">
        <v>-6762206.6900000004</v>
      </c>
      <c r="N17" s="39">
        <v>0</v>
      </c>
      <c r="O17" s="65">
        <v>1</v>
      </c>
      <c r="P17" s="65">
        <v>0</v>
      </c>
      <c r="Q17" s="65">
        <v>38.1</v>
      </c>
      <c r="R17" s="40">
        <v>1</v>
      </c>
      <c r="S17" s="66">
        <v>-614746.06272727274</v>
      </c>
      <c r="T17" s="66">
        <v>-38.189182027205973</v>
      </c>
      <c r="U17" s="81" t="s">
        <v>109</v>
      </c>
      <c r="V17" s="82">
        <v>6</v>
      </c>
      <c r="W17" s="82">
        <v>7</v>
      </c>
    </row>
    <row r="18" spans="1:23" x14ac:dyDescent="0.7">
      <c r="A18" s="60">
        <v>15</v>
      </c>
      <c r="B18" s="61">
        <v>8</v>
      </c>
      <c r="C18" s="61" t="s">
        <v>89</v>
      </c>
      <c r="D18" s="63" t="s">
        <v>40</v>
      </c>
      <c r="E18" s="80" t="s">
        <v>267</v>
      </c>
      <c r="F18" s="61" t="s">
        <v>105</v>
      </c>
      <c r="G18" s="60">
        <v>73</v>
      </c>
      <c r="H18" s="61" t="s">
        <v>186</v>
      </c>
      <c r="I18" s="353">
        <v>1.43</v>
      </c>
      <c r="J18" s="353">
        <v>1.27</v>
      </c>
      <c r="K18" s="353">
        <v>0.81</v>
      </c>
      <c r="L18" s="353">
        <v>15230046.83</v>
      </c>
      <c r="M18" s="353">
        <v>5621098.4800000004</v>
      </c>
      <c r="N18" s="39">
        <v>1</v>
      </c>
      <c r="O18" s="65">
        <v>0</v>
      </c>
      <c r="P18" s="65">
        <v>0</v>
      </c>
      <c r="Q18" s="65" t="s">
        <v>341</v>
      </c>
      <c r="R18" s="40">
        <v>1</v>
      </c>
      <c r="S18" s="66">
        <v>511008.95272727276</v>
      </c>
      <c r="T18" s="68">
        <v>29.80387476328292</v>
      </c>
      <c r="U18" s="81" t="s">
        <v>110</v>
      </c>
      <c r="V18" s="82">
        <v>9</v>
      </c>
      <c r="W18" s="82">
        <v>9</v>
      </c>
    </row>
    <row r="19" spans="1:23" x14ac:dyDescent="0.7">
      <c r="A19" s="60">
        <v>16</v>
      </c>
      <c r="B19" s="61">
        <v>8</v>
      </c>
      <c r="C19" s="61" t="s">
        <v>89</v>
      </c>
      <c r="D19" s="63" t="s">
        <v>43</v>
      </c>
      <c r="E19" s="80" t="s">
        <v>268</v>
      </c>
      <c r="F19" s="61" t="s">
        <v>105</v>
      </c>
      <c r="G19" s="60">
        <v>125</v>
      </c>
      <c r="H19" s="61" t="s">
        <v>125</v>
      </c>
      <c r="I19" s="353">
        <v>2</v>
      </c>
      <c r="J19" s="353">
        <v>1.74</v>
      </c>
      <c r="K19" s="353">
        <v>0.77</v>
      </c>
      <c r="L19" s="353">
        <v>38809008.270000003</v>
      </c>
      <c r="M19" s="353">
        <v>-20500210.170000002</v>
      </c>
      <c r="N19" s="39">
        <v>1</v>
      </c>
      <c r="O19" s="65">
        <v>1</v>
      </c>
      <c r="P19" s="65">
        <v>0</v>
      </c>
      <c r="Q19" s="65">
        <v>20.8</v>
      </c>
      <c r="R19" s="40">
        <v>2</v>
      </c>
      <c r="S19" s="66">
        <v>-1863655.4700000002</v>
      </c>
      <c r="T19" s="68">
        <v>-20.824132407906919</v>
      </c>
      <c r="U19" s="81" t="s">
        <v>111</v>
      </c>
      <c r="V19" s="82">
        <v>13</v>
      </c>
      <c r="W19" s="82">
        <v>10</v>
      </c>
    </row>
    <row r="20" spans="1:23" x14ac:dyDescent="0.7">
      <c r="A20" s="60">
        <v>17</v>
      </c>
      <c r="B20" s="61">
        <v>8</v>
      </c>
      <c r="C20" s="61" t="s">
        <v>89</v>
      </c>
      <c r="D20" s="63" t="s">
        <v>44</v>
      </c>
      <c r="E20" s="80" t="s">
        <v>269</v>
      </c>
      <c r="F20" s="61" t="s">
        <v>105</v>
      </c>
      <c r="G20" s="60">
        <v>41</v>
      </c>
      <c r="H20" s="61" t="s">
        <v>122</v>
      </c>
      <c r="I20" s="353">
        <v>2.1800000000000002</v>
      </c>
      <c r="J20" s="353">
        <v>2.0099999999999998</v>
      </c>
      <c r="K20" s="353">
        <v>1.2</v>
      </c>
      <c r="L20" s="353">
        <v>19140824.82</v>
      </c>
      <c r="M20" s="353">
        <v>-17231677.5</v>
      </c>
      <c r="N20" s="39">
        <v>0</v>
      </c>
      <c r="O20" s="65">
        <v>1</v>
      </c>
      <c r="P20" s="65">
        <v>0</v>
      </c>
      <c r="Q20" s="65">
        <v>12.2</v>
      </c>
      <c r="R20" s="40">
        <v>1</v>
      </c>
      <c r="S20" s="66">
        <v>-1566516.1363636365</v>
      </c>
      <c r="T20" s="66">
        <v>-12.218721770994147</v>
      </c>
      <c r="U20" s="81" t="s">
        <v>109</v>
      </c>
      <c r="V20" s="82">
        <v>6</v>
      </c>
      <c r="W20" s="82">
        <v>6</v>
      </c>
    </row>
    <row r="21" spans="1:23" x14ac:dyDescent="0.7">
      <c r="A21" s="60">
        <v>18</v>
      </c>
      <c r="B21" s="61">
        <v>8</v>
      </c>
      <c r="C21" s="61" t="s">
        <v>89</v>
      </c>
      <c r="D21" s="63" t="s">
        <v>45</v>
      </c>
      <c r="E21" s="80" t="s">
        <v>270</v>
      </c>
      <c r="F21" s="61" t="s">
        <v>105</v>
      </c>
      <c r="G21" s="60">
        <v>52</v>
      </c>
      <c r="H21" s="61" t="s">
        <v>122</v>
      </c>
      <c r="I21" s="353">
        <v>2.76</v>
      </c>
      <c r="J21" s="353">
        <v>2.37</v>
      </c>
      <c r="K21" s="353">
        <v>1.54</v>
      </c>
      <c r="L21" s="353">
        <v>26994271.129999999</v>
      </c>
      <c r="M21" s="353">
        <v>1541106.65</v>
      </c>
      <c r="N21" s="39">
        <v>0</v>
      </c>
      <c r="O21" s="65">
        <v>0</v>
      </c>
      <c r="P21" s="65">
        <v>0</v>
      </c>
      <c r="Q21" s="65" t="s">
        <v>341</v>
      </c>
      <c r="R21" s="40">
        <v>0</v>
      </c>
      <c r="S21" s="66">
        <v>140100.60454545452</v>
      </c>
      <c r="T21" s="66">
        <v>192.67776336569571</v>
      </c>
      <c r="U21" s="81" t="s">
        <v>109</v>
      </c>
      <c r="V21" s="82">
        <v>6</v>
      </c>
      <c r="W21" s="82">
        <v>7</v>
      </c>
    </row>
    <row r="22" spans="1:23" x14ac:dyDescent="0.7">
      <c r="A22" s="60">
        <v>19</v>
      </c>
      <c r="B22" s="61">
        <v>8</v>
      </c>
      <c r="C22" s="61" t="s">
        <v>89</v>
      </c>
      <c r="D22" s="63" t="s">
        <v>46</v>
      </c>
      <c r="E22" s="80" t="s">
        <v>271</v>
      </c>
      <c r="F22" s="61" t="s">
        <v>105</v>
      </c>
      <c r="G22" s="60">
        <v>38</v>
      </c>
      <c r="H22" s="61" t="s">
        <v>122</v>
      </c>
      <c r="I22" s="353">
        <v>1.27</v>
      </c>
      <c r="J22" s="353">
        <v>1.1399999999999999</v>
      </c>
      <c r="K22" s="353">
        <v>0.76</v>
      </c>
      <c r="L22" s="353">
        <v>6470107.4699999997</v>
      </c>
      <c r="M22" s="353">
        <v>-10205438.130000001</v>
      </c>
      <c r="N22" s="39">
        <v>2</v>
      </c>
      <c r="O22" s="65">
        <v>1</v>
      </c>
      <c r="P22" s="65">
        <v>0</v>
      </c>
      <c r="Q22" s="65">
        <v>6.9</v>
      </c>
      <c r="R22" s="40">
        <v>3</v>
      </c>
      <c r="S22" s="66">
        <v>-927767.10272727278</v>
      </c>
      <c r="T22" s="66">
        <v>-6.9738487719390045</v>
      </c>
      <c r="U22" s="81" t="s">
        <v>109</v>
      </c>
      <c r="V22" s="82">
        <v>6</v>
      </c>
      <c r="W22" s="82">
        <v>6</v>
      </c>
    </row>
    <row r="23" spans="1:23" x14ac:dyDescent="0.7">
      <c r="A23" s="60">
        <v>20</v>
      </c>
      <c r="B23" s="61">
        <v>8</v>
      </c>
      <c r="C23" s="61" t="s">
        <v>89</v>
      </c>
      <c r="D23" s="63" t="s">
        <v>47</v>
      </c>
      <c r="E23" s="80" t="s">
        <v>272</v>
      </c>
      <c r="F23" s="61" t="s">
        <v>105</v>
      </c>
      <c r="G23" s="60">
        <v>32</v>
      </c>
      <c r="H23" s="61" t="s">
        <v>126</v>
      </c>
      <c r="I23" s="353">
        <v>0.94</v>
      </c>
      <c r="J23" s="353">
        <v>0.77</v>
      </c>
      <c r="K23" s="353">
        <v>0.55000000000000004</v>
      </c>
      <c r="L23" s="353">
        <v>-700652.15</v>
      </c>
      <c r="M23" s="353">
        <v>-2699359.01</v>
      </c>
      <c r="N23" s="39">
        <v>3</v>
      </c>
      <c r="O23" s="65">
        <v>2</v>
      </c>
      <c r="P23" s="65">
        <v>2</v>
      </c>
      <c r="Q23" s="65" t="s">
        <v>341</v>
      </c>
      <c r="R23" s="40">
        <v>7</v>
      </c>
      <c r="S23" s="66">
        <v>-245396.27363636362</v>
      </c>
      <c r="T23" s="66">
        <v>2.8551865911307592</v>
      </c>
      <c r="U23" s="81" t="s">
        <v>112</v>
      </c>
      <c r="V23" s="82">
        <v>2</v>
      </c>
      <c r="W23" s="82">
        <v>2</v>
      </c>
    </row>
    <row r="24" spans="1:23" x14ac:dyDescent="0.7">
      <c r="A24" s="60">
        <v>21</v>
      </c>
      <c r="B24" s="61">
        <v>8</v>
      </c>
      <c r="C24" s="61" t="s">
        <v>92</v>
      </c>
      <c r="D24" s="63" t="s">
        <v>2</v>
      </c>
      <c r="E24" s="80" t="s">
        <v>273</v>
      </c>
      <c r="F24" s="61" t="s">
        <v>106</v>
      </c>
      <c r="G24" s="60">
        <v>558</v>
      </c>
      <c r="H24" s="61" t="s">
        <v>127</v>
      </c>
      <c r="I24" s="353">
        <v>1.97</v>
      </c>
      <c r="J24" s="353">
        <v>1.78</v>
      </c>
      <c r="K24" s="353">
        <v>0.72</v>
      </c>
      <c r="L24" s="353">
        <v>274171917.97000003</v>
      </c>
      <c r="M24" s="353">
        <v>631369779.97000003</v>
      </c>
      <c r="N24" s="39">
        <v>1</v>
      </c>
      <c r="O24" s="65">
        <v>0</v>
      </c>
      <c r="P24" s="65">
        <v>0</v>
      </c>
      <c r="Q24" s="65" t="s">
        <v>341</v>
      </c>
      <c r="R24" s="40">
        <v>1</v>
      </c>
      <c r="S24" s="66">
        <v>57397252.724545456</v>
      </c>
      <c r="T24" s="66">
        <v>4.77674287453749</v>
      </c>
      <c r="U24" s="81" t="s">
        <v>108</v>
      </c>
      <c r="V24" s="82">
        <v>17</v>
      </c>
      <c r="W24" s="82">
        <v>13</v>
      </c>
    </row>
    <row r="25" spans="1:23" x14ac:dyDescent="0.7">
      <c r="A25" s="60">
        <v>22</v>
      </c>
      <c r="B25" s="61">
        <v>8</v>
      </c>
      <c r="C25" s="61" t="s">
        <v>92</v>
      </c>
      <c r="D25" s="63" t="s">
        <v>27</v>
      </c>
      <c r="E25" s="80" t="s">
        <v>274</v>
      </c>
      <c r="F25" s="61" t="s">
        <v>105</v>
      </c>
      <c r="G25" s="60">
        <v>30</v>
      </c>
      <c r="H25" s="61" t="s">
        <v>123</v>
      </c>
      <c r="I25" s="353">
        <v>4.1500000000000004</v>
      </c>
      <c r="J25" s="353">
        <v>3.93</v>
      </c>
      <c r="K25" s="353">
        <v>3.4</v>
      </c>
      <c r="L25" s="353">
        <v>32723691.93</v>
      </c>
      <c r="M25" s="353">
        <v>2184522.58</v>
      </c>
      <c r="N25" s="39">
        <v>0</v>
      </c>
      <c r="O25" s="65">
        <v>0</v>
      </c>
      <c r="P25" s="65">
        <v>0</v>
      </c>
      <c r="Q25" s="65" t="s">
        <v>341</v>
      </c>
      <c r="R25" s="40">
        <v>0</v>
      </c>
      <c r="S25" s="66">
        <v>198592.96181818182</v>
      </c>
      <c r="T25" s="66">
        <v>164.77770224283972</v>
      </c>
      <c r="U25" s="81" t="s">
        <v>109</v>
      </c>
      <c r="V25" s="82">
        <v>5</v>
      </c>
      <c r="W25" s="82">
        <v>5</v>
      </c>
    </row>
    <row r="26" spans="1:23" x14ac:dyDescent="0.7">
      <c r="A26" s="60">
        <v>23</v>
      </c>
      <c r="B26" s="61">
        <v>8</v>
      </c>
      <c r="C26" s="61" t="s">
        <v>92</v>
      </c>
      <c r="D26" s="63" t="s">
        <v>28</v>
      </c>
      <c r="E26" s="80" t="s">
        <v>275</v>
      </c>
      <c r="F26" s="61" t="s">
        <v>105</v>
      </c>
      <c r="G26" s="60">
        <v>59</v>
      </c>
      <c r="H26" s="61" t="s">
        <v>122</v>
      </c>
      <c r="I26" s="353">
        <v>1.04</v>
      </c>
      <c r="J26" s="353">
        <v>0.87</v>
      </c>
      <c r="K26" s="353">
        <v>0.46</v>
      </c>
      <c r="L26" s="353">
        <v>1833222.19</v>
      </c>
      <c r="M26" s="353">
        <v>11916908.26</v>
      </c>
      <c r="N26" s="39">
        <v>3</v>
      </c>
      <c r="O26" s="65">
        <v>0</v>
      </c>
      <c r="P26" s="65">
        <v>0</v>
      </c>
      <c r="Q26" s="65" t="s">
        <v>341</v>
      </c>
      <c r="R26" s="40">
        <v>3</v>
      </c>
      <c r="S26" s="66">
        <v>1083355.2963636364</v>
      </c>
      <c r="T26" s="66">
        <v>1.6921707921245672</v>
      </c>
      <c r="U26" s="81" t="s">
        <v>109</v>
      </c>
      <c r="V26" s="82">
        <v>6</v>
      </c>
      <c r="W26" s="82">
        <v>8</v>
      </c>
    </row>
    <row r="27" spans="1:23" x14ac:dyDescent="0.7">
      <c r="A27" s="60">
        <v>24</v>
      </c>
      <c r="B27" s="61">
        <v>8</v>
      </c>
      <c r="C27" s="61" t="s">
        <v>92</v>
      </c>
      <c r="D27" s="63" t="s">
        <v>29</v>
      </c>
      <c r="E27" s="80" t="s">
        <v>276</v>
      </c>
      <c r="F27" s="61" t="s">
        <v>105</v>
      </c>
      <c r="G27" s="60">
        <v>34</v>
      </c>
      <c r="H27" s="61" t="s">
        <v>122</v>
      </c>
      <c r="I27" s="353">
        <v>2.0499999999999998</v>
      </c>
      <c r="J27" s="353">
        <v>1.75</v>
      </c>
      <c r="K27" s="353">
        <v>1.04</v>
      </c>
      <c r="L27" s="353">
        <v>26486826.84</v>
      </c>
      <c r="M27" s="353">
        <v>4610459.6100000003</v>
      </c>
      <c r="N27" s="39">
        <v>0</v>
      </c>
      <c r="O27" s="65">
        <v>0</v>
      </c>
      <c r="P27" s="65">
        <v>0</v>
      </c>
      <c r="Q27" s="65" t="s">
        <v>341</v>
      </c>
      <c r="R27" s="40">
        <v>0</v>
      </c>
      <c r="S27" s="66">
        <v>419132.69181818183</v>
      </c>
      <c r="T27" s="66">
        <v>63.194371035819572</v>
      </c>
      <c r="U27" s="81" t="s">
        <v>109</v>
      </c>
      <c r="V27" s="82">
        <v>6</v>
      </c>
      <c r="W27" s="82">
        <v>7</v>
      </c>
    </row>
    <row r="28" spans="1:23" x14ac:dyDescent="0.7">
      <c r="A28" s="60">
        <v>25</v>
      </c>
      <c r="B28" s="61">
        <v>8</v>
      </c>
      <c r="C28" s="61" t="s">
        <v>92</v>
      </c>
      <c r="D28" s="63" t="s">
        <v>30</v>
      </c>
      <c r="E28" s="80" t="s">
        <v>277</v>
      </c>
      <c r="F28" s="61" t="s">
        <v>105</v>
      </c>
      <c r="G28" s="60">
        <v>20</v>
      </c>
      <c r="H28" s="61" t="s">
        <v>126</v>
      </c>
      <c r="I28" s="353">
        <v>1.1000000000000001</v>
      </c>
      <c r="J28" s="353">
        <v>0.9</v>
      </c>
      <c r="K28" s="353">
        <v>0.61</v>
      </c>
      <c r="L28" s="353">
        <v>994931.63</v>
      </c>
      <c r="M28" s="353">
        <v>1602076.98</v>
      </c>
      <c r="N28" s="39">
        <v>3</v>
      </c>
      <c r="O28" s="65">
        <v>0</v>
      </c>
      <c r="P28" s="65">
        <v>0</v>
      </c>
      <c r="Q28" s="65" t="s">
        <v>341</v>
      </c>
      <c r="R28" s="40">
        <v>3</v>
      </c>
      <c r="S28" s="66">
        <v>145643.36181818182</v>
      </c>
      <c r="T28" s="66">
        <v>6.8312871769744801</v>
      </c>
      <c r="U28" s="81" t="s">
        <v>112</v>
      </c>
      <c r="V28" s="82">
        <v>2</v>
      </c>
      <c r="W28" s="82">
        <v>2</v>
      </c>
    </row>
    <row r="29" spans="1:23" x14ac:dyDescent="0.7">
      <c r="A29" s="60">
        <v>26</v>
      </c>
      <c r="B29" s="61">
        <v>8</v>
      </c>
      <c r="C29" s="61" t="s">
        <v>92</v>
      </c>
      <c r="D29" s="63" t="s">
        <v>31</v>
      </c>
      <c r="E29" s="80" t="s">
        <v>278</v>
      </c>
      <c r="F29" s="61" t="s">
        <v>105</v>
      </c>
      <c r="G29" s="60">
        <v>30</v>
      </c>
      <c r="H29" s="61" t="s">
        <v>123</v>
      </c>
      <c r="I29" s="353">
        <v>2.2200000000000002</v>
      </c>
      <c r="J29" s="353">
        <v>1.94</v>
      </c>
      <c r="K29" s="353">
        <v>0.97</v>
      </c>
      <c r="L29" s="353">
        <v>11627916.449999999</v>
      </c>
      <c r="M29" s="353">
        <v>-1704539.03</v>
      </c>
      <c r="N29" s="39">
        <v>0</v>
      </c>
      <c r="O29" s="65">
        <v>1</v>
      </c>
      <c r="P29" s="65">
        <v>0</v>
      </c>
      <c r="Q29" s="65">
        <v>75</v>
      </c>
      <c r="R29" s="40">
        <v>1</v>
      </c>
      <c r="S29" s="66">
        <v>-154958.09363636363</v>
      </c>
      <c r="T29" s="66">
        <v>-75.039103651384266</v>
      </c>
      <c r="U29" s="81" t="s">
        <v>109</v>
      </c>
      <c r="V29" s="82">
        <v>5</v>
      </c>
      <c r="W29" s="82">
        <v>4</v>
      </c>
    </row>
    <row r="30" spans="1:23" x14ac:dyDescent="0.7">
      <c r="A30" s="60">
        <v>27</v>
      </c>
      <c r="B30" s="61">
        <v>8</v>
      </c>
      <c r="C30" s="61" t="s">
        <v>92</v>
      </c>
      <c r="D30" s="63" t="s">
        <v>32</v>
      </c>
      <c r="E30" s="80" t="s">
        <v>279</v>
      </c>
      <c r="F30" s="61" t="s">
        <v>105</v>
      </c>
      <c r="G30" s="60">
        <v>35</v>
      </c>
      <c r="H30" s="61" t="s">
        <v>123</v>
      </c>
      <c r="I30" s="353">
        <v>2.44</v>
      </c>
      <c r="J30" s="353">
        <v>2.1</v>
      </c>
      <c r="K30" s="353">
        <v>0.94</v>
      </c>
      <c r="L30" s="353">
        <v>18928862.780000001</v>
      </c>
      <c r="M30" s="353">
        <v>-7240589.3399999999</v>
      </c>
      <c r="N30" s="39">
        <v>0</v>
      </c>
      <c r="O30" s="65">
        <v>1</v>
      </c>
      <c r="P30" s="65">
        <v>0</v>
      </c>
      <c r="Q30" s="65">
        <v>28.7</v>
      </c>
      <c r="R30" s="40">
        <v>1</v>
      </c>
      <c r="S30" s="66">
        <v>-658235.39454545453</v>
      </c>
      <c r="T30" s="66">
        <v>-28.756981069168056</v>
      </c>
      <c r="U30" s="81" t="s">
        <v>109</v>
      </c>
      <c r="V30" s="82">
        <v>5</v>
      </c>
      <c r="W30" s="82">
        <v>5</v>
      </c>
    </row>
    <row r="31" spans="1:23" x14ac:dyDescent="0.7">
      <c r="A31" s="60">
        <v>28</v>
      </c>
      <c r="B31" s="61">
        <v>8</v>
      </c>
      <c r="C31" s="61" t="s">
        <v>92</v>
      </c>
      <c r="D31" s="63" t="s">
        <v>33</v>
      </c>
      <c r="E31" s="80" t="s">
        <v>280</v>
      </c>
      <c r="F31" s="61" t="s">
        <v>105</v>
      </c>
      <c r="G31" s="60">
        <v>120</v>
      </c>
      <c r="H31" s="61" t="s">
        <v>125</v>
      </c>
      <c r="I31" s="353">
        <v>0.69</v>
      </c>
      <c r="J31" s="353">
        <v>0.56000000000000005</v>
      </c>
      <c r="K31" s="353">
        <v>0.23</v>
      </c>
      <c r="L31" s="353">
        <v>-32413407.149999999</v>
      </c>
      <c r="M31" s="353">
        <v>-20443929.079999998</v>
      </c>
      <c r="N31" s="39">
        <v>3</v>
      </c>
      <c r="O31" s="65">
        <v>2</v>
      </c>
      <c r="P31" s="65">
        <v>2</v>
      </c>
      <c r="Q31" s="65" t="s">
        <v>341</v>
      </c>
      <c r="R31" s="40">
        <v>7</v>
      </c>
      <c r="S31" s="66">
        <v>-1858539.0072727271</v>
      </c>
      <c r="T31" s="66">
        <v>17.440261960153503</v>
      </c>
      <c r="U31" s="81" t="s">
        <v>111</v>
      </c>
      <c r="V31" s="82">
        <v>13</v>
      </c>
      <c r="W31" s="82">
        <v>10</v>
      </c>
    </row>
    <row r="32" spans="1:23" x14ac:dyDescent="0.7">
      <c r="A32" s="60">
        <v>29</v>
      </c>
      <c r="B32" s="61">
        <v>8</v>
      </c>
      <c r="C32" s="61" t="s">
        <v>92</v>
      </c>
      <c r="D32" s="63" t="s">
        <v>34</v>
      </c>
      <c r="E32" s="80" t="s">
        <v>281</v>
      </c>
      <c r="F32" s="61" t="s">
        <v>105</v>
      </c>
      <c r="G32" s="60">
        <v>32</v>
      </c>
      <c r="H32" s="61" t="s">
        <v>123</v>
      </c>
      <c r="I32" s="353">
        <v>1.02</v>
      </c>
      <c r="J32" s="353">
        <v>0.89</v>
      </c>
      <c r="K32" s="353">
        <v>0.53</v>
      </c>
      <c r="L32" s="353">
        <v>548700.39</v>
      </c>
      <c r="M32" s="353">
        <v>-702546.02</v>
      </c>
      <c r="N32" s="39">
        <v>3</v>
      </c>
      <c r="O32" s="65">
        <v>1</v>
      </c>
      <c r="P32" s="65">
        <v>0</v>
      </c>
      <c r="Q32" s="65">
        <v>8.5</v>
      </c>
      <c r="R32" s="40">
        <v>4</v>
      </c>
      <c r="S32" s="66">
        <v>-63867.82</v>
      </c>
      <c r="T32" s="66">
        <v>-8.5911870798157821</v>
      </c>
      <c r="U32" s="81" t="s">
        <v>109</v>
      </c>
      <c r="V32" s="82">
        <v>5</v>
      </c>
      <c r="W32" s="82">
        <v>6</v>
      </c>
    </row>
    <row r="33" spans="1:23" x14ac:dyDescent="0.7">
      <c r="A33" s="60">
        <v>30</v>
      </c>
      <c r="B33" s="61">
        <v>8</v>
      </c>
      <c r="C33" s="61" t="s">
        <v>92</v>
      </c>
      <c r="D33" s="63" t="s">
        <v>35</v>
      </c>
      <c r="E33" s="80" t="s">
        <v>282</v>
      </c>
      <c r="F33" s="61" t="s">
        <v>105</v>
      </c>
      <c r="G33" s="60">
        <v>40</v>
      </c>
      <c r="H33" s="61" t="s">
        <v>123</v>
      </c>
      <c r="I33" s="353">
        <v>1.19</v>
      </c>
      <c r="J33" s="353">
        <v>1.06</v>
      </c>
      <c r="K33" s="353">
        <v>0.31</v>
      </c>
      <c r="L33" s="353">
        <v>4522922.58</v>
      </c>
      <c r="M33" s="353">
        <v>-1036726.26</v>
      </c>
      <c r="N33" s="39">
        <v>2</v>
      </c>
      <c r="O33" s="65">
        <v>1</v>
      </c>
      <c r="P33" s="65">
        <v>0</v>
      </c>
      <c r="Q33" s="65">
        <v>47.9</v>
      </c>
      <c r="R33" s="40">
        <v>3</v>
      </c>
      <c r="S33" s="66">
        <v>-94247.841818181812</v>
      </c>
      <c r="T33" s="66">
        <v>-47.989667378542144</v>
      </c>
      <c r="U33" s="81" t="s">
        <v>109</v>
      </c>
      <c r="V33" s="82">
        <v>5</v>
      </c>
      <c r="W33" s="82">
        <v>6</v>
      </c>
    </row>
    <row r="34" spans="1:23" x14ac:dyDescent="0.7">
      <c r="A34" s="60">
        <v>31</v>
      </c>
      <c r="B34" s="61">
        <v>8</v>
      </c>
      <c r="C34" s="61" t="s">
        <v>92</v>
      </c>
      <c r="D34" s="63" t="s">
        <v>36</v>
      </c>
      <c r="E34" s="80" t="s">
        <v>283</v>
      </c>
      <c r="F34" s="61" t="s">
        <v>105</v>
      </c>
      <c r="G34" s="60">
        <v>40</v>
      </c>
      <c r="H34" s="61" t="s">
        <v>122</v>
      </c>
      <c r="I34" s="353">
        <v>1.05</v>
      </c>
      <c r="J34" s="353">
        <v>0.95</v>
      </c>
      <c r="K34" s="353">
        <v>0.52</v>
      </c>
      <c r="L34" s="353">
        <v>2290213.7799999998</v>
      </c>
      <c r="M34" s="354">
        <v>8666316.6899999995</v>
      </c>
      <c r="N34" s="39">
        <v>3</v>
      </c>
      <c r="O34" s="65">
        <v>0</v>
      </c>
      <c r="P34" s="65">
        <v>0</v>
      </c>
      <c r="Q34" s="65" t="s">
        <v>341</v>
      </c>
      <c r="R34" s="40">
        <v>3</v>
      </c>
      <c r="S34" s="66">
        <v>787846.9718181818</v>
      </c>
      <c r="T34" s="66">
        <v>2.9069271850022824</v>
      </c>
      <c r="U34" s="81" t="s">
        <v>109</v>
      </c>
      <c r="V34" s="82">
        <v>6</v>
      </c>
      <c r="W34" s="82">
        <v>7</v>
      </c>
    </row>
    <row r="35" spans="1:23" x14ac:dyDescent="0.7">
      <c r="A35" s="60">
        <v>32</v>
      </c>
      <c r="B35" s="61">
        <v>8</v>
      </c>
      <c r="C35" s="61" t="s">
        <v>92</v>
      </c>
      <c r="D35" s="63" t="s">
        <v>73</v>
      </c>
      <c r="E35" s="80" t="s">
        <v>284</v>
      </c>
      <c r="F35" s="61" t="s">
        <v>105</v>
      </c>
      <c r="G35" s="60">
        <v>60</v>
      </c>
      <c r="H35" s="61" t="s">
        <v>128</v>
      </c>
      <c r="I35" s="353">
        <v>1.0900000000000001</v>
      </c>
      <c r="J35" s="353">
        <v>0.98</v>
      </c>
      <c r="K35" s="353">
        <v>0.61</v>
      </c>
      <c r="L35" s="353">
        <v>5062427.55</v>
      </c>
      <c r="M35" s="353">
        <v>6757222.1299999999</v>
      </c>
      <c r="N35" s="39">
        <v>3</v>
      </c>
      <c r="O35" s="65">
        <v>0</v>
      </c>
      <c r="P35" s="65">
        <v>0</v>
      </c>
      <c r="Q35" s="65" t="s">
        <v>341</v>
      </c>
      <c r="R35" s="40">
        <v>3</v>
      </c>
      <c r="S35" s="66">
        <v>614292.9209090909</v>
      </c>
      <c r="T35" s="66">
        <v>8.2410644461084193</v>
      </c>
      <c r="U35" s="81" t="s">
        <v>111</v>
      </c>
      <c r="V35" s="82">
        <v>12</v>
      </c>
      <c r="W35" s="82">
        <v>8</v>
      </c>
    </row>
    <row r="36" spans="1:23" x14ac:dyDescent="0.7">
      <c r="A36" s="60">
        <v>33</v>
      </c>
      <c r="B36" s="61">
        <v>8</v>
      </c>
      <c r="C36" s="61" t="s">
        <v>92</v>
      </c>
      <c r="D36" s="63" t="s">
        <v>77</v>
      </c>
      <c r="E36" s="80" t="s">
        <v>285</v>
      </c>
      <c r="F36" s="61" t="s">
        <v>105</v>
      </c>
      <c r="G36" s="60">
        <v>32</v>
      </c>
      <c r="H36" s="61" t="s">
        <v>122</v>
      </c>
      <c r="I36" s="353">
        <v>2.81</v>
      </c>
      <c r="J36" s="353">
        <v>2.59</v>
      </c>
      <c r="K36" s="353">
        <v>2.1</v>
      </c>
      <c r="L36" s="353">
        <v>27512865.48</v>
      </c>
      <c r="M36" s="353">
        <v>-11103040.460000001</v>
      </c>
      <c r="N36" s="39">
        <v>0</v>
      </c>
      <c r="O36" s="65">
        <v>1</v>
      </c>
      <c r="P36" s="65">
        <v>0</v>
      </c>
      <c r="Q36" s="65">
        <v>27.2</v>
      </c>
      <c r="R36" s="40">
        <v>1</v>
      </c>
      <c r="S36" s="66">
        <v>-1009367.3145454546</v>
      </c>
      <c r="T36" s="66">
        <v>-27.257535570576493</v>
      </c>
      <c r="U36" s="81" t="s">
        <v>109</v>
      </c>
      <c r="V36" s="82">
        <v>6</v>
      </c>
      <c r="W36" s="82">
        <v>6</v>
      </c>
    </row>
    <row r="37" spans="1:23" x14ac:dyDescent="0.7">
      <c r="A37" s="60">
        <v>34</v>
      </c>
      <c r="B37" s="61">
        <v>8</v>
      </c>
      <c r="C37" s="61" t="s">
        <v>92</v>
      </c>
      <c r="D37" s="63" t="s">
        <v>86</v>
      </c>
      <c r="E37" s="80" t="s">
        <v>286</v>
      </c>
      <c r="F37" s="61" t="s">
        <v>105</v>
      </c>
      <c r="G37" s="60">
        <v>30</v>
      </c>
      <c r="H37" s="61" t="s">
        <v>123</v>
      </c>
      <c r="I37" s="353">
        <v>1.19</v>
      </c>
      <c r="J37" s="353">
        <v>1.02</v>
      </c>
      <c r="K37" s="353">
        <v>0.55000000000000004</v>
      </c>
      <c r="L37" s="353">
        <v>4000829.02</v>
      </c>
      <c r="M37" s="353">
        <v>-2568206.5099999998</v>
      </c>
      <c r="N37" s="39">
        <v>2</v>
      </c>
      <c r="O37" s="65">
        <v>1</v>
      </c>
      <c r="P37" s="65">
        <v>0</v>
      </c>
      <c r="Q37" s="65">
        <v>17.100000000000001</v>
      </c>
      <c r="R37" s="40">
        <v>3</v>
      </c>
      <c r="S37" s="66">
        <v>-233473.31909090906</v>
      </c>
      <c r="T37" s="66">
        <v>-17.136129454013417</v>
      </c>
      <c r="U37" s="81" t="s">
        <v>109</v>
      </c>
      <c r="V37" s="82">
        <v>5</v>
      </c>
      <c r="W37" s="82">
        <v>3</v>
      </c>
    </row>
    <row r="38" spans="1:23" x14ac:dyDescent="0.7">
      <c r="A38" s="60">
        <v>35</v>
      </c>
      <c r="B38" s="61">
        <v>8</v>
      </c>
      <c r="C38" s="61" t="s">
        <v>94</v>
      </c>
      <c r="D38" s="63" t="s">
        <v>4</v>
      </c>
      <c r="E38" s="80" t="s">
        <v>287</v>
      </c>
      <c r="F38" s="61" t="s">
        <v>104</v>
      </c>
      <c r="G38" s="60">
        <v>907</v>
      </c>
      <c r="H38" s="61" t="s">
        <v>129</v>
      </c>
      <c r="I38" s="353">
        <v>4.13</v>
      </c>
      <c r="J38" s="353">
        <v>3.58</v>
      </c>
      <c r="K38" s="353">
        <v>0.72</v>
      </c>
      <c r="L38" s="353">
        <v>866330041.85000002</v>
      </c>
      <c r="M38" s="353">
        <v>464282672.10000002</v>
      </c>
      <c r="N38" s="39">
        <v>1</v>
      </c>
      <c r="O38" s="65">
        <v>0</v>
      </c>
      <c r="P38" s="65">
        <v>0</v>
      </c>
      <c r="Q38" s="65" t="s">
        <v>341</v>
      </c>
      <c r="R38" s="40">
        <v>1</v>
      </c>
      <c r="S38" s="66">
        <v>42207515.645454548</v>
      </c>
      <c r="T38" s="66">
        <v>20.525492405836438</v>
      </c>
      <c r="U38" s="81" t="s">
        <v>113</v>
      </c>
      <c r="V38" s="82">
        <v>19</v>
      </c>
      <c r="W38" s="82">
        <v>14</v>
      </c>
    </row>
    <row r="39" spans="1:23" x14ac:dyDescent="0.7">
      <c r="A39" s="60">
        <v>36</v>
      </c>
      <c r="B39" s="61">
        <v>8</v>
      </c>
      <c r="C39" s="61" t="s">
        <v>94</v>
      </c>
      <c r="D39" s="63" t="s">
        <v>48</v>
      </c>
      <c r="E39" s="80" t="s">
        <v>288</v>
      </c>
      <c r="F39" s="61" t="s">
        <v>105</v>
      </c>
      <c r="G39" s="60">
        <v>40</v>
      </c>
      <c r="H39" s="61" t="s">
        <v>122</v>
      </c>
      <c r="I39" s="353">
        <v>5.27</v>
      </c>
      <c r="J39" s="353">
        <v>4.99</v>
      </c>
      <c r="K39" s="353">
        <v>4.04</v>
      </c>
      <c r="L39" s="353">
        <v>51519958.170000002</v>
      </c>
      <c r="M39" s="353">
        <v>4981932.25</v>
      </c>
      <c r="N39" s="39">
        <v>0</v>
      </c>
      <c r="O39" s="65">
        <v>0</v>
      </c>
      <c r="P39" s="65">
        <v>0</v>
      </c>
      <c r="Q39" s="65" t="s">
        <v>341</v>
      </c>
      <c r="R39" s="40">
        <v>0</v>
      </c>
      <c r="S39" s="66">
        <v>452902.93181818182</v>
      </c>
      <c r="T39" s="66">
        <v>113.75496723585513</v>
      </c>
      <c r="U39" s="81" t="s">
        <v>109</v>
      </c>
      <c r="V39" s="82">
        <v>6</v>
      </c>
      <c r="W39" s="82">
        <v>6</v>
      </c>
    </row>
    <row r="40" spans="1:23" x14ac:dyDescent="0.7">
      <c r="A40" s="60">
        <v>37</v>
      </c>
      <c r="B40" s="61">
        <v>8</v>
      </c>
      <c r="C40" s="61" t="s">
        <v>94</v>
      </c>
      <c r="D40" s="63" t="s">
        <v>49</v>
      </c>
      <c r="E40" s="80" t="s">
        <v>289</v>
      </c>
      <c r="F40" s="61" t="s">
        <v>105</v>
      </c>
      <c r="G40" s="60">
        <v>39</v>
      </c>
      <c r="H40" s="61" t="s">
        <v>123</v>
      </c>
      <c r="I40" s="353">
        <v>3.65</v>
      </c>
      <c r="J40" s="353">
        <v>3.41</v>
      </c>
      <c r="K40" s="353">
        <v>2.83</v>
      </c>
      <c r="L40" s="353">
        <v>24249018.93</v>
      </c>
      <c r="M40" s="353">
        <v>1615093.71</v>
      </c>
      <c r="N40" s="39">
        <v>0</v>
      </c>
      <c r="O40" s="65">
        <v>0</v>
      </c>
      <c r="P40" s="65">
        <v>0</v>
      </c>
      <c r="Q40" s="65" t="s">
        <v>341</v>
      </c>
      <c r="R40" s="40">
        <v>0</v>
      </c>
      <c r="S40" s="66">
        <v>146826.7009090909</v>
      </c>
      <c r="T40" s="66">
        <v>165.15401340396528</v>
      </c>
      <c r="U40" s="81" t="s">
        <v>109</v>
      </c>
      <c r="V40" s="82">
        <v>5</v>
      </c>
      <c r="W40" s="82">
        <v>4</v>
      </c>
    </row>
    <row r="41" spans="1:23" x14ac:dyDescent="0.7">
      <c r="A41" s="60">
        <v>38</v>
      </c>
      <c r="B41" s="61">
        <v>8</v>
      </c>
      <c r="C41" s="61" t="s">
        <v>94</v>
      </c>
      <c r="D41" s="63" t="s">
        <v>50</v>
      </c>
      <c r="E41" s="80" t="s">
        <v>290</v>
      </c>
      <c r="F41" s="61" t="s">
        <v>105</v>
      </c>
      <c r="G41" s="60">
        <v>90</v>
      </c>
      <c r="H41" s="61" t="s">
        <v>124</v>
      </c>
      <c r="I41" s="353">
        <v>1.82</v>
      </c>
      <c r="J41" s="353">
        <v>1.48</v>
      </c>
      <c r="K41" s="353">
        <v>0.71</v>
      </c>
      <c r="L41" s="353">
        <v>48102524.960000001</v>
      </c>
      <c r="M41" s="353">
        <v>69091754.730000004</v>
      </c>
      <c r="N41" s="39">
        <v>1</v>
      </c>
      <c r="O41" s="65">
        <v>0</v>
      </c>
      <c r="P41" s="65">
        <v>0</v>
      </c>
      <c r="Q41" s="65" t="s">
        <v>341</v>
      </c>
      <c r="R41" s="40">
        <v>1</v>
      </c>
      <c r="S41" s="66">
        <v>6281068.6118181823</v>
      </c>
      <c r="T41" s="66">
        <v>7.6583345817131194</v>
      </c>
      <c r="U41" s="81" t="s">
        <v>110</v>
      </c>
      <c r="V41" s="82">
        <v>10</v>
      </c>
      <c r="W41" s="82">
        <v>9</v>
      </c>
    </row>
    <row r="42" spans="1:23" x14ac:dyDescent="0.7">
      <c r="A42" s="60">
        <v>39</v>
      </c>
      <c r="B42" s="61">
        <v>8</v>
      </c>
      <c r="C42" s="61" t="s">
        <v>94</v>
      </c>
      <c r="D42" s="63" t="s">
        <v>51</v>
      </c>
      <c r="E42" s="80" t="s">
        <v>291</v>
      </c>
      <c r="F42" s="61" t="s">
        <v>105</v>
      </c>
      <c r="G42" s="60">
        <v>107</v>
      </c>
      <c r="H42" s="61" t="s">
        <v>125</v>
      </c>
      <c r="I42" s="353">
        <v>1.47</v>
      </c>
      <c r="J42" s="353">
        <v>1.24</v>
      </c>
      <c r="K42" s="353">
        <v>0.65</v>
      </c>
      <c r="L42" s="353">
        <v>17607314.09</v>
      </c>
      <c r="M42" s="353">
        <v>-2269319.66</v>
      </c>
      <c r="N42" s="39">
        <v>2</v>
      </c>
      <c r="O42" s="65">
        <v>1</v>
      </c>
      <c r="P42" s="65">
        <v>0</v>
      </c>
      <c r="Q42" s="65">
        <v>85.3</v>
      </c>
      <c r="R42" s="40">
        <v>3</v>
      </c>
      <c r="S42" s="66">
        <v>-206301.78727272729</v>
      </c>
      <c r="T42" s="66">
        <v>-85.347365734274732</v>
      </c>
      <c r="U42" s="81" t="s">
        <v>111</v>
      </c>
      <c r="V42" s="82">
        <v>13</v>
      </c>
      <c r="W42" s="82">
        <v>9</v>
      </c>
    </row>
    <row r="43" spans="1:23" x14ac:dyDescent="0.7">
      <c r="A43" s="60">
        <v>40</v>
      </c>
      <c r="B43" s="61">
        <v>8</v>
      </c>
      <c r="C43" s="61" t="s">
        <v>94</v>
      </c>
      <c r="D43" s="63" t="s">
        <v>52</v>
      </c>
      <c r="E43" s="80" t="s">
        <v>292</v>
      </c>
      <c r="F43" s="61" t="s">
        <v>105</v>
      </c>
      <c r="G43" s="60">
        <v>43</v>
      </c>
      <c r="H43" s="61" t="s">
        <v>122</v>
      </c>
      <c r="I43" s="353">
        <v>1.72</v>
      </c>
      <c r="J43" s="353">
        <v>1.42</v>
      </c>
      <c r="K43" s="353">
        <v>0.84</v>
      </c>
      <c r="L43" s="353">
        <v>10109627.27</v>
      </c>
      <c r="M43" s="353">
        <v>477546.39</v>
      </c>
      <c r="N43" s="39">
        <v>0</v>
      </c>
      <c r="O43" s="65">
        <v>0</v>
      </c>
      <c r="P43" s="65">
        <v>0</v>
      </c>
      <c r="Q43" s="65" t="s">
        <v>341</v>
      </c>
      <c r="R43" s="40">
        <v>0</v>
      </c>
      <c r="S43" s="66">
        <v>43413.308181818182</v>
      </c>
      <c r="T43" s="66">
        <v>232.8693134294241</v>
      </c>
      <c r="U43" s="81" t="s">
        <v>109</v>
      </c>
      <c r="V43" s="82">
        <v>6</v>
      </c>
      <c r="W43" s="82">
        <v>6</v>
      </c>
    </row>
    <row r="44" spans="1:23" x14ac:dyDescent="0.7">
      <c r="A44" s="60">
        <v>41</v>
      </c>
      <c r="B44" s="61">
        <v>8</v>
      </c>
      <c r="C44" s="61" t="s">
        <v>94</v>
      </c>
      <c r="D44" s="63" t="s">
        <v>53</v>
      </c>
      <c r="E44" s="80" t="s">
        <v>293</v>
      </c>
      <c r="F44" s="61" t="s">
        <v>105</v>
      </c>
      <c r="G44" s="60">
        <v>15</v>
      </c>
      <c r="H44" s="61" t="s">
        <v>126</v>
      </c>
      <c r="I44" s="353">
        <v>2.4</v>
      </c>
      <c r="J44" s="353">
        <v>2.19</v>
      </c>
      <c r="K44" s="353">
        <v>1.55</v>
      </c>
      <c r="L44" s="353">
        <v>8994290.7599999998</v>
      </c>
      <c r="M44" s="353">
        <v>-6798421.2999999998</v>
      </c>
      <c r="N44" s="39">
        <v>0</v>
      </c>
      <c r="O44" s="65">
        <v>1</v>
      </c>
      <c r="P44" s="65">
        <v>0</v>
      </c>
      <c r="Q44" s="65">
        <v>14.5</v>
      </c>
      <c r="R44" s="40">
        <v>1</v>
      </c>
      <c r="S44" s="66">
        <v>-618038.29999999993</v>
      </c>
      <c r="T44" s="66">
        <v>-14.552966636533691</v>
      </c>
      <c r="U44" s="81" t="s">
        <v>112</v>
      </c>
      <c r="V44" s="82">
        <v>2</v>
      </c>
      <c r="W44" s="82">
        <v>1</v>
      </c>
    </row>
    <row r="45" spans="1:23" x14ac:dyDescent="0.7">
      <c r="A45" s="60">
        <v>42</v>
      </c>
      <c r="B45" s="61">
        <v>8</v>
      </c>
      <c r="C45" s="61" t="s">
        <v>94</v>
      </c>
      <c r="D45" s="63" t="s">
        <v>54</v>
      </c>
      <c r="E45" s="80" t="s">
        <v>294</v>
      </c>
      <c r="F45" s="61" t="s">
        <v>106</v>
      </c>
      <c r="G45" s="60">
        <v>264</v>
      </c>
      <c r="H45" s="61" t="s">
        <v>130</v>
      </c>
      <c r="I45" s="353">
        <v>1.96</v>
      </c>
      <c r="J45" s="353">
        <v>1.71</v>
      </c>
      <c r="K45" s="353">
        <v>0.68</v>
      </c>
      <c r="L45" s="353">
        <v>79478238.129999995</v>
      </c>
      <c r="M45" s="353">
        <v>43402121.030000001</v>
      </c>
      <c r="N45" s="39">
        <v>1</v>
      </c>
      <c r="O45" s="65">
        <v>0</v>
      </c>
      <c r="P45" s="65">
        <v>0</v>
      </c>
      <c r="Q45" s="65" t="s">
        <v>341</v>
      </c>
      <c r="R45" s="40">
        <v>1</v>
      </c>
      <c r="S45" s="66">
        <v>3945647.3663636367</v>
      </c>
      <c r="T45" s="66">
        <v>20.143269468920696</v>
      </c>
      <c r="U45" s="81" t="s">
        <v>114</v>
      </c>
      <c r="V45" s="82">
        <v>15</v>
      </c>
      <c r="W45" s="82">
        <v>12</v>
      </c>
    </row>
    <row r="46" spans="1:23" x14ac:dyDescent="0.7">
      <c r="A46" s="60">
        <v>43</v>
      </c>
      <c r="B46" s="61">
        <v>8</v>
      </c>
      <c r="C46" s="61" t="s">
        <v>94</v>
      </c>
      <c r="D46" s="63" t="s">
        <v>55</v>
      </c>
      <c r="E46" s="80" t="s">
        <v>295</v>
      </c>
      <c r="F46" s="61" t="s">
        <v>105</v>
      </c>
      <c r="G46" s="60">
        <v>40</v>
      </c>
      <c r="H46" s="61" t="s">
        <v>122</v>
      </c>
      <c r="I46" s="353">
        <v>3.15</v>
      </c>
      <c r="J46" s="353">
        <v>2.85</v>
      </c>
      <c r="K46" s="353">
        <v>2.0499999999999998</v>
      </c>
      <c r="L46" s="353">
        <v>30539090.75</v>
      </c>
      <c r="M46" s="353">
        <v>-99127.51</v>
      </c>
      <c r="N46" s="39">
        <v>0</v>
      </c>
      <c r="O46" s="65">
        <v>1</v>
      </c>
      <c r="P46" s="65">
        <v>0</v>
      </c>
      <c r="Q46" s="65">
        <v>3388.8</v>
      </c>
      <c r="R46" s="40">
        <v>1</v>
      </c>
      <c r="S46" s="66">
        <v>-9011.5918181818179</v>
      </c>
      <c r="T46" s="66">
        <v>-3388.8675126612179</v>
      </c>
      <c r="U46" s="81" t="s">
        <v>109</v>
      </c>
      <c r="V46" s="82">
        <v>6</v>
      </c>
      <c r="W46" s="82">
        <v>7</v>
      </c>
    </row>
    <row r="47" spans="1:23" x14ac:dyDescent="0.7">
      <c r="A47" s="60">
        <v>44</v>
      </c>
      <c r="B47" s="61">
        <v>8</v>
      </c>
      <c r="C47" s="61" t="s">
        <v>94</v>
      </c>
      <c r="D47" s="63" t="s">
        <v>56</v>
      </c>
      <c r="E47" s="80" t="s">
        <v>296</v>
      </c>
      <c r="F47" s="61" t="s">
        <v>105</v>
      </c>
      <c r="G47" s="60">
        <v>82</v>
      </c>
      <c r="H47" s="61" t="s">
        <v>124</v>
      </c>
      <c r="I47" s="353">
        <v>1.61</v>
      </c>
      <c r="J47" s="353">
        <v>1.37</v>
      </c>
      <c r="K47" s="353">
        <v>0.76</v>
      </c>
      <c r="L47" s="353">
        <v>16832101.640000001</v>
      </c>
      <c r="M47" s="353">
        <v>9602908.5899999999</v>
      </c>
      <c r="N47" s="39">
        <v>1</v>
      </c>
      <c r="O47" s="65">
        <v>0</v>
      </c>
      <c r="P47" s="65">
        <v>0</v>
      </c>
      <c r="Q47" s="65" t="s">
        <v>341</v>
      </c>
      <c r="R47" s="40">
        <v>1</v>
      </c>
      <c r="S47" s="66">
        <v>872991.69</v>
      </c>
      <c r="T47" s="66">
        <v>19.280941425685281</v>
      </c>
      <c r="U47" s="81" t="s">
        <v>110</v>
      </c>
      <c r="V47" s="82">
        <v>10</v>
      </c>
      <c r="W47" s="82">
        <v>9</v>
      </c>
    </row>
    <row r="48" spans="1:23" x14ac:dyDescent="0.7">
      <c r="A48" s="60">
        <v>45</v>
      </c>
      <c r="B48" s="61">
        <v>8</v>
      </c>
      <c r="C48" s="61" t="s">
        <v>94</v>
      </c>
      <c r="D48" s="63" t="s">
        <v>57</v>
      </c>
      <c r="E48" s="80" t="s">
        <v>297</v>
      </c>
      <c r="F48" s="61" t="s">
        <v>105</v>
      </c>
      <c r="G48" s="60">
        <v>82</v>
      </c>
      <c r="H48" s="61" t="s">
        <v>124</v>
      </c>
      <c r="I48" s="353">
        <v>1.1200000000000001</v>
      </c>
      <c r="J48" s="353">
        <v>0.94</v>
      </c>
      <c r="K48" s="353">
        <v>0.51</v>
      </c>
      <c r="L48" s="353">
        <v>4615330.0599999996</v>
      </c>
      <c r="M48" s="353">
        <v>717550.06</v>
      </c>
      <c r="N48" s="39">
        <v>3</v>
      </c>
      <c r="O48" s="65">
        <v>0</v>
      </c>
      <c r="P48" s="65">
        <v>0</v>
      </c>
      <c r="Q48" s="65" t="s">
        <v>341</v>
      </c>
      <c r="R48" s="40">
        <v>3</v>
      </c>
      <c r="S48" s="66">
        <v>65231.823636363639</v>
      </c>
      <c r="T48" s="66">
        <v>70.752736972804371</v>
      </c>
      <c r="U48" s="81" t="s">
        <v>110</v>
      </c>
      <c r="V48" s="82">
        <v>10</v>
      </c>
      <c r="W48" s="82">
        <v>9</v>
      </c>
    </row>
    <row r="49" spans="1:28" x14ac:dyDescent="0.7">
      <c r="A49" s="60">
        <v>46</v>
      </c>
      <c r="B49" s="61">
        <v>8</v>
      </c>
      <c r="C49" s="61" t="s">
        <v>94</v>
      </c>
      <c r="D49" s="63" t="s">
        <v>58</v>
      </c>
      <c r="E49" s="80" t="s">
        <v>298</v>
      </c>
      <c r="F49" s="61" t="s">
        <v>105</v>
      </c>
      <c r="G49" s="60">
        <v>38</v>
      </c>
      <c r="H49" s="61" t="s">
        <v>123</v>
      </c>
      <c r="I49" s="353">
        <v>2.78</v>
      </c>
      <c r="J49" s="353">
        <v>2.5499999999999998</v>
      </c>
      <c r="K49" s="353">
        <v>1.93</v>
      </c>
      <c r="L49" s="353">
        <v>21816637.27</v>
      </c>
      <c r="M49" s="353">
        <v>6477224.6200000001</v>
      </c>
      <c r="N49" s="39">
        <v>0</v>
      </c>
      <c r="O49" s="65">
        <v>0</v>
      </c>
      <c r="P49" s="65">
        <v>0</v>
      </c>
      <c r="Q49" s="65" t="s">
        <v>341</v>
      </c>
      <c r="R49" s="40">
        <v>0</v>
      </c>
      <c r="S49" s="66">
        <v>588838.60181818181</v>
      </c>
      <c r="T49" s="66">
        <v>37.050283732479237</v>
      </c>
      <c r="U49" s="81" t="s">
        <v>109</v>
      </c>
      <c r="V49" s="82">
        <v>5</v>
      </c>
      <c r="W49" s="82">
        <v>6</v>
      </c>
    </row>
    <row r="50" spans="1:28" x14ac:dyDescent="0.7">
      <c r="A50" s="60">
        <v>47</v>
      </c>
      <c r="B50" s="61">
        <v>8</v>
      </c>
      <c r="C50" s="61" t="s">
        <v>94</v>
      </c>
      <c r="D50" s="63" t="s">
        <v>59</v>
      </c>
      <c r="E50" s="80" t="s">
        <v>299</v>
      </c>
      <c r="F50" s="61" t="s">
        <v>105</v>
      </c>
      <c r="G50" s="60">
        <v>35</v>
      </c>
      <c r="H50" s="61" t="s">
        <v>123</v>
      </c>
      <c r="I50" s="353">
        <v>2.19</v>
      </c>
      <c r="J50" s="353">
        <v>1.95</v>
      </c>
      <c r="K50" s="353">
        <v>1.47</v>
      </c>
      <c r="L50" s="353">
        <v>10189576.83</v>
      </c>
      <c r="M50" s="353">
        <v>-2484295.88</v>
      </c>
      <c r="N50" s="39">
        <v>0</v>
      </c>
      <c r="O50" s="65">
        <v>1</v>
      </c>
      <c r="P50" s="65">
        <v>0</v>
      </c>
      <c r="Q50" s="65">
        <v>45.1</v>
      </c>
      <c r="R50" s="40">
        <v>1</v>
      </c>
      <c r="S50" s="66">
        <v>-225845.08</v>
      </c>
      <c r="T50" s="66">
        <v>-45.117550623639886</v>
      </c>
      <c r="U50" s="81" t="s">
        <v>109</v>
      </c>
      <c r="V50" s="82">
        <v>5</v>
      </c>
      <c r="W50" s="82">
        <v>4</v>
      </c>
    </row>
    <row r="51" spans="1:28" x14ac:dyDescent="0.7">
      <c r="A51" s="60">
        <v>48</v>
      </c>
      <c r="B51" s="61">
        <v>8</v>
      </c>
      <c r="C51" s="61" t="s">
        <v>94</v>
      </c>
      <c r="D51" s="63" t="s">
        <v>60</v>
      </c>
      <c r="E51" s="80" t="s">
        <v>300</v>
      </c>
      <c r="F51" s="61" t="s">
        <v>105</v>
      </c>
      <c r="G51" s="60">
        <v>42</v>
      </c>
      <c r="H51" s="61" t="s">
        <v>123</v>
      </c>
      <c r="I51" s="353">
        <v>2.54</v>
      </c>
      <c r="J51" s="353">
        <v>2.3199999999999998</v>
      </c>
      <c r="K51" s="353">
        <v>1.86</v>
      </c>
      <c r="L51" s="353">
        <v>25452978.23</v>
      </c>
      <c r="M51" s="353">
        <v>-1488954.78</v>
      </c>
      <c r="N51" s="39">
        <v>0</v>
      </c>
      <c r="O51" s="65">
        <v>1</v>
      </c>
      <c r="P51" s="65">
        <v>0</v>
      </c>
      <c r="Q51" s="65">
        <v>188</v>
      </c>
      <c r="R51" s="40">
        <v>1</v>
      </c>
      <c r="S51" s="66">
        <v>-135359.52545454545</v>
      </c>
      <c r="T51" s="66">
        <v>-188.03980100053812</v>
      </c>
      <c r="U51" s="81" t="s">
        <v>109</v>
      </c>
      <c r="V51" s="82">
        <v>5</v>
      </c>
      <c r="W51" s="82">
        <v>6</v>
      </c>
    </row>
    <row r="52" spans="1:28" x14ac:dyDescent="0.7">
      <c r="A52" s="60">
        <v>49</v>
      </c>
      <c r="B52" s="61">
        <v>8</v>
      </c>
      <c r="C52" s="61" t="s">
        <v>94</v>
      </c>
      <c r="D52" s="63" t="s">
        <v>61</v>
      </c>
      <c r="E52" s="80" t="s">
        <v>301</v>
      </c>
      <c r="F52" s="61" t="s">
        <v>105</v>
      </c>
      <c r="G52" s="60">
        <v>40</v>
      </c>
      <c r="H52" s="61" t="s">
        <v>122</v>
      </c>
      <c r="I52" s="353">
        <v>2.2000000000000002</v>
      </c>
      <c r="J52" s="353">
        <v>1.99</v>
      </c>
      <c r="K52" s="353">
        <v>1.36</v>
      </c>
      <c r="L52" s="353">
        <v>19591126.41</v>
      </c>
      <c r="M52" s="353">
        <v>11002312.43</v>
      </c>
      <c r="N52" s="39">
        <v>0</v>
      </c>
      <c r="O52" s="65">
        <v>0</v>
      </c>
      <c r="P52" s="65">
        <v>0</v>
      </c>
      <c r="Q52" s="65" t="s">
        <v>341</v>
      </c>
      <c r="R52" s="40">
        <v>0</v>
      </c>
      <c r="S52" s="66">
        <v>1000210.2209090908</v>
      </c>
      <c r="T52" s="66">
        <v>19.58700881120134</v>
      </c>
      <c r="U52" s="81" t="s">
        <v>109</v>
      </c>
      <c r="V52" s="82">
        <v>6</v>
      </c>
      <c r="W52" s="82">
        <v>5</v>
      </c>
    </row>
    <row r="53" spans="1:28" x14ac:dyDescent="0.7">
      <c r="A53" s="60">
        <v>50</v>
      </c>
      <c r="B53" s="61">
        <v>8</v>
      </c>
      <c r="C53" s="61" t="s">
        <v>94</v>
      </c>
      <c r="D53" s="63" t="s">
        <v>62</v>
      </c>
      <c r="E53" s="80" t="s">
        <v>302</v>
      </c>
      <c r="F53" s="61" t="s">
        <v>105</v>
      </c>
      <c r="G53" s="60">
        <v>34</v>
      </c>
      <c r="H53" s="61" t="s">
        <v>123</v>
      </c>
      <c r="I53" s="353">
        <v>2.52</v>
      </c>
      <c r="J53" s="353">
        <v>2.2999999999999998</v>
      </c>
      <c r="K53" s="353">
        <v>1.9</v>
      </c>
      <c r="L53" s="353">
        <v>21163073.739999998</v>
      </c>
      <c r="M53" s="353">
        <v>-1234146.79</v>
      </c>
      <c r="N53" s="39">
        <v>0</v>
      </c>
      <c r="O53" s="65">
        <v>1</v>
      </c>
      <c r="P53" s="65">
        <v>0</v>
      </c>
      <c r="Q53" s="65">
        <v>188.6</v>
      </c>
      <c r="R53" s="40">
        <v>1</v>
      </c>
      <c r="S53" s="66">
        <v>-112195.16272727273</v>
      </c>
      <c r="T53" s="66">
        <v>-188.62732782378339</v>
      </c>
      <c r="U53" s="81" t="s">
        <v>109</v>
      </c>
      <c r="V53" s="82">
        <v>5</v>
      </c>
      <c r="W53" s="82">
        <v>5</v>
      </c>
    </row>
    <row r="54" spans="1:28" x14ac:dyDescent="0.7">
      <c r="A54" s="60">
        <v>51</v>
      </c>
      <c r="B54" s="61">
        <v>8</v>
      </c>
      <c r="C54" s="61" t="s">
        <v>94</v>
      </c>
      <c r="D54" s="63" t="s">
        <v>75</v>
      </c>
      <c r="E54" s="80" t="s">
        <v>303</v>
      </c>
      <c r="F54" s="61" t="s">
        <v>106</v>
      </c>
      <c r="G54" s="60">
        <v>276</v>
      </c>
      <c r="H54" s="61" t="s">
        <v>121</v>
      </c>
      <c r="I54" s="353">
        <v>3.68</v>
      </c>
      <c r="J54" s="353">
        <v>3.22</v>
      </c>
      <c r="K54" s="353">
        <v>2.36</v>
      </c>
      <c r="L54" s="353">
        <v>234545640.44</v>
      </c>
      <c r="M54" s="353">
        <v>44798406.450000003</v>
      </c>
      <c r="N54" s="39">
        <v>0</v>
      </c>
      <c r="O54" s="65">
        <v>0</v>
      </c>
      <c r="P54" s="65">
        <v>0</v>
      </c>
      <c r="Q54" s="65" t="s">
        <v>341</v>
      </c>
      <c r="R54" s="40">
        <v>0</v>
      </c>
      <c r="S54" s="66">
        <v>4072582.4045454548</v>
      </c>
      <c r="T54" s="66">
        <v>57.591379901416111</v>
      </c>
      <c r="U54" s="81" t="s">
        <v>108</v>
      </c>
      <c r="V54" s="82">
        <v>16</v>
      </c>
      <c r="W54" s="82">
        <v>12</v>
      </c>
    </row>
    <row r="55" spans="1:28" x14ac:dyDescent="0.7">
      <c r="A55" s="60">
        <v>52</v>
      </c>
      <c r="B55" s="61">
        <v>8</v>
      </c>
      <c r="C55" s="61" t="s">
        <v>94</v>
      </c>
      <c r="D55" s="63" t="s">
        <v>78</v>
      </c>
      <c r="E55" s="80" t="s">
        <v>304</v>
      </c>
      <c r="F55" s="61" t="s">
        <v>105</v>
      </c>
      <c r="G55" s="60">
        <v>40</v>
      </c>
      <c r="H55" s="61" t="s">
        <v>123</v>
      </c>
      <c r="I55" s="353">
        <v>5.54</v>
      </c>
      <c r="J55" s="353">
        <v>5.24</v>
      </c>
      <c r="K55" s="353">
        <v>4.57</v>
      </c>
      <c r="L55" s="353">
        <v>46545401.289999999</v>
      </c>
      <c r="M55" s="353">
        <v>8699898.7699999996</v>
      </c>
      <c r="N55" s="39">
        <v>0</v>
      </c>
      <c r="O55" s="65">
        <v>0</v>
      </c>
      <c r="P55" s="65">
        <v>0</v>
      </c>
      <c r="Q55" s="65" t="s">
        <v>341</v>
      </c>
      <c r="R55" s="40">
        <v>0</v>
      </c>
      <c r="S55" s="66">
        <v>790899.88818181818</v>
      </c>
      <c r="T55" s="66">
        <v>58.85119214898635</v>
      </c>
      <c r="U55" s="81" t="s">
        <v>109</v>
      </c>
      <c r="V55" s="82">
        <v>5</v>
      </c>
      <c r="W55" s="82">
        <v>6</v>
      </c>
    </row>
    <row r="56" spans="1:28" x14ac:dyDescent="0.7">
      <c r="A56" s="60">
        <v>53</v>
      </c>
      <c r="B56" s="61">
        <v>8</v>
      </c>
      <c r="C56" s="61" t="s">
        <v>93</v>
      </c>
      <c r="D56" s="63" t="s">
        <v>3</v>
      </c>
      <c r="E56" s="80" t="s">
        <v>305</v>
      </c>
      <c r="F56" s="61" t="s">
        <v>106</v>
      </c>
      <c r="G56" s="60">
        <v>420</v>
      </c>
      <c r="H56" s="61" t="s">
        <v>127</v>
      </c>
      <c r="I56" s="353">
        <v>4.99</v>
      </c>
      <c r="J56" s="353">
        <v>4.57</v>
      </c>
      <c r="K56" s="353">
        <v>3.35</v>
      </c>
      <c r="L56" s="353">
        <v>664816751.55999994</v>
      </c>
      <c r="M56" s="353">
        <v>123350626.95999999</v>
      </c>
      <c r="N56" s="39">
        <v>0</v>
      </c>
      <c r="O56" s="65">
        <v>0</v>
      </c>
      <c r="P56" s="65">
        <v>0</v>
      </c>
      <c r="Q56" s="65" t="s">
        <v>341</v>
      </c>
      <c r="R56" s="40">
        <v>0</v>
      </c>
      <c r="S56" s="66">
        <v>11213693.359999999</v>
      </c>
      <c r="T56" s="66">
        <v>59.286154009832849</v>
      </c>
      <c r="U56" s="81" t="s">
        <v>108</v>
      </c>
      <c r="V56" s="82">
        <v>17</v>
      </c>
      <c r="W56" s="82">
        <v>13</v>
      </c>
    </row>
    <row r="57" spans="1:28" x14ac:dyDescent="0.7">
      <c r="A57" s="60">
        <v>54</v>
      </c>
      <c r="B57" s="61">
        <v>8</v>
      </c>
      <c r="C57" s="61" t="s">
        <v>93</v>
      </c>
      <c r="D57" s="63" t="s">
        <v>39</v>
      </c>
      <c r="E57" s="80" t="s">
        <v>306</v>
      </c>
      <c r="F57" s="61" t="s">
        <v>105</v>
      </c>
      <c r="G57" s="60">
        <v>129</v>
      </c>
      <c r="H57" s="61" t="s">
        <v>125</v>
      </c>
      <c r="I57" s="353">
        <v>1.06</v>
      </c>
      <c r="J57" s="353">
        <v>0.88</v>
      </c>
      <c r="K57" s="353">
        <v>0.26</v>
      </c>
      <c r="L57" s="353">
        <v>5168941.49</v>
      </c>
      <c r="M57" s="353">
        <v>-8814791.9399999995</v>
      </c>
      <c r="N57" s="39">
        <v>3</v>
      </c>
      <c r="O57" s="65">
        <v>1</v>
      </c>
      <c r="P57" s="65">
        <v>0</v>
      </c>
      <c r="Q57" s="65">
        <v>6.4</v>
      </c>
      <c r="R57" s="40">
        <v>4</v>
      </c>
      <c r="S57" s="66">
        <v>-801344.7218181818</v>
      </c>
      <c r="T57" s="66">
        <v>-6.4503344806116889</v>
      </c>
      <c r="U57" s="81" t="s">
        <v>111</v>
      </c>
      <c r="V57" s="82">
        <v>13</v>
      </c>
      <c r="W57" s="82">
        <v>10</v>
      </c>
    </row>
    <row r="58" spans="1:28" x14ac:dyDescent="0.7">
      <c r="A58" s="60">
        <v>55</v>
      </c>
      <c r="B58" s="61">
        <v>8</v>
      </c>
      <c r="C58" s="61" t="s">
        <v>93</v>
      </c>
      <c r="D58" s="63" t="s">
        <v>41</v>
      </c>
      <c r="E58" s="80" t="s">
        <v>307</v>
      </c>
      <c r="F58" s="61" t="s">
        <v>105</v>
      </c>
      <c r="G58" s="60">
        <v>30</v>
      </c>
      <c r="H58" s="61" t="s">
        <v>123</v>
      </c>
      <c r="I58" s="353">
        <v>0.98</v>
      </c>
      <c r="J58" s="353">
        <v>0.87</v>
      </c>
      <c r="K58" s="353">
        <v>0.34</v>
      </c>
      <c r="L58" s="353">
        <v>-433904.29</v>
      </c>
      <c r="M58" s="353">
        <v>-4192331.31</v>
      </c>
      <c r="N58" s="39">
        <v>3</v>
      </c>
      <c r="O58" s="65">
        <v>2</v>
      </c>
      <c r="P58" s="65">
        <v>2</v>
      </c>
      <c r="Q58" s="65" t="s">
        <v>341</v>
      </c>
      <c r="R58" s="40">
        <v>7</v>
      </c>
      <c r="S58" s="66">
        <v>-381121.0281818182</v>
      </c>
      <c r="T58" s="66">
        <v>1.1384947507881955</v>
      </c>
      <c r="U58" s="81" t="s">
        <v>109</v>
      </c>
      <c r="V58" s="82">
        <v>5</v>
      </c>
      <c r="W58" s="82">
        <v>3</v>
      </c>
      <c r="AA58" s="83"/>
      <c r="AB58" s="83"/>
    </row>
    <row r="59" spans="1:28" x14ac:dyDescent="0.7">
      <c r="A59" s="60">
        <v>56</v>
      </c>
      <c r="B59" s="61">
        <v>8</v>
      </c>
      <c r="C59" s="61" t="s">
        <v>93</v>
      </c>
      <c r="D59" s="63" t="s">
        <v>42</v>
      </c>
      <c r="E59" s="80" t="s">
        <v>308</v>
      </c>
      <c r="F59" s="61" t="s">
        <v>105</v>
      </c>
      <c r="G59" s="60">
        <v>30</v>
      </c>
      <c r="H59" s="61" t="s">
        <v>123</v>
      </c>
      <c r="I59" s="353">
        <v>1.32</v>
      </c>
      <c r="J59" s="353">
        <v>1.21</v>
      </c>
      <c r="K59" s="353">
        <v>0.61</v>
      </c>
      <c r="L59" s="353">
        <v>6669640.1900000004</v>
      </c>
      <c r="M59" s="353">
        <v>9847432.1999999993</v>
      </c>
      <c r="N59" s="39">
        <v>2</v>
      </c>
      <c r="O59" s="65">
        <v>0</v>
      </c>
      <c r="P59" s="65">
        <v>0</v>
      </c>
      <c r="Q59" s="65" t="s">
        <v>341</v>
      </c>
      <c r="R59" s="40">
        <v>2</v>
      </c>
      <c r="S59" s="66">
        <v>895221.10909090901</v>
      </c>
      <c r="T59" s="66">
        <v>7.4502713600810582</v>
      </c>
      <c r="U59" s="81" t="s">
        <v>109</v>
      </c>
      <c r="V59" s="82">
        <v>5</v>
      </c>
      <c r="W59" s="82">
        <v>4</v>
      </c>
      <c r="AA59" s="83"/>
      <c r="AB59" s="83"/>
    </row>
    <row r="60" spans="1:28" x14ac:dyDescent="0.7">
      <c r="A60" s="60">
        <v>57</v>
      </c>
      <c r="B60" s="61">
        <v>8</v>
      </c>
      <c r="C60" s="61" t="s">
        <v>93</v>
      </c>
      <c r="D60" s="63" t="s">
        <v>74</v>
      </c>
      <c r="E60" s="80" t="s">
        <v>309</v>
      </c>
      <c r="F60" s="61" t="s">
        <v>106</v>
      </c>
      <c r="G60" s="60">
        <v>266</v>
      </c>
      <c r="H60" s="61" t="s">
        <v>130</v>
      </c>
      <c r="I60" s="353">
        <v>1.19</v>
      </c>
      <c r="J60" s="353">
        <v>1.03</v>
      </c>
      <c r="K60" s="353">
        <v>0.43</v>
      </c>
      <c r="L60" s="353">
        <v>40079364.189999998</v>
      </c>
      <c r="M60" s="353">
        <v>95039050.609999999</v>
      </c>
      <c r="N60" s="39">
        <v>2</v>
      </c>
      <c r="O60" s="65">
        <v>0</v>
      </c>
      <c r="P60" s="65">
        <v>0</v>
      </c>
      <c r="Q60" s="65" t="s">
        <v>341</v>
      </c>
      <c r="R60" s="40">
        <v>2</v>
      </c>
      <c r="S60" s="66">
        <v>8639913.6918181814</v>
      </c>
      <c r="T60" s="66">
        <v>4.6388616390872421</v>
      </c>
      <c r="U60" s="81" t="s">
        <v>114</v>
      </c>
      <c r="V60" s="82">
        <v>15</v>
      </c>
      <c r="W60" s="82">
        <v>12</v>
      </c>
      <c r="AA60" s="83"/>
      <c r="AB60" s="83"/>
    </row>
    <row r="61" spans="1:28" x14ac:dyDescent="0.7">
      <c r="A61" s="60">
        <v>58</v>
      </c>
      <c r="B61" s="61">
        <v>8</v>
      </c>
      <c r="C61" s="61" t="s">
        <v>93</v>
      </c>
      <c r="D61" s="63" t="s">
        <v>79</v>
      </c>
      <c r="E61" s="80" t="s">
        <v>310</v>
      </c>
      <c r="F61" s="61" t="s">
        <v>105</v>
      </c>
      <c r="G61" s="60">
        <v>30</v>
      </c>
      <c r="H61" s="61" t="s">
        <v>123</v>
      </c>
      <c r="I61" s="353">
        <v>5.27</v>
      </c>
      <c r="J61" s="353">
        <v>4.95</v>
      </c>
      <c r="K61" s="353">
        <v>3.58</v>
      </c>
      <c r="L61" s="353">
        <v>40659585.840000004</v>
      </c>
      <c r="M61" s="353">
        <v>14387578.41</v>
      </c>
      <c r="N61" s="39">
        <v>0</v>
      </c>
      <c r="O61" s="65">
        <v>0</v>
      </c>
      <c r="P61" s="65">
        <v>0</v>
      </c>
      <c r="Q61" s="65" t="s">
        <v>341</v>
      </c>
      <c r="R61" s="40">
        <v>0</v>
      </c>
      <c r="S61" s="66">
        <v>1307961.6736363636</v>
      </c>
      <c r="T61" s="66">
        <v>31.086221148177223</v>
      </c>
      <c r="U61" s="81" t="s">
        <v>109</v>
      </c>
      <c r="V61" s="82">
        <v>5</v>
      </c>
      <c r="W61" s="82">
        <v>3</v>
      </c>
      <c r="AA61" s="83"/>
      <c r="AB61" s="83"/>
    </row>
    <row r="62" spans="1:28" x14ac:dyDescent="0.7">
      <c r="A62" s="60">
        <v>59</v>
      </c>
      <c r="B62" s="61">
        <v>8</v>
      </c>
      <c r="C62" s="61" t="s">
        <v>93</v>
      </c>
      <c r="D62" s="63" t="s">
        <v>83</v>
      </c>
      <c r="E62" s="80" t="s">
        <v>311</v>
      </c>
      <c r="F62" s="61" t="s">
        <v>105</v>
      </c>
      <c r="G62" s="60">
        <v>15</v>
      </c>
      <c r="H62" s="61" t="s">
        <v>126</v>
      </c>
      <c r="I62" s="353">
        <v>1.1000000000000001</v>
      </c>
      <c r="J62" s="353">
        <v>1.01</v>
      </c>
      <c r="K62" s="353">
        <v>0.37</v>
      </c>
      <c r="L62" s="353">
        <v>2388651.85</v>
      </c>
      <c r="M62" s="353">
        <v>4505243.1399999997</v>
      </c>
      <c r="N62" s="39">
        <v>2</v>
      </c>
      <c r="O62" s="65">
        <v>0</v>
      </c>
      <c r="P62" s="65">
        <v>0</v>
      </c>
      <c r="Q62" s="65" t="s">
        <v>341</v>
      </c>
      <c r="R62" s="40">
        <v>2</v>
      </c>
      <c r="S62" s="66">
        <v>409567.55818181817</v>
      </c>
      <c r="T62" s="66">
        <v>5.8321314818094372</v>
      </c>
      <c r="U62" s="81" t="s">
        <v>112</v>
      </c>
      <c r="V62" s="82">
        <v>2</v>
      </c>
      <c r="W62" s="82">
        <v>1</v>
      </c>
      <c r="AA62" s="83"/>
      <c r="AB62" s="83"/>
    </row>
    <row r="63" spans="1:28" x14ac:dyDescent="0.7">
      <c r="A63" s="60">
        <v>60</v>
      </c>
      <c r="B63" s="61">
        <v>8</v>
      </c>
      <c r="C63" s="61" t="s">
        <v>93</v>
      </c>
      <c r="D63" s="63" t="s">
        <v>84</v>
      </c>
      <c r="E63" s="80" t="s">
        <v>312</v>
      </c>
      <c r="F63" s="61" t="s">
        <v>105</v>
      </c>
      <c r="G63" s="60">
        <v>30</v>
      </c>
      <c r="H63" s="61" t="s">
        <v>122</v>
      </c>
      <c r="I63" s="353">
        <v>1.81</v>
      </c>
      <c r="J63" s="353">
        <v>1.6</v>
      </c>
      <c r="K63" s="353">
        <v>0.96</v>
      </c>
      <c r="L63" s="353">
        <v>21747976.550000001</v>
      </c>
      <c r="M63" s="353">
        <v>-1579576.27</v>
      </c>
      <c r="N63" s="39">
        <v>0</v>
      </c>
      <c r="O63" s="65">
        <v>1</v>
      </c>
      <c r="P63" s="65">
        <v>0</v>
      </c>
      <c r="Q63" s="65">
        <v>151.4</v>
      </c>
      <c r="R63" s="40">
        <v>1</v>
      </c>
      <c r="S63" s="66">
        <v>-143597.84272727274</v>
      </c>
      <c r="T63" s="66">
        <v>-151.45057987608283</v>
      </c>
      <c r="U63" s="81" t="s">
        <v>109</v>
      </c>
      <c r="V63" s="82">
        <v>6</v>
      </c>
      <c r="W63" s="82">
        <v>4</v>
      </c>
    </row>
    <row r="64" spans="1:28" x14ac:dyDescent="0.7">
      <c r="A64" s="60">
        <v>61</v>
      </c>
      <c r="B64" s="61">
        <v>8</v>
      </c>
      <c r="C64" s="61" t="s">
        <v>93</v>
      </c>
      <c r="D64" s="63" t="s">
        <v>85</v>
      </c>
      <c r="E64" s="80" t="s">
        <v>313</v>
      </c>
      <c r="F64" s="61" t="s">
        <v>105</v>
      </c>
      <c r="G64" s="60">
        <v>30</v>
      </c>
      <c r="H64" s="61" t="s">
        <v>123</v>
      </c>
      <c r="I64" s="353">
        <v>1.55</v>
      </c>
      <c r="J64" s="353">
        <v>1.23</v>
      </c>
      <c r="K64" s="353">
        <v>0.49</v>
      </c>
      <c r="L64" s="353">
        <v>8438360.5299999993</v>
      </c>
      <c r="M64" s="353">
        <v>3929962.22</v>
      </c>
      <c r="N64" s="39">
        <v>1</v>
      </c>
      <c r="O64" s="65">
        <v>0</v>
      </c>
      <c r="P64" s="65">
        <v>0</v>
      </c>
      <c r="Q64" s="65" t="s">
        <v>341</v>
      </c>
      <c r="R64" s="40">
        <v>1</v>
      </c>
      <c r="S64" s="66">
        <v>357269.29272727272</v>
      </c>
      <c r="T64" s="66">
        <v>23.619047877259234</v>
      </c>
      <c r="U64" s="81" t="s">
        <v>109</v>
      </c>
      <c r="V64" s="82">
        <v>5</v>
      </c>
      <c r="W64" s="82">
        <v>4</v>
      </c>
    </row>
    <row r="65" spans="1:23" x14ac:dyDescent="0.7">
      <c r="A65" s="60">
        <v>62</v>
      </c>
      <c r="B65" s="61">
        <v>8</v>
      </c>
      <c r="C65" s="61" t="s">
        <v>90</v>
      </c>
      <c r="D65" s="63" t="s">
        <v>1</v>
      </c>
      <c r="E65" s="80" t="s">
        <v>314</v>
      </c>
      <c r="F65" s="61" t="s">
        <v>106</v>
      </c>
      <c r="G65" s="60">
        <v>353</v>
      </c>
      <c r="H65" s="61" t="s">
        <v>121</v>
      </c>
      <c r="I65" s="353">
        <v>3.97</v>
      </c>
      <c r="J65" s="353">
        <v>3.69</v>
      </c>
      <c r="K65" s="353">
        <v>2.08</v>
      </c>
      <c r="L65" s="353">
        <v>413453142.92000002</v>
      </c>
      <c r="M65" s="353">
        <v>126320557.06</v>
      </c>
      <c r="N65" s="39">
        <v>0</v>
      </c>
      <c r="O65" s="65">
        <v>0</v>
      </c>
      <c r="P65" s="65">
        <v>0</v>
      </c>
      <c r="Q65" s="65" t="s">
        <v>341</v>
      </c>
      <c r="R65" s="40">
        <v>0</v>
      </c>
      <c r="S65" s="66">
        <v>11483687.005454546</v>
      </c>
      <c r="T65" s="66">
        <v>36.003518967698888</v>
      </c>
      <c r="U65" s="81" t="s">
        <v>108</v>
      </c>
      <c r="V65" s="82">
        <v>16</v>
      </c>
      <c r="W65" s="82">
        <v>13</v>
      </c>
    </row>
    <row r="66" spans="1:23" x14ac:dyDescent="0.7">
      <c r="A66" s="60">
        <v>63</v>
      </c>
      <c r="B66" s="61">
        <v>8</v>
      </c>
      <c r="C66" s="61" t="s">
        <v>90</v>
      </c>
      <c r="D66" s="63" t="s">
        <v>6</v>
      </c>
      <c r="E66" s="80" t="s">
        <v>315</v>
      </c>
      <c r="F66" s="61" t="s">
        <v>105</v>
      </c>
      <c r="G66" s="60">
        <v>60</v>
      </c>
      <c r="H66" s="61" t="s">
        <v>124</v>
      </c>
      <c r="I66" s="353">
        <v>1.3</v>
      </c>
      <c r="J66" s="353">
        <v>1.0900000000000001</v>
      </c>
      <c r="K66" s="353">
        <v>0.74</v>
      </c>
      <c r="L66" s="353">
        <v>12265495.970000001</v>
      </c>
      <c r="M66" s="353">
        <v>-7069161.9000000004</v>
      </c>
      <c r="N66" s="39">
        <v>2</v>
      </c>
      <c r="O66" s="65">
        <v>1</v>
      </c>
      <c r="P66" s="65">
        <v>0</v>
      </c>
      <c r="Q66" s="65">
        <v>19</v>
      </c>
      <c r="R66" s="40">
        <v>3</v>
      </c>
      <c r="S66" s="66">
        <v>-642651.0818181819</v>
      </c>
      <c r="T66" s="66">
        <v>-19.085778141536125</v>
      </c>
      <c r="U66" s="81" t="s">
        <v>110</v>
      </c>
      <c r="V66" s="82">
        <v>10</v>
      </c>
      <c r="W66" s="82">
        <v>9</v>
      </c>
    </row>
    <row r="67" spans="1:23" x14ac:dyDescent="0.7">
      <c r="A67" s="60">
        <v>64</v>
      </c>
      <c r="B67" s="61">
        <v>8</v>
      </c>
      <c r="C67" s="61" t="s">
        <v>90</v>
      </c>
      <c r="D67" s="63" t="s">
        <v>7</v>
      </c>
      <c r="E67" s="80" t="s">
        <v>316</v>
      </c>
      <c r="F67" s="61" t="s">
        <v>105</v>
      </c>
      <c r="G67" s="60">
        <v>40</v>
      </c>
      <c r="H67" s="61" t="s">
        <v>122</v>
      </c>
      <c r="I67" s="353">
        <v>1.77</v>
      </c>
      <c r="J67" s="353">
        <v>1.53</v>
      </c>
      <c r="K67" s="353">
        <v>1.1499999999999999</v>
      </c>
      <c r="L67" s="353">
        <v>14744200.109999999</v>
      </c>
      <c r="M67" s="353">
        <v>2580580.16</v>
      </c>
      <c r="N67" s="39">
        <v>0</v>
      </c>
      <c r="O67" s="65">
        <v>0</v>
      </c>
      <c r="P67" s="65">
        <v>0</v>
      </c>
      <c r="Q67" s="65" t="s">
        <v>341</v>
      </c>
      <c r="R67" s="40">
        <v>0</v>
      </c>
      <c r="S67" s="66">
        <v>234598.19636363638</v>
      </c>
      <c r="T67" s="66">
        <v>62.848736002837434</v>
      </c>
      <c r="U67" s="81" t="s">
        <v>109</v>
      </c>
      <c r="V67" s="82">
        <v>6</v>
      </c>
      <c r="W67" s="82">
        <v>7</v>
      </c>
    </row>
    <row r="68" spans="1:23" x14ac:dyDescent="0.7">
      <c r="A68" s="60">
        <v>65</v>
      </c>
      <c r="B68" s="61">
        <v>8</v>
      </c>
      <c r="C68" s="61" t="s">
        <v>90</v>
      </c>
      <c r="D68" s="63" t="s">
        <v>8</v>
      </c>
      <c r="E68" s="80" t="s">
        <v>317</v>
      </c>
      <c r="F68" s="61" t="s">
        <v>105</v>
      </c>
      <c r="G68" s="60">
        <v>90</v>
      </c>
      <c r="H68" s="61" t="s">
        <v>128</v>
      </c>
      <c r="I68" s="353">
        <v>0.97</v>
      </c>
      <c r="J68" s="353">
        <v>0.85</v>
      </c>
      <c r="K68" s="353">
        <v>0.44</v>
      </c>
      <c r="L68" s="353">
        <v>-1712511.5</v>
      </c>
      <c r="M68" s="353">
        <v>535988.1</v>
      </c>
      <c r="N68" s="39">
        <v>3</v>
      </c>
      <c r="O68" s="65">
        <v>1</v>
      </c>
      <c r="P68" s="65">
        <v>2</v>
      </c>
      <c r="Q68" s="65">
        <v>35.1</v>
      </c>
      <c r="R68" s="40">
        <v>6</v>
      </c>
      <c r="S68" s="66">
        <v>48726.19090909091</v>
      </c>
      <c r="T68" s="66">
        <v>-35.145605844607367</v>
      </c>
      <c r="U68" s="81" t="s">
        <v>111</v>
      </c>
      <c r="V68" s="82">
        <v>12</v>
      </c>
      <c r="W68" s="82">
        <v>10</v>
      </c>
    </row>
    <row r="69" spans="1:23" x14ac:dyDescent="0.7">
      <c r="A69" s="60">
        <v>66</v>
      </c>
      <c r="B69" s="61">
        <v>8</v>
      </c>
      <c r="C69" s="61" t="s">
        <v>90</v>
      </c>
      <c r="D69" s="63" t="s">
        <v>9</v>
      </c>
      <c r="E69" s="80" t="s">
        <v>318</v>
      </c>
      <c r="F69" s="61" t="s">
        <v>105</v>
      </c>
      <c r="G69" s="60">
        <v>40</v>
      </c>
      <c r="H69" s="61" t="s">
        <v>124</v>
      </c>
      <c r="I69" s="353">
        <v>0.99</v>
      </c>
      <c r="J69" s="353">
        <v>0.79</v>
      </c>
      <c r="K69" s="353">
        <v>0.56999999999999995</v>
      </c>
      <c r="L69" s="353">
        <v>-9900.82</v>
      </c>
      <c r="M69" s="353">
        <v>-14493013.18</v>
      </c>
      <c r="N69" s="39">
        <v>3</v>
      </c>
      <c r="O69" s="65">
        <v>2</v>
      </c>
      <c r="P69" s="65">
        <v>2</v>
      </c>
      <c r="Q69" s="65" t="s">
        <v>341</v>
      </c>
      <c r="R69" s="40">
        <v>7</v>
      </c>
      <c r="S69" s="66">
        <v>-1317546.6527272726</v>
      </c>
      <c r="T69" s="66">
        <v>7.5145877980909975E-3</v>
      </c>
      <c r="U69" s="81" t="s">
        <v>110</v>
      </c>
      <c r="V69" s="82">
        <v>10</v>
      </c>
      <c r="W69" s="82">
        <v>7</v>
      </c>
    </row>
    <row r="70" spans="1:23" x14ac:dyDescent="0.7">
      <c r="A70" s="60">
        <v>67</v>
      </c>
      <c r="B70" s="61">
        <v>8</v>
      </c>
      <c r="C70" s="61" t="s">
        <v>90</v>
      </c>
      <c r="D70" s="63" t="s">
        <v>80</v>
      </c>
      <c r="E70" s="80" t="s">
        <v>319</v>
      </c>
      <c r="F70" s="61" t="s">
        <v>105</v>
      </c>
      <c r="G70" s="60">
        <v>30</v>
      </c>
      <c r="H70" s="61" t="s">
        <v>123</v>
      </c>
      <c r="I70" s="353">
        <v>1.19</v>
      </c>
      <c r="J70" s="353">
        <v>1.03</v>
      </c>
      <c r="K70" s="353">
        <v>0.7</v>
      </c>
      <c r="L70" s="353">
        <v>5076217.32</v>
      </c>
      <c r="M70" s="353">
        <v>-12109421.01</v>
      </c>
      <c r="N70" s="39">
        <v>2</v>
      </c>
      <c r="O70" s="65">
        <v>1</v>
      </c>
      <c r="P70" s="65">
        <v>1</v>
      </c>
      <c r="Q70" s="65">
        <v>4.5999999999999996</v>
      </c>
      <c r="R70" s="40">
        <v>4</v>
      </c>
      <c r="S70" s="66">
        <v>-1100856.4554545453</v>
      </c>
      <c r="T70" s="66">
        <v>-4.6111527936710175</v>
      </c>
      <c r="U70" s="81" t="s">
        <v>109</v>
      </c>
      <c r="V70" s="82">
        <v>5</v>
      </c>
      <c r="W70" s="82">
        <v>5</v>
      </c>
    </row>
    <row r="71" spans="1:23" x14ac:dyDescent="0.7">
      <c r="A71" s="60">
        <v>68</v>
      </c>
      <c r="B71" s="61">
        <v>8</v>
      </c>
      <c r="C71" s="61" t="s">
        <v>91</v>
      </c>
      <c r="D71" s="63" t="s">
        <v>0</v>
      </c>
      <c r="E71" s="80" t="s">
        <v>320</v>
      </c>
      <c r="F71" s="61" t="s">
        <v>104</v>
      </c>
      <c r="G71" s="60">
        <v>1143</v>
      </c>
      <c r="H71" s="61" t="s">
        <v>132</v>
      </c>
      <c r="I71" s="353">
        <v>2.34</v>
      </c>
      <c r="J71" s="353">
        <v>2.11</v>
      </c>
      <c r="K71" s="353">
        <v>1.18</v>
      </c>
      <c r="L71" s="353">
        <v>1356939047.04</v>
      </c>
      <c r="M71" s="353">
        <v>127957052.31999999</v>
      </c>
      <c r="N71" s="39">
        <v>0</v>
      </c>
      <c r="O71" s="65">
        <v>0</v>
      </c>
      <c r="P71" s="65">
        <v>0</v>
      </c>
      <c r="Q71" s="65" t="s">
        <v>341</v>
      </c>
      <c r="R71" s="40">
        <v>0</v>
      </c>
      <c r="S71" s="66">
        <v>11632459.301818181</v>
      </c>
      <c r="T71" s="66">
        <v>116.65108914912835</v>
      </c>
      <c r="U71" s="81" t="s">
        <v>113</v>
      </c>
      <c r="V71" s="82">
        <v>20</v>
      </c>
      <c r="W71" s="82">
        <v>14</v>
      </c>
    </row>
    <row r="72" spans="1:23" x14ac:dyDescent="0.7">
      <c r="A72" s="60">
        <v>69</v>
      </c>
      <c r="B72" s="61">
        <v>8</v>
      </c>
      <c r="C72" s="61" t="s">
        <v>91</v>
      </c>
      <c r="D72" s="63" t="s">
        <v>10</v>
      </c>
      <c r="E72" s="80" t="s">
        <v>321</v>
      </c>
      <c r="F72" s="61" t="s">
        <v>105</v>
      </c>
      <c r="G72" s="60">
        <v>60</v>
      </c>
      <c r="H72" s="61" t="s">
        <v>124</v>
      </c>
      <c r="I72" s="353">
        <v>0.91</v>
      </c>
      <c r="J72" s="353">
        <v>0.71</v>
      </c>
      <c r="K72" s="353">
        <v>0.34</v>
      </c>
      <c r="L72" s="353">
        <v>-2742004.3</v>
      </c>
      <c r="M72" s="353">
        <v>1343131.15</v>
      </c>
      <c r="N72" s="39">
        <v>3</v>
      </c>
      <c r="O72" s="65">
        <v>1</v>
      </c>
      <c r="P72" s="65">
        <v>2</v>
      </c>
      <c r="Q72" s="65">
        <v>22.4</v>
      </c>
      <c r="R72" s="40">
        <v>6</v>
      </c>
      <c r="S72" s="66">
        <v>122102.8318181818</v>
      </c>
      <c r="T72" s="66">
        <v>-22.456516848708336</v>
      </c>
      <c r="U72" s="81" t="s">
        <v>110</v>
      </c>
      <c r="V72" s="82">
        <v>10</v>
      </c>
      <c r="W72" s="82">
        <v>8</v>
      </c>
    </row>
    <row r="73" spans="1:23" x14ac:dyDescent="0.7">
      <c r="A73" s="60">
        <v>70</v>
      </c>
      <c r="B73" s="61">
        <v>8</v>
      </c>
      <c r="C73" s="61" t="s">
        <v>91</v>
      </c>
      <c r="D73" s="63" t="s">
        <v>11</v>
      </c>
      <c r="E73" s="80" t="s">
        <v>322</v>
      </c>
      <c r="F73" s="61" t="s">
        <v>105</v>
      </c>
      <c r="G73" s="60">
        <v>60</v>
      </c>
      <c r="H73" s="61" t="s">
        <v>186</v>
      </c>
      <c r="I73" s="353">
        <v>0.9</v>
      </c>
      <c r="J73" s="353">
        <v>0.63</v>
      </c>
      <c r="K73" s="353">
        <v>0.32</v>
      </c>
      <c r="L73" s="353">
        <v>-2816631.21</v>
      </c>
      <c r="M73" s="353">
        <v>3587102.7200000002</v>
      </c>
      <c r="N73" s="39">
        <v>3</v>
      </c>
      <c r="O73" s="65">
        <v>1</v>
      </c>
      <c r="P73" s="65">
        <v>2</v>
      </c>
      <c r="Q73" s="65">
        <v>8.6</v>
      </c>
      <c r="R73" s="40">
        <v>6</v>
      </c>
      <c r="S73" s="66">
        <v>326100.24727272731</v>
      </c>
      <c r="T73" s="66">
        <v>-8.6373170016162781</v>
      </c>
      <c r="U73" s="81" t="s">
        <v>110</v>
      </c>
      <c r="V73" s="82">
        <v>9</v>
      </c>
      <c r="W73" s="82">
        <v>8</v>
      </c>
    </row>
    <row r="74" spans="1:23" x14ac:dyDescent="0.7">
      <c r="A74" s="60">
        <v>71</v>
      </c>
      <c r="B74" s="61">
        <v>8</v>
      </c>
      <c r="C74" s="61" t="s">
        <v>91</v>
      </c>
      <c r="D74" s="63" t="s">
        <v>12</v>
      </c>
      <c r="E74" s="80" t="s">
        <v>323</v>
      </c>
      <c r="F74" s="61" t="s">
        <v>106</v>
      </c>
      <c r="G74" s="60">
        <v>280</v>
      </c>
      <c r="H74" s="61" t="s">
        <v>121</v>
      </c>
      <c r="I74" s="353">
        <v>1.37</v>
      </c>
      <c r="J74" s="353">
        <v>1.25</v>
      </c>
      <c r="K74" s="353">
        <v>0.7</v>
      </c>
      <c r="L74" s="353">
        <v>80486511.920000002</v>
      </c>
      <c r="M74" s="353">
        <v>-7746546.7000000002</v>
      </c>
      <c r="N74" s="39">
        <v>2</v>
      </c>
      <c r="O74" s="65">
        <v>1</v>
      </c>
      <c r="P74" s="65">
        <v>0</v>
      </c>
      <c r="Q74" s="65">
        <v>114.2</v>
      </c>
      <c r="R74" s="40">
        <v>3</v>
      </c>
      <c r="S74" s="66">
        <v>-704231.51818181819</v>
      </c>
      <c r="T74" s="66">
        <v>-114.28984622528642</v>
      </c>
      <c r="U74" s="81" t="s">
        <v>108</v>
      </c>
      <c r="V74" s="82">
        <v>16</v>
      </c>
      <c r="W74" s="82">
        <v>12</v>
      </c>
    </row>
    <row r="75" spans="1:23" x14ac:dyDescent="0.7">
      <c r="A75" s="60">
        <v>72</v>
      </c>
      <c r="B75" s="61">
        <v>8</v>
      </c>
      <c r="C75" s="61" t="s">
        <v>91</v>
      </c>
      <c r="D75" s="63" t="s">
        <v>13</v>
      </c>
      <c r="E75" s="80" t="s">
        <v>324</v>
      </c>
      <c r="F75" s="61" t="s">
        <v>105</v>
      </c>
      <c r="G75" s="60">
        <v>8</v>
      </c>
      <c r="H75" s="61" t="s">
        <v>126</v>
      </c>
      <c r="I75" s="353">
        <v>4.3899999999999997</v>
      </c>
      <c r="J75" s="353">
        <v>4.03</v>
      </c>
      <c r="K75" s="353">
        <v>2.95</v>
      </c>
      <c r="L75" s="353">
        <v>11666533.550000001</v>
      </c>
      <c r="M75" s="353">
        <v>2148124.4</v>
      </c>
      <c r="N75" s="39">
        <v>0</v>
      </c>
      <c r="O75" s="65">
        <v>0</v>
      </c>
      <c r="P75" s="65">
        <v>0</v>
      </c>
      <c r="Q75" s="65" t="s">
        <v>341</v>
      </c>
      <c r="R75" s="40">
        <v>0</v>
      </c>
      <c r="S75" s="66">
        <v>195284.03636363635</v>
      </c>
      <c r="T75" s="66">
        <v>59.741358112221072</v>
      </c>
      <c r="U75" s="81" t="s">
        <v>112</v>
      </c>
      <c r="V75" s="82">
        <v>2</v>
      </c>
      <c r="W75" s="82">
        <v>1</v>
      </c>
    </row>
    <row r="76" spans="1:23" x14ac:dyDescent="0.7">
      <c r="A76" s="60">
        <v>73</v>
      </c>
      <c r="B76" s="61">
        <v>8</v>
      </c>
      <c r="C76" s="61" t="s">
        <v>91</v>
      </c>
      <c r="D76" s="63" t="s">
        <v>14</v>
      </c>
      <c r="E76" s="355" t="s">
        <v>325</v>
      </c>
      <c r="F76" s="61" t="s">
        <v>105</v>
      </c>
      <c r="G76" s="60">
        <v>40</v>
      </c>
      <c r="H76" s="61" t="s">
        <v>122</v>
      </c>
      <c r="I76" s="353">
        <v>0.96</v>
      </c>
      <c r="J76" s="353">
        <v>0.84</v>
      </c>
      <c r="K76" s="356">
        <v>0.57999999999999996</v>
      </c>
      <c r="L76" s="353">
        <v>-1180180.56</v>
      </c>
      <c r="M76" s="353">
        <v>2931464.83</v>
      </c>
      <c r="N76" s="39">
        <v>3</v>
      </c>
      <c r="O76" s="65">
        <v>1</v>
      </c>
      <c r="P76" s="65">
        <v>1</v>
      </c>
      <c r="Q76" s="65">
        <v>4.4000000000000004</v>
      </c>
      <c r="R76" s="40">
        <v>5</v>
      </c>
      <c r="S76" s="66">
        <v>266496.80272727273</v>
      </c>
      <c r="T76" s="66">
        <v>-4.4284980079396004</v>
      </c>
      <c r="U76" s="81" t="s">
        <v>109</v>
      </c>
      <c r="V76" s="82">
        <v>6</v>
      </c>
      <c r="W76" s="82">
        <v>7</v>
      </c>
    </row>
    <row r="77" spans="1:23" x14ac:dyDescent="0.7">
      <c r="A77" s="60">
        <v>74</v>
      </c>
      <c r="B77" s="61">
        <v>8</v>
      </c>
      <c r="C77" s="61" t="s">
        <v>91</v>
      </c>
      <c r="D77" s="63" t="s">
        <v>15</v>
      </c>
      <c r="E77" s="80" t="s">
        <v>326</v>
      </c>
      <c r="F77" s="61" t="s">
        <v>105</v>
      </c>
      <c r="G77" s="60">
        <v>137</v>
      </c>
      <c r="H77" s="61" t="s">
        <v>125</v>
      </c>
      <c r="I77" s="353">
        <v>1.05</v>
      </c>
      <c r="J77" s="353">
        <v>0.92</v>
      </c>
      <c r="K77" s="353">
        <v>0.45</v>
      </c>
      <c r="L77" s="353">
        <v>5182403.7</v>
      </c>
      <c r="M77" s="353">
        <v>13829406.220000001</v>
      </c>
      <c r="N77" s="39">
        <v>3</v>
      </c>
      <c r="O77" s="65">
        <v>0</v>
      </c>
      <c r="P77" s="65">
        <v>0</v>
      </c>
      <c r="Q77" s="65" t="s">
        <v>341</v>
      </c>
      <c r="R77" s="40">
        <v>3</v>
      </c>
      <c r="S77" s="66">
        <v>1257218.7472727273</v>
      </c>
      <c r="T77" s="66">
        <v>4.1221177390506938</v>
      </c>
      <c r="U77" s="81" t="s">
        <v>111</v>
      </c>
      <c r="V77" s="82">
        <v>13</v>
      </c>
      <c r="W77" s="82">
        <v>11</v>
      </c>
    </row>
    <row r="78" spans="1:23" x14ac:dyDescent="0.7">
      <c r="A78" s="60">
        <v>75</v>
      </c>
      <c r="B78" s="61">
        <v>8</v>
      </c>
      <c r="C78" s="61" t="s">
        <v>91</v>
      </c>
      <c r="D78" s="63" t="s">
        <v>16</v>
      </c>
      <c r="E78" s="80" t="s">
        <v>327</v>
      </c>
      <c r="F78" s="61" t="s">
        <v>105</v>
      </c>
      <c r="G78" s="60">
        <v>30</v>
      </c>
      <c r="H78" s="61" t="s">
        <v>123</v>
      </c>
      <c r="I78" s="353">
        <v>1.1499999999999999</v>
      </c>
      <c r="J78" s="353">
        <v>0.95</v>
      </c>
      <c r="K78" s="353">
        <v>0.69</v>
      </c>
      <c r="L78" s="353">
        <v>2635598.94</v>
      </c>
      <c r="M78" s="353">
        <v>332049.96999999997</v>
      </c>
      <c r="N78" s="39">
        <v>3</v>
      </c>
      <c r="O78" s="65">
        <v>0</v>
      </c>
      <c r="P78" s="65">
        <v>0</v>
      </c>
      <c r="Q78" s="65" t="s">
        <v>341</v>
      </c>
      <c r="R78" s="40">
        <v>3</v>
      </c>
      <c r="S78" s="66">
        <v>30186.360909090905</v>
      </c>
      <c r="T78" s="66">
        <v>87.310919919673552</v>
      </c>
      <c r="U78" s="81" t="s">
        <v>109</v>
      </c>
      <c r="V78" s="82">
        <v>5</v>
      </c>
      <c r="W78" s="82">
        <v>4</v>
      </c>
    </row>
    <row r="79" spans="1:23" x14ac:dyDescent="0.7">
      <c r="A79" s="60">
        <v>76</v>
      </c>
      <c r="B79" s="61">
        <v>8</v>
      </c>
      <c r="C79" s="61" t="s">
        <v>91</v>
      </c>
      <c r="D79" s="63" t="s">
        <v>17</v>
      </c>
      <c r="E79" s="355" t="s">
        <v>328</v>
      </c>
      <c r="F79" s="61" t="s">
        <v>105</v>
      </c>
      <c r="G79" s="60">
        <v>30</v>
      </c>
      <c r="H79" s="61" t="s">
        <v>123</v>
      </c>
      <c r="I79" s="353">
        <v>0.87</v>
      </c>
      <c r="J79" s="353">
        <v>0.69</v>
      </c>
      <c r="K79" s="353">
        <v>0.28999999999999998</v>
      </c>
      <c r="L79" s="353">
        <v>-2540210.9</v>
      </c>
      <c r="M79" s="353">
        <v>3968948.59</v>
      </c>
      <c r="N79" s="39">
        <v>3</v>
      </c>
      <c r="O79" s="65">
        <v>1</v>
      </c>
      <c r="P79" s="65">
        <v>2</v>
      </c>
      <c r="Q79" s="65">
        <v>7</v>
      </c>
      <c r="R79" s="40">
        <v>6</v>
      </c>
      <c r="S79" s="66">
        <v>360813.50818181818</v>
      </c>
      <c r="T79" s="66">
        <v>-7.0402322595969933</v>
      </c>
      <c r="U79" s="81" t="s">
        <v>109</v>
      </c>
      <c r="V79" s="82">
        <v>5</v>
      </c>
      <c r="W79" s="82">
        <v>4</v>
      </c>
    </row>
    <row r="80" spans="1:23" x14ac:dyDescent="0.7">
      <c r="A80" s="60">
        <v>77</v>
      </c>
      <c r="B80" s="61">
        <v>8</v>
      </c>
      <c r="C80" s="61" t="s">
        <v>91</v>
      </c>
      <c r="D80" s="63" t="s">
        <v>18</v>
      </c>
      <c r="E80" s="80" t="s">
        <v>329</v>
      </c>
      <c r="F80" s="61" t="s">
        <v>105</v>
      </c>
      <c r="G80" s="60">
        <v>30</v>
      </c>
      <c r="H80" s="61" t="s">
        <v>122</v>
      </c>
      <c r="I80" s="353">
        <v>1.74</v>
      </c>
      <c r="J80" s="353">
        <v>1.45</v>
      </c>
      <c r="K80" s="353">
        <v>1.0900000000000001</v>
      </c>
      <c r="L80" s="353">
        <v>14524428.619999999</v>
      </c>
      <c r="M80" s="353">
        <v>-5123761.55</v>
      </c>
      <c r="N80" s="39">
        <v>0</v>
      </c>
      <c r="O80" s="65">
        <v>1</v>
      </c>
      <c r="P80" s="65">
        <v>0</v>
      </c>
      <c r="Q80" s="65">
        <v>31.1</v>
      </c>
      <c r="R80" s="40">
        <v>1</v>
      </c>
      <c r="S80" s="66">
        <v>-465796.50454545452</v>
      </c>
      <c r="T80" s="66">
        <v>-31.181918452079412</v>
      </c>
      <c r="U80" s="81" t="s">
        <v>109</v>
      </c>
      <c r="V80" s="82">
        <v>6</v>
      </c>
      <c r="W80" s="82">
        <v>6</v>
      </c>
    </row>
    <row r="81" spans="1:25" x14ac:dyDescent="0.7">
      <c r="A81" s="60">
        <v>78</v>
      </c>
      <c r="B81" s="61">
        <v>8</v>
      </c>
      <c r="C81" s="61" t="s">
        <v>91</v>
      </c>
      <c r="D81" s="63" t="s">
        <v>19</v>
      </c>
      <c r="E81" s="80" t="s">
        <v>330</v>
      </c>
      <c r="F81" s="61" t="s">
        <v>105</v>
      </c>
      <c r="G81" s="60">
        <v>55</v>
      </c>
      <c r="H81" s="61" t="s">
        <v>186</v>
      </c>
      <c r="I81" s="353">
        <v>1.3</v>
      </c>
      <c r="J81" s="353">
        <v>1.1000000000000001</v>
      </c>
      <c r="K81" s="353">
        <v>0.42</v>
      </c>
      <c r="L81" s="353">
        <v>13396146.720000001</v>
      </c>
      <c r="M81" s="353">
        <v>-62926.07</v>
      </c>
      <c r="N81" s="39">
        <v>2</v>
      </c>
      <c r="O81" s="65">
        <v>1</v>
      </c>
      <c r="P81" s="65">
        <v>0</v>
      </c>
      <c r="Q81" s="65">
        <v>2341.6999999999998</v>
      </c>
      <c r="R81" s="40">
        <v>3</v>
      </c>
      <c r="S81" s="66">
        <v>-5720.5518181818179</v>
      </c>
      <c r="T81" s="66">
        <v>-2341.7577789301004</v>
      </c>
      <c r="U81" s="81" t="s">
        <v>110</v>
      </c>
      <c r="V81" s="82">
        <v>9</v>
      </c>
      <c r="W81" s="82">
        <v>8</v>
      </c>
    </row>
    <row r="82" spans="1:25" x14ac:dyDescent="0.7">
      <c r="A82" s="60">
        <v>79</v>
      </c>
      <c r="B82" s="61">
        <v>8</v>
      </c>
      <c r="C82" s="61" t="s">
        <v>91</v>
      </c>
      <c r="D82" s="63" t="s">
        <v>20</v>
      </c>
      <c r="E82" s="80" t="s">
        <v>331</v>
      </c>
      <c r="F82" s="61" t="s">
        <v>105</v>
      </c>
      <c r="G82" s="60">
        <v>126</v>
      </c>
      <c r="H82" s="61" t="s">
        <v>125</v>
      </c>
      <c r="I82" s="353">
        <v>0.95</v>
      </c>
      <c r="J82" s="353">
        <v>0.8</v>
      </c>
      <c r="K82" s="353">
        <v>0.52</v>
      </c>
      <c r="L82" s="353">
        <v>-4088362.63</v>
      </c>
      <c r="M82" s="353">
        <v>-4249733.68</v>
      </c>
      <c r="N82" s="39">
        <v>3</v>
      </c>
      <c r="O82" s="65">
        <v>2</v>
      </c>
      <c r="P82" s="65">
        <v>2</v>
      </c>
      <c r="Q82" s="65" t="s">
        <v>341</v>
      </c>
      <c r="R82" s="40">
        <v>7</v>
      </c>
      <c r="S82" s="66">
        <v>-386339.42545454542</v>
      </c>
      <c r="T82" s="66">
        <v>10.58230757885986</v>
      </c>
      <c r="U82" s="81" t="s">
        <v>111</v>
      </c>
      <c r="V82" s="82">
        <v>13</v>
      </c>
      <c r="W82" s="82">
        <v>11</v>
      </c>
    </row>
    <row r="83" spans="1:25" x14ac:dyDescent="0.7">
      <c r="A83" s="60">
        <v>80</v>
      </c>
      <c r="B83" s="61">
        <v>8</v>
      </c>
      <c r="C83" s="61" t="s">
        <v>91</v>
      </c>
      <c r="D83" s="63" t="s">
        <v>21</v>
      </c>
      <c r="E83" s="80" t="s">
        <v>332</v>
      </c>
      <c r="F83" s="61" t="s">
        <v>105</v>
      </c>
      <c r="G83" s="60">
        <v>60</v>
      </c>
      <c r="H83" s="61" t="s">
        <v>122</v>
      </c>
      <c r="I83" s="353">
        <v>2.11</v>
      </c>
      <c r="J83" s="353">
        <v>1.95</v>
      </c>
      <c r="K83" s="353">
        <v>1.57</v>
      </c>
      <c r="L83" s="353">
        <v>39341922.950000003</v>
      </c>
      <c r="M83" s="353">
        <v>-3197755.5</v>
      </c>
      <c r="N83" s="39">
        <v>0</v>
      </c>
      <c r="O83" s="65">
        <v>1</v>
      </c>
      <c r="P83" s="65">
        <v>0</v>
      </c>
      <c r="Q83" s="65">
        <v>135.30000000000001</v>
      </c>
      <c r="R83" s="40">
        <v>1</v>
      </c>
      <c r="S83" s="66">
        <v>-290705.04545454547</v>
      </c>
      <c r="T83" s="66">
        <v>-135.33278340073218</v>
      </c>
      <c r="U83" s="81" t="s">
        <v>109</v>
      </c>
      <c r="V83" s="82">
        <v>6</v>
      </c>
      <c r="W83" s="82">
        <v>8</v>
      </c>
    </row>
    <row r="84" spans="1:25" x14ac:dyDescent="0.7">
      <c r="A84" s="60">
        <v>81</v>
      </c>
      <c r="B84" s="61">
        <v>8</v>
      </c>
      <c r="C84" s="61" t="s">
        <v>91</v>
      </c>
      <c r="D84" s="63" t="s">
        <v>22</v>
      </c>
      <c r="E84" s="80" t="s">
        <v>333</v>
      </c>
      <c r="F84" s="61" t="s">
        <v>105</v>
      </c>
      <c r="G84" s="60">
        <v>114</v>
      </c>
      <c r="H84" s="61" t="s">
        <v>125</v>
      </c>
      <c r="I84" s="353">
        <v>1.17</v>
      </c>
      <c r="J84" s="353">
        <v>0.99</v>
      </c>
      <c r="K84" s="353">
        <v>0.61</v>
      </c>
      <c r="L84" s="353">
        <v>9230352.6500000004</v>
      </c>
      <c r="M84" s="353">
        <v>-9140844.4800000004</v>
      </c>
      <c r="N84" s="39">
        <v>2</v>
      </c>
      <c r="O84" s="65">
        <v>1</v>
      </c>
      <c r="P84" s="65">
        <v>0</v>
      </c>
      <c r="Q84" s="65">
        <v>11.1</v>
      </c>
      <c r="R84" s="40">
        <v>3</v>
      </c>
      <c r="S84" s="66">
        <v>-830985.86181818182</v>
      </c>
      <c r="T84" s="66">
        <v>-11.107713228482803</v>
      </c>
      <c r="U84" s="81" t="s">
        <v>111</v>
      </c>
      <c r="V84" s="82">
        <v>13</v>
      </c>
      <c r="W84" s="82">
        <v>10</v>
      </c>
    </row>
    <row r="85" spans="1:25" x14ac:dyDescent="0.7">
      <c r="A85" s="60">
        <v>82</v>
      </c>
      <c r="B85" s="61">
        <v>8</v>
      </c>
      <c r="C85" s="61" t="s">
        <v>91</v>
      </c>
      <c r="D85" s="63" t="s">
        <v>23</v>
      </c>
      <c r="E85" s="80" t="s">
        <v>334</v>
      </c>
      <c r="F85" s="61" t="s">
        <v>105</v>
      </c>
      <c r="G85" s="60">
        <v>30</v>
      </c>
      <c r="H85" s="61" t="s">
        <v>123</v>
      </c>
      <c r="I85" s="353">
        <v>0.99</v>
      </c>
      <c r="J85" s="353">
        <v>0.87</v>
      </c>
      <c r="K85" s="353">
        <v>0.66</v>
      </c>
      <c r="L85" s="353">
        <v>-150373.91</v>
      </c>
      <c r="M85" s="353">
        <v>-3161311.87</v>
      </c>
      <c r="N85" s="39">
        <v>3</v>
      </c>
      <c r="O85" s="65">
        <v>2</v>
      </c>
      <c r="P85" s="65">
        <v>2</v>
      </c>
      <c r="Q85" s="65" t="s">
        <v>341</v>
      </c>
      <c r="R85" s="40">
        <v>7</v>
      </c>
      <c r="S85" s="66">
        <v>-287391.98818181822</v>
      </c>
      <c r="T85" s="66">
        <v>0.52323626330482853</v>
      </c>
      <c r="U85" s="81" t="s">
        <v>109</v>
      </c>
      <c r="V85" s="82">
        <v>5</v>
      </c>
      <c r="W85" s="82">
        <v>3</v>
      </c>
    </row>
    <row r="86" spans="1:25" x14ac:dyDescent="0.7">
      <c r="A86" s="60">
        <v>83</v>
      </c>
      <c r="B86" s="61">
        <v>8</v>
      </c>
      <c r="C86" s="61" t="s">
        <v>91</v>
      </c>
      <c r="D86" s="63" t="s">
        <v>24</v>
      </c>
      <c r="E86" s="80" t="s">
        <v>335</v>
      </c>
      <c r="F86" s="61" t="s">
        <v>105</v>
      </c>
      <c r="G86" s="60">
        <v>30</v>
      </c>
      <c r="H86" s="61" t="s">
        <v>123</v>
      </c>
      <c r="I86" s="353">
        <v>1.1000000000000001</v>
      </c>
      <c r="J86" s="353">
        <v>0.99</v>
      </c>
      <c r="K86" s="353">
        <v>0.45</v>
      </c>
      <c r="L86" s="353">
        <v>2570203.0299999998</v>
      </c>
      <c r="M86" s="353">
        <v>-2789158</v>
      </c>
      <c r="N86" s="39">
        <v>2</v>
      </c>
      <c r="O86" s="65">
        <v>1</v>
      </c>
      <c r="P86" s="65">
        <v>0</v>
      </c>
      <c r="Q86" s="65">
        <v>10.1</v>
      </c>
      <c r="R86" s="40">
        <v>3</v>
      </c>
      <c r="S86" s="66">
        <v>-253559.81818181818</v>
      </c>
      <c r="T86" s="66">
        <v>-10.136476072707246</v>
      </c>
      <c r="U86" s="81" t="s">
        <v>109</v>
      </c>
      <c r="V86" s="82">
        <v>5</v>
      </c>
      <c r="W86" s="82">
        <v>3</v>
      </c>
    </row>
    <row r="87" spans="1:25" x14ac:dyDescent="0.7">
      <c r="A87" s="60">
        <v>84</v>
      </c>
      <c r="B87" s="61">
        <v>8</v>
      </c>
      <c r="C87" s="61" t="s">
        <v>91</v>
      </c>
      <c r="D87" s="63" t="s">
        <v>25</v>
      </c>
      <c r="E87" s="80" t="s">
        <v>336</v>
      </c>
      <c r="F87" s="61" t="s">
        <v>105</v>
      </c>
      <c r="G87" s="60">
        <v>30</v>
      </c>
      <c r="H87" s="61" t="s">
        <v>123</v>
      </c>
      <c r="I87" s="353">
        <v>1.3</v>
      </c>
      <c r="J87" s="353">
        <v>1.05</v>
      </c>
      <c r="K87" s="353">
        <v>0.74</v>
      </c>
      <c r="L87" s="353">
        <v>6096917.2199999997</v>
      </c>
      <c r="M87" s="353">
        <v>3140509.6</v>
      </c>
      <c r="N87" s="39">
        <v>2</v>
      </c>
      <c r="O87" s="65">
        <v>0</v>
      </c>
      <c r="P87" s="65">
        <v>0</v>
      </c>
      <c r="Q87" s="65" t="s">
        <v>341</v>
      </c>
      <c r="R87" s="40">
        <v>2</v>
      </c>
      <c r="S87" s="66">
        <v>285500.87272727274</v>
      </c>
      <c r="T87" s="66">
        <v>21.355161410746838</v>
      </c>
      <c r="U87" s="81" t="s">
        <v>109</v>
      </c>
      <c r="V87" s="82">
        <v>5</v>
      </c>
      <c r="W87" s="82">
        <v>3</v>
      </c>
    </row>
    <row r="88" spans="1:25" x14ac:dyDescent="0.7">
      <c r="A88" s="60">
        <v>85</v>
      </c>
      <c r="B88" s="61">
        <v>8</v>
      </c>
      <c r="C88" s="61" t="s">
        <v>91</v>
      </c>
      <c r="D88" s="63" t="s">
        <v>26</v>
      </c>
      <c r="E88" s="80" t="s">
        <v>337</v>
      </c>
      <c r="F88" s="61" t="s">
        <v>105</v>
      </c>
      <c r="G88" s="60">
        <v>30</v>
      </c>
      <c r="H88" s="61" t="s">
        <v>123</v>
      </c>
      <c r="I88" s="353">
        <v>1.1200000000000001</v>
      </c>
      <c r="J88" s="353">
        <v>1.04</v>
      </c>
      <c r="K88" s="353">
        <v>0.83</v>
      </c>
      <c r="L88" s="353">
        <v>1910633.92</v>
      </c>
      <c r="M88" s="353">
        <v>-955893.06</v>
      </c>
      <c r="N88" s="39">
        <v>1</v>
      </c>
      <c r="O88" s="65">
        <v>1</v>
      </c>
      <c r="P88" s="65">
        <v>0</v>
      </c>
      <c r="Q88" s="65">
        <v>21.9</v>
      </c>
      <c r="R88" s="40">
        <v>2</v>
      </c>
      <c r="S88" s="66">
        <v>-86899.369090909095</v>
      </c>
      <c r="T88" s="66">
        <v>-21.986740985440356</v>
      </c>
      <c r="U88" s="81" t="s">
        <v>109</v>
      </c>
      <c r="V88" s="82">
        <v>5</v>
      </c>
      <c r="W88" s="82">
        <v>3</v>
      </c>
    </row>
    <row r="89" spans="1:25" x14ac:dyDescent="0.7">
      <c r="A89" s="60">
        <v>86</v>
      </c>
      <c r="B89" s="61">
        <v>8</v>
      </c>
      <c r="C89" s="61" t="s">
        <v>91</v>
      </c>
      <c r="D89" s="63" t="s">
        <v>72</v>
      </c>
      <c r="E89" s="80" t="s">
        <v>338</v>
      </c>
      <c r="F89" s="61" t="s">
        <v>105</v>
      </c>
      <c r="G89" s="60">
        <v>139</v>
      </c>
      <c r="H89" s="61" t="s">
        <v>125</v>
      </c>
      <c r="I89" s="353">
        <v>0.93</v>
      </c>
      <c r="J89" s="353">
        <v>0.79</v>
      </c>
      <c r="K89" s="353">
        <v>0.47</v>
      </c>
      <c r="L89" s="353">
        <v>-6983999.9699999997</v>
      </c>
      <c r="M89" s="353">
        <v>11973427.49</v>
      </c>
      <c r="N89" s="39">
        <v>3</v>
      </c>
      <c r="O89" s="65">
        <v>1</v>
      </c>
      <c r="P89" s="65">
        <v>2</v>
      </c>
      <c r="Q89" s="65">
        <v>6.4</v>
      </c>
      <c r="R89" s="40">
        <v>6</v>
      </c>
      <c r="S89" s="66">
        <v>1088493.4081818182</v>
      </c>
      <c r="T89" s="66">
        <v>-6.4162078681448627</v>
      </c>
      <c r="U89" s="81" t="s">
        <v>111</v>
      </c>
      <c r="V89" s="82">
        <v>13</v>
      </c>
      <c r="W89" s="82">
        <v>11</v>
      </c>
    </row>
    <row r="90" spans="1:25" x14ac:dyDescent="0.7">
      <c r="A90" s="60">
        <v>87</v>
      </c>
      <c r="B90" s="61">
        <v>8</v>
      </c>
      <c r="C90" s="61" t="s">
        <v>91</v>
      </c>
      <c r="D90" s="63" t="s">
        <v>81</v>
      </c>
      <c r="E90" s="355" t="s">
        <v>339</v>
      </c>
      <c r="F90" s="61" t="s">
        <v>105</v>
      </c>
      <c r="G90" s="60">
        <v>30</v>
      </c>
      <c r="H90" s="61" t="s">
        <v>123</v>
      </c>
      <c r="I90" s="353">
        <v>1.03</v>
      </c>
      <c r="J90" s="353">
        <v>0.94</v>
      </c>
      <c r="K90" s="353">
        <v>0.74</v>
      </c>
      <c r="L90" s="353">
        <v>585115.98</v>
      </c>
      <c r="M90" s="353">
        <v>5081565.42</v>
      </c>
      <c r="N90" s="39">
        <v>3</v>
      </c>
      <c r="O90" s="65">
        <v>0</v>
      </c>
      <c r="P90" s="65">
        <v>0</v>
      </c>
      <c r="Q90" s="65" t="s">
        <v>341</v>
      </c>
      <c r="R90" s="40">
        <v>3</v>
      </c>
      <c r="S90" s="66">
        <v>461960.49272727274</v>
      </c>
      <c r="T90" s="66">
        <v>1.2665931161031869</v>
      </c>
      <c r="U90" s="81" t="s">
        <v>109</v>
      </c>
      <c r="V90" s="82">
        <v>5</v>
      </c>
      <c r="W90" s="82">
        <v>2</v>
      </c>
    </row>
    <row r="91" spans="1:25" x14ac:dyDescent="0.7">
      <c r="A91" s="60">
        <v>88</v>
      </c>
      <c r="B91" s="61">
        <v>8</v>
      </c>
      <c r="C91" s="61" t="s">
        <v>91</v>
      </c>
      <c r="D91" s="63" t="s">
        <v>82</v>
      </c>
      <c r="E91" s="80" t="s">
        <v>340</v>
      </c>
      <c r="F91" s="61" t="s">
        <v>105</v>
      </c>
      <c r="G91" s="60">
        <v>30</v>
      </c>
      <c r="H91" s="61" t="s">
        <v>131</v>
      </c>
      <c r="I91" s="353">
        <v>2.36</v>
      </c>
      <c r="J91" s="353">
        <v>2.19</v>
      </c>
      <c r="K91" s="353">
        <v>1.5</v>
      </c>
      <c r="L91" s="353">
        <v>20275125.949999999</v>
      </c>
      <c r="M91" s="353">
        <v>939834.29</v>
      </c>
      <c r="N91" s="39">
        <v>0</v>
      </c>
      <c r="O91" s="65">
        <v>0</v>
      </c>
      <c r="P91" s="65">
        <v>0</v>
      </c>
      <c r="Q91" s="65" t="s">
        <v>341</v>
      </c>
      <c r="R91" s="40">
        <v>0</v>
      </c>
      <c r="S91" s="66">
        <v>85439.480909090911</v>
      </c>
      <c r="T91" s="66">
        <v>237.30394583709005</v>
      </c>
      <c r="U91" s="81" t="s">
        <v>112</v>
      </c>
      <c r="V91" s="82">
        <v>3</v>
      </c>
      <c r="W91" s="82">
        <v>2</v>
      </c>
    </row>
    <row r="92" spans="1:25" x14ac:dyDescent="0.7">
      <c r="L92" s="44"/>
      <c r="M92" s="44"/>
      <c r="N92" s="44"/>
      <c r="O92" s="44"/>
      <c r="P92" s="44"/>
      <c r="Q92" s="44"/>
      <c r="R92" s="44"/>
      <c r="U92" s="44"/>
      <c r="W92" s="1"/>
      <c r="X92" s="44"/>
      <c r="Y92" s="44"/>
    </row>
    <row r="93" spans="1:25" x14ac:dyDescent="0.7">
      <c r="U93" s="44"/>
      <c r="W93" s="1"/>
      <c r="X93" s="44"/>
      <c r="Y93" s="44"/>
    </row>
    <row r="94" spans="1:25" x14ac:dyDescent="0.7">
      <c r="U94" s="44"/>
      <c r="W94" s="1"/>
      <c r="X94" s="44"/>
      <c r="Y94" s="44"/>
    </row>
    <row r="95" spans="1:25" x14ac:dyDescent="0.7">
      <c r="U95" s="44"/>
      <c r="W95" s="1"/>
      <c r="X95" s="44"/>
      <c r="Y95" s="44"/>
    </row>
    <row r="96" spans="1:25" x14ac:dyDescent="0.7">
      <c r="U96" s="44"/>
      <c r="W96" s="1"/>
      <c r="X96" s="44"/>
      <c r="Y96" s="44"/>
    </row>
    <row r="97" spans="12:25" x14ac:dyDescent="0.7">
      <c r="U97" s="44"/>
      <c r="W97" s="1"/>
      <c r="X97" s="44"/>
      <c r="Y97" s="44"/>
    </row>
    <row r="98" spans="12:25" x14ac:dyDescent="0.7">
      <c r="L98" s="44"/>
      <c r="M98" s="44"/>
      <c r="N98" s="44"/>
      <c r="O98" s="44"/>
      <c r="P98" s="44"/>
      <c r="Q98" s="44"/>
      <c r="R98" s="44"/>
      <c r="U98" s="44"/>
      <c r="W98" s="1"/>
      <c r="X98" s="44"/>
      <c r="Y98" s="44"/>
    </row>
    <row r="99" spans="12:25" x14ac:dyDescent="0.7">
      <c r="L99" s="44"/>
      <c r="M99" s="44"/>
      <c r="N99" s="44"/>
      <c r="O99" s="44"/>
      <c r="P99" s="44"/>
      <c r="Q99" s="44"/>
      <c r="R99" s="44"/>
      <c r="U99" s="44"/>
      <c r="W99" s="1"/>
      <c r="X99" s="44"/>
      <c r="Y99" s="44"/>
    </row>
    <row r="100" spans="12:25" x14ac:dyDescent="0.7">
      <c r="L100" s="44"/>
      <c r="M100" s="44"/>
      <c r="N100" s="44"/>
      <c r="O100" s="44"/>
      <c r="P100" s="44"/>
      <c r="Q100" s="44"/>
      <c r="R100" s="44"/>
      <c r="U100" s="44"/>
      <c r="W100" s="1"/>
      <c r="X100" s="44"/>
      <c r="Y100" s="44"/>
    </row>
    <row r="101" spans="12:25" x14ac:dyDescent="0.7">
      <c r="L101" s="44"/>
      <c r="M101" s="44"/>
      <c r="N101" s="44"/>
      <c r="O101" s="44"/>
      <c r="P101" s="44"/>
      <c r="Q101" s="44"/>
      <c r="R101" s="44"/>
      <c r="U101" s="44"/>
      <c r="W101" s="1"/>
      <c r="X101" s="44"/>
      <c r="Y101" s="44"/>
    </row>
    <row r="102" spans="12:25" x14ac:dyDescent="0.7">
      <c r="L102" s="44"/>
      <c r="M102" s="44"/>
      <c r="N102" s="44"/>
      <c r="O102" s="44"/>
      <c r="P102" s="44"/>
      <c r="Q102" s="44"/>
      <c r="R102" s="44"/>
      <c r="U102" s="44"/>
      <c r="W102" s="1"/>
      <c r="X102" s="44"/>
      <c r="Y102" s="44"/>
    </row>
    <row r="103" spans="12:25" x14ac:dyDescent="0.7">
      <c r="L103" s="44"/>
      <c r="M103" s="44"/>
      <c r="N103" s="44"/>
      <c r="O103" s="44"/>
      <c r="P103" s="44"/>
      <c r="Q103" s="44"/>
      <c r="R103" s="44"/>
      <c r="U103" s="44"/>
      <c r="W103" s="1"/>
      <c r="X103" s="44"/>
      <c r="Y103" s="44"/>
    </row>
    <row r="104" spans="12:25" x14ac:dyDescent="0.7">
      <c r="L104" s="44"/>
      <c r="M104" s="44"/>
      <c r="N104" s="44"/>
      <c r="O104" s="44"/>
      <c r="P104" s="44"/>
      <c r="Q104" s="44"/>
      <c r="R104" s="44"/>
      <c r="U104" s="44"/>
      <c r="W104" s="1"/>
      <c r="X104" s="44"/>
      <c r="Y104" s="44"/>
    </row>
    <row r="105" spans="12:25" x14ac:dyDescent="0.7">
      <c r="L105" s="44"/>
      <c r="M105" s="44"/>
      <c r="N105" s="44"/>
      <c r="O105" s="44"/>
      <c r="P105" s="44"/>
      <c r="Q105" s="44"/>
      <c r="R105" s="44"/>
      <c r="U105" s="44"/>
      <c r="W105" s="1"/>
      <c r="X105" s="44"/>
      <c r="Y105" s="44"/>
    </row>
    <row r="106" spans="12:25" x14ac:dyDescent="0.7">
      <c r="L106" s="44"/>
      <c r="M106" s="44"/>
      <c r="N106" s="44"/>
      <c r="O106" s="44"/>
      <c r="P106" s="44"/>
      <c r="Q106" s="44"/>
      <c r="R106" s="44"/>
      <c r="U106" s="44"/>
      <c r="W106" s="1"/>
      <c r="X106" s="44"/>
      <c r="Y106" s="44"/>
    </row>
    <row r="107" spans="12:25" x14ac:dyDescent="0.7">
      <c r="L107" s="44"/>
      <c r="M107" s="44"/>
      <c r="N107" s="44"/>
      <c r="O107" s="44"/>
      <c r="P107" s="44"/>
      <c r="Q107" s="44"/>
      <c r="R107" s="44"/>
      <c r="U107" s="44"/>
      <c r="W107" s="1"/>
      <c r="X107" s="44"/>
      <c r="Y107" s="44"/>
    </row>
    <row r="108" spans="12:25" x14ac:dyDescent="0.7">
      <c r="L108" s="44"/>
      <c r="M108" s="44"/>
      <c r="N108" s="44"/>
      <c r="O108" s="44"/>
      <c r="P108" s="44"/>
      <c r="Q108" s="44"/>
      <c r="R108" s="44"/>
      <c r="U108" s="44"/>
      <c r="W108" s="1"/>
      <c r="X108" s="44"/>
      <c r="Y108" s="44"/>
    </row>
    <row r="109" spans="12:25" x14ac:dyDescent="0.7">
      <c r="L109" s="44"/>
      <c r="M109" s="44"/>
      <c r="N109" s="44"/>
      <c r="O109" s="44"/>
      <c r="P109" s="44"/>
      <c r="Q109" s="44"/>
      <c r="R109" s="44"/>
      <c r="U109" s="44"/>
      <c r="W109" s="1"/>
      <c r="X109" s="44"/>
      <c r="Y109" s="44"/>
    </row>
    <row r="110" spans="12:25" x14ac:dyDescent="0.7">
      <c r="L110" s="44"/>
      <c r="M110" s="44"/>
      <c r="N110" s="44"/>
      <c r="O110" s="44"/>
      <c r="P110" s="44"/>
      <c r="Q110" s="44"/>
      <c r="R110" s="44"/>
      <c r="U110" s="44"/>
      <c r="W110" s="1"/>
      <c r="X110" s="44"/>
      <c r="Y110" s="44"/>
    </row>
  </sheetData>
  <mergeCells count="3">
    <mergeCell ref="P1:R1"/>
    <mergeCell ref="C2:L2"/>
    <mergeCell ref="M2:P2"/>
  </mergeCells>
  <conditionalFormatting sqref="R4:R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F092-97AF-49E5-BE67-DD0682B73EC4}">
  <dimension ref="A1:H14"/>
  <sheetViews>
    <sheetView workbookViewId="0">
      <selection activeCell="A3" sqref="A3:H3"/>
    </sheetView>
  </sheetViews>
  <sheetFormatPr defaultRowHeight="21" x14ac:dyDescent="0.6"/>
  <cols>
    <col min="1" max="1" width="8.796875" style="217"/>
    <col min="2" max="2" width="15" style="217" customWidth="1"/>
    <col min="3" max="3" width="10.5" style="217" customWidth="1"/>
    <col min="4" max="7" width="12.09765625" style="217" customWidth="1"/>
    <col min="8" max="8" width="13.59765625" style="217" hidden="1" customWidth="1"/>
    <col min="9" max="16384" width="8.796875" style="217"/>
  </cols>
  <sheetData>
    <row r="1" spans="1:8" x14ac:dyDescent="0.6">
      <c r="H1" s="218"/>
    </row>
    <row r="2" spans="1:8" x14ac:dyDescent="0.6">
      <c r="A2" s="565" t="s">
        <v>409</v>
      </c>
      <c r="B2" s="565"/>
      <c r="C2" s="565"/>
      <c r="D2" s="565"/>
      <c r="E2" s="565"/>
      <c r="F2" s="565"/>
      <c r="G2" s="565"/>
      <c r="H2" s="565"/>
    </row>
    <row r="3" spans="1:8" x14ac:dyDescent="0.6">
      <c r="A3" s="565" t="s">
        <v>795</v>
      </c>
      <c r="B3" s="565"/>
      <c r="C3" s="565"/>
      <c r="D3" s="565"/>
      <c r="E3" s="565"/>
      <c r="F3" s="565"/>
      <c r="G3" s="565"/>
      <c r="H3" s="565"/>
    </row>
    <row r="4" spans="1:8" x14ac:dyDescent="0.6">
      <c r="A4" s="566" t="s">
        <v>100</v>
      </c>
      <c r="B4" s="567" t="s">
        <v>642</v>
      </c>
      <c r="C4" s="567" t="s">
        <v>115</v>
      </c>
      <c r="D4" s="569" t="s">
        <v>116</v>
      </c>
      <c r="E4" s="569"/>
      <c r="F4" s="569"/>
      <c r="G4" s="569"/>
      <c r="H4" s="569"/>
    </row>
    <row r="5" spans="1:8" x14ac:dyDescent="0.6">
      <c r="A5" s="566"/>
      <c r="B5" s="568"/>
      <c r="C5" s="568"/>
      <c r="D5" s="220" t="s">
        <v>117</v>
      </c>
      <c r="E5" s="219" t="s">
        <v>98</v>
      </c>
      <c r="F5" s="221" t="s">
        <v>118</v>
      </c>
      <c r="G5" s="222" t="s">
        <v>98</v>
      </c>
      <c r="H5" s="219" t="s">
        <v>119</v>
      </c>
    </row>
    <row r="6" spans="1:8" x14ac:dyDescent="0.6">
      <c r="A6" s="223">
        <v>8</v>
      </c>
      <c r="B6" s="224" t="s">
        <v>95</v>
      </c>
      <c r="C6" s="225">
        <v>12</v>
      </c>
      <c r="D6" s="225">
        <v>0</v>
      </c>
      <c r="E6" s="226">
        <v>0</v>
      </c>
      <c r="F6" s="227">
        <v>12</v>
      </c>
      <c r="G6" s="228">
        <v>100</v>
      </c>
      <c r="H6" s="223">
        <f t="shared" ref="H6:H13" si="0">SUM(D6+F6)</f>
        <v>12</v>
      </c>
    </row>
    <row r="7" spans="1:8" x14ac:dyDescent="0.6">
      <c r="A7" s="223">
        <v>8</v>
      </c>
      <c r="B7" s="224" t="s">
        <v>89</v>
      </c>
      <c r="C7" s="225">
        <v>8</v>
      </c>
      <c r="D7" s="225">
        <v>2</v>
      </c>
      <c r="E7" s="226">
        <v>25</v>
      </c>
      <c r="F7" s="227">
        <v>6</v>
      </c>
      <c r="G7" s="228">
        <v>75</v>
      </c>
      <c r="H7" s="223">
        <f t="shared" si="0"/>
        <v>8</v>
      </c>
    </row>
    <row r="8" spans="1:8" x14ac:dyDescent="0.6">
      <c r="A8" s="223">
        <v>8</v>
      </c>
      <c r="B8" s="224" t="s">
        <v>92</v>
      </c>
      <c r="C8" s="225">
        <v>14</v>
      </c>
      <c r="D8" s="225">
        <v>5</v>
      </c>
      <c r="E8" s="226">
        <v>35.714285714285715</v>
      </c>
      <c r="F8" s="227">
        <v>9</v>
      </c>
      <c r="G8" s="228">
        <v>64.285714285714292</v>
      </c>
      <c r="H8" s="223">
        <f t="shared" si="0"/>
        <v>14</v>
      </c>
    </row>
    <row r="9" spans="1:8" x14ac:dyDescent="0.6">
      <c r="A9" s="223">
        <v>8</v>
      </c>
      <c r="B9" s="224" t="s">
        <v>94</v>
      </c>
      <c r="C9" s="225">
        <v>18</v>
      </c>
      <c r="D9" s="225">
        <v>14</v>
      </c>
      <c r="E9" s="226">
        <v>77.777777777777786</v>
      </c>
      <c r="F9" s="227">
        <v>4</v>
      </c>
      <c r="G9" s="228">
        <v>22.222222222222221</v>
      </c>
      <c r="H9" s="223">
        <f t="shared" si="0"/>
        <v>18</v>
      </c>
    </row>
    <row r="10" spans="1:8" x14ac:dyDescent="0.6">
      <c r="A10" s="223">
        <v>8</v>
      </c>
      <c r="B10" s="224" t="s">
        <v>93</v>
      </c>
      <c r="C10" s="225">
        <v>9</v>
      </c>
      <c r="D10" s="225">
        <v>3</v>
      </c>
      <c r="E10" s="226">
        <v>33.333333333333329</v>
      </c>
      <c r="F10" s="227">
        <v>6</v>
      </c>
      <c r="G10" s="228">
        <v>66.666666666666657</v>
      </c>
      <c r="H10" s="223">
        <f t="shared" si="0"/>
        <v>9</v>
      </c>
    </row>
    <row r="11" spans="1:8" x14ac:dyDescent="0.6">
      <c r="A11" s="223">
        <v>8</v>
      </c>
      <c r="B11" s="224" t="s">
        <v>90</v>
      </c>
      <c r="C11" s="225">
        <v>6</v>
      </c>
      <c r="D11" s="225">
        <v>1</v>
      </c>
      <c r="E11" s="226">
        <v>16.666666666666664</v>
      </c>
      <c r="F11" s="227">
        <v>5</v>
      </c>
      <c r="G11" s="228">
        <v>83.333333333333343</v>
      </c>
      <c r="H11" s="223">
        <f t="shared" si="0"/>
        <v>6</v>
      </c>
    </row>
    <row r="12" spans="1:8" x14ac:dyDescent="0.6">
      <c r="A12" s="223">
        <v>8</v>
      </c>
      <c r="B12" s="224" t="s">
        <v>91</v>
      </c>
      <c r="C12" s="225">
        <v>21</v>
      </c>
      <c r="D12" s="225">
        <v>11</v>
      </c>
      <c r="E12" s="226">
        <v>52.380952380952387</v>
      </c>
      <c r="F12" s="227">
        <v>10</v>
      </c>
      <c r="G12" s="228">
        <v>47.619047619047613</v>
      </c>
      <c r="H12" s="223">
        <f t="shared" si="0"/>
        <v>21</v>
      </c>
    </row>
    <row r="13" spans="1:8" ht="21.6" thickBot="1" x14ac:dyDescent="0.65">
      <c r="A13" s="562" t="s">
        <v>120</v>
      </c>
      <c r="B13" s="563"/>
      <c r="C13" s="229">
        <v>88</v>
      </c>
      <c r="D13" s="229">
        <v>36</v>
      </c>
      <c r="E13" s="230">
        <v>40.909090909090914</v>
      </c>
      <c r="F13" s="231">
        <v>52</v>
      </c>
      <c r="G13" s="232">
        <v>59.090909090909093</v>
      </c>
      <c r="H13" s="233">
        <f t="shared" si="0"/>
        <v>88</v>
      </c>
    </row>
    <row r="14" spans="1:8" ht="21.6" thickTop="1" x14ac:dyDescent="0.6">
      <c r="A14" s="564" t="s">
        <v>643</v>
      </c>
      <c r="B14" s="564"/>
      <c r="C14" s="564"/>
      <c r="D14" s="564"/>
      <c r="E14" s="564"/>
      <c r="F14" s="564"/>
      <c r="G14" s="564"/>
      <c r="H14" s="564"/>
    </row>
  </sheetData>
  <mergeCells count="8">
    <mergeCell ref="A13:B13"/>
    <mergeCell ref="A14:H14"/>
    <mergeCell ref="A2:H2"/>
    <mergeCell ref="A3:H3"/>
    <mergeCell ref="A4:A5"/>
    <mergeCell ref="B4:B5"/>
    <mergeCell ref="C4:C5"/>
    <mergeCell ref="D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3CCF-9D8C-404D-AA94-18DD68E931F4}">
  <dimension ref="A1:BB102"/>
  <sheetViews>
    <sheetView topLeftCell="H1" zoomScale="50" zoomScaleNormal="50" workbookViewId="0">
      <selection activeCell="V12" sqref="V12"/>
    </sheetView>
  </sheetViews>
  <sheetFormatPr defaultColWidth="9" defaultRowHeight="24.6" x14ac:dyDescent="0.7"/>
  <cols>
    <col min="1" max="1" width="5.8984375" style="84" customWidth="1"/>
    <col min="2" max="2" width="4.59765625" style="84" customWidth="1"/>
    <col min="3" max="3" width="12.5" style="85" customWidth="1"/>
    <col min="4" max="4" width="7.09765625" style="84" customWidth="1"/>
    <col min="5" max="5" width="21.8984375" style="85" customWidth="1"/>
    <col min="6" max="6" width="7.09765625" style="84" customWidth="1"/>
    <col min="7" max="7" width="6.09765625" style="84" customWidth="1"/>
    <col min="8" max="8" width="22.59765625" style="86" customWidth="1"/>
    <col min="9" max="9" width="9.3984375" style="84" customWidth="1"/>
    <col min="10" max="10" width="6.09765625" style="84" customWidth="1"/>
    <col min="11" max="14" width="7.8984375" style="84" customWidth="1"/>
    <col min="15" max="15" width="18.3984375" style="84" customWidth="1"/>
    <col min="16" max="16" width="15.5" style="84" customWidth="1"/>
    <col min="17" max="17" width="7.8984375" style="84" customWidth="1"/>
    <col min="18" max="18" width="15.5" style="84" customWidth="1"/>
    <col min="19" max="19" width="16.09765625" style="84" customWidth="1"/>
    <col min="20" max="20" width="10.296875" style="46" customWidth="1"/>
    <col min="21" max="22" width="8.09765625" style="84" customWidth="1"/>
    <col min="23" max="23" width="8.8984375" style="84" customWidth="1"/>
    <col min="24" max="24" width="25.5" style="87" customWidth="1"/>
    <col min="25" max="25" width="9.5" style="87" customWidth="1"/>
    <col min="26" max="26" width="7.8984375" style="87" customWidth="1"/>
    <col min="27" max="27" width="11.5" style="87" customWidth="1"/>
    <col min="28" max="28" width="7.8984375" style="87" customWidth="1"/>
    <col min="29" max="29" width="7.8984375" style="85" customWidth="1"/>
    <col min="30" max="35" width="7.8984375" style="88" customWidth="1"/>
    <col min="36" max="36" width="8.8984375" style="88" customWidth="1"/>
    <col min="37" max="37" width="11" style="88" customWidth="1"/>
    <col min="38" max="38" width="10.5" style="85" customWidth="1"/>
    <col min="39" max="39" width="11" style="85" customWidth="1"/>
    <col min="40" max="43" width="9" style="85"/>
    <col min="44" max="44" width="24.8984375" style="85" customWidth="1"/>
    <col min="45" max="45" width="20" style="85" customWidth="1"/>
    <col min="46" max="46" width="17.3984375" style="85" customWidth="1"/>
    <col min="47" max="16384" width="9" style="85"/>
  </cols>
  <sheetData>
    <row r="1" spans="1:54" x14ac:dyDescent="0.7">
      <c r="Y1" s="594" t="s">
        <v>357</v>
      </c>
      <c r="Z1" s="594"/>
      <c r="AA1" s="594"/>
      <c r="AB1" s="594"/>
    </row>
    <row r="2" spans="1:54" x14ac:dyDescent="0.7">
      <c r="A2" s="603" t="s">
        <v>358</v>
      </c>
      <c r="B2" s="603"/>
      <c r="C2" s="603"/>
      <c r="D2" s="603"/>
      <c r="E2" s="603"/>
      <c r="F2" s="603"/>
      <c r="G2" s="603"/>
      <c r="H2" s="603"/>
      <c r="I2" s="234"/>
      <c r="J2" s="234"/>
      <c r="K2" s="234" t="s">
        <v>795</v>
      </c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54" x14ac:dyDescent="0.7">
      <c r="A3" s="90"/>
      <c r="B3" s="90"/>
      <c r="C3" s="90"/>
      <c r="D3" s="90"/>
      <c r="E3" s="90"/>
      <c r="F3" s="90"/>
      <c r="G3" s="90"/>
      <c r="H3" s="91"/>
      <c r="I3" s="92"/>
      <c r="J3" s="92"/>
      <c r="K3" s="92"/>
      <c r="L3" s="595" t="s">
        <v>359</v>
      </c>
      <c r="M3" s="596"/>
      <c r="N3" s="596"/>
      <c r="O3" s="596"/>
      <c r="P3" s="596"/>
      <c r="Q3" s="596"/>
      <c r="R3" s="596"/>
      <c r="S3" s="597"/>
      <c r="T3" s="604" t="s">
        <v>360</v>
      </c>
      <c r="U3" s="605"/>
      <c r="V3" s="605"/>
      <c r="W3" s="605"/>
      <c r="X3" s="606"/>
      <c r="Y3" s="606"/>
      <c r="Z3" s="606"/>
      <c r="AA3" s="606"/>
      <c r="AB3" s="607"/>
      <c r="AC3" s="583" t="s">
        <v>361</v>
      </c>
      <c r="AD3" s="584"/>
      <c r="AE3" s="584"/>
      <c r="AF3" s="584"/>
      <c r="AG3" s="584"/>
      <c r="AH3" s="584"/>
      <c r="AI3" s="584"/>
      <c r="AJ3" s="584"/>
      <c r="AK3" s="584"/>
      <c r="AL3" s="585"/>
      <c r="AM3" s="93"/>
      <c r="AP3" s="580" t="s">
        <v>644</v>
      </c>
      <c r="AQ3" s="580"/>
      <c r="AR3" s="580"/>
      <c r="AS3" s="580"/>
      <c r="AT3" s="580"/>
    </row>
    <row r="4" spans="1:54" ht="154.19999999999999" customHeight="1" x14ac:dyDescent="0.7">
      <c r="A4" s="581" t="s">
        <v>97</v>
      </c>
      <c r="B4" s="581" t="s">
        <v>100</v>
      </c>
      <c r="C4" s="581" t="s">
        <v>88</v>
      </c>
      <c r="D4" s="581" t="s">
        <v>96</v>
      </c>
      <c r="E4" s="581" t="s">
        <v>101</v>
      </c>
      <c r="F4" s="581" t="s">
        <v>102</v>
      </c>
      <c r="G4" s="581" t="s">
        <v>362</v>
      </c>
      <c r="H4" s="581" t="s">
        <v>103</v>
      </c>
      <c r="I4" s="581" t="s">
        <v>214</v>
      </c>
      <c r="J4" s="581" t="s">
        <v>215</v>
      </c>
      <c r="K4" s="581" t="s">
        <v>216</v>
      </c>
      <c r="L4" s="586" t="s">
        <v>200</v>
      </c>
      <c r="M4" s="586" t="s">
        <v>201</v>
      </c>
      <c r="N4" s="588" t="s">
        <v>202</v>
      </c>
      <c r="O4" s="590" t="s">
        <v>203</v>
      </c>
      <c r="P4" s="590" t="s">
        <v>363</v>
      </c>
      <c r="Q4" s="592" t="s">
        <v>209</v>
      </c>
      <c r="R4" s="590" t="s">
        <v>364</v>
      </c>
      <c r="S4" s="598" t="s">
        <v>365</v>
      </c>
      <c r="T4" s="600" t="s">
        <v>645</v>
      </c>
      <c r="U4" s="601"/>
      <c r="V4" s="601" t="s">
        <v>646</v>
      </c>
      <c r="W4" s="602"/>
      <c r="X4" s="94" t="s">
        <v>366</v>
      </c>
      <c r="Y4" s="95" t="s">
        <v>367</v>
      </c>
      <c r="Z4" s="95" t="s">
        <v>368</v>
      </c>
      <c r="AA4" s="95" t="s">
        <v>369</v>
      </c>
      <c r="AB4" s="95" t="s">
        <v>370</v>
      </c>
      <c r="AC4" s="572" t="s">
        <v>371</v>
      </c>
      <c r="AD4" s="572" t="s">
        <v>372</v>
      </c>
      <c r="AE4" s="572" t="s">
        <v>366</v>
      </c>
      <c r="AF4" s="572" t="s">
        <v>367</v>
      </c>
      <c r="AG4" s="572" t="s">
        <v>368</v>
      </c>
      <c r="AH4" s="572" t="s">
        <v>369</v>
      </c>
      <c r="AI4" s="572" t="s">
        <v>370</v>
      </c>
      <c r="AJ4" s="574" t="s">
        <v>373</v>
      </c>
      <c r="AK4" s="576" t="s">
        <v>374</v>
      </c>
      <c r="AL4" s="576" t="s">
        <v>375</v>
      </c>
      <c r="AM4" s="578" t="s">
        <v>376</v>
      </c>
      <c r="AP4" s="570" t="s">
        <v>103</v>
      </c>
      <c r="AQ4" s="570" t="s">
        <v>355</v>
      </c>
      <c r="AR4" s="570" t="s">
        <v>107</v>
      </c>
      <c r="AS4" s="570" t="s">
        <v>377</v>
      </c>
      <c r="AT4" s="570" t="s">
        <v>378</v>
      </c>
    </row>
    <row r="5" spans="1:54" ht="57" customHeight="1" x14ac:dyDescent="0.7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7"/>
      <c r="M5" s="587"/>
      <c r="N5" s="589"/>
      <c r="O5" s="591"/>
      <c r="P5" s="591"/>
      <c r="Q5" s="593"/>
      <c r="R5" s="591"/>
      <c r="S5" s="599"/>
      <c r="T5" s="235" t="s">
        <v>379</v>
      </c>
      <c r="U5" s="236" t="s">
        <v>380</v>
      </c>
      <c r="V5" s="235" t="s">
        <v>379</v>
      </c>
      <c r="W5" s="236" t="s">
        <v>380</v>
      </c>
      <c r="X5" s="237" t="s">
        <v>381</v>
      </c>
      <c r="Y5" s="238" t="s">
        <v>382</v>
      </c>
      <c r="Z5" s="238" t="s">
        <v>382</v>
      </c>
      <c r="AA5" s="238" t="s">
        <v>383</v>
      </c>
      <c r="AB5" s="238" t="s">
        <v>382</v>
      </c>
      <c r="AC5" s="573"/>
      <c r="AD5" s="573"/>
      <c r="AE5" s="573"/>
      <c r="AF5" s="573"/>
      <c r="AG5" s="573"/>
      <c r="AH5" s="573"/>
      <c r="AI5" s="573"/>
      <c r="AJ5" s="575"/>
      <c r="AK5" s="577"/>
      <c r="AL5" s="577"/>
      <c r="AM5" s="579"/>
      <c r="AP5" s="571"/>
      <c r="AQ5" s="571"/>
      <c r="AR5" s="571"/>
      <c r="AS5" s="571"/>
      <c r="AT5" s="571"/>
    </row>
    <row r="6" spans="1:54" x14ac:dyDescent="0.7">
      <c r="A6" s="96">
        <v>1</v>
      </c>
      <c r="B6" s="96">
        <v>8</v>
      </c>
      <c r="C6" s="97" t="s">
        <v>95</v>
      </c>
      <c r="D6" s="96" t="s">
        <v>5</v>
      </c>
      <c r="E6" s="97" t="s">
        <v>253</v>
      </c>
      <c r="F6" s="96" t="s">
        <v>106</v>
      </c>
      <c r="G6" s="96">
        <v>392</v>
      </c>
      <c r="H6" s="98" t="s">
        <v>121</v>
      </c>
      <c r="I6" s="96" t="s">
        <v>108</v>
      </c>
      <c r="J6" s="96">
        <v>16</v>
      </c>
      <c r="K6" s="96">
        <v>13</v>
      </c>
      <c r="L6" s="99">
        <v>1.8071841170915817</v>
      </c>
      <c r="M6" s="99">
        <v>1.6291223011834519</v>
      </c>
      <c r="N6" s="100">
        <v>0.68148921920140404</v>
      </c>
      <c r="O6" s="101">
        <v>180265744.66</v>
      </c>
      <c r="P6" s="101">
        <v>2550842.2200000002</v>
      </c>
      <c r="Q6" s="102">
        <v>1</v>
      </c>
      <c r="R6" s="101">
        <v>67324271.489999995</v>
      </c>
      <c r="S6" s="103">
        <v>-65759049.689999998</v>
      </c>
      <c r="T6" s="242">
        <v>7.01</v>
      </c>
      <c r="U6" s="243">
        <v>10.62</v>
      </c>
      <c r="V6" s="104">
        <v>0.21</v>
      </c>
      <c r="W6" s="243">
        <v>2.81</v>
      </c>
      <c r="X6" s="105">
        <v>109</v>
      </c>
      <c r="Y6" s="106">
        <v>114</v>
      </c>
      <c r="Z6" s="106">
        <v>66</v>
      </c>
      <c r="AA6" s="106">
        <v>122</v>
      </c>
      <c r="AB6" s="106">
        <v>33</v>
      </c>
      <c r="AC6" s="107" t="s">
        <v>386</v>
      </c>
      <c r="AD6" s="108" t="s">
        <v>386</v>
      </c>
      <c r="AE6" s="109">
        <v>1</v>
      </c>
      <c r="AF6" s="110" t="s">
        <v>386</v>
      </c>
      <c r="AG6" s="110" t="s">
        <v>386</v>
      </c>
      <c r="AH6" s="108" t="s">
        <v>386</v>
      </c>
      <c r="AI6" s="108" t="s">
        <v>385</v>
      </c>
      <c r="AJ6" s="239">
        <v>2</v>
      </c>
      <c r="AK6" s="240" t="s">
        <v>391</v>
      </c>
      <c r="AL6" s="240" t="s">
        <v>392</v>
      </c>
      <c r="AM6" s="2" t="s">
        <v>386</v>
      </c>
      <c r="AP6" s="111">
        <v>2</v>
      </c>
      <c r="AQ6" s="111">
        <v>37</v>
      </c>
      <c r="AR6" s="112" t="s">
        <v>126</v>
      </c>
      <c r="AS6" s="113">
        <v>1.78</v>
      </c>
      <c r="AT6" s="113">
        <v>-3</v>
      </c>
      <c r="AV6" s="114"/>
      <c r="BA6" s="114"/>
      <c r="BB6" s="114"/>
    </row>
    <row r="7" spans="1:54" x14ac:dyDescent="0.7">
      <c r="A7" s="96">
        <v>2</v>
      </c>
      <c r="B7" s="96">
        <v>8</v>
      </c>
      <c r="C7" s="97" t="s">
        <v>95</v>
      </c>
      <c r="D7" s="96" t="s">
        <v>63</v>
      </c>
      <c r="E7" s="97" t="s">
        <v>254</v>
      </c>
      <c r="F7" s="96" t="s">
        <v>105</v>
      </c>
      <c r="G7" s="96">
        <v>30</v>
      </c>
      <c r="H7" s="98" t="s">
        <v>122</v>
      </c>
      <c r="I7" s="96" t="s">
        <v>109</v>
      </c>
      <c r="J7" s="96">
        <v>6</v>
      </c>
      <c r="K7" s="96">
        <v>4</v>
      </c>
      <c r="L7" s="99">
        <v>4.1797490092192415</v>
      </c>
      <c r="M7" s="99">
        <v>3.8244220552010728</v>
      </c>
      <c r="N7" s="100">
        <v>3.1815158153137082</v>
      </c>
      <c r="O7" s="101">
        <v>29615782.800000001</v>
      </c>
      <c r="P7" s="101">
        <v>-14058764.970000001</v>
      </c>
      <c r="Q7" s="102">
        <v>1</v>
      </c>
      <c r="R7" s="101">
        <v>-8926861.7599999998</v>
      </c>
      <c r="S7" s="103">
        <v>20318364.240000002</v>
      </c>
      <c r="T7" s="242">
        <v>-9.14</v>
      </c>
      <c r="U7" s="243">
        <v>2.39</v>
      </c>
      <c r="V7" s="104">
        <v>-19.02</v>
      </c>
      <c r="W7" s="243">
        <v>0.25</v>
      </c>
      <c r="X7" s="105">
        <v>85</v>
      </c>
      <c r="Y7" s="106">
        <v>59</v>
      </c>
      <c r="Z7" s="106">
        <v>54</v>
      </c>
      <c r="AA7" s="106">
        <v>226</v>
      </c>
      <c r="AB7" s="106">
        <v>60</v>
      </c>
      <c r="AC7" s="107" t="s">
        <v>386</v>
      </c>
      <c r="AD7" s="108" t="s">
        <v>386</v>
      </c>
      <c r="AE7" s="109">
        <v>1</v>
      </c>
      <c r="AF7" s="110" t="s">
        <v>385</v>
      </c>
      <c r="AG7" s="110" t="s">
        <v>385</v>
      </c>
      <c r="AH7" s="108" t="s">
        <v>386</v>
      </c>
      <c r="AI7" s="108" t="s">
        <v>385</v>
      </c>
      <c r="AJ7" s="239">
        <v>4</v>
      </c>
      <c r="AK7" s="240" t="s">
        <v>387</v>
      </c>
      <c r="AL7" s="240" t="s">
        <v>393</v>
      </c>
      <c r="AM7" s="2" t="s">
        <v>386</v>
      </c>
      <c r="AP7" s="111">
        <v>3</v>
      </c>
      <c r="AQ7" s="111">
        <v>22</v>
      </c>
      <c r="AR7" s="112" t="s">
        <v>131</v>
      </c>
      <c r="AS7" s="113">
        <v>2.44</v>
      </c>
      <c r="AT7" s="113">
        <v>-2.52</v>
      </c>
      <c r="AV7" s="114"/>
      <c r="BA7" s="114"/>
      <c r="BB7" s="114"/>
    </row>
    <row r="8" spans="1:54" x14ac:dyDescent="0.7">
      <c r="A8" s="96">
        <v>3</v>
      </c>
      <c r="B8" s="96">
        <v>8</v>
      </c>
      <c r="C8" s="97" t="s">
        <v>95</v>
      </c>
      <c r="D8" s="96" t="s">
        <v>64</v>
      </c>
      <c r="E8" s="97" t="s">
        <v>255</v>
      </c>
      <c r="F8" s="96" t="s">
        <v>105</v>
      </c>
      <c r="G8" s="96">
        <v>40</v>
      </c>
      <c r="H8" s="98" t="s">
        <v>122</v>
      </c>
      <c r="I8" s="96" t="s">
        <v>109</v>
      </c>
      <c r="J8" s="96">
        <v>6</v>
      </c>
      <c r="K8" s="96">
        <v>6</v>
      </c>
      <c r="L8" s="99">
        <v>3.6316321155116431</v>
      </c>
      <c r="M8" s="99">
        <v>3.291965228210842</v>
      </c>
      <c r="N8" s="100">
        <v>2.820629776801264</v>
      </c>
      <c r="O8" s="101">
        <v>32188373.870000001</v>
      </c>
      <c r="P8" s="101">
        <v>-15496092.810000001</v>
      </c>
      <c r="Q8" s="102">
        <v>1</v>
      </c>
      <c r="R8" s="101">
        <v>-16596193.4</v>
      </c>
      <c r="S8" s="103">
        <v>22268732.620000001</v>
      </c>
      <c r="T8" s="242">
        <v>-17.38</v>
      </c>
      <c r="U8" s="243">
        <v>2.39</v>
      </c>
      <c r="V8" s="104">
        <v>-23.77</v>
      </c>
      <c r="W8" s="243">
        <v>0.25</v>
      </c>
      <c r="X8" s="105">
        <v>56</v>
      </c>
      <c r="Y8" s="106">
        <v>86</v>
      </c>
      <c r="Z8" s="106">
        <v>57</v>
      </c>
      <c r="AA8" s="106">
        <v>280</v>
      </c>
      <c r="AB8" s="106">
        <v>55</v>
      </c>
      <c r="AC8" s="107" t="s">
        <v>386</v>
      </c>
      <c r="AD8" s="108" t="s">
        <v>386</v>
      </c>
      <c r="AE8" s="109">
        <v>1</v>
      </c>
      <c r="AF8" s="110" t="s">
        <v>386</v>
      </c>
      <c r="AG8" s="110" t="s">
        <v>385</v>
      </c>
      <c r="AH8" s="108" t="s">
        <v>386</v>
      </c>
      <c r="AI8" s="108" t="s">
        <v>385</v>
      </c>
      <c r="AJ8" s="239">
        <v>3</v>
      </c>
      <c r="AK8" s="240" t="s">
        <v>389</v>
      </c>
      <c r="AL8" s="240" t="s">
        <v>390</v>
      </c>
      <c r="AM8" s="2" t="s">
        <v>386</v>
      </c>
      <c r="AP8" s="115">
        <v>4</v>
      </c>
      <c r="AQ8" s="115" t="s">
        <v>189</v>
      </c>
      <c r="AR8" s="116" t="s">
        <v>135</v>
      </c>
      <c r="AS8" s="117">
        <v>0</v>
      </c>
      <c r="AT8" s="117">
        <v>0</v>
      </c>
      <c r="AV8" s="114"/>
      <c r="BA8" s="114"/>
      <c r="BB8" s="114"/>
    </row>
    <row r="9" spans="1:54" x14ac:dyDescent="0.7">
      <c r="A9" s="96">
        <v>4</v>
      </c>
      <c r="B9" s="96">
        <v>8</v>
      </c>
      <c r="C9" s="97" t="s">
        <v>95</v>
      </c>
      <c r="D9" s="96" t="s">
        <v>65</v>
      </c>
      <c r="E9" s="97" t="s">
        <v>256</v>
      </c>
      <c r="F9" s="96" t="s">
        <v>105</v>
      </c>
      <c r="G9" s="96">
        <v>43</v>
      </c>
      <c r="H9" s="98" t="s">
        <v>123</v>
      </c>
      <c r="I9" s="96" t="s">
        <v>109</v>
      </c>
      <c r="J9" s="96">
        <v>5</v>
      </c>
      <c r="K9" s="96">
        <v>5</v>
      </c>
      <c r="L9" s="99">
        <v>2.9059123348094866</v>
      </c>
      <c r="M9" s="99">
        <v>2.4600929691307769</v>
      </c>
      <c r="N9" s="100">
        <v>1.3819154147575561</v>
      </c>
      <c r="O9" s="101">
        <v>18769617.379999999</v>
      </c>
      <c r="P9" s="101">
        <v>-19881311.640000001</v>
      </c>
      <c r="Q9" s="102">
        <v>1</v>
      </c>
      <c r="R9" s="101">
        <v>-14482595.439999999</v>
      </c>
      <c r="S9" s="103">
        <v>3761141.6199999992</v>
      </c>
      <c r="T9" s="242">
        <v>-15.81</v>
      </c>
      <c r="U9" s="243">
        <v>-1.43</v>
      </c>
      <c r="V9" s="104">
        <v>-45.26</v>
      </c>
      <c r="W9" s="243">
        <v>-4.28</v>
      </c>
      <c r="X9" s="105">
        <v>70</v>
      </c>
      <c r="Y9" s="106">
        <v>62</v>
      </c>
      <c r="Z9" s="106">
        <v>59</v>
      </c>
      <c r="AA9" s="106">
        <v>278</v>
      </c>
      <c r="AB9" s="106">
        <v>66</v>
      </c>
      <c r="AC9" s="107" t="s">
        <v>386</v>
      </c>
      <c r="AD9" s="108" t="s">
        <v>386</v>
      </c>
      <c r="AE9" s="109">
        <v>1</v>
      </c>
      <c r="AF9" s="110" t="s">
        <v>386</v>
      </c>
      <c r="AG9" s="110" t="s">
        <v>385</v>
      </c>
      <c r="AH9" s="108" t="s">
        <v>386</v>
      </c>
      <c r="AI9" s="108" t="s">
        <v>386</v>
      </c>
      <c r="AJ9" s="239">
        <v>2</v>
      </c>
      <c r="AK9" s="240" t="s">
        <v>391</v>
      </c>
      <c r="AL9" s="240" t="s">
        <v>392</v>
      </c>
      <c r="AM9" s="2" t="s">
        <v>386</v>
      </c>
      <c r="AP9" s="111">
        <v>5</v>
      </c>
      <c r="AQ9" s="111">
        <v>274</v>
      </c>
      <c r="AR9" s="112" t="s">
        <v>123</v>
      </c>
      <c r="AS9" s="113">
        <v>-1.43</v>
      </c>
      <c r="AT9" s="113">
        <v>-4.28</v>
      </c>
      <c r="AV9" s="114"/>
      <c r="BA9" s="114"/>
      <c r="BB9" s="114"/>
    </row>
    <row r="10" spans="1:54" x14ac:dyDescent="0.7">
      <c r="A10" s="96">
        <v>5</v>
      </c>
      <c r="B10" s="96">
        <v>8</v>
      </c>
      <c r="C10" s="97" t="s">
        <v>95</v>
      </c>
      <c r="D10" s="96" t="s">
        <v>66</v>
      </c>
      <c r="E10" s="97" t="s">
        <v>257</v>
      </c>
      <c r="F10" s="96" t="s">
        <v>105</v>
      </c>
      <c r="G10" s="96">
        <v>36</v>
      </c>
      <c r="H10" s="98" t="s">
        <v>123</v>
      </c>
      <c r="I10" s="96" t="s">
        <v>109</v>
      </c>
      <c r="J10" s="96">
        <v>5</v>
      </c>
      <c r="K10" s="96">
        <v>2</v>
      </c>
      <c r="L10" s="99">
        <v>2.137172208791069</v>
      </c>
      <c r="M10" s="99">
        <v>1.9674144821932591</v>
      </c>
      <c r="N10" s="100">
        <v>1.5690694534354332</v>
      </c>
      <c r="O10" s="101">
        <v>14439610.119999999</v>
      </c>
      <c r="P10" s="101">
        <v>-7087574.5300000003</v>
      </c>
      <c r="Q10" s="102">
        <v>1</v>
      </c>
      <c r="R10" s="101">
        <v>-3238290.95</v>
      </c>
      <c r="S10" s="103">
        <v>7225942.540000001</v>
      </c>
      <c r="T10" s="242">
        <v>-4.58</v>
      </c>
      <c r="U10" s="243">
        <v>-1.43</v>
      </c>
      <c r="V10" s="104">
        <v>-12.39</v>
      </c>
      <c r="W10" s="243">
        <v>-4.28</v>
      </c>
      <c r="X10" s="105">
        <v>202</v>
      </c>
      <c r="Y10" s="106">
        <v>105</v>
      </c>
      <c r="Z10" s="106">
        <v>69</v>
      </c>
      <c r="AA10" s="106">
        <v>314</v>
      </c>
      <c r="AB10" s="106">
        <v>55</v>
      </c>
      <c r="AC10" s="107" t="s">
        <v>386</v>
      </c>
      <c r="AD10" s="108" t="s">
        <v>386</v>
      </c>
      <c r="AE10" s="109">
        <v>0</v>
      </c>
      <c r="AF10" s="110" t="s">
        <v>386</v>
      </c>
      <c r="AG10" s="110" t="s">
        <v>386</v>
      </c>
      <c r="AH10" s="108" t="s">
        <v>386</v>
      </c>
      <c r="AI10" s="108" t="s">
        <v>385</v>
      </c>
      <c r="AJ10" s="239">
        <v>1</v>
      </c>
      <c r="AK10" s="240" t="s">
        <v>406</v>
      </c>
      <c r="AL10" s="240" t="s">
        <v>407</v>
      </c>
      <c r="AM10" s="2" t="s">
        <v>386</v>
      </c>
      <c r="AP10" s="111">
        <v>6</v>
      </c>
      <c r="AQ10" s="111">
        <v>174</v>
      </c>
      <c r="AR10" s="112" t="s">
        <v>122</v>
      </c>
      <c r="AS10" s="113">
        <v>2.39</v>
      </c>
      <c r="AT10" s="113">
        <v>0.25</v>
      </c>
      <c r="AV10" s="114"/>
      <c r="BA10" s="114"/>
      <c r="BB10" s="114"/>
    </row>
    <row r="11" spans="1:54" x14ac:dyDescent="0.7">
      <c r="A11" s="96">
        <v>6</v>
      </c>
      <c r="B11" s="96">
        <v>8</v>
      </c>
      <c r="C11" s="97" t="s">
        <v>95</v>
      </c>
      <c r="D11" s="96" t="s">
        <v>67</v>
      </c>
      <c r="E11" s="97" t="s">
        <v>258</v>
      </c>
      <c r="F11" s="96" t="s">
        <v>105</v>
      </c>
      <c r="G11" s="96">
        <v>30</v>
      </c>
      <c r="H11" s="98" t="s">
        <v>122</v>
      </c>
      <c r="I11" s="96" t="s">
        <v>109</v>
      </c>
      <c r="J11" s="96">
        <v>6</v>
      </c>
      <c r="K11" s="96">
        <v>5</v>
      </c>
      <c r="L11" s="99">
        <v>1.0317088053167409</v>
      </c>
      <c r="M11" s="99">
        <v>0.8246532546231109</v>
      </c>
      <c r="N11" s="100">
        <v>0.45700610532895347</v>
      </c>
      <c r="O11" s="101">
        <v>870342.41</v>
      </c>
      <c r="P11" s="101">
        <v>-12744158.029999999</v>
      </c>
      <c r="Q11" s="102">
        <v>6</v>
      </c>
      <c r="R11" s="101">
        <v>-9034637.6999999993</v>
      </c>
      <c r="S11" s="103">
        <v>-14904081.380000005</v>
      </c>
      <c r="T11" s="242">
        <v>-8.26</v>
      </c>
      <c r="U11" s="243">
        <v>2.39</v>
      </c>
      <c r="V11" s="104">
        <v>-24.03</v>
      </c>
      <c r="W11" s="243">
        <v>0.25</v>
      </c>
      <c r="X11" s="105">
        <v>142</v>
      </c>
      <c r="Y11" s="106">
        <v>58</v>
      </c>
      <c r="Z11" s="106">
        <v>37</v>
      </c>
      <c r="AA11" s="106">
        <v>255</v>
      </c>
      <c r="AB11" s="106">
        <v>58</v>
      </c>
      <c r="AC11" s="107" t="s">
        <v>386</v>
      </c>
      <c r="AD11" s="108" t="s">
        <v>386</v>
      </c>
      <c r="AE11" s="109">
        <v>1</v>
      </c>
      <c r="AF11" s="110" t="s">
        <v>385</v>
      </c>
      <c r="AG11" s="110" t="s">
        <v>385</v>
      </c>
      <c r="AH11" s="108" t="s">
        <v>386</v>
      </c>
      <c r="AI11" s="108" t="s">
        <v>385</v>
      </c>
      <c r="AJ11" s="239">
        <v>4</v>
      </c>
      <c r="AK11" s="240" t="s">
        <v>387</v>
      </c>
      <c r="AL11" s="240" t="s">
        <v>647</v>
      </c>
      <c r="AM11" s="2" t="s">
        <v>386</v>
      </c>
      <c r="AP11" s="115">
        <v>7</v>
      </c>
      <c r="AQ11" s="115" t="s">
        <v>189</v>
      </c>
      <c r="AR11" s="116" t="s">
        <v>136</v>
      </c>
      <c r="AS11" s="117">
        <v>0</v>
      </c>
      <c r="AT11" s="117">
        <v>0</v>
      </c>
      <c r="AV11" s="114"/>
      <c r="BA11" s="114"/>
      <c r="BB11" s="114"/>
    </row>
    <row r="12" spans="1:54" x14ac:dyDescent="0.7">
      <c r="A12" s="96">
        <v>7</v>
      </c>
      <c r="B12" s="96">
        <v>8</v>
      </c>
      <c r="C12" s="97" t="s">
        <v>95</v>
      </c>
      <c r="D12" s="96" t="s">
        <v>68</v>
      </c>
      <c r="E12" s="97" t="s">
        <v>259</v>
      </c>
      <c r="F12" s="96" t="s">
        <v>105</v>
      </c>
      <c r="G12" s="96">
        <v>61</v>
      </c>
      <c r="H12" s="98" t="s">
        <v>122</v>
      </c>
      <c r="I12" s="96" t="s">
        <v>109</v>
      </c>
      <c r="J12" s="96">
        <v>6</v>
      </c>
      <c r="K12" s="96">
        <v>8</v>
      </c>
      <c r="L12" s="99">
        <v>2.646951955741319</v>
      </c>
      <c r="M12" s="99">
        <v>2.1333907109200188</v>
      </c>
      <c r="N12" s="100">
        <v>1.3416710507396385</v>
      </c>
      <c r="O12" s="101">
        <v>27353354.239999998</v>
      </c>
      <c r="P12" s="101">
        <v>-16844363.5</v>
      </c>
      <c r="Q12" s="102">
        <v>1</v>
      </c>
      <c r="R12" s="101">
        <v>-16875126.539999999</v>
      </c>
      <c r="S12" s="103">
        <v>5674633.8300000001</v>
      </c>
      <c r="T12" s="242">
        <v>-12.26</v>
      </c>
      <c r="U12" s="243">
        <v>2.39</v>
      </c>
      <c r="V12" s="104">
        <v>-22.53</v>
      </c>
      <c r="W12" s="243">
        <v>0.25</v>
      </c>
      <c r="X12" s="105">
        <v>79</v>
      </c>
      <c r="Y12" s="106">
        <v>41</v>
      </c>
      <c r="Z12" s="106">
        <v>57</v>
      </c>
      <c r="AA12" s="106">
        <v>224</v>
      </c>
      <c r="AB12" s="106">
        <v>92</v>
      </c>
      <c r="AC12" s="107" t="s">
        <v>386</v>
      </c>
      <c r="AD12" s="108" t="s">
        <v>386</v>
      </c>
      <c r="AE12" s="109">
        <v>1</v>
      </c>
      <c r="AF12" s="110" t="s">
        <v>385</v>
      </c>
      <c r="AG12" s="110" t="s">
        <v>385</v>
      </c>
      <c r="AH12" s="108" t="s">
        <v>386</v>
      </c>
      <c r="AI12" s="108" t="s">
        <v>386</v>
      </c>
      <c r="AJ12" s="239">
        <v>3</v>
      </c>
      <c r="AK12" s="240" t="s">
        <v>389</v>
      </c>
      <c r="AL12" s="240" t="s">
        <v>390</v>
      </c>
      <c r="AM12" s="2" t="s">
        <v>386</v>
      </c>
      <c r="AP12" s="111">
        <v>9</v>
      </c>
      <c r="AQ12" s="111">
        <v>84</v>
      </c>
      <c r="AR12" s="112" t="s">
        <v>186</v>
      </c>
      <c r="AS12" s="113">
        <v>-1.32</v>
      </c>
      <c r="AT12" s="113">
        <v>-2.77</v>
      </c>
      <c r="AV12" s="114"/>
      <c r="BA12" s="114"/>
      <c r="BB12" s="114"/>
    </row>
    <row r="13" spans="1:54" x14ac:dyDescent="0.7">
      <c r="A13" s="96">
        <v>8</v>
      </c>
      <c r="B13" s="96">
        <v>8</v>
      </c>
      <c r="C13" s="97" t="s">
        <v>95</v>
      </c>
      <c r="D13" s="96" t="s">
        <v>69</v>
      </c>
      <c r="E13" s="97" t="s">
        <v>260</v>
      </c>
      <c r="F13" s="96" t="s">
        <v>105</v>
      </c>
      <c r="G13" s="96">
        <v>90</v>
      </c>
      <c r="H13" s="98" t="s">
        <v>128</v>
      </c>
      <c r="I13" s="96" t="s">
        <v>111</v>
      </c>
      <c r="J13" s="96">
        <v>12</v>
      </c>
      <c r="K13" s="96">
        <v>9</v>
      </c>
      <c r="L13" s="99">
        <v>1.6112461013330222</v>
      </c>
      <c r="M13" s="99">
        <v>1.310475405566466</v>
      </c>
      <c r="N13" s="100">
        <v>0.59650101619441798</v>
      </c>
      <c r="O13" s="101">
        <v>27374574.239999998</v>
      </c>
      <c r="P13" s="101">
        <v>-22200245.530000001</v>
      </c>
      <c r="Q13" s="102">
        <v>2</v>
      </c>
      <c r="R13" s="101">
        <v>-15457132.710000001</v>
      </c>
      <c r="S13" s="103">
        <v>-18070647.589999996</v>
      </c>
      <c r="T13" s="242">
        <v>-7.01</v>
      </c>
      <c r="U13" s="243">
        <v>2.17</v>
      </c>
      <c r="V13" s="104">
        <v>-16.27</v>
      </c>
      <c r="W13" s="243">
        <v>0.67</v>
      </c>
      <c r="X13" s="105">
        <v>105</v>
      </c>
      <c r="Y13" s="106">
        <v>61</v>
      </c>
      <c r="Z13" s="106">
        <v>53</v>
      </c>
      <c r="AA13" s="106">
        <v>291</v>
      </c>
      <c r="AB13" s="106">
        <v>72</v>
      </c>
      <c r="AC13" s="107" t="s">
        <v>386</v>
      </c>
      <c r="AD13" s="108" t="s">
        <v>386</v>
      </c>
      <c r="AE13" s="109">
        <v>1</v>
      </c>
      <c r="AF13" s="110" t="s">
        <v>386</v>
      </c>
      <c r="AG13" s="110" t="s">
        <v>385</v>
      </c>
      <c r="AH13" s="108" t="s">
        <v>386</v>
      </c>
      <c r="AI13" s="108" t="s">
        <v>386</v>
      </c>
      <c r="AJ13" s="239">
        <v>2</v>
      </c>
      <c r="AK13" s="240" t="s">
        <v>391</v>
      </c>
      <c r="AL13" s="240" t="s">
        <v>395</v>
      </c>
      <c r="AM13" s="2" t="s">
        <v>386</v>
      </c>
      <c r="AP13" s="111">
        <v>10</v>
      </c>
      <c r="AQ13" s="111">
        <v>69</v>
      </c>
      <c r="AR13" s="112" t="s">
        <v>124</v>
      </c>
      <c r="AS13" s="113">
        <v>-0.83</v>
      </c>
      <c r="AT13" s="113">
        <v>-1.63</v>
      </c>
      <c r="AV13" s="114"/>
      <c r="BA13" s="114"/>
      <c r="BB13" s="114"/>
    </row>
    <row r="14" spans="1:54" x14ac:dyDescent="0.7">
      <c r="A14" s="96">
        <v>9</v>
      </c>
      <c r="B14" s="96">
        <v>8</v>
      </c>
      <c r="C14" s="97" t="s">
        <v>95</v>
      </c>
      <c r="D14" s="96" t="s">
        <v>70</v>
      </c>
      <c r="E14" s="97" t="s">
        <v>261</v>
      </c>
      <c r="F14" s="96" t="s">
        <v>105</v>
      </c>
      <c r="G14" s="96">
        <v>48</v>
      </c>
      <c r="H14" s="98" t="s">
        <v>122</v>
      </c>
      <c r="I14" s="96" t="s">
        <v>109</v>
      </c>
      <c r="J14" s="96">
        <v>6</v>
      </c>
      <c r="K14" s="96">
        <v>6</v>
      </c>
      <c r="L14" s="99">
        <v>2.4389815918818507</v>
      </c>
      <c r="M14" s="99">
        <v>2.0367205008233973</v>
      </c>
      <c r="N14" s="100">
        <v>1.1780433994159292</v>
      </c>
      <c r="O14" s="101">
        <v>14900491.52</v>
      </c>
      <c r="P14" s="101">
        <v>-18059518.210000001</v>
      </c>
      <c r="Q14" s="102">
        <v>1</v>
      </c>
      <c r="R14" s="101">
        <v>-14859541.460000001</v>
      </c>
      <c r="S14" s="103">
        <v>1843619.25</v>
      </c>
      <c r="T14" s="242">
        <v>-14.34</v>
      </c>
      <c r="U14" s="243">
        <v>2.39</v>
      </c>
      <c r="V14" s="104">
        <v>-24.21</v>
      </c>
      <c r="W14" s="243">
        <v>0.25</v>
      </c>
      <c r="X14" s="105">
        <v>83</v>
      </c>
      <c r="Y14" s="106">
        <v>61</v>
      </c>
      <c r="Z14" s="106">
        <v>57</v>
      </c>
      <c r="AA14" s="106">
        <v>359</v>
      </c>
      <c r="AB14" s="106">
        <v>64</v>
      </c>
      <c r="AC14" s="107" t="s">
        <v>386</v>
      </c>
      <c r="AD14" s="108" t="s">
        <v>386</v>
      </c>
      <c r="AE14" s="109">
        <v>1</v>
      </c>
      <c r="AF14" s="110" t="s">
        <v>386</v>
      </c>
      <c r="AG14" s="110" t="s">
        <v>385</v>
      </c>
      <c r="AH14" s="108" t="s">
        <v>386</v>
      </c>
      <c r="AI14" s="108" t="s">
        <v>386</v>
      </c>
      <c r="AJ14" s="239">
        <v>2</v>
      </c>
      <c r="AK14" s="240" t="s">
        <v>391</v>
      </c>
      <c r="AL14" s="240" t="s">
        <v>392</v>
      </c>
      <c r="AM14" s="2" t="s">
        <v>386</v>
      </c>
      <c r="AP14" s="111">
        <v>12</v>
      </c>
      <c r="AQ14" s="111">
        <v>35</v>
      </c>
      <c r="AR14" s="112" t="s">
        <v>128</v>
      </c>
      <c r="AS14" s="113">
        <v>2.17</v>
      </c>
      <c r="AT14" s="113">
        <v>0.67</v>
      </c>
      <c r="AV14" s="114"/>
      <c r="BA14" s="114"/>
      <c r="BB14" s="114"/>
    </row>
    <row r="15" spans="1:54" x14ac:dyDescent="0.7">
      <c r="A15" s="96">
        <v>10</v>
      </c>
      <c r="B15" s="96">
        <v>8</v>
      </c>
      <c r="C15" s="97" t="s">
        <v>95</v>
      </c>
      <c r="D15" s="96" t="s">
        <v>71</v>
      </c>
      <c r="E15" s="97" t="s">
        <v>262</v>
      </c>
      <c r="F15" s="96" t="s">
        <v>105</v>
      </c>
      <c r="G15" s="96">
        <v>50</v>
      </c>
      <c r="H15" s="98" t="s">
        <v>122</v>
      </c>
      <c r="I15" s="96" t="s">
        <v>109</v>
      </c>
      <c r="J15" s="96">
        <v>6</v>
      </c>
      <c r="K15" s="96">
        <v>7</v>
      </c>
      <c r="L15" s="99">
        <v>2.2125448243538535</v>
      </c>
      <c r="M15" s="99">
        <v>1.7504702807054879</v>
      </c>
      <c r="N15" s="100">
        <v>1.0030232318128092</v>
      </c>
      <c r="O15" s="101">
        <v>16064983</v>
      </c>
      <c r="P15" s="101">
        <v>-26985596.16</v>
      </c>
      <c r="Q15" s="102">
        <v>1</v>
      </c>
      <c r="R15" s="101">
        <v>-19216688.949999999</v>
      </c>
      <c r="S15" s="103">
        <v>40054.739999998361</v>
      </c>
      <c r="T15" s="242">
        <v>-17.75</v>
      </c>
      <c r="U15" s="243">
        <v>2.39</v>
      </c>
      <c r="V15" s="104">
        <v>-22.41</v>
      </c>
      <c r="W15" s="243">
        <v>0.25</v>
      </c>
      <c r="X15" s="105">
        <v>78</v>
      </c>
      <c r="Y15" s="106">
        <v>53</v>
      </c>
      <c r="Z15" s="106">
        <v>49</v>
      </c>
      <c r="AA15" s="106">
        <v>246</v>
      </c>
      <c r="AB15" s="106">
        <v>67</v>
      </c>
      <c r="AC15" s="107" t="s">
        <v>386</v>
      </c>
      <c r="AD15" s="108" t="s">
        <v>386</v>
      </c>
      <c r="AE15" s="109">
        <v>1</v>
      </c>
      <c r="AF15" s="110" t="s">
        <v>385</v>
      </c>
      <c r="AG15" s="110" t="s">
        <v>385</v>
      </c>
      <c r="AH15" s="108" t="s">
        <v>386</v>
      </c>
      <c r="AI15" s="108" t="s">
        <v>386</v>
      </c>
      <c r="AJ15" s="239">
        <v>3</v>
      </c>
      <c r="AK15" s="240" t="s">
        <v>389</v>
      </c>
      <c r="AL15" s="240" t="s">
        <v>390</v>
      </c>
      <c r="AM15" s="2" t="s">
        <v>386</v>
      </c>
      <c r="AP15" s="111">
        <v>13</v>
      </c>
      <c r="AQ15" s="111">
        <v>75</v>
      </c>
      <c r="AR15" s="112" t="s">
        <v>125</v>
      </c>
      <c r="AS15" s="113">
        <v>4.8499999999999996</v>
      </c>
      <c r="AT15" s="113">
        <v>1.1000000000000001</v>
      </c>
      <c r="AV15" s="114"/>
      <c r="BA15" s="114"/>
      <c r="BB15" s="114"/>
    </row>
    <row r="16" spans="1:54" x14ac:dyDescent="0.7">
      <c r="A16" s="96">
        <v>11</v>
      </c>
      <c r="B16" s="96">
        <v>8</v>
      </c>
      <c r="C16" s="97" t="s">
        <v>95</v>
      </c>
      <c r="D16" s="96" t="s">
        <v>76</v>
      </c>
      <c r="E16" s="97" t="s">
        <v>263</v>
      </c>
      <c r="F16" s="96" t="s">
        <v>105</v>
      </c>
      <c r="G16" s="96">
        <v>234</v>
      </c>
      <c r="H16" s="98" t="s">
        <v>125</v>
      </c>
      <c r="I16" s="96" t="s">
        <v>111</v>
      </c>
      <c r="J16" s="96">
        <v>13</v>
      </c>
      <c r="K16" s="96">
        <v>10</v>
      </c>
      <c r="L16" s="99">
        <v>0.74963781436342569</v>
      </c>
      <c r="M16" s="99">
        <v>0.62726402002931292</v>
      </c>
      <c r="N16" s="100">
        <v>0.1728903249649483</v>
      </c>
      <c r="O16" s="101">
        <v>-21714857.469999999</v>
      </c>
      <c r="P16" s="101">
        <v>48499386.640000001</v>
      </c>
      <c r="Q16" s="102">
        <v>5</v>
      </c>
      <c r="R16" s="101">
        <v>-2118204.5099999998</v>
      </c>
      <c r="S16" s="103">
        <v>-71738344.430000007</v>
      </c>
      <c r="T16" s="242">
        <v>-0.77</v>
      </c>
      <c r="U16" s="243">
        <v>4.8499999999999996</v>
      </c>
      <c r="V16" s="104">
        <v>15.65</v>
      </c>
      <c r="W16" s="243">
        <v>1.1000000000000001</v>
      </c>
      <c r="X16" s="105">
        <v>243</v>
      </c>
      <c r="Y16" s="106">
        <v>52</v>
      </c>
      <c r="Z16" s="106">
        <v>59</v>
      </c>
      <c r="AA16" s="106">
        <v>215</v>
      </c>
      <c r="AB16" s="106">
        <v>46</v>
      </c>
      <c r="AC16" s="107" t="s">
        <v>386</v>
      </c>
      <c r="AD16" s="108" t="s">
        <v>385</v>
      </c>
      <c r="AE16" s="109">
        <v>0</v>
      </c>
      <c r="AF16" s="110" t="s">
        <v>385</v>
      </c>
      <c r="AG16" s="110" t="s">
        <v>385</v>
      </c>
      <c r="AH16" s="108" t="s">
        <v>386</v>
      </c>
      <c r="AI16" s="108" t="s">
        <v>385</v>
      </c>
      <c r="AJ16" s="239">
        <v>4</v>
      </c>
      <c r="AK16" s="240" t="s">
        <v>387</v>
      </c>
      <c r="AL16" s="240" t="s">
        <v>807</v>
      </c>
      <c r="AM16" s="2" t="s">
        <v>386</v>
      </c>
      <c r="AP16" s="115">
        <v>14</v>
      </c>
      <c r="AQ16" s="115" t="s">
        <v>189</v>
      </c>
      <c r="AR16" s="116" t="s">
        <v>187</v>
      </c>
      <c r="AS16" s="117">
        <v>0</v>
      </c>
      <c r="AT16" s="117">
        <v>0</v>
      </c>
      <c r="AV16" s="114"/>
      <c r="BA16" s="114"/>
      <c r="BB16" s="114"/>
    </row>
    <row r="17" spans="1:54" x14ac:dyDescent="0.7">
      <c r="A17" s="96">
        <v>12</v>
      </c>
      <c r="B17" s="96">
        <v>8</v>
      </c>
      <c r="C17" s="97" t="s">
        <v>95</v>
      </c>
      <c r="D17" s="96" t="s">
        <v>87</v>
      </c>
      <c r="E17" s="97" t="s">
        <v>264</v>
      </c>
      <c r="F17" s="96" t="s">
        <v>105</v>
      </c>
      <c r="G17" s="96">
        <v>20</v>
      </c>
      <c r="H17" s="98" t="s">
        <v>126</v>
      </c>
      <c r="I17" s="96" t="s">
        <v>112</v>
      </c>
      <c r="J17" s="96">
        <v>2</v>
      </c>
      <c r="K17" s="96">
        <v>1</v>
      </c>
      <c r="L17" s="99">
        <v>1.0325788344853783</v>
      </c>
      <c r="M17" s="99">
        <v>0.87021721120973572</v>
      </c>
      <c r="N17" s="100">
        <v>0.57911928991855921</v>
      </c>
      <c r="O17" s="101">
        <v>420026.91</v>
      </c>
      <c r="P17" s="101">
        <v>-2108019.7599999998</v>
      </c>
      <c r="Q17" s="102">
        <v>6</v>
      </c>
      <c r="R17" s="101">
        <v>947774.24</v>
      </c>
      <c r="S17" s="103">
        <v>-5426260.0600000005</v>
      </c>
      <c r="T17" s="242">
        <v>2.5</v>
      </c>
      <c r="U17" s="243">
        <v>1.78</v>
      </c>
      <c r="V17" s="104">
        <v>-3.66</v>
      </c>
      <c r="W17" s="243">
        <v>-3</v>
      </c>
      <c r="X17" s="105">
        <v>298</v>
      </c>
      <c r="Y17" s="106">
        <v>44</v>
      </c>
      <c r="Z17" s="106">
        <v>59</v>
      </c>
      <c r="AA17" s="106">
        <v>104</v>
      </c>
      <c r="AB17" s="106">
        <v>79</v>
      </c>
      <c r="AC17" s="107" t="s">
        <v>385</v>
      </c>
      <c r="AD17" s="108" t="s">
        <v>386</v>
      </c>
      <c r="AE17" s="109">
        <v>0</v>
      </c>
      <c r="AF17" s="110" t="s">
        <v>385</v>
      </c>
      <c r="AG17" s="110" t="s">
        <v>385</v>
      </c>
      <c r="AH17" s="108" t="s">
        <v>385</v>
      </c>
      <c r="AI17" s="108" t="s">
        <v>386</v>
      </c>
      <c r="AJ17" s="239">
        <v>4</v>
      </c>
      <c r="AK17" s="240" t="s">
        <v>387</v>
      </c>
      <c r="AL17" s="240" t="s">
        <v>647</v>
      </c>
      <c r="AM17" s="2" t="s">
        <v>386</v>
      </c>
      <c r="AP17" s="111">
        <v>15</v>
      </c>
      <c r="AQ17" s="111">
        <v>41</v>
      </c>
      <c r="AR17" s="112" t="s">
        <v>130</v>
      </c>
      <c r="AS17" s="113">
        <v>12.01</v>
      </c>
      <c r="AT17" s="113">
        <v>4.55</v>
      </c>
      <c r="AV17" s="114"/>
      <c r="BA17" s="114"/>
      <c r="BB17" s="114"/>
    </row>
    <row r="18" spans="1:54" x14ac:dyDescent="0.7">
      <c r="A18" s="96">
        <v>13</v>
      </c>
      <c r="B18" s="96">
        <v>8</v>
      </c>
      <c r="C18" s="97" t="s">
        <v>89</v>
      </c>
      <c r="D18" s="96" t="s">
        <v>37</v>
      </c>
      <c r="E18" s="97" t="s">
        <v>265</v>
      </c>
      <c r="F18" s="96" t="s">
        <v>106</v>
      </c>
      <c r="G18" s="96">
        <v>273</v>
      </c>
      <c r="H18" s="98" t="s">
        <v>121</v>
      </c>
      <c r="I18" s="96" t="s">
        <v>108</v>
      </c>
      <c r="J18" s="96">
        <v>16</v>
      </c>
      <c r="K18" s="96">
        <v>12</v>
      </c>
      <c r="L18" s="99">
        <v>2.4478267807834686</v>
      </c>
      <c r="M18" s="99">
        <v>2.1214165980953532</v>
      </c>
      <c r="N18" s="100">
        <v>1.2797489198940668</v>
      </c>
      <c r="O18" s="101">
        <v>167076808.08000001</v>
      </c>
      <c r="P18" s="101">
        <v>95548812.030000001</v>
      </c>
      <c r="Q18" s="102">
        <v>0</v>
      </c>
      <c r="R18" s="101">
        <v>172834359.40000001</v>
      </c>
      <c r="S18" s="103">
        <v>32255385.220000029</v>
      </c>
      <c r="T18" s="242">
        <v>28.31</v>
      </c>
      <c r="U18" s="243">
        <v>10.62</v>
      </c>
      <c r="V18" s="104">
        <v>11.63</v>
      </c>
      <c r="W18" s="243">
        <v>2.81</v>
      </c>
      <c r="X18" s="105">
        <v>72</v>
      </c>
      <c r="Y18" s="106">
        <v>71</v>
      </c>
      <c r="Z18" s="106">
        <v>62</v>
      </c>
      <c r="AA18" s="106">
        <v>120</v>
      </c>
      <c r="AB18" s="106">
        <v>57</v>
      </c>
      <c r="AC18" s="107" t="s">
        <v>385</v>
      </c>
      <c r="AD18" s="108" t="s">
        <v>385</v>
      </c>
      <c r="AE18" s="109">
        <v>1</v>
      </c>
      <c r="AF18" s="110" t="s">
        <v>386</v>
      </c>
      <c r="AG18" s="110" t="s">
        <v>386</v>
      </c>
      <c r="AH18" s="108" t="s">
        <v>385</v>
      </c>
      <c r="AI18" s="108" t="s">
        <v>385</v>
      </c>
      <c r="AJ18" s="239">
        <v>5</v>
      </c>
      <c r="AK18" s="240" t="s">
        <v>396</v>
      </c>
      <c r="AL18" s="240" t="s">
        <v>400</v>
      </c>
      <c r="AM18" s="2" t="s">
        <v>385</v>
      </c>
      <c r="AP18" s="111">
        <v>16</v>
      </c>
      <c r="AQ18" s="111">
        <v>29</v>
      </c>
      <c r="AR18" s="112" t="s">
        <v>121</v>
      </c>
      <c r="AS18" s="113">
        <v>10.62</v>
      </c>
      <c r="AT18" s="113">
        <v>2.81</v>
      </c>
      <c r="AV18" s="114"/>
      <c r="BA18" s="114"/>
      <c r="BB18" s="114"/>
    </row>
    <row r="19" spans="1:54" x14ac:dyDescent="0.7">
      <c r="A19" s="96">
        <v>14</v>
      </c>
      <c r="B19" s="96">
        <v>8</v>
      </c>
      <c r="C19" s="97" t="s">
        <v>89</v>
      </c>
      <c r="D19" s="96" t="s">
        <v>38</v>
      </c>
      <c r="E19" s="97" t="s">
        <v>266</v>
      </c>
      <c r="F19" s="96" t="s">
        <v>105</v>
      </c>
      <c r="G19" s="96">
        <v>37</v>
      </c>
      <c r="H19" s="98" t="s">
        <v>122</v>
      </c>
      <c r="I19" s="96" t="s">
        <v>109</v>
      </c>
      <c r="J19" s="96">
        <v>6</v>
      </c>
      <c r="K19" s="96">
        <v>7</v>
      </c>
      <c r="L19" s="99">
        <v>2.9289680256798238</v>
      </c>
      <c r="M19" s="99">
        <v>2.6262440684498567</v>
      </c>
      <c r="N19" s="100">
        <v>1.8750561015185694</v>
      </c>
      <c r="O19" s="101">
        <v>26089746.800000001</v>
      </c>
      <c r="P19" s="101">
        <v>-10697653.119999999</v>
      </c>
      <c r="Q19" s="102">
        <v>1</v>
      </c>
      <c r="R19" s="101">
        <v>-6009993.3399999999</v>
      </c>
      <c r="S19" s="103">
        <v>11835339.839999998</v>
      </c>
      <c r="T19" s="242">
        <v>-5.42</v>
      </c>
      <c r="U19" s="243">
        <v>2.39</v>
      </c>
      <c r="V19" s="104">
        <v>-16.489999999999998</v>
      </c>
      <c r="W19" s="243">
        <v>0.25</v>
      </c>
      <c r="X19" s="105">
        <v>59</v>
      </c>
      <c r="Y19" s="106">
        <v>56</v>
      </c>
      <c r="Z19" s="106">
        <v>60</v>
      </c>
      <c r="AA19" s="106">
        <v>122</v>
      </c>
      <c r="AB19" s="106">
        <v>49</v>
      </c>
      <c r="AC19" s="107" t="s">
        <v>386</v>
      </c>
      <c r="AD19" s="108" t="s">
        <v>386</v>
      </c>
      <c r="AE19" s="109">
        <v>1</v>
      </c>
      <c r="AF19" s="110" t="s">
        <v>385</v>
      </c>
      <c r="AG19" s="110" t="s">
        <v>385</v>
      </c>
      <c r="AH19" s="108" t="s">
        <v>386</v>
      </c>
      <c r="AI19" s="108" t="s">
        <v>385</v>
      </c>
      <c r="AJ19" s="239">
        <v>4</v>
      </c>
      <c r="AK19" s="240" t="s">
        <v>387</v>
      </c>
      <c r="AL19" s="240" t="s">
        <v>393</v>
      </c>
      <c r="AM19" s="2" t="s">
        <v>386</v>
      </c>
      <c r="AP19" s="111">
        <v>17</v>
      </c>
      <c r="AQ19" s="111">
        <v>27</v>
      </c>
      <c r="AR19" s="112" t="s">
        <v>127</v>
      </c>
      <c r="AS19" s="113">
        <v>10.73</v>
      </c>
      <c r="AT19" s="113">
        <v>2.68</v>
      </c>
      <c r="AV19" s="114"/>
      <c r="BA19" s="114"/>
      <c r="BB19" s="114"/>
    </row>
    <row r="20" spans="1:54" x14ac:dyDescent="0.7">
      <c r="A20" s="96">
        <v>15</v>
      </c>
      <c r="B20" s="96">
        <v>8</v>
      </c>
      <c r="C20" s="97" t="s">
        <v>89</v>
      </c>
      <c r="D20" s="96" t="s">
        <v>40</v>
      </c>
      <c r="E20" s="97" t="s">
        <v>267</v>
      </c>
      <c r="F20" s="96" t="s">
        <v>105</v>
      </c>
      <c r="G20" s="96">
        <v>73</v>
      </c>
      <c r="H20" s="98" t="s">
        <v>186</v>
      </c>
      <c r="I20" s="96" t="s">
        <v>110</v>
      </c>
      <c r="J20" s="96">
        <v>9</v>
      </c>
      <c r="K20" s="96">
        <v>9</v>
      </c>
      <c r="L20" s="99">
        <v>1.5677623517446269</v>
      </c>
      <c r="M20" s="99">
        <v>1.39393977784891</v>
      </c>
      <c r="N20" s="100">
        <v>0.89277928074488111</v>
      </c>
      <c r="O20" s="101">
        <v>18301565.420000002</v>
      </c>
      <c r="P20" s="101">
        <v>7433419.8200000003</v>
      </c>
      <c r="Q20" s="102">
        <v>0</v>
      </c>
      <c r="R20" s="101">
        <v>13094578.949999999</v>
      </c>
      <c r="S20" s="103">
        <v>-3456211.9199999981</v>
      </c>
      <c r="T20" s="242">
        <v>7.27</v>
      </c>
      <c r="U20" s="243">
        <v>-1.32</v>
      </c>
      <c r="V20" s="104">
        <v>5.74</v>
      </c>
      <c r="W20" s="243">
        <v>-2.77</v>
      </c>
      <c r="X20" s="105">
        <v>113</v>
      </c>
      <c r="Y20" s="106">
        <v>43</v>
      </c>
      <c r="Z20" s="106">
        <v>45</v>
      </c>
      <c r="AA20" s="106">
        <v>95</v>
      </c>
      <c r="AB20" s="106">
        <v>60</v>
      </c>
      <c r="AC20" s="107" t="s">
        <v>385</v>
      </c>
      <c r="AD20" s="108" t="s">
        <v>385</v>
      </c>
      <c r="AE20" s="109">
        <v>0</v>
      </c>
      <c r="AF20" s="110" t="s">
        <v>385</v>
      </c>
      <c r="AG20" s="110" t="s">
        <v>385</v>
      </c>
      <c r="AH20" s="108" t="s">
        <v>385</v>
      </c>
      <c r="AI20" s="108" t="s">
        <v>385</v>
      </c>
      <c r="AJ20" s="239">
        <v>6</v>
      </c>
      <c r="AK20" s="240" t="s">
        <v>398</v>
      </c>
      <c r="AL20" s="240" t="s">
        <v>404</v>
      </c>
      <c r="AM20" s="2" t="s">
        <v>385</v>
      </c>
      <c r="AP20" s="111">
        <v>18</v>
      </c>
      <c r="AQ20" s="111">
        <v>12</v>
      </c>
      <c r="AR20" s="112" t="s">
        <v>188</v>
      </c>
      <c r="AS20" s="113">
        <v>8.65</v>
      </c>
      <c r="AT20" s="113">
        <v>2.77</v>
      </c>
      <c r="AV20" s="114"/>
      <c r="BA20" s="114"/>
      <c r="BB20" s="114"/>
    </row>
    <row r="21" spans="1:54" x14ac:dyDescent="0.7">
      <c r="A21" s="96">
        <v>16</v>
      </c>
      <c r="B21" s="96">
        <v>8</v>
      </c>
      <c r="C21" s="97" t="s">
        <v>89</v>
      </c>
      <c r="D21" s="96" t="s">
        <v>43</v>
      </c>
      <c r="E21" s="97" t="s">
        <v>268</v>
      </c>
      <c r="F21" s="96" t="s">
        <v>105</v>
      </c>
      <c r="G21" s="96">
        <v>125</v>
      </c>
      <c r="H21" s="98" t="s">
        <v>125</v>
      </c>
      <c r="I21" s="96" t="s">
        <v>111</v>
      </c>
      <c r="J21" s="96">
        <v>13</v>
      </c>
      <c r="K21" s="96">
        <v>10</v>
      </c>
      <c r="L21" s="99">
        <v>2.1734800048153358</v>
      </c>
      <c r="M21" s="99">
        <v>1.8886871051666851</v>
      </c>
      <c r="N21" s="100">
        <v>0.84097728574249564</v>
      </c>
      <c r="O21" s="101">
        <v>41844133.719999999</v>
      </c>
      <c r="P21" s="101">
        <v>-31929459.260000002</v>
      </c>
      <c r="Q21" s="102">
        <v>1</v>
      </c>
      <c r="R21" s="101">
        <v>-21468134.129999999</v>
      </c>
      <c r="S21" s="103">
        <v>-5705317.5400000066</v>
      </c>
      <c r="T21" s="242">
        <v>-12.14</v>
      </c>
      <c r="U21" s="243">
        <v>4.8499999999999996</v>
      </c>
      <c r="V21" s="104">
        <v>-17.260000000000002</v>
      </c>
      <c r="W21" s="243">
        <v>1.1000000000000001</v>
      </c>
      <c r="X21" s="105">
        <v>132</v>
      </c>
      <c r="Y21" s="106">
        <v>271</v>
      </c>
      <c r="Z21" s="106">
        <v>82</v>
      </c>
      <c r="AA21" s="106">
        <v>131</v>
      </c>
      <c r="AB21" s="106">
        <v>57</v>
      </c>
      <c r="AC21" s="107" t="s">
        <v>386</v>
      </c>
      <c r="AD21" s="108" t="s">
        <v>386</v>
      </c>
      <c r="AE21" s="109">
        <v>0</v>
      </c>
      <c r="AF21" s="110" t="s">
        <v>386</v>
      </c>
      <c r="AG21" s="110" t="s">
        <v>386</v>
      </c>
      <c r="AH21" s="108" t="s">
        <v>386</v>
      </c>
      <c r="AI21" s="108" t="s">
        <v>385</v>
      </c>
      <c r="AJ21" s="239">
        <v>1</v>
      </c>
      <c r="AK21" s="240" t="s">
        <v>406</v>
      </c>
      <c r="AL21" s="240" t="s">
        <v>407</v>
      </c>
      <c r="AM21" s="2" t="s">
        <v>386</v>
      </c>
      <c r="AP21" s="111">
        <v>19</v>
      </c>
      <c r="AQ21" s="111">
        <v>19</v>
      </c>
      <c r="AR21" s="112" t="s">
        <v>129</v>
      </c>
      <c r="AS21" s="113">
        <v>9.3699999999999992</v>
      </c>
      <c r="AT21" s="113">
        <v>3.72</v>
      </c>
      <c r="AV21" s="114"/>
      <c r="BA21" s="114"/>
      <c r="BB21" s="114"/>
    </row>
    <row r="22" spans="1:54" x14ac:dyDescent="0.7">
      <c r="A22" s="96">
        <v>17</v>
      </c>
      <c r="B22" s="96">
        <v>8</v>
      </c>
      <c r="C22" s="97" t="s">
        <v>89</v>
      </c>
      <c r="D22" s="96" t="s">
        <v>44</v>
      </c>
      <c r="E22" s="97" t="s">
        <v>269</v>
      </c>
      <c r="F22" s="96" t="s">
        <v>105</v>
      </c>
      <c r="G22" s="96">
        <v>41</v>
      </c>
      <c r="H22" s="98" t="s">
        <v>122</v>
      </c>
      <c r="I22" s="96" t="s">
        <v>109</v>
      </c>
      <c r="J22" s="96">
        <v>6</v>
      </c>
      <c r="K22" s="96">
        <v>6</v>
      </c>
      <c r="L22" s="99">
        <v>2.3761249293415556</v>
      </c>
      <c r="M22" s="99">
        <v>2.184141210624567</v>
      </c>
      <c r="N22" s="100">
        <v>1.314018694891727</v>
      </c>
      <c r="O22" s="101">
        <v>20419063.640000001</v>
      </c>
      <c r="P22" s="101">
        <v>-17382632.710000001</v>
      </c>
      <c r="Q22" s="102">
        <v>1</v>
      </c>
      <c r="R22" s="101">
        <v>-11322493.75</v>
      </c>
      <c r="S22" s="103">
        <v>4659437.2199999988</v>
      </c>
      <c r="T22" s="242">
        <v>-11.1</v>
      </c>
      <c r="U22" s="243">
        <v>2.39</v>
      </c>
      <c r="V22" s="104">
        <v>-23.32</v>
      </c>
      <c r="W22" s="243">
        <v>0.25</v>
      </c>
      <c r="X22" s="105">
        <v>97</v>
      </c>
      <c r="Y22" s="106">
        <v>66</v>
      </c>
      <c r="Z22" s="106">
        <v>51</v>
      </c>
      <c r="AA22" s="106">
        <v>97</v>
      </c>
      <c r="AB22" s="106">
        <v>48</v>
      </c>
      <c r="AC22" s="107" t="s">
        <v>386</v>
      </c>
      <c r="AD22" s="108" t="s">
        <v>386</v>
      </c>
      <c r="AE22" s="109">
        <v>0</v>
      </c>
      <c r="AF22" s="110" t="s">
        <v>386</v>
      </c>
      <c r="AG22" s="110" t="s">
        <v>385</v>
      </c>
      <c r="AH22" s="108" t="s">
        <v>385</v>
      </c>
      <c r="AI22" s="108" t="s">
        <v>385</v>
      </c>
      <c r="AJ22" s="239">
        <v>3</v>
      </c>
      <c r="AK22" s="240" t="s">
        <v>389</v>
      </c>
      <c r="AL22" s="240" t="s">
        <v>390</v>
      </c>
      <c r="AM22" s="2" t="s">
        <v>386</v>
      </c>
      <c r="AP22" s="111">
        <v>20</v>
      </c>
      <c r="AQ22" s="111">
        <v>4</v>
      </c>
      <c r="AR22" s="112" t="s">
        <v>132</v>
      </c>
      <c r="AS22" s="113">
        <v>6.97</v>
      </c>
      <c r="AT22" s="113">
        <v>1.28</v>
      </c>
      <c r="AV22" s="114"/>
      <c r="BA22" s="114"/>
      <c r="BB22" s="114"/>
    </row>
    <row r="23" spans="1:54" x14ac:dyDescent="0.7">
      <c r="A23" s="96">
        <v>18</v>
      </c>
      <c r="B23" s="96">
        <v>8</v>
      </c>
      <c r="C23" s="97" t="s">
        <v>89</v>
      </c>
      <c r="D23" s="96" t="s">
        <v>45</v>
      </c>
      <c r="E23" s="97" t="s">
        <v>270</v>
      </c>
      <c r="F23" s="96" t="s">
        <v>105</v>
      </c>
      <c r="G23" s="96">
        <v>52</v>
      </c>
      <c r="H23" s="98" t="s">
        <v>122</v>
      </c>
      <c r="I23" s="96" t="s">
        <v>109</v>
      </c>
      <c r="J23" s="96">
        <v>6</v>
      </c>
      <c r="K23" s="96">
        <v>7</v>
      </c>
      <c r="L23" s="99">
        <v>3.2585293794535448</v>
      </c>
      <c r="M23" s="99">
        <v>2.7942417150714904</v>
      </c>
      <c r="N23" s="100">
        <v>1.8248357729668543</v>
      </c>
      <c r="O23" s="101">
        <v>29315173.07</v>
      </c>
      <c r="P23" s="101">
        <v>-3113557.03</v>
      </c>
      <c r="Q23" s="102">
        <v>1</v>
      </c>
      <c r="R23" s="101">
        <v>2096288.16</v>
      </c>
      <c r="S23" s="103">
        <v>10706171.75</v>
      </c>
      <c r="T23" s="242">
        <v>1.87</v>
      </c>
      <c r="U23" s="243">
        <v>2.39</v>
      </c>
      <c r="V23" s="104">
        <v>-3.77</v>
      </c>
      <c r="W23" s="243">
        <v>0.25</v>
      </c>
      <c r="X23" s="105">
        <v>60</v>
      </c>
      <c r="Y23" s="106">
        <v>78</v>
      </c>
      <c r="Z23" s="106">
        <v>38</v>
      </c>
      <c r="AA23" s="106">
        <v>117</v>
      </c>
      <c r="AB23" s="106">
        <v>85</v>
      </c>
      <c r="AC23" s="107" t="s">
        <v>386</v>
      </c>
      <c r="AD23" s="108" t="s">
        <v>386</v>
      </c>
      <c r="AE23" s="109">
        <v>1</v>
      </c>
      <c r="AF23" s="110" t="s">
        <v>386</v>
      </c>
      <c r="AG23" s="110" t="s">
        <v>385</v>
      </c>
      <c r="AH23" s="108" t="s">
        <v>385</v>
      </c>
      <c r="AI23" s="108" t="s">
        <v>386</v>
      </c>
      <c r="AJ23" s="239">
        <v>3</v>
      </c>
      <c r="AK23" s="240" t="s">
        <v>389</v>
      </c>
      <c r="AL23" s="240" t="s">
        <v>390</v>
      </c>
      <c r="AM23" s="2" t="s">
        <v>386</v>
      </c>
      <c r="AP23" s="118" t="s">
        <v>384</v>
      </c>
      <c r="AQ23" s="118">
        <v>902</v>
      </c>
      <c r="AR23" s="119"/>
      <c r="AS23" s="120"/>
      <c r="AT23" s="120"/>
      <c r="AV23" s="114"/>
      <c r="BA23" s="114"/>
      <c r="BB23" s="114"/>
    </row>
    <row r="24" spans="1:54" x14ac:dyDescent="0.7">
      <c r="A24" s="96">
        <v>19</v>
      </c>
      <c r="B24" s="96">
        <v>8</v>
      </c>
      <c r="C24" s="97" t="s">
        <v>89</v>
      </c>
      <c r="D24" s="96" t="s">
        <v>46</v>
      </c>
      <c r="E24" s="97" t="s">
        <v>271</v>
      </c>
      <c r="F24" s="96" t="s">
        <v>105</v>
      </c>
      <c r="G24" s="96">
        <v>38</v>
      </c>
      <c r="H24" s="98" t="s">
        <v>122</v>
      </c>
      <c r="I24" s="96" t="s">
        <v>109</v>
      </c>
      <c r="J24" s="96">
        <v>6</v>
      </c>
      <c r="K24" s="96">
        <v>6</v>
      </c>
      <c r="L24" s="99">
        <v>1.4019974261397576</v>
      </c>
      <c r="M24" s="99">
        <v>1.2657928924066979</v>
      </c>
      <c r="N24" s="100">
        <v>0.84110708498031195</v>
      </c>
      <c r="O24" s="101">
        <v>8632877.75</v>
      </c>
      <c r="P24" s="101">
        <v>-15390606.24</v>
      </c>
      <c r="Q24" s="102">
        <v>2</v>
      </c>
      <c r="R24" s="101">
        <v>-12227110.59</v>
      </c>
      <c r="S24" s="103">
        <v>-3415453.3300000019</v>
      </c>
      <c r="T24" s="242">
        <v>-13.62</v>
      </c>
      <c r="U24" s="243">
        <v>2.39</v>
      </c>
      <c r="V24" s="104">
        <v>-32.67</v>
      </c>
      <c r="W24" s="243">
        <v>0.25</v>
      </c>
      <c r="X24" s="105">
        <v>55</v>
      </c>
      <c r="Y24" s="106">
        <v>55</v>
      </c>
      <c r="Z24" s="106">
        <v>89</v>
      </c>
      <c r="AA24" s="106">
        <v>107</v>
      </c>
      <c r="AB24" s="106">
        <v>44</v>
      </c>
      <c r="AC24" s="107" t="s">
        <v>386</v>
      </c>
      <c r="AD24" s="108" t="s">
        <v>386</v>
      </c>
      <c r="AE24" s="109">
        <v>1</v>
      </c>
      <c r="AF24" s="110" t="s">
        <v>385</v>
      </c>
      <c r="AG24" s="110" t="s">
        <v>386</v>
      </c>
      <c r="AH24" s="108" t="s">
        <v>385</v>
      </c>
      <c r="AI24" s="108" t="s">
        <v>385</v>
      </c>
      <c r="AJ24" s="239">
        <v>4</v>
      </c>
      <c r="AK24" s="240" t="s">
        <v>387</v>
      </c>
      <c r="AL24" s="240" t="s">
        <v>405</v>
      </c>
      <c r="AM24" s="2" t="s">
        <v>386</v>
      </c>
      <c r="AV24" s="114"/>
    </row>
    <row r="25" spans="1:54" x14ac:dyDescent="0.7">
      <c r="A25" s="96">
        <v>20</v>
      </c>
      <c r="B25" s="96">
        <v>8</v>
      </c>
      <c r="C25" s="97" t="s">
        <v>89</v>
      </c>
      <c r="D25" s="96" t="s">
        <v>47</v>
      </c>
      <c r="E25" s="97" t="s">
        <v>272</v>
      </c>
      <c r="F25" s="96" t="s">
        <v>105</v>
      </c>
      <c r="G25" s="96">
        <v>32</v>
      </c>
      <c r="H25" s="98" t="s">
        <v>126</v>
      </c>
      <c r="I25" s="96" t="s">
        <v>112</v>
      </c>
      <c r="J25" s="96">
        <v>2</v>
      </c>
      <c r="K25" s="96">
        <v>2</v>
      </c>
      <c r="L25" s="99">
        <v>0.97619554631527961</v>
      </c>
      <c r="M25" s="99">
        <v>0.79982739886502807</v>
      </c>
      <c r="N25" s="100">
        <v>0.57220170555950434</v>
      </c>
      <c r="O25" s="101">
        <v>-273869.68</v>
      </c>
      <c r="P25" s="101">
        <v>-15036169.800000001</v>
      </c>
      <c r="Q25" s="102">
        <v>7</v>
      </c>
      <c r="R25" s="101">
        <v>-1003348.1</v>
      </c>
      <c r="S25" s="103">
        <v>-4921809.3200000012</v>
      </c>
      <c r="T25" s="242">
        <v>-1.84</v>
      </c>
      <c r="U25" s="243">
        <v>1.78</v>
      </c>
      <c r="V25" s="104">
        <v>-57.22</v>
      </c>
      <c r="W25" s="243">
        <v>-3</v>
      </c>
      <c r="X25" s="105">
        <v>175</v>
      </c>
      <c r="Y25" s="106">
        <v>26</v>
      </c>
      <c r="Z25" s="106">
        <v>34</v>
      </c>
      <c r="AA25" s="106">
        <v>92</v>
      </c>
      <c r="AB25" s="106">
        <v>63</v>
      </c>
      <c r="AC25" s="107" t="s">
        <v>386</v>
      </c>
      <c r="AD25" s="108" t="s">
        <v>386</v>
      </c>
      <c r="AE25" s="109">
        <v>1</v>
      </c>
      <c r="AF25" s="110" t="s">
        <v>385</v>
      </c>
      <c r="AG25" s="110" t="s">
        <v>385</v>
      </c>
      <c r="AH25" s="108" t="s">
        <v>385</v>
      </c>
      <c r="AI25" s="108" t="s">
        <v>386</v>
      </c>
      <c r="AJ25" s="239">
        <v>4</v>
      </c>
      <c r="AK25" s="240" t="s">
        <v>387</v>
      </c>
      <c r="AL25" s="240" t="s">
        <v>808</v>
      </c>
      <c r="AM25" s="2" t="s">
        <v>386</v>
      </c>
      <c r="AV25" s="114"/>
    </row>
    <row r="26" spans="1:54" x14ac:dyDescent="0.7">
      <c r="A26" s="96">
        <v>21</v>
      </c>
      <c r="B26" s="96">
        <v>8</v>
      </c>
      <c r="C26" s="97" t="s">
        <v>92</v>
      </c>
      <c r="D26" s="96" t="s">
        <v>2</v>
      </c>
      <c r="E26" s="97" t="s">
        <v>273</v>
      </c>
      <c r="F26" s="96" t="s">
        <v>106</v>
      </c>
      <c r="G26" s="96">
        <v>558</v>
      </c>
      <c r="H26" s="98" t="s">
        <v>127</v>
      </c>
      <c r="I26" s="96" t="s">
        <v>108</v>
      </c>
      <c r="J26" s="96">
        <v>17</v>
      </c>
      <c r="K26" s="96">
        <v>13</v>
      </c>
      <c r="L26" s="99">
        <v>2.0025896238401604</v>
      </c>
      <c r="M26" s="99">
        <v>1.8104467724831221</v>
      </c>
      <c r="N26" s="100">
        <v>0.73956594119606411</v>
      </c>
      <c r="O26" s="101">
        <v>278024234.91000003</v>
      </c>
      <c r="P26" s="101">
        <v>554364884.36000001</v>
      </c>
      <c r="Q26" s="102">
        <v>1</v>
      </c>
      <c r="R26" s="101">
        <v>622244279.32000005</v>
      </c>
      <c r="S26" s="103">
        <v>-60667001.419999987</v>
      </c>
      <c r="T26" s="242">
        <v>50.31</v>
      </c>
      <c r="U26" s="243">
        <v>10.73</v>
      </c>
      <c r="V26" s="104">
        <v>35.5</v>
      </c>
      <c r="W26" s="243">
        <v>2.68</v>
      </c>
      <c r="X26" s="105">
        <v>167</v>
      </c>
      <c r="Y26" s="106">
        <v>78</v>
      </c>
      <c r="Z26" s="106">
        <v>53</v>
      </c>
      <c r="AA26" s="106">
        <v>83</v>
      </c>
      <c r="AB26" s="106">
        <v>48</v>
      </c>
      <c r="AC26" s="107" t="s">
        <v>385</v>
      </c>
      <c r="AD26" s="108" t="s">
        <v>385</v>
      </c>
      <c r="AE26" s="109">
        <v>1</v>
      </c>
      <c r="AF26" s="110" t="s">
        <v>386</v>
      </c>
      <c r="AG26" s="110" t="s">
        <v>385</v>
      </c>
      <c r="AH26" s="108" t="s">
        <v>385</v>
      </c>
      <c r="AI26" s="108" t="s">
        <v>385</v>
      </c>
      <c r="AJ26" s="239">
        <v>6</v>
      </c>
      <c r="AK26" s="240" t="s">
        <v>398</v>
      </c>
      <c r="AL26" s="240" t="s">
        <v>399</v>
      </c>
      <c r="AM26" s="2" t="s">
        <v>385</v>
      </c>
      <c r="AV26" s="114"/>
    </row>
    <row r="27" spans="1:54" x14ac:dyDescent="0.7">
      <c r="A27" s="96">
        <v>22</v>
      </c>
      <c r="B27" s="96">
        <v>8</v>
      </c>
      <c r="C27" s="97" t="s">
        <v>92</v>
      </c>
      <c r="D27" s="96" t="s">
        <v>27</v>
      </c>
      <c r="E27" s="97" t="s">
        <v>274</v>
      </c>
      <c r="F27" s="96" t="s">
        <v>105</v>
      </c>
      <c r="G27" s="96">
        <v>30</v>
      </c>
      <c r="H27" s="98" t="s">
        <v>123</v>
      </c>
      <c r="I27" s="96" t="s">
        <v>109</v>
      </c>
      <c r="J27" s="96">
        <v>5</v>
      </c>
      <c r="K27" s="96">
        <v>5</v>
      </c>
      <c r="L27" s="99">
        <v>5.1214162498132652</v>
      </c>
      <c r="M27" s="99">
        <v>4.8486514652088371</v>
      </c>
      <c r="N27" s="100">
        <v>4.1968016736151528</v>
      </c>
      <c r="O27" s="101">
        <v>34672459.640000001</v>
      </c>
      <c r="P27" s="101">
        <v>-6088236.1600000001</v>
      </c>
      <c r="Q27" s="102">
        <v>1</v>
      </c>
      <c r="R27" s="101">
        <v>-913545.16</v>
      </c>
      <c r="S27" s="103">
        <v>26857034.98</v>
      </c>
      <c r="T27" s="242">
        <v>-1.23</v>
      </c>
      <c r="U27" s="243">
        <v>-1.43</v>
      </c>
      <c r="V27" s="121">
        <v>-6.86</v>
      </c>
      <c r="W27" s="243">
        <v>-4.28</v>
      </c>
      <c r="X27" s="105">
        <v>80</v>
      </c>
      <c r="Y27" s="106">
        <v>22</v>
      </c>
      <c r="Z27" s="106">
        <v>55</v>
      </c>
      <c r="AA27" s="106">
        <v>134</v>
      </c>
      <c r="AB27" s="106">
        <v>47</v>
      </c>
      <c r="AC27" s="107" t="s">
        <v>385</v>
      </c>
      <c r="AD27" s="108" t="s">
        <v>386</v>
      </c>
      <c r="AE27" s="109">
        <v>1</v>
      </c>
      <c r="AF27" s="110" t="s">
        <v>385</v>
      </c>
      <c r="AG27" s="110" t="s">
        <v>385</v>
      </c>
      <c r="AH27" s="108" t="s">
        <v>386</v>
      </c>
      <c r="AI27" s="108" t="s">
        <v>385</v>
      </c>
      <c r="AJ27" s="239">
        <v>5</v>
      </c>
      <c r="AK27" s="240" t="s">
        <v>396</v>
      </c>
      <c r="AL27" s="240" t="s">
        <v>401</v>
      </c>
      <c r="AM27" s="2" t="s">
        <v>385</v>
      </c>
      <c r="AV27" s="114"/>
    </row>
    <row r="28" spans="1:54" x14ac:dyDescent="0.7">
      <c r="A28" s="96">
        <v>23</v>
      </c>
      <c r="B28" s="96">
        <v>8</v>
      </c>
      <c r="C28" s="97" t="s">
        <v>92</v>
      </c>
      <c r="D28" s="96" t="s">
        <v>28</v>
      </c>
      <c r="E28" s="97" t="s">
        <v>275</v>
      </c>
      <c r="F28" s="96" t="s">
        <v>105</v>
      </c>
      <c r="G28" s="96">
        <v>59</v>
      </c>
      <c r="H28" s="98" t="s">
        <v>122</v>
      </c>
      <c r="I28" s="96" t="s">
        <v>109</v>
      </c>
      <c r="J28" s="96">
        <v>6</v>
      </c>
      <c r="K28" s="96">
        <v>8</v>
      </c>
      <c r="L28" s="99">
        <v>1.1335027702783314</v>
      </c>
      <c r="M28" s="99">
        <v>0.95487367947234758</v>
      </c>
      <c r="N28" s="100">
        <v>0.50736852915039432</v>
      </c>
      <c r="O28" s="101">
        <v>5157854.55</v>
      </c>
      <c r="P28" s="101">
        <v>-2361642.88</v>
      </c>
      <c r="Q28" s="102">
        <v>4</v>
      </c>
      <c r="R28" s="101">
        <v>5655045.5999999996</v>
      </c>
      <c r="S28" s="103">
        <v>-19080482.510000009</v>
      </c>
      <c r="T28" s="242">
        <v>4.2</v>
      </c>
      <c r="U28" s="243">
        <v>2.39</v>
      </c>
      <c r="V28" s="104">
        <v>-1.47</v>
      </c>
      <c r="W28" s="243">
        <v>0.25</v>
      </c>
      <c r="X28" s="105">
        <v>264</v>
      </c>
      <c r="Y28" s="106">
        <v>43</v>
      </c>
      <c r="Z28" s="106">
        <v>65</v>
      </c>
      <c r="AA28" s="106">
        <v>102</v>
      </c>
      <c r="AB28" s="106">
        <v>72</v>
      </c>
      <c r="AC28" s="107" t="s">
        <v>385</v>
      </c>
      <c r="AD28" s="108" t="s">
        <v>386</v>
      </c>
      <c r="AE28" s="109">
        <v>0</v>
      </c>
      <c r="AF28" s="110" t="s">
        <v>385</v>
      </c>
      <c r="AG28" s="110" t="s">
        <v>386</v>
      </c>
      <c r="AH28" s="108" t="s">
        <v>385</v>
      </c>
      <c r="AI28" s="108" t="s">
        <v>386</v>
      </c>
      <c r="AJ28" s="239">
        <v>3</v>
      </c>
      <c r="AK28" s="240" t="s">
        <v>389</v>
      </c>
      <c r="AL28" s="240" t="s">
        <v>650</v>
      </c>
      <c r="AM28" s="2" t="s">
        <v>386</v>
      </c>
      <c r="AV28" s="114"/>
    </row>
    <row r="29" spans="1:54" x14ac:dyDescent="0.7">
      <c r="A29" s="96">
        <v>24</v>
      </c>
      <c r="B29" s="96">
        <v>8</v>
      </c>
      <c r="C29" s="97" t="s">
        <v>92</v>
      </c>
      <c r="D29" s="96" t="s">
        <v>29</v>
      </c>
      <c r="E29" s="97" t="s">
        <v>276</v>
      </c>
      <c r="F29" s="96" t="s">
        <v>105</v>
      </c>
      <c r="G29" s="96">
        <v>34</v>
      </c>
      <c r="H29" s="98" t="s">
        <v>122</v>
      </c>
      <c r="I29" s="96" t="s">
        <v>109</v>
      </c>
      <c r="J29" s="96">
        <v>6</v>
      </c>
      <c r="K29" s="96">
        <v>7</v>
      </c>
      <c r="L29" s="99">
        <v>2.3156017553504484</v>
      </c>
      <c r="M29" s="99">
        <v>1.9680396550858785</v>
      </c>
      <c r="N29" s="100">
        <v>1.1712101015626843</v>
      </c>
      <c r="O29" s="101">
        <v>29252841.809999999</v>
      </c>
      <c r="P29" s="101">
        <v>6918477.9500000002</v>
      </c>
      <c r="Q29" s="102">
        <v>0</v>
      </c>
      <c r="R29" s="101">
        <v>12817999.52</v>
      </c>
      <c r="S29" s="103">
        <v>3777353.4499999993</v>
      </c>
      <c r="T29" s="242">
        <v>10.31</v>
      </c>
      <c r="U29" s="243">
        <v>2.39</v>
      </c>
      <c r="V29" s="104">
        <v>6.55</v>
      </c>
      <c r="W29" s="243">
        <v>0.25</v>
      </c>
      <c r="X29" s="105">
        <v>126</v>
      </c>
      <c r="Y29" s="106">
        <v>44</v>
      </c>
      <c r="Z29" s="106">
        <v>59</v>
      </c>
      <c r="AA29" s="106">
        <v>81</v>
      </c>
      <c r="AB29" s="106">
        <v>79</v>
      </c>
      <c r="AC29" s="107" t="s">
        <v>385</v>
      </c>
      <c r="AD29" s="108" t="s">
        <v>385</v>
      </c>
      <c r="AE29" s="109">
        <v>0</v>
      </c>
      <c r="AF29" s="110" t="s">
        <v>385</v>
      </c>
      <c r="AG29" s="110" t="s">
        <v>385</v>
      </c>
      <c r="AH29" s="108" t="s">
        <v>385</v>
      </c>
      <c r="AI29" s="108" t="s">
        <v>386</v>
      </c>
      <c r="AJ29" s="239">
        <v>5</v>
      </c>
      <c r="AK29" s="240" t="s">
        <v>396</v>
      </c>
      <c r="AL29" s="240" t="s">
        <v>400</v>
      </c>
      <c r="AM29" s="2" t="s">
        <v>385</v>
      </c>
      <c r="AV29" s="114"/>
    </row>
    <row r="30" spans="1:54" x14ac:dyDescent="0.7">
      <c r="A30" s="96">
        <v>25</v>
      </c>
      <c r="B30" s="96">
        <v>8</v>
      </c>
      <c r="C30" s="97" t="s">
        <v>92</v>
      </c>
      <c r="D30" s="96" t="s">
        <v>30</v>
      </c>
      <c r="E30" s="97" t="s">
        <v>277</v>
      </c>
      <c r="F30" s="96" t="s">
        <v>105</v>
      </c>
      <c r="G30" s="96">
        <v>20</v>
      </c>
      <c r="H30" s="98" t="s">
        <v>126</v>
      </c>
      <c r="I30" s="96" t="s">
        <v>112</v>
      </c>
      <c r="J30" s="96">
        <v>2</v>
      </c>
      <c r="K30" s="96">
        <v>2</v>
      </c>
      <c r="L30" s="99">
        <v>1.1533944111892045</v>
      </c>
      <c r="M30" s="99">
        <v>0.95122929225682629</v>
      </c>
      <c r="N30" s="100">
        <v>0.64446728094466499</v>
      </c>
      <c r="O30" s="101">
        <v>1449093.3</v>
      </c>
      <c r="P30" s="101">
        <v>1003888.83</v>
      </c>
      <c r="Q30" s="102">
        <v>3</v>
      </c>
      <c r="R30" s="101">
        <v>3510914.39</v>
      </c>
      <c r="S30" s="103">
        <v>-3358662.660000002</v>
      </c>
      <c r="T30" s="242">
        <v>5.72</v>
      </c>
      <c r="U30" s="243">
        <v>1.78</v>
      </c>
      <c r="V30" s="104">
        <v>3.73</v>
      </c>
      <c r="W30" s="243">
        <v>-3</v>
      </c>
      <c r="X30" s="105">
        <v>179</v>
      </c>
      <c r="Y30" s="106">
        <v>24</v>
      </c>
      <c r="Z30" s="106">
        <v>56</v>
      </c>
      <c r="AA30" s="106">
        <v>98</v>
      </c>
      <c r="AB30" s="106">
        <v>54</v>
      </c>
      <c r="AC30" s="107" t="s">
        <v>385</v>
      </c>
      <c r="AD30" s="108" t="s">
        <v>385</v>
      </c>
      <c r="AE30" s="109">
        <v>1</v>
      </c>
      <c r="AF30" s="110" t="s">
        <v>385</v>
      </c>
      <c r="AG30" s="110" t="s">
        <v>385</v>
      </c>
      <c r="AH30" s="108" t="s">
        <v>385</v>
      </c>
      <c r="AI30" s="108" t="s">
        <v>385</v>
      </c>
      <c r="AJ30" s="239">
        <v>7</v>
      </c>
      <c r="AK30" s="240" t="s">
        <v>113</v>
      </c>
      <c r="AL30" s="240" t="s">
        <v>809</v>
      </c>
      <c r="AM30" s="2" t="s">
        <v>385</v>
      </c>
      <c r="AV30" s="114"/>
    </row>
    <row r="31" spans="1:54" x14ac:dyDescent="0.7">
      <c r="A31" s="96">
        <v>26</v>
      </c>
      <c r="B31" s="96">
        <v>8</v>
      </c>
      <c r="C31" s="97" t="s">
        <v>92</v>
      </c>
      <c r="D31" s="96" t="s">
        <v>31</v>
      </c>
      <c r="E31" s="97" t="s">
        <v>278</v>
      </c>
      <c r="F31" s="96" t="s">
        <v>105</v>
      </c>
      <c r="G31" s="96">
        <v>30</v>
      </c>
      <c r="H31" s="98" t="s">
        <v>123</v>
      </c>
      <c r="I31" s="96" t="s">
        <v>109</v>
      </c>
      <c r="J31" s="96">
        <v>5</v>
      </c>
      <c r="K31" s="96">
        <v>4</v>
      </c>
      <c r="L31" s="99">
        <v>2.5184158289557206</v>
      </c>
      <c r="M31" s="99">
        <v>2.1998335586151545</v>
      </c>
      <c r="N31" s="100">
        <v>1.1081517597586727</v>
      </c>
      <c r="O31" s="101">
        <v>12749970.689999999</v>
      </c>
      <c r="P31" s="101">
        <v>-9122744.4199999999</v>
      </c>
      <c r="Q31" s="102">
        <v>1</v>
      </c>
      <c r="R31" s="101">
        <v>910360.21</v>
      </c>
      <c r="S31" s="103">
        <v>908138.43000000156</v>
      </c>
      <c r="T31" s="242">
        <v>1.34</v>
      </c>
      <c r="U31" s="243">
        <v>-1.43</v>
      </c>
      <c r="V31" s="104">
        <v>-19.18</v>
      </c>
      <c r="W31" s="243">
        <v>-4.28</v>
      </c>
      <c r="X31" s="105">
        <v>110</v>
      </c>
      <c r="Y31" s="106">
        <v>24</v>
      </c>
      <c r="Z31" s="106">
        <v>61</v>
      </c>
      <c r="AA31" s="106">
        <v>101</v>
      </c>
      <c r="AB31" s="106">
        <v>75</v>
      </c>
      <c r="AC31" s="107" t="s">
        <v>385</v>
      </c>
      <c r="AD31" s="108" t="s">
        <v>386</v>
      </c>
      <c r="AE31" s="109">
        <v>0</v>
      </c>
      <c r="AF31" s="110" t="s">
        <v>385</v>
      </c>
      <c r="AG31" s="110" t="s">
        <v>386</v>
      </c>
      <c r="AH31" s="108" t="s">
        <v>385</v>
      </c>
      <c r="AI31" s="108" t="s">
        <v>386</v>
      </c>
      <c r="AJ31" s="239">
        <v>3</v>
      </c>
      <c r="AK31" s="240" t="s">
        <v>389</v>
      </c>
      <c r="AL31" s="240" t="s">
        <v>390</v>
      </c>
      <c r="AM31" s="2" t="s">
        <v>386</v>
      </c>
      <c r="AV31" s="114"/>
    </row>
    <row r="32" spans="1:54" x14ac:dyDescent="0.7">
      <c r="A32" s="96">
        <v>27</v>
      </c>
      <c r="B32" s="96">
        <v>8</v>
      </c>
      <c r="C32" s="97" t="s">
        <v>92</v>
      </c>
      <c r="D32" s="96" t="s">
        <v>32</v>
      </c>
      <c r="E32" s="97" t="s">
        <v>279</v>
      </c>
      <c r="F32" s="96" t="s">
        <v>105</v>
      </c>
      <c r="G32" s="96">
        <v>35</v>
      </c>
      <c r="H32" s="98" t="s">
        <v>123</v>
      </c>
      <c r="I32" s="96" t="s">
        <v>109</v>
      </c>
      <c r="J32" s="96">
        <v>5</v>
      </c>
      <c r="K32" s="96">
        <v>5</v>
      </c>
      <c r="L32" s="99">
        <v>2.7164708507699271</v>
      </c>
      <c r="M32" s="99">
        <v>2.3403490132909042</v>
      </c>
      <c r="N32" s="100">
        <v>1.0558428124464319</v>
      </c>
      <c r="O32" s="101">
        <v>20260260.510000002</v>
      </c>
      <c r="P32" s="101">
        <v>-14407049.01</v>
      </c>
      <c r="Q32" s="102">
        <v>1</v>
      </c>
      <c r="R32" s="101">
        <v>-8313735.9699999997</v>
      </c>
      <c r="S32" s="103">
        <v>-89502.86999999918</v>
      </c>
      <c r="T32" s="242">
        <v>-10.96</v>
      </c>
      <c r="U32" s="243">
        <v>-1.43</v>
      </c>
      <c r="V32" s="121">
        <v>-19.649999999999999</v>
      </c>
      <c r="W32" s="243">
        <v>-4.28</v>
      </c>
      <c r="X32" s="105">
        <v>97</v>
      </c>
      <c r="Y32" s="106">
        <v>66</v>
      </c>
      <c r="Z32" s="106">
        <v>86</v>
      </c>
      <c r="AA32" s="106">
        <v>191</v>
      </c>
      <c r="AB32" s="106">
        <v>63</v>
      </c>
      <c r="AC32" s="107" t="s">
        <v>386</v>
      </c>
      <c r="AD32" s="108" t="s">
        <v>386</v>
      </c>
      <c r="AE32" s="109">
        <v>0</v>
      </c>
      <c r="AF32" s="110" t="s">
        <v>386</v>
      </c>
      <c r="AG32" s="110" t="s">
        <v>386</v>
      </c>
      <c r="AH32" s="108" t="s">
        <v>386</v>
      </c>
      <c r="AI32" s="108" t="s">
        <v>386</v>
      </c>
      <c r="AJ32" s="239">
        <v>0</v>
      </c>
      <c r="AK32" s="240" t="s">
        <v>616</v>
      </c>
      <c r="AL32" s="240" t="s">
        <v>810</v>
      </c>
      <c r="AM32" s="2" t="s">
        <v>386</v>
      </c>
      <c r="AV32" s="114"/>
    </row>
    <row r="33" spans="1:48" x14ac:dyDescent="0.7">
      <c r="A33" s="96">
        <v>28</v>
      </c>
      <c r="B33" s="96">
        <v>8</v>
      </c>
      <c r="C33" s="97" t="s">
        <v>92</v>
      </c>
      <c r="D33" s="96" t="s">
        <v>33</v>
      </c>
      <c r="E33" s="97" t="s">
        <v>280</v>
      </c>
      <c r="F33" s="96" t="s">
        <v>105</v>
      </c>
      <c r="G33" s="96">
        <v>120</v>
      </c>
      <c r="H33" s="98" t="s">
        <v>125</v>
      </c>
      <c r="I33" s="96" t="s">
        <v>111</v>
      </c>
      <c r="J33" s="96">
        <v>13</v>
      </c>
      <c r="K33" s="96">
        <v>10</v>
      </c>
      <c r="L33" s="99">
        <v>0.71691611180620485</v>
      </c>
      <c r="M33" s="99">
        <v>0.58909301493832955</v>
      </c>
      <c r="N33" s="100">
        <v>0.24825754205134148</v>
      </c>
      <c r="O33" s="101">
        <v>-28841316.260000002</v>
      </c>
      <c r="P33" s="101">
        <v>-26394212.890000001</v>
      </c>
      <c r="Q33" s="102">
        <v>7</v>
      </c>
      <c r="R33" s="101">
        <v>-14306029.630000001</v>
      </c>
      <c r="S33" s="103">
        <v>-76589459.450000018</v>
      </c>
      <c r="T33" s="242">
        <v>-5.35</v>
      </c>
      <c r="U33" s="243">
        <v>4.8499999999999996</v>
      </c>
      <c r="V33" s="104">
        <v>-11.86</v>
      </c>
      <c r="W33" s="243">
        <v>1.1000000000000001</v>
      </c>
      <c r="X33" s="105">
        <v>243</v>
      </c>
      <c r="Y33" s="106">
        <v>62</v>
      </c>
      <c r="Z33" s="106">
        <v>55</v>
      </c>
      <c r="AA33" s="106">
        <v>139</v>
      </c>
      <c r="AB33" s="106">
        <v>50</v>
      </c>
      <c r="AC33" s="107" t="s">
        <v>386</v>
      </c>
      <c r="AD33" s="108" t="s">
        <v>386</v>
      </c>
      <c r="AE33" s="109">
        <v>0</v>
      </c>
      <c r="AF33" s="110" t="s">
        <v>386</v>
      </c>
      <c r="AG33" s="110" t="s">
        <v>385</v>
      </c>
      <c r="AH33" s="108" t="s">
        <v>386</v>
      </c>
      <c r="AI33" s="108" t="s">
        <v>385</v>
      </c>
      <c r="AJ33" s="239">
        <v>2</v>
      </c>
      <c r="AK33" s="240" t="s">
        <v>391</v>
      </c>
      <c r="AL33" s="240" t="s">
        <v>811</v>
      </c>
      <c r="AM33" s="2" t="s">
        <v>386</v>
      </c>
      <c r="AV33" s="114"/>
    </row>
    <row r="34" spans="1:48" x14ac:dyDescent="0.7">
      <c r="A34" s="96">
        <v>29</v>
      </c>
      <c r="B34" s="96">
        <v>8</v>
      </c>
      <c r="C34" s="97" t="s">
        <v>92</v>
      </c>
      <c r="D34" s="96" t="s">
        <v>34</v>
      </c>
      <c r="E34" s="97" t="s">
        <v>281</v>
      </c>
      <c r="F34" s="96" t="s">
        <v>105</v>
      </c>
      <c r="G34" s="96">
        <v>32</v>
      </c>
      <c r="H34" s="98" t="s">
        <v>123</v>
      </c>
      <c r="I34" s="96" t="s">
        <v>109</v>
      </c>
      <c r="J34" s="96">
        <v>5</v>
      </c>
      <c r="K34" s="96">
        <v>6</v>
      </c>
      <c r="L34" s="99">
        <v>1.1189729647731981</v>
      </c>
      <c r="M34" s="99">
        <v>0.97541272425821723</v>
      </c>
      <c r="N34" s="100">
        <v>0.58506927142247178</v>
      </c>
      <c r="O34" s="101">
        <v>2338067.19</v>
      </c>
      <c r="P34" s="101">
        <v>-4797827.55</v>
      </c>
      <c r="Q34" s="102">
        <v>5</v>
      </c>
      <c r="R34" s="101">
        <v>-1320290.8</v>
      </c>
      <c r="S34" s="103">
        <v>-8154255.2500000037</v>
      </c>
      <c r="T34" s="242">
        <v>-1.76</v>
      </c>
      <c r="U34" s="243">
        <v>-1.43</v>
      </c>
      <c r="V34" s="104">
        <v>-6.68</v>
      </c>
      <c r="W34" s="243">
        <v>-4.28</v>
      </c>
      <c r="X34" s="105">
        <v>257</v>
      </c>
      <c r="Y34" s="106">
        <v>42</v>
      </c>
      <c r="Z34" s="106">
        <v>55</v>
      </c>
      <c r="AA34" s="106">
        <v>126</v>
      </c>
      <c r="AB34" s="106">
        <v>61</v>
      </c>
      <c r="AC34" s="107" t="s">
        <v>386</v>
      </c>
      <c r="AD34" s="108" t="s">
        <v>386</v>
      </c>
      <c r="AE34" s="109">
        <v>0</v>
      </c>
      <c r="AF34" s="110" t="s">
        <v>385</v>
      </c>
      <c r="AG34" s="110" t="s">
        <v>385</v>
      </c>
      <c r="AH34" s="108" t="s">
        <v>386</v>
      </c>
      <c r="AI34" s="108" t="s">
        <v>386</v>
      </c>
      <c r="AJ34" s="239">
        <v>2</v>
      </c>
      <c r="AK34" s="240" t="s">
        <v>391</v>
      </c>
      <c r="AL34" s="240" t="s">
        <v>812</v>
      </c>
      <c r="AM34" s="2" t="s">
        <v>386</v>
      </c>
      <c r="AV34" s="114"/>
    </row>
    <row r="35" spans="1:48" x14ac:dyDescent="0.7">
      <c r="A35" s="96">
        <v>30</v>
      </c>
      <c r="B35" s="96">
        <v>8</v>
      </c>
      <c r="C35" s="97" t="s">
        <v>92</v>
      </c>
      <c r="D35" s="96" t="s">
        <v>35</v>
      </c>
      <c r="E35" s="97" t="s">
        <v>282</v>
      </c>
      <c r="F35" s="96" t="s">
        <v>105</v>
      </c>
      <c r="G35" s="96">
        <v>40</v>
      </c>
      <c r="H35" s="98" t="s">
        <v>123</v>
      </c>
      <c r="I35" s="96" t="s">
        <v>109</v>
      </c>
      <c r="J35" s="96">
        <v>5</v>
      </c>
      <c r="K35" s="96">
        <v>6</v>
      </c>
      <c r="L35" s="99">
        <v>1.2788652173552222</v>
      </c>
      <c r="M35" s="99">
        <v>1.1476795995439462</v>
      </c>
      <c r="N35" s="100">
        <v>0.33625244052074738</v>
      </c>
      <c r="O35" s="101">
        <v>6135925.3099999996</v>
      </c>
      <c r="P35" s="101">
        <v>-2067275.9</v>
      </c>
      <c r="Q35" s="102">
        <v>3</v>
      </c>
      <c r="R35" s="101">
        <v>1479375.97</v>
      </c>
      <c r="S35" s="103">
        <v>-14604565.919999998</v>
      </c>
      <c r="T35" s="242">
        <v>1.67</v>
      </c>
      <c r="U35" s="243">
        <v>-1.43</v>
      </c>
      <c r="V35" s="104">
        <v>-3.98</v>
      </c>
      <c r="W35" s="243">
        <v>-4.28</v>
      </c>
      <c r="X35" s="105">
        <v>228</v>
      </c>
      <c r="Y35" s="106">
        <v>74</v>
      </c>
      <c r="Z35" s="106">
        <v>86</v>
      </c>
      <c r="AA35" s="106">
        <v>90</v>
      </c>
      <c r="AB35" s="106">
        <v>65</v>
      </c>
      <c r="AC35" s="107" t="s">
        <v>385</v>
      </c>
      <c r="AD35" s="108" t="s">
        <v>385</v>
      </c>
      <c r="AE35" s="109">
        <v>0</v>
      </c>
      <c r="AF35" s="110" t="s">
        <v>386</v>
      </c>
      <c r="AG35" s="110" t="s">
        <v>386</v>
      </c>
      <c r="AH35" s="108" t="s">
        <v>385</v>
      </c>
      <c r="AI35" s="108" t="s">
        <v>386</v>
      </c>
      <c r="AJ35" s="239">
        <v>3</v>
      </c>
      <c r="AK35" s="240" t="s">
        <v>389</v>
      </c>
      <c r="AL35" s="240" t="s">
        <v>541</v>
      </c>
      <c r="AM35" s="2" t="s">
        <v>386</v>
      </c>
      <c r="AV35" s="114"/>
    </row>
    <row r="36" spans="1:48" x14ac:dyDescent="0.7">
      <c r="A36" s="96">
        <v>31</v>
      </c>
      <c r="B36" s="96">
        <v>8</v>
      </c>
      <c r="C36" s="97" t="s">
        <v>92</v>
      </c>
      <c r="D36" s="96" t="s">
        <v>36</v>
      </c>
      <c r="E36" s="97" t="s">
        <v>283</v>
      </c>
      <c r="F36" s="96" t="s">
        <v>105</v>
      </c>
      <c r="G36" s="96">
        <v>40</v>
      </c>
      <c r="H36" s="98" t="s">
        <v>122</v>
      </c>
      <c r="I36" s="96" t="s">
        <v>109</v>
      </c>
      <c r="J36" s="96">
        <v>6</v>
      </c>
      <c r="K36" s="96">
        <v>7</v>
      </c>
      <c r="L36" s="99">
        <v>1.1319521226311471</v>
      </c>
      <c r="M36" s="99">
        <v>1.0241380912948279</v>
      </c>
      <c r="N36" s="100">
        <v>0.56558847488363795</v>
      </c>
      <c r="O36" s="101">
        <v>4792727.76</v>
      </c>
      <c r="P36" s="101">
        <v>10300104.4</v>
      </c>
      <c r="Q36" s="102">
        <v>2</v>
      </c>
      <c r="R36" s="101">
        <v>17432761.109999999</v>
      </c>
      <c r="S36" s="103">
        <v>-15778572.820000004</v>
      </c>
      <c r="T36" s="242">
        <v>14.99</v>
      </c>
      <c r="U36" s="243">
        <v>2.39</v>
      </c>
      <c r="V36" s="104">
        <v>12.37</v>
      </c>
      <c r="W36" s="243">
        <v>0.25</v>
      </c>
      <c r="X36" s="105">
        <v>229</v>
      </c>
      <c r="Y36" s="106">
        <v>24</v>
      </c>
      <c r="Z36" s="106">
        <v>59</v>
      </c>
      <c r="AA36" s="106">
        <v>90</v>
      </c>
      <c r="AB36" s="106">
        <v>52</v>
      </c>
      <c r="AC36" s="107" t="s">
        <v>385</v>
      </c>
      <c r="AD36" s="108" t="s">
        <v>385</v>
      </c>
      <c r="AE36" s="109">
        <v>0</v>
      </c>
      <c r="AF36" s="110" t="s">
        <v>385</v>
      </c>
      <c r="AG36" s="110" t="s">
        <v>385</v>
      </c>
      <c r="AH36" s="108" t="s">
        <v>385</v>
      </c>
      <c r="AI36" s="108" t="s">
        <v>385</v>
      </c>
      <c r="AJ36" s="239">
        <v>6</v>
      </c>
      <c r="AK36" s="240" t="s">
        <v>398</v>
      </c>
      <c r="AL36" s="240" t="s">
        <v>408</v>
      </c>
      <c r="AM36" s="2" t="s">
        <v>385</v>
      </c>
      <c r="AV36" s="114"/>
    </row>
    <row r="37" spans="1:48" x14ac:dyDescent="0.7">
      <c r="A37" s="96">
        <v>32</v>
      </c>
      <c r="B37" s="96">
        <v>8</v>
      </c>
      <c r="C37" s="97" t="s">
        <v>92</v>
      </c>
      <c r="D37" s="96" t="s">
        <v>73</v>
      </c>
      <c r="E37" s="97" t="s">
        <v>284</v>
      </c>
      <c r="F37" s="96" t="s">
        <v>105</v>
      </c>
      <c r="G37" s="96">
        <v>60</v>
      </c>
      <c r="H37" s="98" t="s">
        <v>128</v>
      </c>
      <c r="I37" s="96" t="s">
        <v>111</v>
      </c>
      <c r="J37" s="96">
        <v>12</v>
      </c>
      <c r="K37" s="96">
        <v>8</v>
      </c>
      <c r="L37" s="99">
        <v>1.1600106062056219</v>
      </c>
      <c r="M37" s="99">
        <v>1.0384309620851353</v>
      </c>
      <c r="N37" s="100">
        <v>0.64830789714023318</v>
      </c>
      <c r="O37" s="101">
        <v>7933222.1399999997</v>
      </c>
      <c r="P37" s="101">
        <v>-2793844.31</v>
      </c>
      <c r="Q37" s="102">
        <v>3</v>
      </c>
      <c r="R37" s="101">
        <v>2540428.5</v>
      </c>
      <c r="S37" s="103">
        <v>-17436666.500000007</v>
      </c>
      <c r="T37" s="242">
        <v>1.55</v>
      </c>
      <c r="U37" s="243">
        <v>2.17</v>
      </c>
      <c r="V37" s="104">
        <v>-2.5</v>
      </c>
      <c r="W37" s="243">
        <v>0.67</v>
      </c>
      <c r="X37" s="105">
        <v>290</v>
      </c>
      <c r="Y37" s="106">
        <v>65</v>
      </c>
      <c r="Z37" s="106">
        <v>95</v>
      </c>
      <c r="AA37" s="106">
        <v>82</v>
      </c>
      <c r="AB37" s="106">
        <v>50</v>
      </c>
      <c r="AC37" s="107" t="s">
        <v>386</v>
      </c>
      <c r="AD37" s="108" t="s">
        <v>386</v>
      </c>
      <c r="AE37" s="109">
        <v>0</v>
      </c>
      <c r="AF37" s="110" t="s">
        <v>386</v>
      </c>
      <c r="AG37" s="110" t="s">
        <v>386</v>
      </c>
      <c r="AH37" s="108" t="s">
        <v>385</v>
      </c>
      <c r="AI37" s="108" t="s">
        <v>385</v>
      </c>
      <c r="AJ37" s="239">
        <v>2</v>
      </c>
      <c r="AK37" s="240" t="s">
        <v>391</v>
      </c>
      <c r="AL37" s="240" t="s">
        <v>813</v>
      </c>
      <c r="AM37" s="2" t="s">
        <v>386</v>
      </c>
      <c r="AV37" s="114"/>
    </row>
    <row r="38" spans="1:48" x14ac:dyDescent="0.7">
      <c r="A38" s="96">
        <v>33</v>
      </c>
      <c r="B38" s="96">
        <v>8</v>
      </c>
      <c r="C38" s="97" t="s">
        <v>92</v>
      </c>
      <c r="D38" s="96" t="s">
        <v>77</v>
      </c>
      <c r="E38" s="97" t="s">
        <v>285</v>
      </c>
      <c r="F38" s="96" t="s">
        <v>105</v>
      </c>
      <c r="G38" s="96">
        <v>32</v>
      </c>
      <c r="H38" s="98" t="s">
        <v>122</v>
      </c>
      <c r="I38" s="96" t="s">
        <v>109</v>
      </c>
      <c r="J38" s="96">
        <v>6</v>
      </c>
      <c r="K38" s="96">
        <v>6</v>
      </c>
      <c r="L38" s="99">
        <v>3.3489351904950317</v>
      </c>
      <c r="M38" s="99">
        <v>3.0874677111655178</v>
      </c>
      <c r="N38" s="100">
        <v>2.5055988182741764</v>
      </c>
      <c r="O38" s="101">
        <v>29905264.960000001</v>
      </c>
      <c r="P38" s="101">
        <v>-17288244.829999998</v>
      </c>
      <c r="Q38" s="102">
        <v>1</v>
      </c>
      <c r="R38" s="101">
        <v>-11342871.560000001</v>
      </c>
      <c r="S38" s="103">
        <v>19168400.970000006</v>
      </c>
      <c r="T38" s="242">
        <v>-13.54</v>
      </c>
      <c r="U38" s="243">
        <v>2.39</v>
      </c>
      <c r="V38" s="121">
        <v>-18.05</v>
      </c>
      <c r="W38" s="243">
        <v>0.25</v>
      </c>
      <c r="X38" s="105">
        <v>117</v>
      </c>
      <c r="Y38" s="106">
        <v>55</v>
      </c>
      <c r="Z38" s="106">
        <v>71</v>
      </c>
      <c r="AA38" s="106">
        <v>87</v>
      </c>
      <c r="AB38" s="106">
        <v>46</v>
      </c>
      <c r="AC38" s="107" t="s">
        <v>386</v>
      </c>
      <c r="AD38" s="108" t="s">
        <v>386</v>
      </c>
      <c r="AE38" s="109">
        <v>0</v>
      </c>
      <c r="AF38" s="110" t="s">
        <v>385</v>
      </c>
      <c r="AG38" s="110" t="s">
        <v>386</v>
      </c>
      <c r="AH38" s="108" t="s">
        <v>385</v>
      </c>
      <c r="AI38" s="108" t="s">
        <v>385</v>
      </c>
      <c r="AJ38" s="239">
        <v>3</v>
      </c>
      <c r="AK38" s="240" t="s">
        <v>389</v>
      </c>
      <c r="AL38" s="240" t="s">
        <v>390</v>
      </c>
      <c r="AM38" s="2" t="s">
        <v>386</v>
      </c>
      <c r="AV38" s="114"/>
    </row>
    <row r="39" spans="1:48" x14ac:dyDescent="0.7">
      <c r="A39" s="96">
        <v>34</v>
      </c>
      <c r="B39" s="96">
        <v>8</v>
      </c>
      <c r="C39" s="97" t="s">
        <v>92</v>
      </c>
      <c r="D39" s="96" t="s">
        <v>86</v>
      </c>
      <c r="E39" s="97" t="s">
        <v>286</v>
      </c>
      <c r="F39" s="96" t="s">
        <v>105</v>
      </c>
      <c r="G39" s="96">
        <v>30</v>
      </c>
      <c r="H39" s="98" t="s">
        <v>123</v>
      </c>
      <c r="I39" s="96" t="s">
        <v>109</v>
      </c>
      <c r="J39" s="96">
        <v>5</v>
      </c>
      <c r="K39" s="96">
        <v>3</v>
      </c>
      <c r="L39" s="99">
        <v>1.2927613465204058</v>
      </c>
      <c r="M39" s="99">
        <v>1.1119376523851645</v>
      </c>
      <c r="N39" s="100">
        <v>0.59886562198211446</v>
      </c>
      <c r="O39" s="101">
        <v>5601001.1100000003</v>
      </c>
      <c r="P39" s="101">
        <v>-16047389.99</v>
      </c>
      <c r="Q39" s="102">
        <v>4</v>
      </c>
      <c r="R39" s="101">
        <v>-3833414.95</v>
      </c>
      <c r="S39" s="103">
        <v>-8012453.6100000013</v>
      </c>
      <c r="T39" s="242">
        <v>-6.29</v>
      </c>
      <c r="U39" s="243">
        <v>-1.43</v>
      </c>
      <c r="V39" s="121">
        <v>-20.78</v>
      </c>
      <c r="W39" s="243">
        <v>-4.28</v>
      </c>
      <c r="X39" s="105">
        <v>183</v>
      </c>
      <c r="Y39" s="106">
        <v>40</v>
      </c>
      <c r="Z39" s="106">
        <v>151</v>
      </c>
      <c r="AA39" s="106">
        <v>90</v>
      </c>
      <c r="AB39" s="106">
        <v>80</v>
      </c>
      <c r="AC39" s="107" t="s">
        <v>386</v>
      </c>
      <c r="AD39" s="108" t="s">
        <v>386</v>
      </c>
      <c r="AE39" s="109">
        <v>0</v>
      </c>
      <c r="AF39" s="110" t="s">
        <v>385</v>
      </c>
      <c r="AG39" s="110" t="s">
        <v>386</v>
      </c>
      <c r="AH39" s="108" t="s">
        <v>385</v>
      </c>
      <c r="AI39" s="108" t="s">
        <v>386</v>
      </c>
      <c r="AJ39" s="239">
        <v>2</v>
      </c>
      <c r="AK39" s="240" t="s">
        <v>391</v>
      </c>
      <c r="AL39" s="240" t="s">
        <v>814</v>
      </c>
      <c r="AM39" s="2" t="s">
        <v>386</v>
      </c>
      <c r="AV39" s="114"/>
    </row>
    <row r="40" spans="1:48" x14ac:dyDescent="0.7">
      <c r="A40" s="96">
        <v>35</v>
      </c>
      <c r="B40" s="96">
        <v>8</v>
      </c>
      <c r="C40" s="97" t="s">
        <v>94</v>
      </c>
      <c r="D40" s="96" t="s">
        <v>4</v>
      </c>
      <c r="E40" s="97" t="s">
        <v>287</v>
      </c>
      <c r="F40" s="96" t="s">
        <v>104</v>
      </c>
      <c r="G40" s="96">
        <v>907</v>
      </c>
      <c r="H40" s="98" t="s">
        <v>129</v>
      </c>
      <c r="I40" s="96" t="s">
        <v>113</v>
      </c>
      <c r="J40" s="96">
        <v>19</v>
      </c>
      <c r="K40" s="96">
        <v>14</v>
      </c>
      <c r="L40" s="99">
        <v>4.2196569669773485</v>
      </c>
      <c r="M40" s="99">
        <v>3.6568026635509194</v>
      </c>
      <c r="N40" s="100">
        <v>0.74144252855288684</v>
      </c>
      <c r="O40" s="101">
        <v>871597092.23000002</v>
      </c>
      <c r="P40" s="101">
        <v>385646764.17000002</v>
      </c>
      <c r="Q40" s="102">
        <v>1</v>
      </c>
      <c r="R40" s="101">
        <v>460683020.89999998</v>
      </c>
      <c r="S40" s="103">
        <v>-70281965.220000058</v>
      </c>
      <c r="T40" s="242">
        <v>17.559999999999999</v>
      </c>
      <c r="U40" s="243">
        <v>9.3699999999999992</v>
      </c>
      <c r="V40" s="104">
        <v>16.88</v>
      </c>
      <c r="W40" s="243">
        <v>3.72</v>
      </c>
      <c r="X40" s="105">
        <v>86</v>
      </c>
      <c r="Y40" s="106">
        <v>124</v>
      </c>
      <c r="Z40" s="106">
        <v>61</v>
      </c>
      <c r="AA40" s="106">
        <v>84</v>
      </c>
      <c r="AB40" s="106">
        <v>62</v>
      </c>
      <c r="AC40" s="107" t="s">
        <v>385</v>
      </c>
      <c r="AD40" s="108" t="s">
        <v>385</v>
      </c>
      <c r="AE40" s="109">
        <v>1</v>
      </c>
      <c r="AF40" s="110" t="s">
        <v>386</v>
      </c>
      <c r="AG40" s="110" t="s">
        <v>386</v>
      </c>
      <c r="AH40" s="108" t="s">
        <v>385</v>
      </c>
      <c r="AI40" s="108" t="s">
        <v>386</v>
      </c>
      <c r="AJ40" s="239">
        <v>4</v>
      </c>
      <c r="AK40" s="240" t="s">
        <v>387</v>
      </c>
      <c r="AL40" s="240" t="s">
        <v>393</v>
      </c>
      <c r="AM40" s="2" t="s">
        <v>386</v>
      </c>
      <c r="AV40" s="114"/>
    </row>
    <row r="41" spans="1:48" x14ac:dyDescent="0.7">
      <c r="A41" s="96">
        <v>36</v>
      </c>
      <c r="B41" s="96">
        <v>8</v>
      </c>
      <c r="C41" s="97" t="s">
        <v>94</v>
      </c>
      <c r="D41" s="96" t="s">
        <v>48</v>
      </c>
      <c r="E41" s="97" t="s">
        <v>288</v>
      </c>
      <c r="F41" s="96" t="s">
        <v>105</v>
      </c>
      <c r="G41" s="96">
        <v>40</v>
      </c>
      <c r="H41" s="98" t="s">
        <v>122</v>
      </c>
      <c r="I41" s="96" t="s">
        <v>109</v>
      </c>
      <c r="J41" s="96">
        <v>6</v>
      </c>
      <c r="K41" s="96">
        <v>6</v>
      </c>
      <c r="L41" s="99">
        <v>6.5762382648183175</v>
      </c>
      <c r="M41" s="99">
        <v>6.2362575767974819</v>
      </c>
      <c r="N41" s="100">
        <v>5.0436935186029501</v>
      </c>
      <c r="O41" s="101">
        <v>53912568.82</v>
      </c>
      <c r="P41" s="101">
        <v>5266712.8600000003</v>
      </c>
      <c r="Q41" s="102">
        <v>0</v>
      </c>
      <c r="R41" s="101">
        <v>6293144.3300000001</v>
      </c>
      <c r="S41" s="103">
        <v>39095514.710000008</v>
      </c>
      <c r="T41" s="242">
        <v>5.73</v>
      </c>
      <c r="U41" s="243">
        <v>2.39</v>
      </c>
      <c r="V41" s="104">
        <v>5.31</v>
      </c>
      <c r="W41" s="243">
        <v>0.25</v>
      </c>
      <c r="X41" s="105">
        <v>58</v>
      </c>
      <c r="Y41" s="106">
        <v>35</v>
      </c>
      <c r="Z41" s="106">
        <v>81</v>
      </c>
      <c r="AA41" s="106">
        <v>87</v>
      </c>
      <c r="AB41" s="106">
        <v>55</v>
      </c>
      <c r="AC41" s="107" t="s">
        <v>385</v>
      </c>
      <c r="AD41" s="108" t="s">
        <v>385</v>
      </c>
      <c r="AE41" s="109">
        <v>1</v>
      </c>
      <c r="AF41" s="110" t="s">
        <v>385</v>
      </c>
      <c r="AG41" s="110" t="s">
        <v>386</v>
      </c>
      <c r="AH41" s="108" t="s">
        <v>385</v>
      </c>
      <c r="AI41" s="108" t="s">
        <v>385</v>
      </c>
      <c r="AJ41" s="239">
        <v>6</v>
      </c>
      <c r="AK41" s="240" t="s">
        <v>398</v>
      </c>
      <c r="AL41" s="240" t="s">
        <v>404</v>
      </c>
      <c r="AM41" s="2" t="s">
        <v>385</v>
      </c>
      <c r="AV41" s="114"/>
    </row>
    <row r="42" spans="1:48" x14ac:dyDescent="0.7">
      <c r="A42" s="96">
        <v>37</v>
      </c>
      <c r="B42" s="96">
        <v>8</v>
      </c>
      <c r="C42" s="97" t="s">
        <v>94</v>
      </c>
      <c r="D42" s="96" t="s">
        <v>49</v>
      </c>
      <c r="E42" s="97" t="s">
        <v>289</v>
      </c>
      <c r="F42" s="96" t="s">
        <v>105</v>
      </c>
      <c r="G42" s="96">
        <v>39</v>
      </c>
      <c r="H42" s="98" t="s">
        <v>123</v>
      </c>
      <c r="I42" s="96" t="s">
        <v>109</v>
      </c>
      <c r="J42" s="96">
        <v>5</v>
      </c>
      <c r="K42" s="96">
        <v>4</v>
      </c>
      <c r="L42" s="99">
        <v>4.4346298759676843</v>
      </c>
      <c r="M42" s="99">
        <v>4.141988369554146</v>
      </c>
      <c r="N42" s="100">
        <v>3.4383228533373535</v>
      </c>
      <c r="O42" s="101">
        <v>25849445.120000001</v>
      </c>
      <c r="P42" s="101">
        <v>1560217.56</v>
      </c>
      <c r="Q42" s="102">
        <v>0</v>
      </c>
      <c r="R42" s="101">
        <v>2634903.79</v>
      </c>
      <c r="S42" s="103">
        <v>18325576.440000001</v>
      </c>
      <c r="T42" s="242">
        <v>3.2</v>
      </c>
      <c r="U42" s="243">
        <v>-1.43</v>
      </c>
      <c r="V42" s="104">
        <v>2.68</v>
      </c>
      <c r="W42" s="243">
        <v>-4.28</v>
      </c>
      <c r="X42" s="105">
        <v>99</v>
      </c>
      <c r="Y42" s="106">
        <v>19</v>
      </c>
      <c r="Z42" s="106">
        <v>39</v>
      </c>
      <c r="AA42" s="106">
        <v>95</v>
      </c>
      <c r="AB42" s="106">
        <v>52</v>
      </c>
      <c r="AC42" s="107" t="s">
        <v>385</v>
      </c>
      <c r="AD42" s="108" t="s">
        <v>385</v>
      </c>
      <c r="AE42" s="109">
        <v>0</v>
      </c>
      <c r="AF42" s="110" t="s">
        <v>385</v>
      </c>
      <c r="AG42" s="110" t="s">
        <v>385</v>
      </c>
      <c r="AH42" s="108" t="s">
        <v>385</v>
      </c>
      <c r="AI42" s="108" t="s">
        <v>385</v>
      </c>
      <c r="AJ42" s="239">
        <v>6</v>
      </c>
      <c r="AK42" s="240" t="s">
        <v>398</v>
      </c>
      <c r="AL42" s="240" t="s">
        <v>404</v>
      </c>
      <c r="AM42" s="2" t="s">
        <v>385</v>
      </c>
      <c r="AV42" s="114"/>
    </row>
    <row r="43" spans="1:48" x14ac:dyDescent="0.7">
      <c r="A43" s="96">
        <v>38</v>
      </c>
      <c r="B43" s="96">
        <v>8</v>
      </c>
      <c r="C43" s="97" t="s">
        <v>94</v>
      </c>
      <c r="D43" s="96" t="s">
        <v>50</v>
      </c>
      <c r="E43" s="97" t="s">
        <v>290</v>
      </c>
      <c r="F43" s="96" t="s">
        <v>105</v>
      </c>
      <c r="G43" s="96">
        <v>90</v>
      </c>
      <c r="H43" s="98" t="s">
        <v>124</v>
      </c>
      <c r="I43" s="96" t="s">
        <v>110</v>
      </c>
      <c r="J43" s="96">
        <v>10</v>
      </c>
      <c r="K43" s="96">
        <v>9</v>
      </c>
      <c r="L43" s="99">
        <v>1.9148576876793064</v>
      </c>
      <c r="M43" s="99">
        <v>1.5531625518321945</v>
      </c>
      <c r="N43" s="100">
        <v>0.74775334262050008</v>
      </c>
      <c r="O43" s="101">
        <v>50679019.859999999</v>
      </c>
      <c r="P43" s="101">
        <v>59920100.869999997</v>
      </c>
      <c r="Q43" s="102">
        <v>1</v>
      </c>
      <c r="R43" s="101">
        <v>67139300.060000002</v>
      </c>
      <c r="S43" s="103">
        <v>-13973335.45000001</v>
      </c>
      <c r="T43" s="242">
        <v>28.19</v>
      </c>
      <c r="U43" s="243">
        <v>-0.83</v>
      </c>
      <c r="V43" s="104">
        <v>27.25</v>
      </c>
      <c r="W43" s="243">
        <v>-1.63</v>
      </c>
      <c r="X43" s="105">
        <v>187</v>
      </c>
      <c r="Y43" s="106">
        <v>70</v>
      </c>
      <c r="Z43" s="106">
        <v>60</v>
      </c>
      <c r="AA43" s="106">
        <v>114</v>
      </c>
      <c r="AB43" s="106">
        <v>60</v>
      </c>
      <c r="AC43" s="107" t="s">
        <v>385</v>
      </c>
      <c r="AD43" s="108" t="s">
        <v>385</v>
      </c>
      <c r="AE43" s="109">
        <v>0</v>
      </c>
      <c r="AF43" s="110" t="s">
        <v>386</v>
      </c>
      <c r="AG43" s="110" t="s">
        <v>385</v>
      </c>
      <c r="AH43" s="108" t="s">
        <v>385</v>
      </c>
      <c r="AI43" s="108" t="s">
        <v>385</v>
      </c>
      <c r="AJ43" s="239">
        <v>5</v>
      </c>
      <c r="AK43" s="240" t="s">
        <v>396</v>
      </c>
      <c r="AL43" s="240" t="s">
        <v>401</v>
      </c>
      <c r="AM43" s="2" t="s">
        <v>385</v>
      </c>
      <c r="AV43" s="114"/>
    </row>
    <row r="44" spans="1:48" x14ac:dyDescent="0.7">
      <c r="A44" s="96">
        <v>39</v>
      </c>
      <c r="B44" s="96">
        <v>8</v>
      </c>
      <c r="C44" s="97" t="s">
        <v>94</v>
      </c>
      <c r="D44" s="96" t="s">
        <v>51</v>
      </c>
      <c r="E44" s="97" t="s">
        <v>291</v>
      </c>
      <c r="F44" s="96" t="s">
        <v>105</v>
      </c>
      <c r="G44" s="96">
        <v>107</v>
      </c>
      <c r="H44" s="98" t="s">
        <v>125</v>
      </c>
      <c r="I44" s="96" t="s">
        <v>111</v>
      </c>
      <c r="J44" s="96">
        <v>13</v>
      </c>
      <c r="K44" s="96">
        <v>9</v>
      </c>
      <c r="L44" s="99">
        <v>1.5535483112437254</v>
      </c>
      <c r="M44" s="99">
        <v>1.3093732173292096</v>
      </c>
      <c r="N44" s="100">
        <v>0.68954035554751514</v>
      </c>
      <c r="O44" s="101">
        <v>19384794.199999999</v>
      </c>
      <c r="P44" s="101">
        <v>-8358260.3600000003</v>
      </c>
      <c r="Q44" s="102">
        <v>2</v>
      </c>
      <c r="R44" s="101">
        <v>-3549006.46</v>
      </c>
      <c r="S44" s="103">
        <v>-10872034.460000001</v>
      </c>
      <c r="T44" s="242">
        <v>-2.02</v>
      </c>
      <c r="U44" s="243">
        <v>4.8499999999999996</v>
      </c>
      <c r="V44" s="104">
        <v>-7.16</v>
      </c>
      <c r="W44" s="243">
        <v>1.1000000000000001</v>
      </c>
      <c r="X44" s="105">
        <v>134</v>
      </c>
      <c r="Y44" s="106">
        <v>40</v>
      </c>
      <c r="Z44" s="106">
        <v>34</v>
      </c>
      <c r="AA44" s="106">
        <v>83</v>
      </c>
      <c r="AB44" s="106">
        <v>53</v>
      </c>
      <c r="AC44" s="107" t="s">
        <v>386</v>
      </c>
      <c r="AD44" s="108" t="s">
        <v>386</v>
      </c>
      <c r="AE44" s="109">
        <v>1</v>
      </c>
      <c r="AF44" s="110" t="s">
        <v>385</v>
      </c>
      <c r="AG44" s="110" t="s">
        <v>385</v>
      </c>
      <c r="AH44" s="108" t="s">
        <v>385</v>
      </c>
      <c r="AI44" s="108" t="s">
        <v>385</v>
      </c>
      <c r="AJ44" s="239">
        <v>5</v>
      </c>
      <c r="AK44" s="240" t="s">
        <v>396</v>
      </c>
      <c r="AL44" s="240" t="s">
        <v>397</v>
      </c>
      <c r="AM44" s="2" t="s">
        <v>385</v>
      </c>
      <c r="AV44" s="114"/>
    </row>
    <row r="45" spans="1:48" x14ac:dyDescent="0.7">
      <c r="A45" s="96">
        <v>40</v>
      </c>
      <c r="B45" s="96">
        <v>8</v>
      </c>
      <c r="C45" s="97" t="s">
        <v>94</v>
      </c>
      <c r="D45" s="96" t="s">
        <v>52</v>
      </c>
      <c r="E45" s="97" t="s">
        <v>292</v>
      </c>
      <c r="F45" s="96" t="s">
        <v>105</v>
      </c>
      <c r="G45" s="96">
        <v>43</v>
      </c>
      <c r="H45" s="98" t="s">
        <v>122</v>
      </c>
      <c r="I45" s="96" t="s">
        <v>109</v>
      </c>
      <c r="J45" s="96">
        <v>6</v>
      </c>
      <c r="K45" s="96">
        <v>6</v>
      </c>
      <c r="L45" s="99">
        <v>1.9707531470142527</v>
      </c>
      <c r="M45" s="99">
        <v>1.6238439815751953</v>
      </c>
      <c r="N45" s="100">
        <v>0.96873882655781296</v>
      </c>
      <c r="O45" s="101">
        <v>11857111.439999999</v>
      </c>
      <c r="P45" s="101">
        <v>-4704058.7699999996</v>
      </c>
      <c r="Q45" s="102">
        <v>1</v>
      </c>
      <c r="R45" s="101">
        <v>-691711.02</v>
      </c>
      <c r="S45" s="103">
        <v>-381834.6799999997</v>
      </c>
      <c r="T45" s="242">
        <v>-0.66</v>
      </c>
      <c r="U45" s="243">
        <v>2.39</v>
      </c>
      <c r="V45" s="104">
        <v>-6.08</v>
      </c>
      <c r="W45" s="243">
        <v>0.25</v>
      </c>
      <c r="X45" s="105">
        <v>76</v>
      </c>
      <c r="Y45" s="106">
        <v>32</v>
      </c>
      <c r="Z45" s="106">
        <v>43</v>
      </c>
      <c r="AA45" s="106">
        <v>138</v>
      </c>
      <c r="AB45" s="106">
        <v>57</v>
      </c>
      <c r="AC45" s="107" t="s">
        <v>386</v>
      </c>
      <c r="AD45" s="108" t="s">
        <v>386</v>
      </c>
      <c r="AE45" s="109">
        <v>1</v>
      </c>
      <c r="AF45" s="110" t="s">
        <v>385</v>
      </c>
      <c r="AG45" s="110" t="s">
        <v>385</v>
      </c>
      <c r="AH45" s="108" t="s">
        <v>386</v>
      </c>
      <c r="AI45" s="108" t="s">
        <v>385</v>
      </c>
      <c r="AJ45" s="239">
        <v>4</v>
      </c>
      <c r="AK45" s="240" t="s">
        <v>387</v>
      </c>
      <c r="AL45" s="240" t="s">
        <v>393</v>
      </c>
      <c r="AM45" s="2" t="s">
        <v>386</v>
      </c>
      <c r="AV45" s="114"/>
    </row>
    <row r="46" spans="1:48" x14ac:dyDescent="0.7">
      <c r="A46" s="96">
        <v>41</v>
      </c>
      <c r="B46" s="96">
        <v>8</v>
      </c>
      <c r="C46" s="97" t="s">
        <v>94</v>
      </c>
      <c r="D46" s="96" t="s">
        <v>53</v>
      </c>
      <c r="E46" s="97" t="s">
        <v>293</v>
      </c>
      <c r="F46" s="96" t="s">
        <v>105</v>
      </c>
      <c r="G46" s="96">
        <v>15</v>
      </c>
      <c r="H46" s="98" t="s">
        <v>126</v>
      </c>
      <c r="I46" s="96" t="s">
        <v>112</v>
      </c>
      <c r="J46" s="96">
        <v>2</v>
      </c>
      <c r="K46" s="96">
        <v>1</v>
      </c>
      <c r="L46" s="99">
        <v>2.6596440287891308</v>
      </c>
      <c r="M46" s="99">
        <v>2.4307979554214127</v>
      </c>
      <c r="N46" s="100">
        <v>1.7134389039427553</v>
      </c>
      <c r="O46" s="101">
        <v>9601229.7400000002</v>
      </c>
      <c r="P46" s="101">
        <v>-6864726.1100000003</v>
      </c>
      <c r="Q46" s="102">
        <v>1</v>
      </c>
      <c r="R46" s="101">
        <v>-6830063.1100000003</v>
      </c>
      <c r="S46" s="103">
        <v>4127278.589999998</v>
      </c>
      <c r="T46" s="242">
        <v>-15.18</v>
      </c>
      <c r="U46" s="243">
        <v>1.78</v>
      </c>
      <c r="V46" s="104">
        <v>-21.08</v>
      </c>
      <c r="W46" s="243">
        <v>-3</v>
      </c>
      <c r="X46" s="105">
        <v>85</v>
      </c>
      <c r="Y46" s="106">
        <v>30</v>
      </c>
      <c r="Z46" s="106">
        <v>43</v>
      </c>
      <c r="AA46" s="106">
        <v>117</v>
      </c>
      <c r="AB46" s="106">
        <v>57</v>
      </c>
      <c r="AC46" s="107" t="s">
        <v>386</v>
      </c>
      <c r="AD46" s="108" t="s">
        <v>386</v>
      </c>
      <c r="AE46" s="109">
        <v>1</v>
      </c>
      <c r="AF46" s="110" t="s">
        <v>385</v>
      </c>
      <c r="AG46" s="110" t="s">
        <v>385</v>
      </c>
      <c r="AH46" s="108" t="s">
        <v>385</v>
      </c>
      <c r="AI46" s="108" t="s">
        <v>385</v>
      </c>
      <c r="AJ46" s="239">
        <v>5</v>
      </c>
      <c r="AK46" s="240" t="s">
        <v>396</v>
      </c>
      <c r="AL46" s="240" t="s">
        <v>401</v>
      </c>
      <c r="AM46" s="2" t="s">
        <v>385</v>
      </c>
      <c r="AV46" s="114"/>
    </row>
    <row r="47" spans="1:48" x14ac:dyDescent="0.7">
      <c r="A47" s="96">
        <v>42</v>
      </c>
      <c r="B47" s="96">
        <v>8</v>
      </c>
      <c r="C47" s="97" t="s">
        <v>94</v>
      </c>
      <c r="D47" s="96" t="s">
        <v>54</v>
      </c>
      <c r="E47" s="97" t="s">
        <v>294</v>
      </c>
      <c r="F47" s="96" t="s">
        <v>106</v>
      </c>
      <c r="G47" s="96">
        <v>264</v>
      </c>
      <c r="H47" s="98" t="s">
        <v>130</v>
      </c>
      <c r="I47" s="96" t="s">
        <v>114</v>
      </c>
      <c r="J47" s="96">
        <v>15</v>
      </c>
      <c r="K47" s="96">
        <v>12</v>
      </c>
      <c r="L47" s="99">
        <v>2.0893764624302289</v>
      </c>
      <c r="M47" s="99">
        <v>1.816543597974944</v>
      </c>
      <c r="N47" s="100">
        <v>0.72831669031828583</v>
      </c>
      <c r="O47" s="101">
        <v>84203120.329999998</v>
      </c>
      <c r="P47" s="101">
        <v>-3844616.14</v>
      </c>
      <c r="Q47" s="102">
        <v>2</v>
      </c>
      <c r="R47" s="101">
        <v>39311920.899999999</v>
      </c>
      <c r="S47" s="103">
        <v>-21090553.229999989</v>
      </c>
      <c r="T47" s="242">
        <v>7.02</v>
      </c>
      <c r="U47" s="243">
        <v>12.01</v>
      </c>
      <c r="V47" s="104">
        <v>-0.82</v>
      </c>
      <c r="W47" s="243">
        <v>4.55</v>
      </c>
      <c r="X47" s="105">
        <v>60</v>
      </c>
      <c r="Y47" s="106">
        <v>48</v>
      </c>
      <c r="Z47" s="106">
        <v>45</v>
      </c>
      <c r="AA47" s="106">
        <v>99</v>
      </c>
      <c r="AB47" s="106">
        <v>35</v>
      </c>
      <c r="AC47" s="107" t="s">
        <v>386</v>
      </c>
      <c r="AD47" s="108" t="s">
        <v>386</v>
      </c>
      <c r="AE47" s="109">
        <v>1</v>
      </c>
      <c r="AF47" s="110" t="s">
        <v>385</v>
      </c>
      <c r="AG47" s="110" t="s">
        <v>385</v>
      </c>
      <c r="AH47" s="108" t="s">
        <v>385</v>
      </c>
      <c r="AI47" s="108" t="s">
        <v>385</v>
      </c>
      <c r="AJ47" s="239">
        <v>5</v>
      </c>
      <c r="AK47" s="240" t="s">
        <v>396</v>
      </c>
      <c r="AL47" s="240" t="s">
        <v>397</v>
      </c>
      <c r="AM47" s="2" t="s">
        <v>385</v>
      </c>
      <c r="AV47" s="114"/>
    </row>
    <row r="48" spans="1:48" x14ac:dyDescent="0.7">
      <c r="A48" s="96">
        <v>43</v>
      </c>
      <c r="B48" s="96">
        <v>8</v>
      </c>
      <c r="C48" s="97" t="s">
        <v>94</v>
      </c>
      <c r="D48" s="96" t="s">
        <v>55</v>
      </c>
      <c r="E48" s="97" t="s">
        <v>295</v>
      </c>
      <c r="F48" s="96" t="s">
        <v>105</v>
      </c>
      <c r="G48" s="96">
        <v>40</v>
      </c>
      <c r="H48" s="98" t="s">
        <v>122</v>
      </c>
      <c r="I48" s="96" t="s">
        <v>109</v>
      </c>
      <c r="J48" s="96">
        <v>6</v>
      </c>
      <c r="K48" s="96">
        <v>7</v>
      </c>
      <c r="L48" s="99">
        <v>3.7391297413877047</v>
      </c>
      <c r="M48" s="99">
        <v>3.3776128103111804</v>
      </c>
      <c r="N48" s="100">
        <v>2.4396865797612737</v>
      </c>
      <c r="O48" s="101">
        <v>32744693.640000001</v>
      </c>
      <c r="P48" s="101">
        <v>-10278248.58</v>
      </c>
      <c r="Q48" s="102">
        <v>1</v>
      </c>
      <c r="R48" s="101">
        <v>1928241.25</v>
      </c>
      <c r="S48" s="103">
        <v>17210610.829999998</v>
      </c>
      <c r="T48" s="242">
        <v>1.98</v>
      </c>
      <c r="U48" s="243">
        <v>2.39</v>
      </c>
      <c r="V48" s="104">
        <v>-11.2</v>
      </c>
      <c r="W48" s="243">
        <v>0.25</v>
      </c>
      <c r="X48" s="105">
        <v>77</v>
      </c>
      <c r="Y48" s="106">
        <v>48</v>
      </c>
      <c r="Z48" s="106">
        <v>56</v>
      </c>
      <c r="AA48" s="106">
        <v>59</v>
      </c>
      <c r="AB48" s="106">
        <v>56</v>
      </c>
      <c r="AC48" s="107" t="s">
        <v>386</v>
      </c>
      <c r="AD48" s="108" t="s">
        <v>386</v>
      </c>
      <c r="AE48" s="109">
        <v>1</v>
      </c>
      <c r="AF48" s="110" t="s">
        <v>385</v>
      </c>
      <c r="AG48" s="110" t="s">
        <v>385</v>
      </c>
      <c r="AH48" s="108" t="s">
        <v>385</v>
      </c>
      <c r="AI48" s="108" t="s">
        <v>385</v>
      </c>
      <c r="AJ48" s="239">
        <v>5</v>
      </c>
      <c r="AK48" s="240" t="s">
        <v>396</v>
      </c>
      <c r="AL48" s="240" t="s">
        <v>401</v>
      </c>
      <c r="AM48" s="2" t="s">
        <v>385</v>
      </c>
      <c r="AV48" s="114"/>
    </row>
    <row r="49" spans="1:48" x14ac:dyDescent="0.7">
      <c r="A49" s="96">
        <v>44</v>
      </c>
      <c r="B49" s="96">
        <v>8</v>
      </c>
      <c r="C49" s="97" t="s">
        <v>94</v>
      </c>
      <c r="D49" s="96" t="s">
        <v>56</v>
      </c>
      <c r="E49" s="97" t="s">
        <v>296</v>
      </c>
      <c r="F49" s="96" t="s">
        <v>105</v>
      </c>
      <c r="G49" s="96">
        <v>82</v>
      </c>
      <c r="H49" s="98" t="s">
        <v>124</v>
      </c>
      <c r="I49" s="96" t="s">
        <v>110</v>
      </c>
      <c r="J49" s="96">
        <v>10</v>
      </c>
      <c r="K49" s="96">
        <v>9</v>
      </c>
      <c r="L49" s="99">
        <v>1.8238232106098116</v>
      </c>
      <c r="M49" s="99">
        <v>1.5620937942138291</v>
      </c>
      <c r="N49" s="100">
        <v>0.86485842005012037</v>
      </c>
      <c r="O49" s="101">
        <v>20066362.710000001</v>
      </c>
      <c r="P49" s="101">
        <v>2704960.3</v>
      </c>
      <c r="Q49" s="102">
        <v>0</v>
      </c>
      <c r="R49" s="101">
        <v>14194209.300000001</v>
      </c>
      <c r="S49" s="103">
        <v>-3291725.6100000069</v>
      </c>
      <c r="T49" s="242">
        <v>6.9</v>
      </c>
      <c r="U49" s="243">
        <v>-0.83</v>
      </c>
      <c r="V49" s="104">
        <v>2.14</v>
      </c>
      <c r="W49" s="243">
        <v>-1.63</v>
      </c>
      <c r="X49" s="105">
        <v>164</v>
      </c>
      <c r="Y49" s="106">
        <v>22</v>
      </c>
      <c r="Z49" s="106">
        <v>51</v>
      </c>
      <c r="AA49" s="106">
        <v>108</v>
      </c>
      <c r="AB49" s="106">
        <v>43</v>
      </c>
      <c r="AC49" s="107" t="s">
        <v>385</v>
      </c>
      <c r="AD49" s="108" t="s">
        <v>385</v>
      </c>
      <c r="AE49" s="109">
        <v>0</v>
      </c>
      <c r="AF49" s="110" t="s">
        <v>385</v>
      </c>
      <c r="AG49" s="110" t="s">
        <v>385</v>
      </c>
      <c r="AH49" s="108" t="s">
        <v>385</v>
      </c>
      <c r="AI49" s="108" t="s">
        <v>385</v>
      </c>
      <c r="AJ49" s="239">
        <v>6</v>
      </c>
      <c r="AK49" s="240" t="s">
        <v>398</v>
      </c>
      <c r="AL49" s="240" t="s">
        <v>404</v>
      </c>
      <c r="AM49" s="2" t="s">
        <v>385</v>
      </c>
      <c r="AV49" s="114"/>
    </row>
    <row r="50" spans="1:48" x14ac:dyDescent="0.7">
      <c r="A50" s="96">
        <v>45</v>
      </c>
      <c r="B50" s="96">
        <v>8</v>
      </c>
      <c r="C50" s="97" t="s">
        <v>94</v>
      </c>
      <c r="D50" s="96" t="s">
        <v>57</v>
      </c>
      <c r="E50" s="97" t="s">
        <v>297</v>
      </c>
      <c r="F50" s="96" t="s">
        <v>105</v>
      </c>
      <c r="G50" s="96">
        <v>82</v>
      </c>
      <c r="H50" s="98" t="s">
        <v>124</v>
      </c>
      <c r="I50" s="96" t="s">
        <v>110</v>
      </c>
      <c r="J50" s="96">
        <v>10</v>
      </c>
      <c r="K50" s="96">
        <v>9</v>
      </c>
      <c r="L50" s="99">
        <v>1.2080787670346742</v>
      </c>
      <c r="M50" s="99">
        <v>1.0107205290772812</v>
      </c>
      <c r="N50" s="100">
        <v>0.55612211112349808</v>
      </c>
      <c r="O50" s="101">
        <v>7014149</v>
      </c>
      <c r="P50" s="101">
        <v>-2973769.22</v>
      </c>
      <c r="Q50" s="102">
        <v>3</v>
      </c>
      <c r="R50" s="101">
        <v>1063245.02</v>
      </c>
      <c r="S50" s="103">
        <v>-14962726.349999998</v>
      </c>
      <c r="T50" s="242">
        <v>0.62</v>
      </c>
      <c r="U50" s="243">
        <v>-0.83</v>
      </c>
      <c r="V50" s="104">
        <v>-2.4300000000000002</v>
      </c>
      <c r="W50" s="243">
        <v>-1.63</v>
      </c>
      <c r="X50" s="105">
        <v>160</v>
      </c>
      <c r="Y50" s="106">
        <v>26</v>
      </c>
      <c r="Z50" s="106">
        <v>35</v>
      </c>
      <c r="AA50" s="106">
        <v>90</v>
      </c>
      <c r="AB50" s="106">
        <v>47</v>
      </c>
      <c r="AC50" s="107" t="s">
        <v>385</v>
      </c>
      <c r="AD50" s="108" t="s">
        <v>386</v>
      </c>
      <c r="AE50" s="109">
        <v>1</v>
      </c>
      <c r="AF50" s="110" t="s">
        <v>385</v>
      </c>
      <c r="AG50" s="110" t="s">
        <v>385</v>
      </c>
      <c r="AH50" s="108" t="s">
        <v>385</v>
      </c>
      <c r="AI50" s="108" t="s">
        <v>385</v>
      </c>
      <c r="AJ50" s="239">
        <v>6</v>
      </c>
      <c r="AK50" s="240" t="s">
        <v>398</v>
      </c>
      <c r="AL50" s="240" t="s">
        <v>815</v>
      </c>
      <c r="AM50" s="2" t="s">
        <v>385</v>
      </c>
      <c r="AV50" s="114"/>
    </row>
    <row r="51" spans="1:48" x14ac:dyDescent="0.7">
      <c r="A51" s="96">
        <v>46</v>
      </c>
      <c r="B51" s="96">
        <v>8</v>
      </c>
      <c r="C51" s="97" t="s">
        <v>94</v>
      </c>
      <c r="D51" s="96" t="s">
        <v>58</v>
      </c>
      <c r="E51" s="97" t="s">
        <v>298</v>
      </c>
      <c r="F51" s="96" t="s">
        <v>105</v>
      </c>
      <c r="G51" s="96">
        <v>38</v>
      </c>
      <c r="H51" s="98" t="s">
        <v>123</v>
      </c>
      <c r="I51" s="96" t="s">
        <v>109</v>
      </c>
      <c r="J51" s="96">
        <v>5</v>
      </c>
      <c r="K51" s="96">
        <v>6</v>
      </c>
      <c r="L51" s="99">
        <v>3.1970727378497052</v>
      </c>
      <c r="M51" s="99">
        <v>2.9228570543429373</v>
      </c>
      <c r="N51" s="100">
        <v>2.2147338294087571</v>
      </c>
      <c r="O51" s="101">
        <v>23369272.359999999</v>
      </c>
      <c r="P51" s="101">
        <v>497779.5</v>
      </c>
      <c r="Q51" s="102">
        <v>0</v>
      </c>
      <c r="R51" s="101">
        <v>6897076.75</v>
      </c>
      <c r="S51" s="103">
        <v>12920576.189999998</v>
      </c>
      <c r="T51" s="242">
        <v>7.79</v>
      </c>
      <c r="U51" s="243">
        <v>-1.43</v>
      </c>
      <c r="V51" s="104">
        <v>0.69</v>
      </c>
      <c r="W51" s="243">
        <v>-4.28</v>
      </c>
      <c r="X51" s="105">
        <v>58</v>
      </c>
      <c r="Y51" s="106">
        <v>31</v>
      </c>
      <c r="Z51" s="106">
        <v>52</v>
      </c>
      <c r="AA51" s="106">
        <v>105</v>
      </c>
      <c r="AB51" s="106">
        <v>41</v>
      </c>
      <c r="AC51" s="107" t="s">
        <v>385</v>
      </c>
      <c r="AD51" s="108" t="s">
        <v>385</v>
      </c>
      <c r="AE51" s="109">
        <v>1</v>
      </c>
      <c r="AF51" s="110" t="s">
        <v>385</v>
      </c>
      <c r="AG51" s="110" t="s">
        <v>385</v>
      </c>
      <c r="AH51" s="108" t="s">
        <v>385</v>
      </c>
      <c r="AI51" s="108" t="s">
        <v>385</v>
      </c>
      <c r="AJ51" s="239">
        <v>7</v>
      </c>
      <c r="AK51" s="240" t="s">
        <v>113</v>
      </c>
      <c r="AL51" s="240" t="s">
        <v>403</v>
      </c>
      <c r="AM51" s="2" t="s">
        <v>385</v>
      </c>
      <c r="AV51" s="114"/>
    </row>
    <row r="52" spans="1:48" x14ac:dyDescent="0.7">
      <c r="A52" s="96">
        <v>47</v>
      </c>
      <c r="B52" s="96">
        <v>8</v>
      </c>
      <c r="C52" s="97" t="s">
        <v>94</v>
      </c>
      <c r="D52" s="96" t="s">
        <v>59</v>
      </c>
      <c r="E52" s="97" t="s">
        <v>299</v>
      </c>
      <c r="F52" s="96" t="s">
        <v>105</v>
      </c>
      <c r="G52" s="96">
        <v>35</v>
      </c>
      <c r="H52" s="98" t="s">
        <v>123</v>
      </c>
      <c r="I52" s="96" t="s">
        <v>109</v>
      </c>
      <c r="J52" s="96">
        <v>5</v>
      </c>
      <c r="K52" s="96">
        <v>4</v>
      </c>
      <c r="L52" s="99">
        <v>2.5554683179266289</v>
      </c>
      <c r="M52" s="99">
        <v>2.2761493749787451</v>
      </c>
      <c r="N52" s="100">
        <v>1.7143265612776175</v>
      </c>
      <c r="O52" s="101">
        <v>11376508.73</v>
      </c>
      <c r="P52" s="101">
        <v>-3351615.99</v>
      </c>
      <c r="Q52" s="102">
        <v>1</v>
      </c>
      <c r="R52" s="101">
        <v>-1146432.98</v>
      </c>
      <c r="S52" s="103">
        <v>5224498.8</v>
      </c>
      <c r="T52" s="242">
        <v>-1.91</v>
      </c>
      <c r="U52" s="243">
        <v>-1.43</v>
      </c>
      <c r="V52" s="104">
        <v>-7.35</v>
      </c>
      <c r="W52" s="243">
        <v>-4.28</v>
      </c>
      <c r="X52" s="105">
        <v>141</v>
      </c>
      <c r="Y52" s="106">
        <v>47</v>
      </c>
      <c r="Z52" s="106">
        <v>53</v>
      </c>
      <c r="AA52" s="106">
        <v>89</v>
      </c>
      <c r="AB52" s="106">
        <v>51</v>
      </c>
      <c r="AC52" s="107" t="s">
        <v>386</v>
      </c>
      <c r="AD52" s="108" t="s">
        <v>386</v>
      </c>
      <c r="AE52" s="109">
        <v>0</v>
      </c>
      <c r="AF52" s="110" t="s">
        <v>385</v>
      </c>
      <c r="AG52" s="110" t="s">
        <v>385</v>
      </c>
      <c r="AH52" s="108" t="s">
        <v>385</v>
      </c>
      <c r="AI52" s="108" t="s">
        <v>385</v>
      </c>
      <c r="AJ52" s="239">
        <v>4</v>
      </c>
      <c r="AK52" s="240" t="s">
        <v>387</v>
      </c>
      <c r="AL52" s="240" t="s">
        <v>393</v>
      </c>
      <c r="AM52" s="2" t="s">
        <v>386</v>
      </c>
      <c r="AV52" s="114"/>
    </row>
    <row r="53" spans="1:48" x14ac:dyDescent="0.7">
      <c r="A53" s="96">
        <v>48</v>
      </c>
      <c r="B53" s="96">
        <v>8</v>
      </c>
      <c r="C53" s="97" t="s">
        <v>94</v>
      </c>
      <c r="D53" s="96" t="s">
        <v>60</v>
      </c>
      <c r="E53" s="97" t="s">
        <v>300</v>
      </c>
      <c r="F53" s="96" t="s">
        <v>105</v>
      </c>
      <c r="G53" s="96">
        <v>42</v>
      </c>
      <c r="H53" s="98" t="s">
        <v>123</v>
      </c>
      <c r="I53" s="96" t="s">
        <v>109</v>
      </c>
      <c r="J53" s="96">
        <v>5</v>
      </c>
      <c r="K53" s="96">
        <v>6</v>
      </c>
      <c r="L53" s="99">
        <v>2.7637152360109907</v>
      </c>
      <c r="M53" s="99">
        <v>2.5242594871098376</v>
      </c>
      <c r="N53" s="100">
        <v>2.0235720318766055</v>
      </c>
      <c r="O53" s="101">
        <v>26724706.859999999</v>
      </c>
      <c r="P53" s="101">
        <v>-7633941.3700000001</v>
      </c>
      <c r="Q53" s="102">
        <v>1</v>
      </c>
      <c r="R53" s="101">
        <v>-2455776.5</v>
      </c>
      <c r="S53" s="103">
        <v>15509682.029999999</v>
      </c>
      <c r="T53" s="242">
        <v>-2.31</v>
      </c>
      <c r="U53" s="243">
        <v>-1.43</v>
      </c>
      <c r="V53" s="104">
        <v>-7.34</v>
      </c>
      <c r="W53" s="243">
        <v>-4.28</v>
      </c>
      <c r="X53" s="105">
        <v>85</v>
      </c>
      <c r="Y53" s="106">
        <v>23</v>
      </c>
      <c r="Z53" s="106">
        <v>75</v>
      </c>
      <c r="AA53" s="106">
        <v>132</v>
      </c>
      <c r="AB53" s="106">
        <v>47</v>
      </c>
      <c r="AC53" s="107" t="s">
        <v>386</v>
      </c>
      <c r="AD53" s="108" t="s">
        <v>386</v>
      </c>
      <c r="AE53" s="109">
        <v>1</v>
      </c>
      <c r="AF53" s="110" t="s">
        <v>385</v>
      </c>
      <c r="AG53" s="110" t="s">
        <v>386</v>
      </c>
      <c r="AH53" s="108" t="s">
        <v>386</v>
      </c>
      <c r="AI53" s="108" t="s">
        <v>385</v>
      </c>
      <c r="AJ53" s="239">
        <v>3</v>
      </c>
      <c r="AK53" s="240" t="s">
        <v>389</v>
      </c>
      <c r="AL53" s="240" t="s">
        <v>390</v>
      </c>
      <c r="AM53" s="2" t="s">
        <v>386</v>
      </c>
      <c r="AV53" s="114"/>
    </row>
    <row r="54" spans="1:48" x14ac:dyDescent="0.7">
      <c r="A54" s="96">
        <v>49</v>
      </c>
      <c r="B54" s="96">
        <v>8</v>
      </c>
      <c r="C54" s="97" t="s">
        <v>94</v>
      </c>
      <c r="D54" s="96" t="s">
        <v>61</v>
      </c>
      <c r="E54" s="97" t="s">
        <v>301</v>
      </c>
      <c r="F54" s="96" t="s">
        <v>105</v>
      </c>
      <c r="G54" s="96">
        <v>40</v>
      </c>
      <c r="H54" s="98" t="s">
        <v>122</v>
      </c>
      <c r="I54" s="96" t="s">
        <v>109</v>
      </c>
      <c r="J54" s="96">
        <v>6</v>
      </c>
      <c r="K54" s="96">
        <v>5</v>
      </c>
      <c r="L54" s="99">
        <v>2.5639609064163627</v>
      </c>
      <c r="M54" s="99">
        <v>2.3165696622996945</v>
      </c>
      <c r="N54" s="100">
        <v>1.5864386086717341</v>
      </c>
      <c r="O54" s="101">
        <v>21830952.079999998</v>
      </c>
      <c r="P54" s="101">
        <v>6607581.4299999997</v>
      </c>
      <c r="Q54" s="102">
        <v>0</v>
      </c>
      <c r="R54" s="101">
        <v>11289530.77</v>
      </c>
      <c r="S54" s="103">
        <v>8185954.7200000007</v>
      </c>
      <c r="T54" s="242">
        <v>10.74</v>
      </c>
      <c r="U54" s="243">
        <v>2.39</v>
      </c>
      <c r="V54" s="104">
        <v>10.6</v>
      </c>
      <c r="W54" s="243">
        <v>0.25</v>
      </c>
      <c r="X54" s="105">
        <v>152</v>
      </c>
      <c r="Y54" s="106">
        <v>38</v>
      </c>
      <c r="Z54" s="106">
        <v>33</v>
      </c>
      <c r="AA54" s="106">
        <v>39</v>
      </c>
      <c r="AB54" s="106">
        <v>56</v>
      </c>
      <c r="AC54" s="107" t="s">
        <v>385</v>
      </c>
      <c r="AD54" s="108" t="s">
        <v>385</v>
      </c>
      <c r="AE54" s="109">
        <v>0</v>
      </c>
      <c r="AF54" s="110" t="s">
        <v>385</v>
      </c>
      <c r="AG54" s="110" t="s">
        <v>385</v>
      </c>
      <c r="AH54" s="108" t="s">
        <v>385</v>
      </c>
      <c r="AI54" s="108" t="s">
        <v>385</v>
      </c>
      <c r="AJ54" s="239">
        <v>6</v>
      </c>
      <c r="AK54" s="240" t="s">
        <v>398</v>
      </c>
      <c r="AL54" s="240" t="s">
        <v>404</v>
      </c>
      <c r="AM54" s="2" t="s">
        <v>385</v>
      </c>
      <c r="AV54" s="114"/>
    </row>
    <row r="55" spans="1:48" x14ac:dyDescent="0.7">
      <c r="A55" s="96">
        <v>50</v>
      </c>
      <c r="B55" s="96">
        <v>8</v>
      </c>
      <c r="C55" s="97" t="s">
        <v>94</v>
      </c>
      <c r="D55" s="96" t="s">
        <v>62</v>
      </c>
      <c r="E55" s="97" t="s">
        <v>302</v>
      </c>
      <c r="F55" s="96" t="s">
        <v>105</v>
      </c>
      <c r="G55" s="96">
        <v>34</v>
      </c>
      <c r="H55" s="98" t="s">
        <v>123</v>
      </c>
      <c r="I55" s="96" t="s">
        <v>109</v>
      </c>
      <c r="J55" s="96">
        <v>5</v>
      </c>
      <c r="K55" s="96">
        <v>5</v>
      </c>
      <c r="L55" s="99">
        <v>2.9008568970228605</v>
      </c>
      <c r="M55" s="99">
        <v>2.6485215141991687</v>
      </c>
      <c r="N55" s="100">
        <v>2.190403203047901</v>
      </c>
      <c r="O55" s="101">
        <v>22972395.710000001</v>
      </c>
      <c r="P55" s="101">
        <v>-9120997.1999999993</v>
      </c>
      <c r="Q55" s="102">
        <v>1</v>
      </c>
      <c r="R55" s="101">
        <v>-1271893.02</v>
      </c>
      <c r="S55" s="103">
        <v>14386360.949999999</v>
      </c>
      <c r="T55" s="242">
        <v>-1.65</v>
      </c>
      <c r="U55" s="243">
        <v>-1.43</v>
      </c>
      <c r="V55" s="104">
        <v>-10.23</v>
      </c>
      <c r="W55" s="243">
        <v>-4.28</v>
      </c>
      <c r="X55" s="105">
        <v>10</v>
      </c>
      <c r="Y55" s="106">
        <v>27</v>
      </c>
      <c r="Z55" s="106">
        <v>48</v>
      </c>
      <c r="AA55" s="106">
        <v>101</v>
      </c>
      <c r="AB55" s="106">
        <v>45</v>
      </c>
      <c r="AC55" s="107" t="s">
        <v>386</v>
      </c>
      <c r="AD55" s="108" t="s">
        <v>386</v>
      </c>
      <c r="AE55" s="109">
        <v>1</v>
      </c>
      <c r="AF55" s="110" t="s">
        <v>385</v>
      </c>
      <c r="AG55" s="110" t="s">
        <v>385</v>
      </c>
      <c r="AH55" s="108" t="s">
        <v>385</v>
      </c>
      <c r="AI55" s="108" t="s">
        <v>385</v>
      </c>
      <c r="AJ55" s="239">
        <v>5</v>
      </c>
      <c r="AK55" s="240" t="s">
        <v>396</v>
      </c>
      <c r="AL55" s="240" t="s">
        <v>401</v>
      </c>
      <c r="AM55" s="2" t="s">
        <v>385</v>
      </c>
      <c r="AV55" s="114"/>
    </row>
    <row r="56" spans="1:48" x14ac:dyDescent="0.7">
      <c r="A56" s="96">
        <v>51</v>
      </c>
      <c r="B56" s="96">
        <v>8</v>
      </c>
      <c r="C56" s="97" t="s">
        <v>94</v>
      </c>
      <c r="D56" s="96" t="s">
        <v>75</v>
      </c>
      <c r="E56" s="97" t="s">
        <v>303</v>
      </c>
      <c r="F56" s="96" t="s">
        <v>106</v>
      </c>
      <c r="G56" s="96">
        <v>276</v>
      </c>
      <c r="H56" s="98" t="s">
        <v>121</v>
      </c>
      <c r="I56" s="96" t="s">
        <v>108</v>
      </c>
      <c r="J56" s="96">
        <v>16</v>
      </c>
      <c r="K56" s="96">
        <v>12</v>
      </c>
      <c r="L56" s="99">
        <v>3.8518417929078432</v>
      </c>
      <c r="M56" s="99">
        <v>3.3715841746331559</v>
      </c>
      <c r="N56" s="100">
        <v>2.4760785823838893</v>
      </c>
      <c r="O56" s="101">
        <v>238388369.31</v>
      </c>
      <c r="P56" s="101">
        <v>25145676.219999999</v>
      </c>
      <c r="Q56" s="102">
        <v>0</v>
      </c>
      <c r="R56" s="101">
        <v>41382799.909999996</v>
      </c>
      <c r="S56" s="103">
        <v>144062071.77000001</v>
      </c>
      <c r="T56" s="242">
        <v>7.11</v>
      </c>
      <c r="U56" s="243">
        <v>10.62</v>
      </c>
      <c r="V56" s="104">
        <v>3.3</v>
      </c>
      <c r="W56" s="243">
        <v>2.81</v>
      </c>
      <c r="X56" s="105">
        <v>45</v>
      </c>
      <c r="Y56" s="106">
        <v>39</v>
      </c>
      <c r="Z56" s="106">
        <v>51</v>
      </c>
      <c r="AA56" s="106">
        <v>73</v>
      </c>
      <c r="AB56" s="106">
        <v>62</v>
      </c>
      <c r="AC56" s="107" t="s">
        <v>386</v>
      </c>
      <c r="AD56" s="108" t="s">
        <v>385</v>
      </c>
      <c r="AE56" s="109">
        <v>1</v>
      </c>
      <c r="AF56" s="110" t="s">
        <v>385</v>
      </c>
      <c r="AG56" s="110" t="s">
        <v>385</v>
      </c>
      <c r="AH56" s="108" t="s">
        <v>385</v>
      </c>
      <c r="AI56" s="108" t="s">
        <v>386</v>
      </c>
      <c r="AJ56" s="239">
        <v>5</v>
      </c>
      <c r="AK56" s="240" t="s">
        <v>396</v>
      </c>
      <c r="AL56" s="240" t="s">
        <v>400</v>
      </c>
      <c r="AM56" s="2" t="s">
        <v>385</v>
      </c>
      <c r="AV56" s="114"/>
    </row>
    <row r="57" spans="1:48" x14ac:dyDescent="0.7">
      <c r="A57" s="96">
        <v>52</v>
      </c>
      <c r="B57" s="96">
        <v>8</v>
      </c>
      <c r="C57" s="97" t="s">
        <v>94</v>
      </c>
      <c r="D57" s="96" t="s">
        <v>78</v>
      </c>
      <c r="E57" s="97" t="s">
        <v>304</v>
      </c>
      <c r="F57" s="96" t="s">
        <v>105</v>
      </c>
      <c r="G57" s="96">
        <v>40</v>
      </c>
      <c r="H57" s="98" t="s">
        <v>123</v>
      </c>
      <c r="I57" s="96" t="s">
        <v>109</v>
      </c>
      <c r="J57" s="96">
        <v>5</v>
      </c>
      <c r="K57" s="96">
        <v>6</v>
      </c>
      <c r="L57" s="99">
        <v>6.6948909505992846</v>
      </c>
      <c r="M57" s="99">
        <v>6.3327263251091601</v>
      </c>
      <c r="N57" s="100">
        <v>5.5247869926012108</v>
      </c>
      <c r="O57" s="101">
        <v>48303810.880000003</v>
      </c>
      <c r="P57" s="101">
        <v>1278664.6100000001</v>
      </c>
      <c r="Q57" s="102">
        <v>0</v>
      </c>
      <c r="R57" s="101">
        <v>8241300.0800000001</v>
      </c>
      <c r="S57" s="103">
        <v>38379041.329999998</v>
      </c>
      <c r="T57" s="242">
        <v>10</v>
      </c>
      <c r="U57" s="243">
        <v>-1.43</v>
      </c>
      <c r="V57" s="104">
        <v>0.81</v>
      </c>
      <c r="W57" s="243">
        <v>-4.28</v>
      </c>
      <c r="X57" s="105">
        <v>41</v>
      </c>
      <c r="Y57" s="106">
        <v>33</v>
      </c>
      <c r="Z57" s="106">
        <v>52</v>
      </c>
      <c r="AA57" s="106">
        <v>52</v>
      </c>
      <c r="AB57" s="106">
        <v>43</v>
      </c>
      <c r="AC57" s="107" t="s">
        <v>385</v>
      </c>
      <c r="AD57" s="108" t="s">
        <v>385</v>
      </c>
      <c r="AE57" s="109">
        <v>1</v>
      </c>
      <c r="AF57" s="110" t="s">
        <v>385</v>
      </c>
      <c r="AG57" s="110" t="s">
        <v>385</v>
      </c>
      <c r="AH57" s="108" t="s">
        <v>385</v>
      </c>
      <c r="AI57" s="108" t="s">
        <v>385</v>
      </c>
      <c r="AJ57" s="239">
        <v>7</v>
      </c>
      <c r="AK57" s="240" t="s">
        <v>113</v>
      </c>
      <c r="AL57" s="240" t="s">
        <v>403</v>
      </c>
      <c r="AM57" s="2" t="s">
        <v>385</v>
      </c>
      <c r="AV57" s="114"/>
    </row>
    <row r="58" spans="1:48" x14ac:dyDescent="0.7">
      <c r="A58" s="96">
        <v>53</v>
      </c>
      <c r="B58" s="96">
        <v>8</v>
      </c>
      <c r="C58" s="97" t="s">
        <v>93</v>
      </c>
      <c r="D58" s="96" t="s">
        <v>3</v>
      </c>
      <c r="E58" s="97" t="s">
        <v>305</v>
      </c>
      <c r="F58" s="96" t="s">
        <v>106</v>
      </c>
      <c r="G58" s="96">
        <v>420</v>
      </c>
      <c r="H58" s="98" t="s">
        <v>127</v>
      </c>
      <c r="I58" s="96" t="s">
        <v>108</v>
      </c>
      <c r="J58" s="96">
        <v>17</v>
      </c>
      <c r="K58" s="96">
        <v>13</v>
      </c>
      <c r="L58" s="99">
        <v>5.0902610271047521</v>
      </c>
      <c r="M58" s="99">
        <v>4.6617533182925701</v>
      </c>
      <c r="N58" s="100">
        <v>3.4184251070646567</v>
      </c>
      <c r="O58" s="101">
        <v>668054924.53999996</v>
      </c>
      <c r="P58" s="101">
        <v>35730520.899999999</v>
      </c>
      <c r="Q58" s="102">
        <v>0</v>
      </c>
      <c r="R58" s="101">
        <v>129764077.64</v>
      </c>
      <c r="S58" s="103">
        <v>394996992.04999995</v>
      </c>
      <c r="T58" s="242">
        <v>10.94</v>
      </c>
      <c r="U58" s="243">
        <v>10.73</v>
      </c>
      <c r="V58" s="104">
        <v>2.27</v>
      </c>
      <c r="W58" s="243">
        <v>2.68</v>
      </c>
      <c r="X58" s="105">
        <v>52</v>
      </c>
      <c r="Y58" s="106">
        <v>75</v>
      </c>
      <c r="Z58" s="106">
        <v>28</v>
      </c>
      <c r="AA58" s="106">
        <v>133</v>
      </c>
      <c r="AB58" s="106">
        <v>48</v>
      </c>
      <c r="AC58" s="107" t="s">
        <v>385</v>
      </c>
      <c r="AD58" s="108" t="s">
        <v>386</v>
      </c>
      <c r="AE58" s="109">
        <v>1</v>
      </c>
      <c r="AF58" s="110" t="s">
        <v>386</v>
      </c>
      <c r="AG58" s="110" t="s">
        <v>385</v>
      </c>
      <c r="AH58" s="108" t="s">
        <v>386</v>
      </c>
      <c r="AI58" s="108" t="s">
        <v>385</v>
      </c>
      <c r="AJ58" s="239">
        <v>4</v>
      </c>
      <c r="AK58" s="240" t="s">
        <v>387</v>
      </c>
      <c r="AL58" s="240" t="s">
        <v>388</v>
      </c>
      <c r="AM58" s="2" t="s">
        <v>386</v>
      </c>
      <c r="AV58" s="114"/>
    </row>
    <row r="59" spans="1:48" x14ac:dyDescent="0.7">
      <c r="A59" s="96">
        <v>54</v>
      </c>
      <c r="B59" s="96">
        <v>8</v>
      </c>
      <c r="C59" s="97" t="s">
        <v>93</v>
      </c>
      <c r="D59" s="96" t="s">
        <v>39</v>
      </c>
      <c r="E59" s="97" t="s">
        <v>306</v>
      </c>
      <c r="F59" s="96" t="s">
        <v>105</v>
      </c>
      <c r="G59" s="96">
        <v>129</v>
      </c>
      <c r="H59" s="98" t="s">
        <v>125</v>
      </c>
      <c r="I59" s="96" t="s">
        <v>111</v>
      </c>
      <c r="J59" s="96">
        <v>13</v>
      </c>
      <c r="K59" s="96">
        <v>10</v>
      </c>
      <c r="L59" s="99">
        <v>1.1076426946602362</v>
      </c>
      <c r="M59" s="99">
        <v>0.91955156799191295</v>
      </c>
      <c r="N59" s="100">
        <v>0.2744598753028169</v>
      </c>
      <c r="O59" s="101">
        <v>7763897.0499999998</v>
      </c>
      <c r="P59" s="101">
        <v>-8274949.8099999996</v>
      </c>
      <c r="Q59" s="102">
        <v>4</v>
      </c>
      <c r="R59" s="101">
        <v>4347934.54</v>
      </c>
      <c r="S59" s="103">
        <v>-52330711.819999993</v>
      </c>
      <c r="T59" s="242">
        <v>1.94</v>
      </c>
      <c r="U59" s="243">
        <v>4.8499999999999996</v>
      </c>
      <c r="V59" s="104">
        <v>-3.7</v>
      </c>
      <c r="W59" s="243">
        <v>1.1000000000000001</v>
      </c>
      <c r="X59" s="105">
        <v>226</v>
      </c>
      <c r="Y59" s="106">
        <v>99</v>
      </c>
      <c r="Z59" s="106">
        <v>101</v>
      </c>
      <c r="AA59" s="106">
        <v>973</v>
      </c>
      <c r="AB59" s="106">
        <v>64</v>
      </c>
      <c r="AC59" s="107" t="s">
        <v>386</v>
      </c>
      <c r="AD59" s="108" t="s">
        <v>386</v>
      </c>
      <c r="AE59" s="109">
        <v>0</v>
      </c>
      <c r="AF59" s="110" t="s">
        <v>386</v>
      </c>
      <c r="AG59" s="110" t="s">
        <v>386</v>
      </c>
      <c r="AH59" s="108" t="s">
        <v>386</v>
      </c>
      <c r="AI59" s="108" t="s">
        <v>386</v>
      </c>
      <c r="AJ59" s="239">
        <v>0</v>
      </c>
      <c r="AK59" s="240" t="s">
        <v>616</v>
      </c>
      <c r="AL59" s="240" t="s">
        <v>816</v>
      </c>
      <c r="AM59" s="2" t="s">
        <v>386</v>
      </c>
      <c r="AV59" s="114"/>
    </row>
    <row r="60" spans="1:48" x14ac:dyDescent="0.7">
      <c r="A60" s="96">
        <v>55</v>
      </c>
      <c r="B60" s="96">
        <v>8</v>
      </c>
      <c r="C60" s="97" t="s">
        <v>93</v>
      </c>
      <c r="D60" s="96" t="s">
        <v>41</v>
      </c>
      <c r="E60" s="97" t="s">
        <v>307</v>
      </c>
      <c r="F60" s="96" t="s">
        <v>105</v>
      </c>
      <c r="G60" s="96">
        <v>30</v>
      </c>
      <c r="H60" s="98" t="s">
        <v>123</v>
      </c>
      <c r="I60" s="96" t="s">
        <v>109</v>
      </c>
      <c r="J60" s="96">
        <v>5</v>
      </c>
      <c r="K60" s="96">
        <v>3</v>
      </c>
      <c r="L60" s="99">
        <v>1.0357730117601658</v>
      </c>
      <c r="M60" s="99">
        <v>0.9230447493020898</v>
      </c>
      <c r="N60" s="100">
        <v>0.36689154418235426</v>
      </c>
      <c r="O60" s="101">
        <v>871838.45</v>
      </c>
      <c r="P60" s="101">
        <v>143577.29</v>
      </c>
      <c r="Q60" s="102">
        <v>3</v>
      </c>
      <c r="R60" s="101">
        <v>1013072.77</v>
      </c>
      <c r="S60" s="103">
        <v>-15429740.679999998</v>
      </c>
      <c r="T60" s="242">
        <v>1.2</v>
      </c>
      <c r="U60" s="243">
        <v>-1.43</v>
      </c>
      <c r="V60" s="104">
        <v>0.33</v>
      </c>
      <c r="W60" s="243">
        <v>-4.28</v>
      </c>
      <c r="X60" s="105">
        <v>325</v>
      </c>
      <c r="Y60" s="106">
        <v>31</v>
      </c>
      <c r="Z60" s="106">
        <v>42</v>
      </c>
      <c r="AA60" s="106">
        <v>126</v>
      </c>
      <c r="AB60" s="106">
        <v>58</v>
      </c>
      <c r="AC60" s="107" t="s">
        <v>385</v>
      </c>
      <c r="AD60" s="108" t="s">
        <v>385</v>
      </c>
      <c r="AE60" s="109">
        <v>0</v>
      </c>
      <c r="AF60" s="110" t="s">
        <v>385</v>
      </c>
      <c r="AG60" s="110" t="s">
        <v>385</v>
      </c>
      <c r="AH60" s="108" t="s">
        <v>386</v>
      </c>
      <c r="AI60" s="108" t="s">
        <v>385</v>
      </c>
      <c r="AJ60" s="239">
        <v>5</v>
      </c>
      <c r="AK60" s="240" t="s">
        <v>396</v>
      </c>
      <c r="AL60" s="240" t="s">
        <v>649</v>
      </c>
      <c r="AM60" s="2" t="s">
        <v>385</v>
      </c>
      <c r="AV60" s="114"/>
    </row>
    <row r="61" spans="1:48" x14ac:dyDescent="0.7">
      <c r="A61" s="96">
        <v>56</v>
      </c>
      <c r="B61" s="96">
        <v>8</v>
      </c>
      <c r="C61" s="97" t="s">
        <v>93</v>
      </c>
      <c r="D61" s="96" t="s">
        <v>42</v>
      </c>
      <c r="E61" s="97" t="s">
        <v>308</v>
      </c>
      <c r="F61" s="96" t="s">
        <v>105</v>
      </c>
      <c r="G61" s="96">
        <v>30</v>
      </c>
      <c r="H61" s="98" t="s">
        <v>123</v>
      </c>
      <c r="I61" s="96" t="s">
        <v>109</v>
      </c>
      <c r="J61" s="96">
        <v>5</v>
      </c>
      <c r="K61" s="96">
        <v>4</v>
      </c>
      <c r="L61" s="99">
        <v>1.4030705447230449</v>
      </c>
      <c r="M61" s="99">
        <v>1.2818374053912289</v>
      </c>
      <c r="N61" s="100">
        <v>0.65013335803686678</v>
      </c>
      <c r="O61" s="101">
        <v>7797456.4400000004</v>
      </c>
      <c r="P61" s="101">
        <v>2179545.62</v>
      </c>
      <c r="Q61" s="102">
        <v>2</v>
      </c>
      <c r="R61" s="101">
        <v>13210133.48</v>
      </c>
      <c r="S61" s="103">
        <v>-6768219.4500000011</v>
      </c>
      <c r="T61" s="242">
        <v>12.85</v>
      </c>
      <c r="U61" s="243">
        <v>-1.43</v>
      </c>
      <c r="V61" s="104">
        <v>1.26</v>
      </c>
      <c r="W61" s="243">
        <v>-4.28</v>
      </c>
      <c r="X61" s="105">
        <v>187</v>
      </c>
      <c r="Y61" s="106">
        <v>41</v>
      </c>
      <c r="Z61" s="106">
        <v>137</v>
      </c>
      <c r="AA61" s="106">
        <v>104</v>
      </c>
      <c r="AB61" s="106">
        <v>37</v>
      </c>
      <c r="AC61" s="107" t="s">
        <v>385</v>
      </c>
      <c r="AD61" s="108" t="s">
        <v>385</v>
      </c>
      <c r="AE61" s="109">
        <v>0</v>
      </c>
      <c r="AF61" s="110" t="s">
        <v>385</v>
      </c>
      <c r="AG61" s="110" t="s">
        <v>386</v>
      </c>
      <c r="AH61" s="108" t="s">
        <v>385</v>
      </c>
      <c r="AI61" s="108" t="s">
        <v>385</v>
      </c>
      <c r="AJ61" s="239">
        <v>5</v>
      </c>
      <c r="AK61" s="240" t="s">
        <v>396</v>
      </c>
      <c r="AL61" s="240" t="s">
        <v>397</v>
      </c>
      <c r="AM61" s="2" t="s">
        <v>385</v>
      </c>
      <c r="AV61" s="114"/>
    </row>
    <row r="62" spans="1:48" x14ac:dyDescent="0.7">
      <c r="A62" s="96">
        <v>57</v>
      </c>
      <c r="B62" s="96">
        <v>8</v>
      </c>
      <c r="C62" s="97" t="s">
        <v>93</v>
      </c>
      <c r="D62" s="96" t="s">
        <v>74</v>
      </c>
      <c r="E62" s="97" t="s">
        <v>309</v>
      </c>
      <c r="F62" s="96" t="s">
        <v>106</v>
      </c>
      <c r="G62" s="96">
        <v>266</v>
      </c>
      <c r="H62" s="98" t="s">
        <v>130</v>
      </c>
      <c r="I62" s="96" t="s">
        <v>114</v>
      </c>
      <c r="J62" s="96">
        <v>15</v>
      </c>
      <c r="K62" s="96">
        <v>12</v>
      </c>
      <c r="L62" s="99">
        <v>1.2195647975831632</v>
      </c>
      <c r="M62" s="99">
        <v>1.0542178962819595</v>
      </c>
      <c r="N62" s="100">
        <v>0.44331190657223929</v>
      </c>
      <c r="O62" s="101">
        <v>43767153.979999997</v>
      </c>
      <c r="P62" s="101">
        <v>212780352.19</v>
      </c>
      <c r="Q62" s="102">
        <v>2</v>
      </c>
      <c r="R62" s="101">
        <v>94062022.870000005</v>
      </c>
      <c r="S62" s="103">
        <v>-101519377.47000003</v>
      </c>
      <c r="T62" s="242">
        <v>14.51</v>
      </c>
      <c r="U62" s="243">
        <v>12.01</v>
      </c>
      <c r="V62" s="104">
        <v>19.079999999999998</v>
      </c>
      <c r="W62" s="243">
        <v>4.55</v>
      </c>
      <c r="X62" s="105">
        <v>218</v>
      </c>
      <c r="Y62" s="106">
        <v>61</v>
      </c>
      <c r="Z62" s="106">
        <v>64</v>
      </c>
      <c r="AA62" s="106">
        <v>80</v>
      </c>
      <c r="AB62" s="106">
        <v>53</v>
      </c>
      <c r="AC62" s="107" t="s">
        <v>385</v>
      </c>
      <c r="AD62" s="108" t="s">
        <v>385</v>
      </c>
      <c r="AE62" s="109">
        <v>0</v>
      </c>
      <c r="AF62" s="110" t="s">
        <v>386</v>
      </c>
      <c r="AG62" s="110" t="s">
        <v>386</v>
      </c>
      <c r="AH62" s="108" t="s">
        <v>385</v>
      </c>
      <c r="AI62" s="108" t="s">
        <v>385</v>
      </c>
      <c r="AJ62" s="239">
        <v>4</v>
      </c>
      <c r="AK62" s="240" t="s">
        <v>387</v>
      </c>
      <c r="AL62" s="240" t="s">
        <v>405</v>
      </c>
      <c r="AM62" s="2" t="s">
        <v>386</v>
      </c>
      <c r="AV62" s="114"/>
    </row>
    <row r="63" spans="1:48" x14ac:dyDescent="0.7">
      <c r="A63" s="96">
        <v>58</v>
      </c>
      <c r="B63" s="96">
        <v>8</v>
      </c>
      <c r="C63" s="97" t="s">
        <v>93</v>
      </c>
      <c r="D63" s="96" t="s">
        <v>79</v>
      </c>
      <c r="E63" s="97" t="s">
        <v>310</v>
      </c>
      <c r="F63" s="96" t="s">
        <v>105</v>
      </c>
      <c r="G63" s="96">
        <v>30</v>
      </c>
      <c r="H63" s="98" t="s">
        <v>123</v>
      </c>
      <c r="I63" s="96" t="s">
        <v>109</v>
      </c>
      <c r="J63" s="96">
        <v>5</v>
      </c>
      <c r="K63" s="96">
        <v>3</v>
      </c>
      <c r="L63" s="99">
        <v>6.273471053505161</v>
      </c>
      <c r="M63" s="99">
        <v>5.8906640421868364</v>
      </c>
      <c r="N63" s="100">
        <v>4.262680972367427</v>
      </c>
      <c r="O63" s="101">
        <v>42175232.859999999</v>
      </c>
      <c r="P63" s="101">
        <v>17731958.710000001</v>
      </c>
      <c r="Q63" s="102">
        <v>0</v>
      </c>
      <c r="R63" s="101">
        <v>19602293.829999998</v>
      </c>
      <c r="S63" s="103">
        <v>25651772.899999999</v>
      </c>
      <c r="T63" s="242">
        <v>23.23</v>
      </c>
      <c r="U63" s="243">
        <v>-1.43</v>
      </c>
      <c r="V63" s="104">
        <v>21.18</v>
      </c>
      <c r="W63" s="243">
        <v>-4.28</v>
      </c>
      <c r="X63" s="105">
        <v>79</v>
      </c>
      <c r="Y63" s="106">
        <v>28</v>
      </c>
      <c r="Z63" s="106">
        <v>47</v>
      </c>
      <c r="AA63" s="106">
        <v>126</v>
      </c>
      <c r="AB63" s="106">
        <v>58</v>
      </c>
      <c r="AC63" s="107" t="s">
        <v>385</v>
      </c>
      <c r="AD63" s="108" t="s">
        <v>385</v>
      </c>
      <c r="AE63" s="109">
        <v>1</v>
      </c>
      <c r="AF63" s="110" t="s">
        <v>385</v>
      </c>
      <c r="AG63" s="110" t="s">
        <v>385</v>
      </c>
      <c r="AH63" s="108" t="s">
        <v>386</v>
      </c>
      <c r="AI63" s="108" t="s">
        <v>385</v>
      </c>
      <c r="AJ63" s="239">
        <v>6</v>
      </c>
      <c r="AK63" s="240" t="s">
        <v>398</v>
      </c>
      <c r="AL63" s="240" t="s">
        <v>404</v>
      </c>
      <c r="AM63" s="2" t="s">
        <v>385</v>
      </c>
      <c r="AV63" s="114"/>
    </row>
    <row r="64" spans="1:48" x14ac:dyDescent="0.7">
      <c r="A64" s="96">
        <v>59</v>
      </c>
      <c r="B64" s="96">
        <v>8</v>
      </c>
      <c r="C64" s="97" t="s">
        <v>93</v>
      </c>
      <c r="D64" s="96" t="s">
        <v>83</v>
      </c>
      <c r="E64" s="97" t="s">
        <v>311</v>
      </c>
      <c r="F64" s="96" t="s">
        <v>105</v>
      </c>
      <c r="G64" s="96">
        <v>15</v>
      </c>
      <c r="H64" s="98" t="s">
        <v>126</v>
      </c>
      <c r="I64" s="96" t="s">
        <v>112</v>
      </c>
      <c r="J64" s="96">
        <v>2</v>
      </c>
      <c r="K64" s="96">
        <v>1</v>
      </c>
      <c r="L64" s="99">
        <v>1.1517914499315913</v>
      </c>
      <c r="M64" s="99">
        <v>1.0619079543291801</v>
      </c>
      <c r="N64" s="100">
        <v>0.38865811197628886</v>
      </c>
      <c r="O64" s="101">
        <v>3321590.5</v>
      </c>
      <c r="P64" s="101">
        <v>140801.49</v>
      </c>
      <c r="Q64" s="102">
        <v>2</v>
      </c>
      <c r="R64" s="101">
        <v>7356898.2199999997</v>
      </c>
      <c r="S64" s="103">
        <v>-13383380.640000001</v>
      </c>
      <c r="T64" s="242">
        <v>13.46</v>
      </c>
      <c r="U64" s="243">
        <v>1.78</v>
      </c>
      <c r="V64" s="104">
        <v>0.18</v>
      </c>
      <c r="W64" s="243">
        <v>-3</v>
      </c>
      <c r="X64" s="105">
        <v>372</v>
      </c>
      <c r="Y64" s="106">
        <v>49</v>
      </c>
      <c r="Z64" s="106">
        <v>70</v>
      </c>
      <c r="AA64" s="106">
        <v>219</v>
      </c>
      <c r="AB64" s="106">
        <v>63</v>
      </c>
      <c r="AC64" s="107" t="s">
        <v>385</v>
      </c>
      <c r="AD64" s="108" t="s">
        <v>385</v>
      </c>
      <c r="AE64" s="109">
        <v>0</v>
      </c>
      <c r="AF64" s="110" t="s">
        <v>385</v>
      </c>
      <c r="AG64" s="110" t="s">
        <v>386</v>
      </c>
      <c r="AH64" s="108" t="s">
        <v>386</v>
      </c>
      <c r="AI64" s="108" t="s">
        <v>386</v>
      </c>
      <c r="AJ64" s="239">
        <v>3</v>
      </c>
      <c r="AK64" s="240" t="s">
        <v>389</v>
      </c>
      <c r="AL64" s="240" t="s">
        <v>402</v>
      </c>
      <c r="AM64" s="2" t="s">
        <v>386</v>
      </c>
      <c r="AV64" s="114"/>
    </row>
    <row r="65" spans="1:48" x14ac:dyDescent="0.7">
      <c r="A65" s="96">
        <v>60</v>
      </c>
      <c r="B65" s="96">
        <v>8</v>
      </c>
      <c r="C65" s="97" t="s">
        <v>93</v>
      </c>
      <c r="D65" s="96" t="s">
        <v>84</v>
      </c>
      <c r="E65" s="97" t="s">
        <v>312</v>
      </c>
      <c r="F65" s="96" t="s">
        <v>105</v>
      </c>
      <c r="G65" s="96">
        <v>30</v>
      </c>
      <c r="H65" s="98" t="s">
        <v>122</v>
      </c>
      <c r="I65" s="96" t="s">
        <v>109</v>
      </c>
      <c r="J65" s="96">
        <v>6</v>
      </c>
      <c r="K65" s="96">
        <v>4</v>
      </c>
      <c r="L65" s="99">
        <v>2.0255796136298176</v>
      </c>
      <c r="M65" s="99">
        <v>1.7829214596531275</v>
      </c>
      <c r="N65" s="100">
        <v>1.068960664154639</v>
      </c>
      <c r="O65" s="101">
        <v>24449526.149999999</v>
      </c>
      <c r="P65" s="101">
        <v>656675.57999999996</v>
      </c>
      <c r="Q65" s="102">
        <v>0</v>
      </c>
      <c r="R65" s="101">
        <v>5944218.3700000001</v>
      </c>
      <c r="S65" s="103">
        <v>1633102.6100000031</v>
      </c>
      <c r="T65" s="242">
        <v>6.97</v>
      </c>
      <c r="U65" s="243">
        <v>2.39</v>
      </c>
      <c r="V65" s="104">
        <v>0.73</v>
      </c>
      <c r="W65" s="243">
        <v>0.25</v>
      </c>
      <c r="X65" s="105">
        <v>165</v>
      </c>
      <c r="Y65" s="106">
        <v>58</v>
      </c>
      <c r="Z65" s="106">
        <v>67</v>
      </c>
      <c r="AA65" s="106">
        <v>173</v>
      </c>
      <c r="AB65" s="106">
        <v>93</v>
      </c>
      <c r="AC65" s="107" t="s">
        <v>385</v>
      </c>
      <c r="AD65" s="108" t="s">
        <v>385</v>
      </c>
      <c r="AE65" s="109">
        <v>0</v>
      </c>
      <c r="AF65" s="110" t="s">
        <v>385</v>
      </c>
      <c r="AG65" s="110" t="s">
        <v>386</v>
      </c>
      <c r="AH65" s="108" t="s">
        <v>386</v>
      </c>
      <c r="AI65" s="108" t="s">
        <v>386</v>
      </c>
      <c r="AJ65" s="239">
        <v>3</v>
      </c>
      <c r="AK65" s="240" t="s">
        <v>389</v>
      </c>
      <c r="AL65" s="240" t="s">
        <v>394</v>
      </c>
      <c r="AM65" s="2" t="s">
        <v>386</v>
      </c>
      <c r="AV65" s="114"/>
    </row>
    <row r="66" spans="1:48" x14ac:dyDescent="0.7">
      <c r="A66" s="96">
        <v>61</v>
      </c>
      <c r="B66" s="96">
        <v>8</v>
      </c>
      <c r="C66" s="97" t="s">
        <v>93</v>
      </c>
      <c r="D66" s="96" t="s">
        <v>85</v>
      </c>
      <c r="E66" s="97" t="s">
        <v>313</v>
      </c>
      <c r="F66" s="96" t="s">
        <v>105</v>
      </c>
      <c r="G66" s="96">
        <v>30</v>
      </c>
      <c r="H66" s="98" t="s">
        <v>123</v>
      </c>
      <c r="I66" s="96" t="s">
        <v>109</v>
      </c>
      <c r="J66" s="96">
        <v>5</v>
      </c>
      <c r="K66" s="96">
        <v>4</v>
      </c>
      <c r="L66" s="99">
        <v>1.7944667820646767</v>
      </c>
      <c r="M66" s="99">
        <v>1.4277973025352357</v>
      </c>
      <c r="N66" s="100">
        <v>0.57218865762153415</v>
      </c>
      <c r="O66" s="101">
        <v>10497377.380000001</v>
      </c>
      <c r="P66" s="101">
        <v>209619.21</v>
      </c>
      <c r="Q66" s="102">
        <v>1</v>
      </c>
      <c r="R66" s="101">
        <v>700538.06</v>
      </c>
      <c r="S66" s="103">
        <v>-5652718.5400000028</v>
      </c>
      <c r="T66" s="242">
        <v>1.07</v>
      </c>
      <c r="U66" s="243">
        <v>-1.43</v>
      </c>
      <c r="V66" s="104">
        <v>0.25</v>
      </c>
      <c r="W66" s="243">
        <v>-4.28</v>
      </c>
      <c r="X66" s="105">
        <v>112</v>
      </c>
      <c r="Y66" s="106">
        <v>63</v>
      </c>
      <c r="Z66" s="106">
        <v>83</v>
      </c>
      <c r="AA66" s="106">
        <v>127</v>
      </c>
      <c r="AB66" s="106">
        <v>65</v>
      </c>
      <c r="AC66" s="107" t="s">
        <v>385</v>
      </c>
      <c r="AD66" s="108" t="s">
        <v>385</v>
      </c>
      <c r="AE66" s="109">
        <v>1</v>
      </c>
      <c r="AF66" s="110" t="s">
        <v>386</v>
      </c>
      <c r="AG66" s="110" t="s">
        <v>386</v>
      </c>
      <c r="AH66" s="108" t="s">
        <v>386</v>
      </c>
      <c r="AI66" s="108" t="s">
        <v>386</v>
      </c>
      <c r="AJ66" s="239">
        <v>3</v>
      </c>
      <c r="AK66" s="240" t="s">
        <v>389</v>
      </c>
      <c r="AL66" s="240" t="s">
        <v>390</v>
      </c>
      <c r="AM66" s="2" t="s">
        <v>386</v>
      </c>
      <c r="AV66" s="114"/>
    </row>
    <row r="67" spans="1:48" x14ac:dyDescent="0.7">
      <c r="A67" s="96">
        <v>62</v>
      </c>
      <c r="B67" s="96">
        <v>8</v>
      </c>
      <c r="C67" s="97" t="s">
        <v>90</v>
      </c>
      <c r="D67" s="96" t="s">
        <v>1</v>
      </c>
      <c r="E67" s="97" t="s">
        <v>314</v>
      </c>
      <c r="F67" s="96" t="s">
        <v>106</v>
      </c>
      <c r="G67" s="96">
        <v>353</v>
      </c>
      <c r="H67" s="98" t="s">
        <v>121</v>
      </c>
      <c r="I67" s="96" t="s">
        <v>108</v>
      </c>
      <c r="J67" s="96">
        <v>16</v>
      </c>
      <c r="K67" s="96">
        <v>13</v>
      </c>
      <c r="L67" s="99">
        <v>4.121688403757263</v>
      </c>
      <c r="M67" s="99">
        <v>3.8288354664463071</v>
      </c>
      <c r="N67" s="100">
        <v>2.1634989428095648</v>
      </c>
      <c r="O67" s="101">
        <v>418367078.81999999</v>
      </c>
      <c r="P67" s="101">
        <v>90360989.579999998</v>
      </c>
      <c r="Q67" s="102">
        <v>0</v>
      </c>
      <c r="R67" s="101">
        <v>133448452.55</v>
      </c>
      <c r="S67" s="103">
        <v>162124531.57999998</v>
      </c>
      <c r="T67" s="242">
        <v>16.79</v>
      </c>
      <c r="U67" s="243">
        <v>10.62</v>
      </c>
      <c r="V67" s="104">
        <v>12.1</v>
      </c>
      <c r="W67" s="243">
        <v>2.81</v>
      </c>
      <c r="X67" s="105">
        <v>96</v>
      </c>
      <c r="Y67" s="106">
        <v>108</v>
      </c>
      <c r="Z67" s="106">
        <v>91</v>
      </c>
      <c r="AA67" s="106">
        <v>64</v>
      </c>
      <c r="AB67" s="106">
        <v>57</v>
      </c>
      <c r="AC67" s="107" t="s">
        <v>385</v>
      </c>
      <c r="AD67" s="108" t="s">
        <v>385</v>
      </c>
      <c r="AE67" s="109">
        <v>0</v>
      </c>
      <c r="AF67" s="110" t="s">
        <v>386</v>
      </c>
      <c r="AG67" s="110" t="s">
        <v>386</v>
      </c>
      <c r="AH67" s="108" t="s">
        <v>385</v>
      </c>
      <c r="AI67" s="108" t="s">
        <v>385</v>
      </c>
      <c r="AJ67" s="239">
        <v>4</v>
      </c>
      <c r="AK67" s="240" t="s">
        <v>387</v>
      </c>
      <c r="AL67" s="240" t="s">
        <v>388</v>
      </c>
      <c r="AM67" s="2" t="s">
        <v>386</v>
      </c>
      <c r="AV67" s="114"/>
    </row>
    <row r="68" spans="1:48" x14ac:dyDescent="0.7">
      <c r="A68" s="96">
        <v>63</v>
      </c>
      <c r="B68" s="96">
        <v>8</v>
      </c>
      <c r="C68" s="97" t="s">
        <v>90</v>
      </c>
      <c r="D68" s="96" t="s">
        <v>6</v>
      </c>
      <c r="E68" s="97" t="s">
        <v>315</v>
      </c>
      <c r="F68" s="96" t="s">
        <v>105</v>
      </c>
      <c r="G68" s="96">
        <v>60</v>
      </c>
      <c r="H68" s="98" t="s">
        <v>124</v>
      </c>
      <c r="I68" s="96" t="s">
        <v>110</v>
      </c>
      <c r="J68" s="96">
        <v>10</v>
      </c>
      <c r="K68" s="96">
        <v>9</v>
      </c>
      <c r="L68" s="99">
        <v>1.4593064022026665</v>
      </c>
      <c r="M68" s="99">
        <v>1.2189882116171584</v>
      </c>
      <c r="N68" s="100">
        <v>0.83641411316231484</v>
      </c>
      <c r="O68" s="101">
        <v>16393743.710000001</v>
      </c>
      <c r="P68" s="101">
        <v>-14151578.390000001</v>
      </c>
      <c r="Q68" s="102">
        <v>2</v>
      </c>
      <c r="R68" s="101">
        <v>-8241684.6200000001</v>
      </c>
      <c r="S68" s="103">
        <v>-5838771.4399999864</v>
      </c>
      <c r="T68" s="242">
        <v>-5.25</v>
      </c>
      <c r="U68" s="243">
        <v>-0.83</v>
      </c>
      <c r="V68" s="104">
        <v>-12.26</v>
      </c>
      <c r="W68" s="243">
        <v>-1.63</v>
      </c>
      <c r="X68" s="105">
        <v>197</v>
      </c>
      <c r="Y68" s="106">
        <v>55</v>
      </c>
      <c r="Z68" s="106">
        <v>53</v>
      </c>
      <c r="AA68" s="106">
        <v>89</v>
      </c>
      <c r="AB68" s="106">
        <v>64</v>
      </c>
      <c r="AC68" s="107" t="s">
        <v>386</v>
      </c>
      <c r="AD68" s="108" t="s">
        <v>386</v>
      </c>
      <c r="AE68" s="109">
        <v>0</v>
      </c>
      <c r="AF68" s="110" t="s">
        <v>385</v>
      </c>
      <c r="AG68" s="110" t="s">
        <v>385</v>
      </c>
      <c r="AH68" s="108" t="s">
        <v>385</v>
      </c>
      <c r="AI68" s="108" t="s">
        <v>386</v>
      </c>
      <c r="AJ68" s="239">
        <v>3</v>
      </c>
      <c r="AK68" s="240" t="s">
        <v>389</v>
      </c>
      <c r="AL68" s="240" t="s">
        <v>402</v>
      </c>
      <c r="AM68" s="2" t="s">
        <v>386</v>
      </c>
      <c r="AV68" s="114"/>
    </row>
    <row r="69" spans="1:48" x14ac:dyDescent="0.7">
      <c r="A69" s="96">
        <v>64</v>
      </c>
      <c r="B69" s="96">
        <v>8</v>
      </c>
      <c r="C69" s="97" t="s">
        <v>90</v>
      </c>
      <c r="D69" s="96" t="s">
        <v>7</v>
      </c>
      <c r="E69" s="97" t="s">
        <v>316</v>
      </c>
      <c r="F69" s="96" t="s">
        <v>105</v>
      </c>
      <c r="G69" s="96">
        <v>40</v>
      </c>
      <c r="H69" s="98" t="s">
        <v>122</v>
      </c>
      <c r="I69" s="96" t="s">
        <v>109</v>
      </c>
      <c r="J69" s="96">
        <v>6</v>
      </c>
      <c r="K69" s="96">
        <v>7</v>
      </c>
      <c r="L69" s="99">
        <v>2.13766272871068</v>
      </c>
      <c r="M69" s="99">
        <v>1.8569245374954511</v>
      </c>
      <c r="N69" s="100">
        <v>1.3940717861848209</v>
      </c>
      <c r="O69" s="101">
        <v>18025570.870000001</v>
      </c>
      <c r="P69" s="101">
        <v>-9313543.8200000003</v>
      </c>
      <c r="Q69" s="102">
        <v>1</v>
      </c>
      <c r="R69" s="101">
        <v>459462.05</v>
      </c>
      <c r="S69" s="103">
        <v>6243826.6899999995</v>
      </c>
      <c r="T69" s="242">
        <v>0.38</v>
      </c>
      <c r="U69" s="243">
        <v>2.39</v>
      </c>
      <c r="V69" s="104">
        <v>-9.06</v>
      </c>
      <c r="W69" s="243">
        <v>0.25</v>
      </c>
      <c r="X69" s="105">
        <v>80</v>
      </c>
      <c r="Y69" s="106">
        <v>32</v>
      </c>
      <c r="Z69" s="106">
        <v>49</v>
      </c>
      <c r="AA69" s="106">
        <v>114</v>
      </c>
      <c r="AB69" s="106">
        <v>58</v>
      </c>
      <c r="AC69" s="107" t="s">
        <v>386</v>
      </c>
      <c r="AD69" s="108" t="s">
        <v>386</v>
      </c>
      <c r="AE69" s="109">
        <v>1</v>
      </c>
      <c r="AF69" s="110" t="s">
        <v>385</v>
      </c>
      <c r="AG69" s="110" t="s">
        <v>385</v>
      </c>
      <c r="AH69" s="108" t="s">
        <v>385</v>
      </c>
      <c r="AI69" s="108" t="s">
        <v>385</v>
      </c>
      <c r="AJ69" s="239">
        <v>5</v>
      </c>
      <c r="AK69" s="240" t="s">
        <v>396</v>
      </c>
      <c r="AL69" s="240" t="s">
        <v>401</v>
      </c>
      <c r="AM69" s="2" t="s">
        <v>385</v>
      </c>
      <c r="AV69" s="114"/>
    </row>
    <row r="70" spans="1:48" x14ac:dyDescent="0.7">
      <c r="A70" s="96">
        <v>65</v>
      </c>
      <c r="B70" s="96">
        <v>8</v>
      </c>
      <c r="C70" s="97" t="s">
        <v>90</v>
      </c>
      <c r="D70" s="96" t="s">
        <v>8</v>
      </c>
      <c r="E70" s="97" t="s">
        <v>317</v>
      </c>
      <c r="F70" s="96" t="s">
        <v>105</v>
      </c>
      <c r="G70" s="96">
        <v>90</v>
      </c>
      <c r="H70" s="98" t="s">
        <v>128</v>
      </c>
      <c r="I70" s="96" t="s">
        <v>111</v>
      </c>
      <c r="J70" s="96">
        <v>12</v>
      </c>
      <c r="K70" s="96">
        <v>10</v>
      </c>
      <c r="L70" s="99">
        <v>1.0577791961863814</v>
      </c>
      <c r="M70" s="99">
        <v>0.9343431786356432</v>
      </c>
      <c r="N70" s="100">
        <v>0.47948091712924545</v>
      </c>
      <c r="O70" s="101">
        <v>3298072.42</v>
      </c>
      <c r="P70" s="101">
        <v>-12863359.779999999</v>
      </c>
      <c r="Q70" s="102">
        <v>6</v>
      </c>
      <c r="R70" s="101">
        <v>-2101591.7200000002</v>
      </c>
      <c r="S70" s="103">
        <v>-29711552.680000007</v>
      </c>
      <c r="T70" s="242">
        <v>-1.1000000000000001</v>
      </c>
      <c r="U70" s="243">
        <v>2.17</v>
      </c>
      <c r="V70" s="104">
        <v>-8.14</v>
      </c>
      <c r="W70" s="243">
        <v>0.67</v>
      </c>
      <c r="X70" s="105">
        <v>260</v>
      </c>
      <c r="Y70" s="106">
        <v>57</v>
      </c>
      <c r="Z70" s="106">
        <v>112</v>
      </c>
      <c r="AA70" s="106">
        <v>91</v>
      </c>
      <c r="AB70" s="106">
        <v>45</v>
      </c>
      <c r="AC70" s="107" t="s">
        <v>386</v>
      </c>
      <c r="AD70" s="108" t="s">
        <v>386</v>
      </c>
      <c r="AE70" s="109">
        <v>0</v>
      </c>
      <c r="AF70" s="110" t="s">
        <v>385</v>
      </c>
      <c r="AG70" s="110" t="s">
        <v>386</v>
      </c>
      <c r="AH70" s="108" t="s">
        <v>385</v>
      </c>
      <c r="AI70" s="108" t="s">
        <v>385</v>
      </c>
      <c r="AJ70" s="239">
        <v>3</v>
      </c>
      <c r="AK70" s="240" t="s">
        <v>389</v>
      </c>
      <c r="AL70" s="240" t="s">
        <v>817</v>
      </c>
      <c r="AM70" s="2" t="s">
        <v>386</v>
      </c>
      <c r="AV70" s="114"/>
    </row>
    <row r="71" spans="1:48" x14ac:dyDescent="0.7">
      <c r="A71" s="96">
        <v>66</v>
      </c>
      <c r="B71" s="96">
        <v>8</v>
      </c>
      <c r="C71" s="97" t="s">
        <v>90</v>
      </c>
      <c r="D71" s="96" t="s">
        <v>9</v>
      </c>
      <c r="E71" s="97" t="s">
        <v>318</v>
      </c>
      <c r="F71" s="96" t="s">
        <v>105</v>
      </c>
      <c r="G71" s="96">
        <v>40</v>
      </c>
      <c r="H71" s="98" t="s">
        <v>124</v>
      </c>
      <c r="I71" s="96" t="s">
        <v>110</v>
      </c>
      <c r="J71" s="96">
        <v>10</v>
      </c>
      <c r="K71" s="96">
        <v>7</v>
      </c>
      <c r="L71" s="99">
        <v>1.1189626521051854</v>
      </c>
      <c r="M71" s="99">
        <v>0.88688838702893114</v>
      </c>
      <c r="N71" s="100">
        <v>0.64569104677339728</v>
      </c>
      <c r="O71" s="101">
        <v>3430807.28</v>
      </c>
      <c r="P71" s="101">
        <v>-21478212.07</v>
      </c>
      <c r="Q71" s="102">
        <v>6</v>
      </c>
      <c r="R71" s="101">
        <v>-16832753.84</v>
      </c>
      <c r="S71" s="103">
        <v>-10218045.030000001</v>
      </c>
      <c r="T71" s="242">
        <v>-14.06</v>
      </c>
      <c r="U71" s="243">
        <v>-0.83</v>
      </c>
      <c r="V71" s="104">
        <v>-20.309999999999999</v>
      </c>
      <c r="W71" s="243">
        <v>-1.63</v>
      </c>
      <c r="X71" s="105">
        <v>143</v>
      </c>
      <c r="Y71" s="106">
        <v>59</v>
      </c>
      <c r="Z71" s="106">
        <v>59</v>
      </c>
      <c r="AA71" s="106">
        <v>108</v>
      </c>
      <c r="AB71" s="106">
        <v>69</v>
      </c>
      <c r="AC71" s="107" t="s">
        <v>386</v>
      </c>
      <c r="AD71" s="108" t="s">
        <v>386</v>
      </c>
      <c r="AE71" s="109">
        <v>1</v>
      </c>
      <c r="AF71" s="110" t="s">
        <v>385</v>
      </c>
      <c r="AG71" s="110" t="s">
        <v>385</v>
      </c>
      <c r="AH71" s="108" t="s">
        <v>385</v>
      </c>
      <c r="AI71" s="108" t="s">
        <v>386</v>
      </c>
      <c r="AJ71" s="239">
        <v>4</v>
      </c>
      <c r="AK71" s="240" t="s">
        <v>387</v>
      </c>
      <c r="AL71" s="240" t="s">
        <v>647</v>
      </c>
      <c r="AM71" s="2" t="s">
        <v>386</v>
      </c>
      <c r="AV71" s="114"/>
    </row>
    <row r="72" spans="1:48" x14ac:dyDescent="0.7">
      <c r="A72" s="96">
        <v>67</v>
      </c>
      <c r="B72" s="96">
        <v>8</v>
      </c>
      <c r="C72" s="97" t="s">
        <v>90</v>
      </c>
      <c r="D72" s="96" t="s">
        <v>80</v>
      </c>
      <c r="E72" s="97" t="s">
        <v>319</v>
      </c>
      <c r="F72" s="96" t="s">
        <v>105</v>
      </c>
      <c r="G72" s="96">
        <v>30</v>
      </c>
      <c r="H72" s="98" t="s">
        <v>123</v>
      </c>
      <c r="I72" s="96" t="s">
        <v>109</v>
      </c>
      <c r="J72" s="96">
        <v>5</v>
      </c>
      <c r="K72" s="96">
        <v>5</v>
      </c>
      <c r="L72" s="99">
        <v>1.3185790204566246</v>
      </c>
      <c r="M72" s="99">
        <v>1.1452948397038869</v>
      </c>
      <c r="N72" s="100">
        <v>0.78176189033747245</v>
      </c>
      <c r="O72" s="101">
        <v>7590351.0599999996</v>
      </c>
      <c r="P72" s="101">
        <v>-19345993.600000001</v>
      </c>
      <c r="Q72" s="102">
        <v>4</v>
      </c>
      <c r="R72" s="101">
        <v>-11512977.949999999</v>
      </c>
      <c r="S72" s="103">
        <v>-5199664.0099999942</v>
      </c>
      <c r="T72" s="242">
        <v>-13.09</v>
      </c>
      <c r="U72" s="243">
        <v>-1.43</v>
      </c>
      <c r="V72" s="104">
        <v>-19.77</v>
      </c>
      <c r="W72" s="243">
        <v>-4.28</v>
      </c>
      <c r="X72" s="105">
        <v>182</v>
      </c>
      <c r="Y72" s="106">
        <v>73</v>
      </c>
      <c r="Z72" s="106">
        <v>70</v>
      </c>
      <c r="AA72" s="106">
        <v>111</v>
      </c>
      <c r="AB72" s="106">
        <v>58</v>
      </c>
      <c r="AC72" s="107" t="s">
        <v>386</v>
      </c>
      <c r="AD72" s="108" t="s">
        <v>386</v>
      </c>
      <c r="AE72" s="109">
        <v>0</v>
      </c>
      <c r="AF72" s="110" t="s">
        <v>386</v>
      </c>
      <c r="AG72" s="110" t="s">
        <v>386</v>
      </c>
      <c r="AH72" s="108" t="s">
        <v>385</v>
      </c>
      <c r="AI72" s="108" t="s">
        <v>385</v>
      </c>
      <c r="AJ72" s="239">
        <v>2</v>
      </c>
      <c r="AK72" s="240" t="s">
        <v>391</v>
      </c>
      <c r="AL72" s="240" t="s">
        <v>814</v>
      </c>
      <c r="AM72" s="2" t="s">
        <v>386</v>
      </c>
      <c r="AV72" s="114"/>
    </row>
    <row r="73" spans="1:48" x14ac:dyDescent="0.7">
      <c r="A73" s="96">
        <v>68</v>
      </c>
      <c r="B73" s="96">
        <v>8</v>
      </c>
      <c r="C73" s="97" t="s">
        <v>91</v>
      </c>
      <c r="D73" s="96" t="s">
        <v>0</v>
      </c>
      <c r="E73" s="97" t="s">
        <v>320</v>
      </c>
      <c r="F73" s="96" t="s">
        <v>104</v>
      </c>
      <c r="G73" s="96">
        <v>1143</v>
      </c>
      <c r="H73" s="98" t="s">
        <v>132</v>
      </c>
      <c r="I73" s="96" t="s">
        <v>113</v>
      </c>
      <c r="J73" s="96">
        <v>20</v>
      </c>
      <c r="K73" s="96">
        <v>14</v>
      </c>
      <c r="L73" s="99">
        <v>2.3667196492897573</v>
      </c>
      <c r="M73" s="99">
        <v>2.1350970264468958</v>
      </c>
      <c r="N73" s="100">
        <v>1.1995663489159678</v>
      </c>
      <c r="O73" s="101">
        <v>1366150913.7</v>
      </c>
      <c r="P73" s="101">
        <v>-125800395.7</v>
      </c>
      <c r="Q73" s="102">
        <v>1</v>
      </c>
      <c r="R73" s="101">
        <v>74190161.870000005</v>
      </c>
      <c r="S73" s="103">
        <v>199449173</v>
      </c>
      <c r="T73" s="242">
        <v>2.04</v>
      </c>
      <c r="U73" s="243">
        <v>6.97</v>
      </c>
      <c r="V73" s="104">
        <v>-3.33</v>
      </c>
      <c r="W73" s="243">
        <v>1.28</v>
      </c>
      <c r="X73" s="105">
        <v>111</v>
      </c>
      <c r="Y73" s="106">
        <v>104</v>
      </c>
      <c r="Z73" s="106">
        <v>40</v>
      </c>
      <c r="AA73" s="106">
        <v>88</v>
      </c>
      <c r="AB73" s="106">
        <v>45</v>
      </c>
      <c r="AC73" s="107" t="s">
        <v>386</v>
      </c>
      <c r="AD73" s="108" t="s">
        <v>386</v>
      </c>
      <c r="AE73" s="109">
        <v>0</v>
      </c>
      <c r="AF73" s="110" t="s">
        <v>386</v>
      </c>
      <c r="AG73" s="110" t="s">
        <v>385</v>
      </c>
      <c r="AH73" s="108" t="s">
        <v>385</v>
      </c>
      <c r="AI73" s="108" t="s">
        <v>385</v>
      </c>
      <c r="AJ73" s="239">
        <v>3</v>
      </c>
      <c r="AK73" s="240" t="s">
        <v>389</v>
      </c>
      <c r="AL73" s="240" t="s">
        <v>390</v>
      </c>
      <c r="AM73" s="2" t="s">
        <v>386</v>
      </c>
      <c r="AV73" s="114"/>
    </row>
    <row r="74" spans="1:48" x14ac:dyDescent="0.7">
      <c r="A74" s="96">
        <v>69</v>
      </c>
      <c r="B74" s="96">
        <v>8</v>
      </c>
      <c r="C74" s="97" t="s">
        <v>91</v>
      </c>
      <c r="D74" s="96" t="s">
        <v>10</v>
      </c>
      <c r="E74" s="97" t="s">
        <v>321</v>
      </c>
      <c r="F74" s="96" t="s">
        <v>105</v>
      </c>
      <c r="G74" s="96">
        <v>60</v>
      </c>
      <c r="H74" s="98" t="s">
        <v>124</v>
      </c>
      <c r="I74" s="96" t="s">
        <v>110</v>
      </c>
      <c r="J74" s="96">
        <v>10</v>
      </c>
      <c r="K74" s="96">
        <v>8</v>
      </c>
      <c r="L74" s="99">
        <v>1.0027004648989253</v>
      </c>
      <c r="M74" s="99">
        <v>0.78670768862453144</v>
      </c>
      <c r="N74" s="100">
        <v>0.37473722584523461</v>
      </c>
      <c r="O74" s="101">
        <v>82033.61</v>
      </c>
      <c r="P74" s="101">
        <v>-1832374.6</v>
      </c>
      <c r="Q74" s="102">
        <v>6</v>
      </c>
      <c r="R74" s="101">
        <v>3377474.39</v>
      </c>
      <c r="S74" s="103">
        <v>-18993974.920000002</v>
      </c>
      <c r="T74" s="242">
        <v>2.6</v>
      </c>
      <c r="U74" s="243">
        <v>-0.83</v>
      </c>
      <c r="V74" s="104">
        <v>-2.14</v>
      </c>
      <c r="W74" s="243">
        <v>-1.63</v>
      </c>
      <c r="X74" s="105">
        <v>269</v>
      </c>
      <c r="Y74" s="106">
        <v>61</v>
      </c>
      <c r="Z74" s="106">
        <v>53</v>
      </c>
      <c r="AA74" s="106">
        <v>79</v>
      </c>
      <c r="AB74" s="106">
        <v>69</v>
      </c>
      <c r="AC74" s="107" t="s">
        <v>385</v>
      </c>
      <c r="AD74" s="108" t="s">
        <v>386</v>
      </c>
      <c r="AE74" s="109">
        <v>0</v>
      </c>
      <c r="AF74" s="110" t="s">
        <v>386</v>
      </c>
      <c r="AG74" s="110" t="s">
        <v>385</v>
      </c>
      <c r="AH74" s="108" t="s">
        <v>385</v>
      </c>
      <c r="AI74" s="108" t="s">
        <v>386</v>
      </c>
      <c r="AJ74" s="239">
        <v>3</v>
      </c>
      <c r="AK74" s="240" t="s">
        <v>389</v>
      </c>
      <c r="AL74" s="240" t="s">
        <v>817</v>
      </c>
      <c r="AM74" s="2" t="s">
        <v>386</v>
      </c>
      <c r="AV74" s="114"/>
    </row>
    <row r="75" spans="1:48" x14ac:dyDescent="0.7">
      <c r="A75" s="96">
        <v>70</v>
      </c>
      <c r="B75" s="96">
        <v>8</v>
      </c>
      <c r="C75" s="97" t="s">
        <v>91</v>
      </c>
      <c r="D75" s="96" t="s">
        <v>11</v>
      </c>
      <c r="E75" s="97" t="s">
        <v>322</v>
      </c>
      <c r="F75" s="96" t="s">
        <v>105</v>
      </c>
      <c r="G75" s="96">
        <v>60</v>
      </c>
      <c r="H75" s="98" t="s">
        <v>186</v>
      </c>
      <c r="I75" s="96" t="s">
        <v>110</v>
      </c>
      <c r="J75" s="96">
        <v>9</v>
      </c>
      <c r="K75" s="96">
        <v>8</v>
      </c>
      <c r="L75" s="99">
        <v>0.98606286219555084</v>
      </c>
      <c r="M75" s="99">
        <v>0.69436106075145687</v>
      </c>
      <c r="N75" s="100">
        <v>0.3519574328788167</v>
      </c>
      <c r="O75" s="101">
        <v>-381395.62</v>
      </c>
      <c r="P75" s="101">
        <v>4123171.15</v>
      </c>
      <c r="Q75" s="102">
        <v>4</v>
      </c>
      <c r="R75" s="101">
        <v>7888453.5700000003</v>
      </c>
      <c r="S75" s="103">
        <v>-17733956.580000002</v>
      </c>
      <c r="T75" s="242">
        <v>6.52</v>
      </c>
      <c r="U75" s="243">
        <v>-1.32</v>
      </c>
      <c r="V75" s="104">
        <v>6.46</v>
      </c>
      <c r="W75" s="243">
        <v>-2.77</v>
      </c>
      <c r="X75" s="105">
        <v>323</v>
      </c>
      <c r="Y75" s="106">
        <v>46</v>
      </c>
      <c r="Z75" s="106">
        <v>45</v>
      </c>
      <c r="AA75" s="106">
        <v>81</v>
      </c>
      <c r="AB75" s="106">
        <v>91</v>
      </c>
      <c r="AC75" s="107" t="s">
        <v>385</v>
      </c>
      <c r="AD75" s="108" t="s">
        <v>385</v>
      </c>
      <c r="AE75" s="109">
        <v>0</v>
      </c>
      <c r="AF75" s="110" t="s">
        <v>385</v>
      </c>
      <c r="AG75" s="110" t="s">
        <v>385</v>
      </c>
      <c r="AH75" s="108" t="s">
        <v>385</v>
      </c>
      <c r="AI75" s="108" t="s">
        <v>386</v>
      </c>
      <c r="AJ75" s="239">
        <v>5</v>
      </c>
      <c r="AK75" s="240" t="s">
        <v>396</v>
      </c>
      <c r="AL75" s="240" t="s">
        <v>818</v>
      </c>
      <c r="AM75" s="2" t="s">
        <v>385</v>
      </c>
      <c r="AV75" s="114"/>
    </row>
    <row r="76" spans="1:48" x14ac:dyDescent="0.7">
      <c r="A76" s="96">
        <v>71</v>
      </c>
      <c r="B76" s="96">
        <v>8</v>
      </c>
      <c r="C76" s="97" t="s">
        <v>91</v>
      </c>
      <c r="D76" s="96" t="s">
        <v>12</v>
      </c>
      <c r="E76" s="97" t="s">
        <v>323</v>
      </c>
      <c r="F76" s="96" t="s">
        <v>106</v>
      </c>
      <c r="G76" s="96">
        <v>280</v>
      </c>
      <c r="H76" s="98" t="s">
        <v>121</v>
      </c>
      <c r="I76" s="96" t="s">
        <v>108</v>
      </c>
      <c r="J76" s="96">
        <v>16</v>
      </c>
      <c r="K76" s="96">
        <v>12</v>
      </c>
      <c r="L76" s="99">
        <v>1.3998749588913471</v>
      </c>
      <c r="M76" s="99">
        <v>1.2773872170939471</v>
      </c>
      <c r="N76" s="100">
        <v>0.71874600635578778</v>
      </c>
      <c r="O76" s="101">
        <v>84235202.980000004</v>
      </c>
      <c r="P76" s="101">
        <v>-56889028.340000004</v>
      </c>
      <c r="Q76" s="102">
        <v>3</v>
      </c>
      <c r="R76" s="101">
        <v>-2092398.32</v>
      </c>
      <c r="S76" s="103">
        <v>-59329528.669999987</v>
      </c>
      <c r="T76" s="242">
        <v>-0.37</v>
      </c>
      <c r="U76" s="243">
        <v>10.62</v>
      </c>
      <c r="V76" s="104">
        <v>-7.49</v>
      </c>
      <c r="W76" s="243">
        <v>2.81</v>
      </c>
      <c r="X76" s="105">
        <v>247</v>
      </c>
      <c r="Y76" s="106">
        <v>71</v>
      </c>
      <c r="Z76" s="106">
        <v>89</v>
      </c>
      <c r="AA76" s="106">
        <v>134</v>
      </c>
      <c r="AB76" s="106">
        <v>58</v>
      </c>
      <c r="AC76" s="107" t="s">
        <v>386</v>
      </c>
      <c r="AD76" s="108" t="s">
        <v>386</v>
      </c>
      <c r="AE76" s="109">
        <v>0</v>
      </c>
      <c r="AF76" s="110" t="s">
        <v>386</v>
      </c>
      <c r="AG76" s="110" t="s">
        <v>386</v>
      </c>
      <c r="AH76" s="108" t="s">
        <v>386</v>
      </c>
      <c r="AI76" s="108" t="s">
        <v>385</v>
      </c>
      <c r="AJ76" s="239">
        <v>1</v>
      </c>
      <c r="AK76" s="240" t="s">
        <v>406</v>
      </c>
      <c r="AL76" s="240" t="s">
        <v>819</v>
      </c>
      <c r="AM76" s="2" t="s">
        <v>386</v>
      </c>
      <c r="AV76" s="114"/>
    </row>
    <row r="77" spans="1:48" x14ac:dyDescent="0.7">
      <c r="A77" s="96">
        <v>72</v>
      </c>
      <c r="B77" s="96">
        <v>8</v>
      </c>
      <c r="C77" s="97" t="s">
        <v>91</v>
      </c>
      <c r="D77" s="96" t="s">
        <v>13</v>
      </c>
      <c r="E77" s="97" t="s">
        <v>324</v>
      </c>
      <c r="F77" s="96" t="s">
        <v>105</v>
      </c>
      <c r="G77" s="96">
        <v>8</v>
      </c>
      <c r="H77" s="98" t="s">
        <v>126</v>
      </c>
      <c r="I77" s="96" t="s">
        <v>112</v>
      </c>
      <c r="J77" s="96">
        <v>2</v>
      </c>
      <c r="K77" s="96">
        <v>1</v>
      </c>
      <c r="L77" s="99">
        <v>5.6574734455809805</v>
      </c>
      <c r="M77" s="99">
        <v>5.2015314517427536</v>
      </c>
      <c r="N77" s="100">
        <v>3.8031708904049406</v>
      </c>
      <c r="O77" s="101">
        <v>12434717.66</v>
      </c>
      <c r="P77" s="101">
        <v>-3585810.96</v>
      </c>
      <c r="Q77" s="102">
        <v>1</v>
      </c>
      <c r="R77" s="101">
        <v>2447268.54</v>
      </c>
      <c r="S77" s="103">
        <v>7484023.04</v>
      </c>
      <c r="T77" s="242">
        <v>6.71</v>
      </c>
      <c r="U77" s="243">
        <v>1.78</v>
      </c>
      <c r="V77" s="104">
        <v>-4.88</v>
      </c>
      <c r="W77" s="243">
        <v>-3</v>
      </c>
      <c r="X77" s="105">
        <v>98</v>
      </c>
      <c r="Y77" s="106">
        <v>109</v>
      </c>
      <c r="Z77" s="106">
        <v>68</v>
      </c>
      <c r="AA77" s="106">
        <v>112</v>
      </c>
      <c r="AB77" s="106">
        <v>58</v>
      </c>
      <c r="AC77" s="107" t="s">
        <v>385</v>
      </c>
      <c r="AD77" s="108" t="s">
        <v>386</v>
      </c>
      <c r="AE77" s="109">
        <v>0</v>
      </c>
      <c r="AF77" s="110" t="s">
        <v>386</v>
      </c>
      <c r="AG77" s="110" t="s">
        <v>386</v>
      </c>
      <c r="AH77" s="108" t="s">
        <v>385</v>
      </c>
      <c r="AI77" s="108" t="s">
        <v>385</v>
      </c>
      <c r="AJ77" s="239">
        <v>3</v>
      </c>
      <c r="AK77" s="240" t="s">
        <v>389</v>
      </c>
      <c r="AL77" s="240" t="s">
        <v>390</v>
      </c>
      <c r="AM77" s="2" t="s">
        <v>386</v>
      </c>
      <c r="AV77" s="114"/>
    </row>
    <row r="78" spans="1:48" x14ac:dyDescent="0.7">
      <c r="A78" s="96">
        <v>73</v>
      </c>
      <c r="B78" s="96">
        <v>8</v>
      </c>
      <c r="C78" s="97" t="s">
        <v>91</v>
      </c>
      <c r="D78" s="96" t="s">
        <v>14</v>
      </c>
      <c r="E78" s="97" t="s">
        <v>325</v>
      </c>
      <c r="F78" s="96" t="s">
        <v>105</v>
      </c>
      <c r="G78" s="96">
        <v>40</v>
      </c>
      <c r="H78" s="98" t="s">
        <v>122</v>
      </c>
      <c r="I78" s="96" t="s">
        <v>109</v>
      </c>
      <c r="J78" s="96">
        <v>6</v>
      </c>
      <c r="K78" s="96">
        <v>7</v>
      </c>
      <c r="L78" s="99">
        <v>1.0311389755559133</v>
      </c>
      <c r="M78" s="99">
        <v>0.89920515195334461</v>
      </c>
      <c r="N78" s="100">
        <v>0.62074377537644387</v>
      </c>
      <c r="O78" s="101">
        <v>947343.83</v>
      </c>
      <c r="P78" s="101">
        <v>33710.300000000003</v>
      </c>
      <c r="Q78" s="102">
        <v>3</v>
      </c>
      <c r="R78" s="101">
        <v>6306055.4100000001</v>
      </c>
      <c r="S78" s="103">
        <v>-11708604.439999998</v>
      </c>
      <c r="T78" s="242">
        <v>6.11</v>
      </c>
      <c r="U78" s="243">
        <v>2.39</v>
      </c>
      <c r="V78" s="104">
        <v>0.04</v>
      </c>
      <c r="W78" s="243">
        <v>0.25</v>
      </c>
      <c r="X78" s="105">
        <v>296</v>
      </c>
      <c r="Y78" s="106">
        <v>46</v>
      </c>
      <c r="Z78" s="106">
        <v>88</v>
      </c>
      <c r="AA78" s="106">
        <v>82</v>
      </c>
      <c r="AB78" s="106">
        <v>59</v>
      </c>
      <c r="AC78" s="107" t="s">
        <v>385</v>
      </c>
      <c r="AD78" s="108" t="s">
        <v>386</v>
      </c>
      <c r="AE78" s="109">
        <v>0</v>
      </c>
      <c r="AF78" s="110" t="s">
        <v>385</v>
      </c>
      <c r="AG78" s="110" t="s">
        <v>386</v>
      </c>
      <c r="AH78" s="108" t="s">
        <v>385</v>
      </c>
      <c r="AI78" s="108" t="s">
        <v>385</v>
      </c>
      <c r="AJ78" s="241">
        <v>4</v>
      </c>
      <c r="AK78" s="240" t="s">
        <v>387</v>
      </c>
      <c r="AL78" s="240" t="s">
        <v>820</v>
      </c>
      <c r="AM78" s="2" t="s">
        <v>386</v>
      </c>
      <c r="AV78" s="114"/>
    </row>
    <row r="79" spans="1:48" x14ac:dyDescent="0.7">
      <c r="A79" s="96">
        <v>74</v>
      </c>
      <c r="B79" s="96">
        <v>8</v>
      </c>
      <c r="C79" s="97" t="s">
        <v>91</v>
      </c>
      <c r="D79" s="96" t="s">
        <v>15</v>
      </c>
      <c r="E79" s="97" t="s">
        <v>326</v>
      </c>
      <c r="F79" s="96" t="s">
        <v>105</v>
      </c>
      <c r="G79" s="96">
        <v>137</v>
      </c>
      <c r="H79" s="98" t="s">
        <v>125</v>
      </c>
      <c r="I79" s="96" t="s">
        <v>111</v>
      </c>
      <c r="J79" s="96">
        <v>13</v>
      </c>
      <c r="K79" s="96">
        <v>11</v>
      </c>
      <c r="L79" s="99">
        <v>1.1072686837596595</v>
      </c>
      <c r="M79" s="99">
        <v>0.97447719984159553</v>
      </c>
      <c r="N79" s="100">
        <v>0.47278927281863087</v>
      </c>
      <c r="O79" s="101">
        <v>9567684.0299999993</v>
      </c>
      <c r="P79" s="101">
        <v>6382070.0700000003</v>
      </c>
      <c r="Q79" s="102">
        <v>3</v>
      </c>
      <c r="R79" s="101">
        <v>29035008.57</v>
      </c>
      <c r="S79" s="103">
        <v>-47023842.169999994</v>
      </c>
      <c r="T79" s="242">
        <v>8.92</v>
      </c>
      <c r="U79" s="243">
        <v>4.8499999999999996</v>
      </c>
      <c r="V79" s="104">
        <v>1.84</v>
      </c>
      <c r="W79" s="243">
        <v>1.1000000000000001</v>
      </c>
      <c r="X79" s="105">
        <v>191</v>
      </c>
      <c r="Y79" s="106">
        <v>55</v>
      </c>
      <c r="Z79" s="106">
        <v>65</v>
      </c>
      <c r="AA79" s="106">
        <v>91</v>
      </c>
      <c r="AB79" s="106">
        <v>46</v>
      </c>
      <c r="AC79" s="107" t="s">
        <v>385</v>
      </c>
      <c r="AD79" s="108" t="s">
        <v>385</v>
      </c>
      <c r="AE79" s="109">
        <v>0</v>
      </c>
      <c r="AF79" s="110" t="s">
        <v>385</v>
      </c>
      <c r="AG79" s="110" t="s">
        <v>386</v>
      </c>
      <c r="AH79" s="108" t="s">
        <v>385</v>
      </c>
      <c r="AI79" s="108" t="s">
        <v>385</v>
      </c>
      <c r="AJ79" s="239">
        <v>5</v>
      </c>
      <c r="AK79" s="240" t="s">
        <v>396</v>
      </c>
      <c r="AL79" s="240" t="s">
        <v>649</v>
      </c>
      <c r="AM79" s="2" t="s">
        <v>385</v>
      </c>
      <c r="AV79" s="114"/>
    </row>
    <row r="80" spans="1:48" x14ac:dyDescent="0.7">
      <c r="A80" s="96">
        <v>75</v>
      </c>
      <c r="B80" s="96">
        <v>8</v>
      </c>
      <c r="C80" s="97" t="s">
        <v>91</v>
      </c>
      <c r="D80" s="96" t="s">
        <v>16</v>
      </c>
      <c r="E80" s="97" t="s">
        <v>327</v>
      </c>
      <c r="F80" s="96" t="s">
        <v>105</v>
      </c>
      <c r="G80" s="96">
        <v>30</v>
      </c>
      <c r="H80" s="98" t="s">
        <v>123</v>
      </c>
      <c r="I80" s="96" t="s">
        <v>109</v>
      </c>
      <c r="J80" s="96">
        <v>5</v>
      </c>
      <c r="K80" s="96">
        <v>4</v>
      </c>
      <c r="L80" s="99">
        <v>1.2900793404503939</v>
      </c>
      <c r="M80" s="99">
        <v>1.0684251159813303</v>
      </c>
      <c r="N80" s="100">
        <v>0.78184920633141175</v>
      </c>
      <c r="O80" s="101">
        <v>4481611.8899999997</v>
      </c>
      <c r="P80" s="101">
        <v>-3728849.27</v>
      </c>
      <c r="Q80" s="102">
        <v>3</v>
      </c>
      <c r="R80" s="101">
        <v>1963131.37</v>
      </c>
      <c r="S80" s="103">
        <v>-3370344.09</v>
      </c>
      <c r="T80" s="242">
        <v>2.48</v>
      </c>
      <c r="U80" s="243">
        <v>-1.43</v>
      </c>
      <c r="V80" s="104">
        <v>-7.71</v>
      </c>
      <c r="W80" s="243">
        <v>-4.28</v>
      </c>
      <c r="X80" s="105">
        <v>196</v>
      </c>
      <c r="Y80" s="106">
        <v>32</v>
      </c>
      <c r="Z80" s="106">
        <v>38</v>
      </c>
      <c r="AA80" s="106">
        <v>88</v>
      </c>
      <c r="AB80" s="106">
        <v>56</v>
      </c>
      <c r="AC80" s="107" t="s">
        <v>385</v>
      </c>
      <c r="AD80" s="108" t="s">
        <v>386</v>
      </c>
      <c r="AE80" s="109">
        <v>0</v>
      </c>
      <c r="AF80" s="110" t="s">
        <v>385</v>
      </c>
      <c r="AG80" s="110" t="s">
        <v>385</v>
      </c>
      <c r="AH80" s="108" t="s">
        <v>385</v>
      </c>
      <c r="AI80" s="108" t="s">
        <v>385</v>
      </c>
      <c r="AJ80" s="239">
        <v>5</v>
      </c>
      <c r="AK80" s="240" t="s">
        <v>396</v>
      </c>
      <c r="AL80" s="240" t="s">
        <v>649</v>
      </c>
      <c r="AM80" s="2" t="s">
        <v>385</v>
      </c>
      <c r="AV80" s="114"/>
    </row>
    <row r="81" spans="1:48" x14ac:dyDescent="0.7">
      <c r="A81" s="96">
        <v>76</v>
      </c>
      <c r="B81" s="96">
        <v>8</v>
      </c>
      <c r="C81" s="97" t="s">
        <v>91</v>
      </c>
      <c r="D81" s="96" t="s">
        <v>17</v>
      </c>
      <c r="E81" s="97" t="s">
        <v>328</v>
      </c>
      <c r="F81" s="96" t="s">
        <v>105</v>
      </c>
      <c r="G81" s="96">
        <v>30</v>
      </c>
      <c r="H81" s="98" t="s">
        <v>123</v>
      </c>
      <c r="I81" s="96" t="s">
        <v>109</v>
      </c>
      <c r="J81" s="96">
        <v>5</v>
      </c>
      <c r="K81" s="96">
        <v>4</v>
      </c>
      <c r="L81" s="99">
        <v>1.0026243866926219</v>
      </c>
      <c r="M81" s="99">
        <v>0.80031767036282964</v>
      </c>
      <c r="N81" s="100">
        <v>0.33999729607113083</v>
      </c>
      <c r="O81" s="101">
        <v>45616.03</v>
      </c>
      <c r="P81" s="101">
        <v>60187.87</v>
      </c>
      <c r="Q81" s="102">
        <v>3</v>
      </c>
      <c r="R81" s="101">
        <v>3249788.05</v>
      </c>
      <c r="S81" s="103">
        <v>-11471900.550000001</v>
      </c>
      <c r="T81" s="242">
        <v>4.0199999999999996</v>
      </c>
      <c r="U81" s="243">
        <v>-1.43</v>
      </c>
      <c r="V81" s="104">
        <v>0.1</v>
      </c>
      <c r="W81" s="243">
        <v>-4.28</v>
      </c>
      <c r="X81" s="105">
        <v>282</v>
      </c>
      <c r="Y81" s="106">
        <v>43</v>
      </c>
      <c r="Z81" s="106">
        <v>74</v>
      </c>
      <c r="AA81" s="106">
        <v>92</v>
      </c>
      <c r="AB81" s="106">
        <v>78</v>
      </c>
      <c r="AC81" s="107" t="s">
        <v>385</v>
      </c>
      <c r="AD81" s="108" t="s">
        <v>385</v>
      </c>
      <c r="AE81" s="109">
        <v>0</v>
      </c>
      <c r="AF81" s="110" t="s">
        <v>385</v>
      </c>
      <c r="AG81" s="110" t="s">
        <v>386</v>
      </c>
      <c r="AH81" s="108" t="s">
        <v>385</v>
      </c>
      <c r="AI81" s="108" t="s">
        <v>386</v>
      </c>
      <c r="AJ81" s="239">
        <v>4</v>
      </c>
      <c r="AK81" s="240" t="s">
        <v>387</v>
      </c>
      <c r="AL81" s="240" t="s">
        <v>820</v>
      </c>
      <c r="AM81" s="2" t="s">
        <v>386</v>
      </c>
      <c r="AV81" s="114"/>
    </row>
    <row r="82" spans="1:48" x14ac:dyDescent="0.7">
      <c r="A82" s="96">
        <v>77</v>
      </c>
      <c r="B82" s="96">
        <v>8</v>
      </c>
      <c r="C82" s="97" t="s">
        <v>91</v>
      </c>
      <c r="D82" s="96" t="s">
        <v>18</v>
      </c>
      <c r="E82" s="97" t="s">
        <v>329</v>
      </c>
      <c r="F82" s="96" t="s">
        <v>105</v>
      </c>
      <c r="G82" s="96">
        <v>30</v>
      </c>
      <c r="H82" s="98" t="s">
        <v>122</v>
      </c>
      <c r="I82" s="96" t="s">
        <v>109</v>
      </c>
      <c r="J82" s="96">
        <v>6</v>
      </c>
      <c r="K82" s="96">
        <v>6</v>
      </c>
      <c r="L82" s="99">
        <v>1.9315229958952171</v>
      </c>
      <c r="M82" s="99">
        <v>1.6160259191603417</v>
      </c>
      <c r="N82" s="100">
        <v>1.2149270341081075</v>
      </c>
      <c r="O82" s="101">
        <v>16442431.029999999</v>
      </c>
      <c r="P82" s="101">
        <v>-6516064.4699999997</v>
      </c>
      <c r="Q82" s="102">
        <v>1</v>
      </c>
      <c r="R82" s="101">
        <v>-1951671.75</v>
      </c>
      <c r="S82" s="103">
        <v>3793704.4499999993</v>
      </c>
      <c r="T82" s="242">
        <v>-1.84</v>
      </c>
      <c r="U82" s="243">
        <v>2.39</v>
      </c>
      <c r="V82" s="104">
        <v>-9.08</v>
      </c>
      <c r="W82" s="243">
        <v>0.25</v>
      </c>
      <c r="X82" s="105">
        <v>77</v>
      </c>
      <c r="Y82" s="106">
        <v>31</v>
      </c>
      <c r="Z82" s="106">
        <v>47</v>
      </c>
      <c r="AA82" s="106">
        <v>112</v>
      </c>
      <c r="AB82" s="106">
        <v>58</v>
      </c>
      <c r="AC82" s="107" t="s">
        <v>386</v>
      </c>
      <c r="AD82" s="108" t="s">
        <v>386</v>
      </c>
      <c r="AE82" s="109">
        <v>1</v>
      </c>
      <c r="AF82" s="110" t="s">
        <v>385</v>
      </c>
      <c r="AG82" s="110" t="s">
        <v>385</v>
      </c>
      <c r="AH82" s="108" t="s">
        <v>385</v>
      </c>
      <c r="AI82" s="108" t="s">
        <v>385</v>
      </c>
      <c r="AJ82" s="239">
        <v>5</v>
      </c>
      <c r="AK82" s="240" t="s">
        <v>396</v>
      </c>
      <c r="AL82" s="240" t="s">
        <v>401</v>
      </c>
      <c r="AM82" s="2" t="s">
        <v>385</v>
      </c>
      <c r="AV82" s="114"/>
    </row>
    <row r="83" spans="1:48" x14ac:dyDescent="0.7">
      <c r="A83" s="96">
        <v>78</v>
      </c>
      <c r="B83" s="96">
        <v>8</v>
      </c>
      <c r="C83" s="97" t="s">
        <v>91</v>
      </c>
      <c r="D83" s="96" t="s">
        <v>19</v>
      </c>
      <c r="E83" s="97" t="s">
        <v>330</v>
      </c>
      <c r="F83" s="96" t="s">
        <v>105</v>
      </c>
      <c r="G83" s="96">
        <v>55</v>
      </c>
      <c r="H83" s="98" t="s">
        <v>186</v>
      </c>
      <c r="I83" s="96" t="s">
        <v>110</v>
      </c>
      <c r="J83" s="96">
        <v>9</v>
      </c>
      <c r="K83" s="96">
        <v>8</v>
      </c>
      <c r="L83" s="99">
        <v>1.4063525821656173</v>
      </c>
      <c r="M83" s="99">
        <v>1.1863826788477589</v>
      </c>
      <c r="N83" s="100">
        <v>0.45319725636317587</v>
      </c>
      <c r="O83" s="101">
        <v>16500281.73</v>
      </c>
      <c r="P83" s="101">
        <v>-4240399.99</v>
      </c>
      <c r="Q83" s="102">
        <v>3</v>
      </c>
      <c r="R83" s="101">
        <v>2115008.7799999998</v>
      </c>
      <c r="S83" s="103">
        <v>-22203376.370000005</v>
      </c>
      <c r="T83" s="242">
        <v>1.31</v>
      </c>
      <c r="U83" s="243">
        <v>-1.32</v>
      </c>
      <c r="V83" s="104">
        <v>-3.84</v>
      </c>
      <c r="W83" s="243">
        <v>-2.77</v>
      </c>
      <c r="X83" s="105">
        <v>233</v>
      </c>
      <c r="Y83" s="106">
        <v>54</v>
      </c>
      <c r="Z83" s="106">
        <v>63</v>
      </c>
      <c r="AA83" s="106">
        <v>88</v>
      </c>
      <c r="AB83" s="106">
        <v>58</v>
      </c>
      <c r="AC83" s="107" t="s">
        <v>385</v>
      </c>
      <c r="AD83" s="108" t="s">
        <v>386</v>
      </c>
      <c r="AE83" s="109">
        <v>0</v>
      </c>
      <c r="AF83" s="110" t="s">
        <v>385</v>
      </c>
      <c r="AG83" s="110" t="s">
        <v>386</v>
      </c>
      <c r="AH83" s="108" t="s">
        <v>385</v>
      </c>
      <c r="AI83" s="108" t="s">
        <v>385</v>
      </c>
      <c r="AJ83" s="239">
        <v>4</v>
      </c>
      <c r="AK83" s="240" t="s">
        <v>387</v>
      </c>
      <c r="AL83" s="240" t="s">
        <v>820</v>
      </c>
      <c r="AM83" s="2" t="s">
        <v>386</v>
      </c>
      <c r="AV83" s="114"/>
    </row>
    <row r="84" spans="1:48" x14ac:dyDescent="0.7">
      <c r="A84" s="96">
        <v>79</v>
      </c>
      <c r="B84" s="96">
        <v>8</v>
      </c>
      <c r="C84" s="97" t="s">
        <v>91</v>
      </c>
      <c r="D84" s="96" t="s">
        <v>20</v>
      </c>
      <c r="E84" s="97" t="s">
        <v>331</v>
      </c>
      <c r="F84" s="96" t="s">
        <v>105</v>
      </c>
      <c r="G84" s="96">
        <v>126</v>
      </c>
      <c r="H84" s="98" t="s">
        <v>125</v>
      </c>
      <c r="I84" s="96" t="s">
        <v>111</v>
      </c>
      <c r="J84" s="96">
        <v>13</v>
      </c>
      <c r="K84" s="96">
        <v>11</v>
      </c>
      <c r="L84" s="99">
        <v>1.0018668965417024</v>
      </c>
      <c r="M84" s="99">
        <v>0.83812149855528795</v>
      </c>
      <c r="N84" s="100">
        <v>0.54501536719434274</v>
      </c>
      <c r="O84" s="101">
        <v>177410.61</v>
      </c>
      <c r="P84" s="101">
        <v>-20618255.620000001</v>
      </c>
      <c r="Q84" s="102">
        <v>6</v>
      </c>
      <c r="R84" s="101">
        <v>-129827.26</v>
      </c>
      <c r="S84" s="103">
        <v>-43237051.140000001</v>
      </c>
      <c r="T84" s="242">
        <v>-0.05</v>
      </c>
      <c r="U84" s="243">
        <v>4.8499999999999996</v>
      </c>
      <c r="V84" s="104">
        <v>-7.04</v>
      </c>
      <c r="W84" s="243">
        <v>1.1000000000000001</v>
      </c>
      <c r="X84" s="105">
        <v>252</v>
      </c>
      <c r="Y84" s="106">
        <v>40</v>
      </c>
      <c r="Z84" s="106">
        <v>42</v>
      </c>
      <c r="AA84" s="106">
        <v>97</v>
      </c>
      <c r="AB84" s="106">
        <v>75</v>
      </c>
      <c r="AC84" s="107" t="s">
        <v>386</v>
      </c>
      <c r="AD84" s="110" t="s">
        <v>386</v>
      </c>
      <c r="AE84" s="109">
        <v>0</v>
      </c>
      <c r="AF84" s="110" t="s">
        <v>385</v>
      </c>
      <c r="AG84" s="110" t="s">
        <v>385</v>
      </c>
      <c r="AH84" s="108" t="s">
        <v>385</v>
      </c>
      <c r="AI84" s="108" t="s">
        <v>386</v>
      </c>
      <c r="AJ84" s="239">
        <v>3</v>
      </c>
      <c r="AK84" s="240" t="s">
        <v>389</v>
      </c>
      <c r="AL84" s="240" t="s">
        <v>817</v>
      </c>
      <c r="AM84" s="2" t="s">
        <v>386</v>
      </c>
      <c r="AV84" s="114"/>
    </row>
    <row r="85" spans="1:48" x14ac:dyDescent="0.7">
      <c r="A85" s="96">
        <v>80</v>
      </c>
      <c r="B85" s="96">
        <v>8</v>
      </c>
      <c r="C85" s="97" t="s">
        <v>91</v>
      </c>
      <c r="D85" s="96" t="s">
        <v>21</v>
      </c>
      <c r="E85" s="97" t="s">
        <v>332</v>
      </c>
      <c r="F85" s="96" t="s">
        <v>105</v>
      </c>
      <c r="G85" s="96">
        <v>60</v>
      </c>
      <c r="H85" s="98" t="s">
        <v>122</v>
      </c>
      <c r="I85" s="96" t="s">
        <v>109</v>
      </c>
      <c r="J85" s="96">
        <v>6</v>
      </c>
      <c r="K85" s="96">
        <v>8</v>
      </c>
      <c r="L85" s="99">
        <v>2.3186814434709522</v>
      </c>
      <c r="M85" s="99">
        <v>2.1438215233393914</v>
      </c>
      <c r="N85" s="100">
        <v>1.7282416233716387</v>
      </c>
      <c r="O85" s="101">
        <v>42453578.289999999</v>
      </c>
      <c r="P85" s="101">
        <v>-6272092.9199999999</v>
      </c>
      <c r="Q85" s="102">
        <v>1</v>
      </c>
      <c r="R85" s="101">
        <v>-1967909.79</v>
      </c>
      <c r="S85" s="103">
        <v>23444982.049999997</v>
      </c>
      <c r="T85" s="242">
        <v>-1.37</v>
      </c>
      <c r="U85" s="243">
        <v>2.39</v>
      </c>
      <c r="V85" s="104">
        <v>-5.19</v>
      </c>
      <c r="W85" s="243">
        <v>0.25</v>
      </c>
      <c r="X85" s="105">
        <v>194</v>
      </c>
      <c r="Y85" s="106">
        <v>51</v>
      </c>
      <c r="Z85" s="106">
        <v>83</v>
      </c>
      <c r="AA85" s="106">
        <v>82</v>
      </c>
      <c r="AB85" s="106">
        <v>64</v>
      </c>
      <c r="AC85" s="107" t="s">
        <v>386</v>
      </c>
      <c r="AD85" s="108" t="s">
        <v>386</v>
      </c>
      <c r="AE85" s="109">
        <v>0</v>
      </c>
      <c r="AF85" s="110" t="s">
        <v>385</v>
      </c>
      <c r="AG85" s="110" t="s">
        <v>386</v>
      </c>
      <c r="AH85" s="108" t="s">
        <v>385</v>
      </c>
      <c r="AI85" s="108" t="s">
        <v>386</v>
      </c>
      <c r="AJ85" s="239">
        <v>2</v>
      </c>
      <c r="AK85" s="240" t="s">
        <v>391</v>
      </c>
      <c r="AL85" s="240" t="s">
        <v>392</v>
      </c>
      <c r="AM85" s="2" t="s">
        <v>386</v>
      </c>
      <c r="AV85" s="114"/>
    </row>
    <row r="86" spans="1:48" x14ac:dyDescent="0.7">
      <c r="A86" s="96">
        <v>81</v>
      </c>
      <c r="B86" s="96">
        <v>8</v>
      </c>
      <c r="C86" s="97" t="s">
        <v>91</v>
      </c>
      <c r="D86" s="96" t="s">
        <v>22</v>
      </c>
      <c r="E86" s="97" t="s">
        <v>333</v>
      </c>
      <c r="F86" s="96" t="s">
        <v>105</v>
      </c>
      <c r="G86" s="96">
        <v>114</v>
      </c>
      <c r="H86" s="98" t="s">
        <v>125</v>
      </c>
      <c r="I86" s="96" t="s">
        <v>111</v>
      </c>
      <c r="J86" s="96">
        <v>13</v>
      </c>
      <c r="K86" s="96">
        <v>10</v>
      </c>
      <c r="L86" s="99">
        <v>1.2988700728951759</v>
      </c>
      <c r="M86" s="99">
        <v>1.1038858317321889</v>
      </c>
      <c r="N86" s="100">
        <v>0.683290129845188</v>
      </c>
      <c r="O86" s="101">
        <v>14216491.199999999</v>
      </c>
      <c r="P86" s="101">
        <v>-17833755.039999999</v>
      </c>
      <c r="Q86" s="102">
        <v>3</v>
      </c>
      <c r="R86" s="101">
        <v>-5378430.04</v>
      </c>
      <c r="S86" s="103">
        <v>-15065085.099999998</v>
      </c>
      <c r="T86" s="242">
        <v>-2.2799999999999998</v>
      </c>
      <c r="U86" s="243">
        <v>4.8499999999999996</v>
      </c>
      <c r="V86" s="104">
        <v>-8.07</v>
      </c>
      <c r="W86" s="243">
        <v>1.1000000000000001</v>
      </c>
      <c r="X86" s="105">
        <v>140</v>
      </c>
      <c r="Y86" s="106">
        <v>48</v>
      </c>
      <c r="Z86" s="106">
        <v>55</v>
      </c>
      <c r="AA86" s="106">
        <v>87</v>
      </c>
      <c r="AB86" s="106">
        <v>59</v>
      </c>
      <c r="AC86" s="107" t="s">
        <v>386</v>
      </c>
      <c r="AD86" s="108" t="s">
        <v>386</v>
      </c>
      <c r="AE86" s="109">
        <v>1</v>
      </c>
      <c r="AF86" s="110" t="s">
        <v>385</v>
      </c>
      <c r="AG86" s="110" t="s">
        <v>385</v>
      </c>
      <c r="AH86" s="108" t="s">
        <v>385</v>
      </c>
      <c r="AI86" s="108" t="s">
        <v>385</v>
      </c>
      <c r="AJ86" s="239">
        <v>5</v>
      </c>
      <c r="AK86" s="240" t="s">
        <v>396</v>
      </c>
      <c r="AL86" s="240" t="s">
        <v>649</v>
      </c>
      <c r="AM86" s="2" t="s">
        <v>385</v>
      </c>
      <c r="AV86" s="114"/>
    </row>
    <row r="87" spans="1:48" x14ac:dyDescent="0.7">
      <c r="A87" s="96">
        <v>82</v>
      </c>
      <c r="B87" s="96">
        <v>8</v>
      </c>
      <c r="C87" s="97" t="s">
        <v>91</v>
      </c>
      <c r="D87" s="96" t="s">
        <v>23</v>
      </c>
      <c r="E87" s="97" t="s">
        <v>334</v>
      </c>
      <c r="F87" s="96" t="s">
        <v>105</v>
      </c>
      <c r="G87" s="96">
        <v>30</v>
      </c>
      <c r="H87" s="98" t="s">
        <v>123</v>
      </c>
      <c r="I87" s="96" t="s">
        <v>109</v>
      </c>
      <c r="J87" s="96">
        <v>5</v>
      </c>
      <c r="K87" s="96">
        <v>3</v>
      </c>
      <c r="L87" s="99">
        <v>1.0763105010689851</v>
      </c>
      <c r="M87" s="99">
        <v>0.94425182558676102</v>
      </c>
      <c r="N87" s="100">
        <v>0.72445119782463974</v>
      </c>
      <c r="O87" s="101">
        <v>1480609.81</v>
      </c>
      <c r="P87" s="101">
        <v>-4516485.8499999996</v>
      </c>
      <c r="Q87" s="102">
        <v>5</v>
      </c>
      <c r="R87" s="101">
        <v>23833.45</v>
      </c>
      <c r="S87" s="103">
        <v>-5346318.7099999953</v>
      </c>
      <c r="T87" s="242">
        <v>0.03</v>
      </c>
      <c r="U87" s="243">
        <v>-1.43</v>
      </c>
      <c r="V87" s="104">
        <v>-11.09</v>
      </c>
      <c r="W87" s="243">
        <v>-4.28</v>
      </c>
      <c r="X87" s="105">
        <v>209</v>
      </c>
      <c r="Y87" s="106">
        <v>28</v>
      </c>
      <c r="Z87" s="106">
        <v>36</v>
      </c>
      <c r="AA87" s="106">
        <v>84</v>
      </c>
      <c r="AB87" s="106">
        <v>60</v>
      </c>
      <c r="AC87" s="107" t="s">
        <v>385</v>
      </c>
      <c r="AD87" s="108" t="s">
        <v>386</v>
      </c>
      <c r="AE87" s="109">
        <v>0</v>
      </c>
      <c r="AF87" s="110" t="s">
        <v>385</v>
      </c>
      <c r="AG87" s="110" t="s">
        <v>385</v>
      </c>
      <c r="AH87" s="108" t="s">
        <v>385</v>
      </c>
      <c r="AI87" s="108" t="s">
        <v>385</v>
      </c>
      <c r="AJ87" s="239">
        <v>5</v>
      </c>
      <c r="AK87" s="240" t="s">
        <v>396</v>
      </c>
      <c r="AL87" s="240" t="s">
        <v>821</v>
      </c>
      <c r="AM87" s="2" t="s">
        <v>385</v>
      </c>
      <c r="AV87" s="114"/>
    </row>
    <row r="88" spans="1:48" x14ac:dyDescent="0.7">
      <c r="A88" s="96">
        <v>83</v>
      </c>
      <c r="B88" s="96">
        <v>8</v>
      </c>
      <c r="C88" s="97" t="s">
        <v>91</v>
      </c>
      <c r="D88" s="96" t="s">
        <v>24</v>
      </c>
      <c r="E88" s="97" t="s">
        <v>335</v>
      </c>
      <c r="F88" s="96" t="s">
        <v>105</v>
      </c>
      <c r="G88" s="96">
        <v>30</v>
      </c>
      <c r="H88" s="98" t="s">
        <v>123</v>
      </c>
      <c r="I88" s="96" t="s">
        <v>109</v>
      </c>
      <c r="J88" s="96">
        <v>5</v>
      </c>
      <c r="K88" s="96">
        <v>3</v>
      </c>
      <c r="L88" s="99">
        <v>1.1683215742874453</v>
      </c>
      <c r="M88" s="99">
        <v>1.0528294073988784</v>
      </c>
      <c r="N88" s="100">
        <v>0.48595495805514693</v>
      </c>
      <c r="O88" s="101">
        <v>3892287.02</v>
      </c>
      <c r="P88" s="101">
        <v>-3154973.4</v>
      </c>
      <c r="Q88" s="102">
        <v>3</v>
      </c>
      <c r="R88" s="101">
        <v>-703877.69</v>
      </c>
      <c r="S88" s="103">
        <v>-12054122.630000003</v>
      </c>
      <c r="T88" s="242">
        <v>-1.03</v>
      </c>
      <c r="U88" s="243">
        <v>-1.43</v>
      </c>
      <c r="V88" s="104">
        <v>-7.17</v>
      </c>
      <c r="W88" s="243">
        <v>-4.28</v>
      </c>
      <c r="X88" s="105">
        <v>368</v>
      </c>
      <c r="Y88" s="106">
        <v>65</v>
      </c>
      <c r="Z88" s="106">
        <v>66</v>
      </c>
      <c r="AA88" s="106">
        <v>81</v>
      </c>
      <c r="AB88" s="106">
        <v>82</v>
      </c>
      <c r="AC88" s="107" t="s">
        <v>385</v>
      </c>
      <c r="AD88" s="108" t="s">
        <v>386</v>
      </c>
      <c r="AE88" s="109">
        <v>0</v>
      </c>
      <c r="AF88" s="110" t="s">
        <v>386</v>
      </c>
      <c r="AG88" s="110" t="s">
        <v>386</v>
      </c>
      <c r="AH88" s="108" t="s">
        <v>385</v>
      </c>
      <c r="AI88" s="108" t="s">
        <v>386</v>
      </c>
      <c r="AJ88" s="239">
        <v>2</v>
      </c>
      <c r="AK88" s="240" t="s">
        <v>391</v>
      </c>
      <c r="AL88" s="240" t="s">
        <v>813</v>
      </c>
      <c r="AM88" s="2" t="s">
        <v>386</v>
      </c>
      <c r="AV88" s="114"/>
    </row>
    <row r="89" spans="1:48" x14ac:dyDescent="0.7">
      <c r="A89" s="96">
        <v>84</v>
      </c>
      <c r="B89" s="96">
        <v>8</v>
      </c>
      <c r="C89" s="97" t="s">
        <v>91</v>
      </c>
      <c r="D89" s="96" t="s">
        <v>25</v>
      </c>
      <c r="E89" s="97" t="s">
        <v>336</v>
      </c>
      <c r="F89" s="96" t="s">
        <v>105</v>
      </c>
      <c r="G89" s="96">
        <v>30</v>
      </c>
      <c r="H89" s="98" t="s">
        <v>123</v>
      </c>
      <c r="I89" s="96" t="s">
        <v>109</v>
      </c>
      <c r="J89" s="96">
        <v>5</v>
      </c>
      <c r="K89" s="96">
        <v>3</v>
      </c>
      <c r="L89" s="99">
        <v>1.425785134227473</v>
      </c>
      <c r="M89" s="99">
        <v>1.1554717336385161</v>
      </c>
      <c r="N89" s="100">
        <v>0.80916108660227481</v>
      </c>
      <c r="O89" s="101">
        <v>7767897.8499999996</v>
      </c>
      <c r="P89" s="101">
        <v>-123164.16</v>
      </c>
      <c r="Q89" s="102">
        <v>2</v>
      </c>
      <c r="R89" s="101">
        <v>2162784.36</v>
      </c>
      <c r="S89" s="103">
        <v>-3750022.6000000034</v>
      </c>
      <c r="T89" s="242">
        <v>2.88</v>
      </c>
      <c r="U89" s="243">
        <v>-1.43</v>
      </c>
      <c r="V89" s="104">
        <v>-0.21</v>
      </c>
      <c r="W89" s="243">
        <v>-4.28</v>
      </c>
      <c r="X89" s="105">
        <v>199</v>
      </c>
      <c r="Y89" s="106">
        <v>24</v>
      </c>
      <c r="Z89" s="106">
        <v>57</v>
      </c>
      <c r="AA89" s="106">
        <v>77</v>
      </c>
      <c r="AB89" s="106">
        <v>95</v>
      </c>
      <c r="AC89" s="107" t="s">
        <v>385</v>
      </c>
      <c r="AD89" s="108" t="s">
        <v>385</v>
      </c>
      <c r="AE89" s="109">
        <v>0</v>
      </c>
      <c r="AF89" s="110" t="s">
        <v>385</v>
      </c>
      <c r="AG89" s="110" t="s">
        <v>385</v>
      </c>
      <c r="AH89" s="108" t="s">
        <v>385</v>
      </c>
      <c r="AI89" s="108" t="s">
        <v>386</v>
      </c>
      <c r="AJ89" s="239">
        <v>5</v>
      </c>
      <c r="AK89" s="240" t="s">
        <v>396</v>
      </c>
      <c r="AL89" s="240" t="s">
        <v>397</v>
      </c>
      <c r="AM89" s="2" t="s">
        <v>385</v>
      </c>
      <c r="AV89" s="114"/>
    </row>
    <row r="90" spans="1:48" x14ac:dyDescent="0.7">
      <c r="A90" s="96">
        <v>85</v>
      </c>
      <c r="B90" s="96">
        <v>8</v>
      </c>
      <c r="C90" s="97" t="s">
        <v>91</v>
      </c>
      <c r="D90" s="96" t="s">
        <v>26</v>
      </c>
      <c r="E90" s="97" t="s">
        <v>337</v>
      </c>
      <c r="F90" s="96" t="s">
        <v>105</v>
      </c>
      <c r="G90" s="96">
        <v>30</v>
      </c>
      <c r="H90" s="98" t="s">
        <v>123</v>
      </c>
      <c r="I90" s="96" t="s">
        <v>109</v>
      </c>
      <c r="J90" s="96">
        <v>5</v>
      </c>
      <c r="K90" s="96">
        <v>3</v>
      </c>
      <c r="L90" s="99">
        <v>1.2343107932410649</v>
      </c>
      <c r="M90" s="99">
        <v>1.1482057905984056</v>
      </c>
      <c r="N90" s="100">
        <v>0.91175796762635064</v>
      </c>
      <c r="O90" s="101">
        <v>3220224.28</v>
      </c>
      <c r="P90" s="101">
        <v>-3187516.77</v>
      </c>
      <c r="Q90" s="102">
        <v>2</v>
      </c>
      <c r="R90" s="101">
        <v>-69071.820000000007</v>
      </c>
      <c r="S90" s="103">
        <v>-1212744.5400000028</v>
      </c>
      <c r="T90" s="242">
        <v>-0.1</v>
      </c>
      <c r="U90" s="243">
        <v>-1.43</v>
      </c>
      <c r="V90" s="104">
        <v>-10.39</v>
      </c>
      <c r="W90" s="243">
        <v>-4.28</v>
      </c>
      <c r="X90" s="105">
        <v>253</v>
      </c>
      <c r="Y90" s="106">
        <v>26</v>
      </c>
      <c r="Z90" s="106">
        <v>47</v>
      </c>
      <c r="AA90" s="106">
        <v>77</v>
      </c>
      <c r="AB90" s="106">
        <v>38</v>
      </c>
      <c r="AC90" s="107" t="s">
        <v>385</v>
      </c>
      <c r="AD90" s="108" t="s">
        <v>386</v>
      </c>
      <c r="AE90" s="109">
        <v>0</v>
      </c>
      <c r="AF90" s="110" t="s">
        <v>385</v>
      </c>
      <c r="AG90" s="110" t="s">
        <v>385</v>
      </c>
      <c r="AH90" s="108" t="s">
        <v>385</v>
      </c>
      <c r="AI90" s="108" t="s">
        <v>385</v>
      </c>
      <c r="AJ90" s="239">
        <v>5</v>
      </c>
      <c r="AK90" s="240" t="s">
        <v>396</v>
      </c>
      <c r="AL90" s="240" t="s">
        <v>397</v>
      </c>
      <c r="AM90" s="2" t="s">
        <v>385</v>
      </c>
      <c r="AV90" s="114"/>
    </row>
    <row r="91" spans="1:48" x14ac:dyDescent="0.7">
      <c r="A91" s="96">
        <v>86</v>
      </c>
      <c r="B91" s="96">
        <v>8</v>
      </c>
      <c r="C91" s="97" t="s">
        <v>91</v>
      </c>
      <c r="D91" s="96" t="s">
        <v>72</v>
      </c>
      <c r="E91" s="97" t="s">
        <v>338</v>
      </c>
      <c r="F91" s="96" t="s">
        <v>105</v>
      </c>
      <c r="G91" s="96">
        <v>139</v>
      </c>
      <c r="H91" s="98" t="s">
        <v>125</v>
      </c>
      <c r="I91" s="96" t="s">
        <v>111</v>
      </c>
      <c r="J91" s="96">
        <v>13</v>
      </c>
      <c r="K91" s="96">
        <v>11</v>
      </c>
      <c r="L91" s="99">
        <v>0.98350989950372347</v>
      </c>
      <c r="M91" s="99">
        <v>0.83538191188044209</v>
      </c>
      <c r="N91" s="100">
        <v>0.50196751537159501</v>
      </c>
      <c r="O91" s="101">
        <v>-1642098.24</v>
      </c>
      <c r="P91" s="101">
        <v>1318147.8</v>
      </c>
      <c r="Q91" s="102">
        <v>6</v>
      </c>
      <c r="R91" s="101">
        <v>24282011.16</v>
      </c>
      <c r="S91" s="103">
        <v>-49594718.630000025</v>
      </c>
      <c r="T91" s="242">
        <v>6.98</v>
      </c>
      <c r="U91" s="243">
        <v>4.8499999999999996</v>
      </c>
      <c r="V91" s="104">
        <v>0.45</v>
      </c>
      <c r="W91" s="243">
        <v>1.1000000000000001</v>
      </c>
      <c r="X91" s="105">
        <v>205</v>
      </c>
      <c r="Y91" s="106">
        <v>29</v>
      </c>
      <c r="Z91" s="106">
        <v>50</v>
      </c>
      <c r="AA91" s="106">
        <v>14</v>
      </c>
      <c r="AB91" s="106">
        <v>58</v>
      </c>
      <c r="AC91" s="107" t="s">
        <v>385</v>
      </c>
      <c r="AD91" s="108" t="s">
        <v>386</v>
      </c>
      <c r="AE91" s="109">
        <v>0</v>
      </c>
      <c r="AF91" s="110" t="s">
        <v>385</v>
      </c>
      <c r="AG91" s="110" t="s">
        <v>385</v>
      </c>
      <c r="AH91" s="108" t="s">
        <v>385</v>
      </c>
      <c r="AI91" s="108" t="s">
        <v>385</v>
      </c>
      <c r="AJ91" s="239">
        <v>5</v>
      </c>
      <c r="AK91" s="240" t="s">
        <v>396</v>
      </c>
      <c r="AL91" s="240" t="s">
        <v>648</v>
      </c>
      <c r="AM91" s="2" t="s">
        <v>385</v>
      </c>
      <c r="AV91" s="114"/>
    </row>
    <row r="92" spans="1:48" x14ac:dyDescent="0.7">
      <c r="A92" s="96">
        <v>87</v>
      </c>
      <c r="B92" s="96">
        <v>8</v>
      </c>
      <c r="C92" s="97" t="s">
        <v>91</v>
      </c>
      <c r="D92" s="96" t="s">
        <v>81</v>
      </c>
      <c r="E92" s="97" t="s">
        <v>339</v>
      </c>
      <c r="F92" s="96" t="s">
        <v>105</v>
      </c>
      <c r="G92" s="96">
        <v>30</v>
      </c>
      <c r="H92" s="98" t="s">
        <v>123</v>
      </c>
      <c r="I92" s="96" t="s">
        <v>109</v>
      </c>
      <c r="J92" s="96">
        <v>5</v>
      </c>
      <c r="K92" s="96">
        <v>2</v>
      </c>
      <c r="L92" s="99">
        <v>1.1224585845603423</v>
      </c>
      <c r="M92" s="99">
        <v>1.0277816363254435</v>
      </c>
      <c r="N92" s="100">
        <v>0.80859371700502325</v>
      </c>
      <c r="O92" s="101">
        <v>2130158.5099999998</v>
      </c>
      <c r="P92" s="101">
        <v>-2176384.5299999998</v>
      </c>
      <c r="Q92" s="102">
        <v>2</v>
      </c>
      <c r="R92" s="101">
        <v>4058631.76</v>
      </c>
      <c r="S92" s="103">
        <v>-3345798.9000000004</v>
      </c>
      <c r="T92" s="242">
        <v>6.5</v>
      </c>
      <c r="U92" s="243">
        <v>-1.43</v>
      </c>
      <c r="V92" s="104">
        <v>-2.99</v>
      </c>
      <c r="W92" s="243">
        <v>-4.28</v>
      </c>
      <c r="X92" s="105">
        <v>203</v>
      </c>
      <c r="Y92" s="106">
        <v>28</v>
      </c>
      <c r="Z92" s="106">
        <v>34</v>
      </c>
      <c r="AA92" s="106">
        <v>116</v>
      </c>
      <c r="AB92" s="106">
        <v>81</v>
      </c>
      <c r="AC92" s="107" t="s">
        <v>385</v>
      </c>
      <c r="AD92" s="108" t="s">
        <v>385</v>
      </c>
      <c r="AE92" s="109">
        <v>0</v>
      </c>
      <c r="AF92" s="110" t="s">
        <v>385</v>
      </c>
      <c r="AG92" s="110" t="s">
        <v>385</v>
      </c>
      <c r="AH92" s="108" t="s">
        <v>385</v>
      </c>
      <c r="AI92" s="108" t="s">
        <v>386</v>
      </c>
      <c r="AJ92" s="239">
        <v>5</v>
      </c>
      <c r="AK92" s="240" t="s">
        <v>396</v>
      </c>
      <c r="AL92" s="240" t="s">
        <v>397</v>
      </c>
      <c r="AM92" s="2" t="s">
        <v>385</v>
      </c>
      <c r="AV92" s="114"/>
    </row>
    <row r="93" spans="1:48" x14ac:dyDescent="0.7">
      <c r="A93" s="96">
        <v>88</v>
      </c>
      <c r="B93" s="96">
        <v>8</v>
      </c>
      <c r="C93" s="97" t="s">
        <v>91</v>
      </c>
      <c r="D93" s="96" t="s">
        <v>82</v>
      </c>
      <c r="E93" s="97" t="s">
        <v>340</v>
      </c>
      <c r="F93" s="96" t="s">
        <v>105</v>
      </c>
      <c r="G93" s="96">
        <v>30</v>
      </c>
      <c r="H93" s="98" t="s">
        <v>131</v>
      </c>
      <c r="I93" s="96" t="s">
        <v>112</v>
      </c>
      <c r="J93" s="96">
        <v>3</v>
      </c>
      <c r="K93" s="96">
        <v>2</v>
      </c>
      <c r="L93" s="99">
        <v>2.6074007569597195</v>
      </c>
      <c r="M93" s="99">
        <v>2.4185043862491109</v>
      </c>
      <c r="N93" s="100">
        <v>1.6586071140886156</v>
      </c>
      <c r="O93" s="101">
        <v>21645786.109999999</v>
      </c>
      <c r="P93" s="101">
        <v>-483251.1</v>
      </c>
      <c r="Q93" s="102">
        <v>1</v>
      </c>
      <c r="R93" s="101">
        <v>4167491.36</v>
      </c>
      <c r="S93" s="103">
        <v>8869019.5399999991</v>
      </c>
      <c r="T93" s="242">
        <v>7.31</v>
      </c>
      <c r="U93" s="243">
        <v>2.44</v>
      </c>
      <c r="V93" s="104">
        <v>-0.62</v>
      </c>
      <c r="W93" s="243">
        <v>-2.52</v>
      </c>
      <c r="X93" s="105">
        <v>168</v>
      </c>
      <c r="Y93" s="106">
        <v>30</v>
      </c>
      <c r="Z93" s="106">
        <v>53</v>
      </c>
      <c r="AA93" s="106">
        <v>103</v>
      </c>
      <c r="AB93" s="106">
        <v>68</v>
      </c>
      <c r="AC93" s="107" t="s">
        <v>385</v>
      </c>
      <c r="AD93" s="108" t="s">
        <v>385</v>
      </c>
      <c r="AE93" s="109">
        <v>0</v>
      </c>
      <c r="AF93" s="110" t="s">
        <v>385</v>
      </c>
      <c r="AG93" s="110" t="s">
        <v>385</v>
      </c>
      <c r="AH93" s="108" t="s">
        <v>385</v>
      </c>
      <c r="AI93" s="108" t="s">
        <v>386</v>
      </c>
      <c r="AJ93" s="239">
        <v>5</v>
      </c>
      <c r="AK93" s="240" t="s">
        <v>396</v>
      </c>
      <c r="AL93" s="240" t="s">
        <v>401</v>
      </c>
      <c r="AM93" s="2" t="s">
        <v>385</v>
      </c>
      <c r="AV93" s="114"/>
    </row>
    <row r="95" spans="1:48" ht="25.2" x14ac:dyDescent="0.75">
      <c r="AB95" s="122" t="s">
        <v>100</v>
      </c>
      <c r="AC95" s="123">
        <f>COUNTIF(AC6:AC93,1)</f>
        <v>44</v>
      </c>
      <c r="AD95" s="123">
        <f t="shared" ref="AD95:AH95" si="0">COUNTIF(AD6:AD93,1)</f>
        <v>31</v>
      </c>
      <c r="AE95" s="123">
        <f t="shared" si="0"/>
        <v>37</v>
      </c>
      <c r="AF95" s="123">
        <f t="shared" si="0"/>
        <v>60</v>
      </c>
      <c r="AG95" s="123">
        <f t="shared" si="0"/>
        <v>56</v>
      </c>
      <c r="AH95" s="123">
        <f t="shared" si="0"/>
        <v>61</v>
      </c>
      <c r="AI95" s="123">
        <f>COUNTIF(AI6:AI93,1)</f>
        <v>56</v>
      </c>
      <c r="AJ95" s="123">
        <f t="shared" ref="AJ95:AM95" si="1">COUNTIF(AJ6:AJ93,1)</f>
        <v>3</v>
      </c>
      <c r="AK95" s="123">
        <f t="shared" si="1"/>
        <v>0</v>
      </c>
      <c r="AL95" s="123">
        <f t="shared" si="1"/>
        <v>0</v>
      </c>
      <c r="AM95" s="123">
        <f t="shared" si="1"/>
        <v>36</v>
      </c>
    </row>
    <row r="96" spans="1:48" ht="25.2" x14ac:dyDescent="0.75">
      <c r="AB96" s="122" t="s">
        <v>95</v>
      </c>
      <c r="AC96" s="122">
        <f>COUNTIF(AC6:AC17,1)</f>
        <v>1</v>
      </c>
      <c r="AD96" s="122">
        <f t="shared" ref="AD96:AI96" si="2">COUNTIF(AD6:AD17,1)</f>
        <v>1</v>
      </c>
      <c r="AE96" s="122">
        <f t="shared" si="2"/>
        <v>9</v>
      </c>
      <c r="AF96" s="122">
        <f t="shared" si="2"/>
        <v>6</v>
      </c>
      <c r="AG96" s="122">
        <f t="shared" si="2"/>
        <v>10</v>
      </c>
      <c r="AH96" s="122">
        <f t="shared" si="2"/>
        <v>1</v>
      </c>
      <c r="AI96" s="122">
        <f t="shared" si="2"/>
        <v>6</v>
      </c>
    </row>
    <row r="97" spans="28:35" ht="25.2" x14ac:dyDescent="0.75">
      <c r="AB97" s="122" t="s">
        <v>89</v>
      </c>
      <c r="AC97" s="122">
        <f>COUNTIF(AC18:AC25,1)</f>
        <v>2</v>
      </c>
      <c r="AD97" s="122">
        <f t="shared" ref="AD97:AI97" si="3">COUNTIF(AD18:AD25,1)</f>
        <v>2</v>
      </c>
      <c r="AE97" s="122">
        <f t="shared" si="3"/>
        <v>5</v>
      </c>
      <c r="AF97" s="122">
        <f t="shared" si="3"/>
        <v>4</v>
      </c>
      <c r="AG97" s="122">
        <f t="shared" si="3"/>
        <v>5</v>
      </c>
      <c r="AH97" s="122">
        <f t="shared" si="3"/>
        <v>6</v>
      </c>
      <c r="AI97" s="122">
        <f t="shared" si="3"/>
        <v>6</v>
      </c>
    </row>
    <row r="98" spans="28:35" ht="25.2" x14ac:dyDescent="0.75">
      <c r="AB98" s="122" t="s">
        <v>92</v>
      </c>
      <c r="AC98" s="122">
        <f>COUNTIF(AC26:AC39,1)</f>
        <v>8</v>
      </c>
      <c r="AD98" s="122">
        <f t="shared" ref="AD98:AI98" si="4">COUNTIF(AD26:AD39,1)</f>
        <v>5</v>
      </c>
      <c r="AE98" s="122">
        <f t="shared" si="4"/>
        <v>3</v>
      </c>
      <c r="AF98" s="122">
        <f t="shared" si="4"/>
        <v>9</v>
      </c>
      <c r="AG98" s="122">
        <f t="shared" si="4"/>
        <v>7</v>
      </c>
      <c r="AH98" s="122">
        <f t="shared" si="4"/>
        <v>10</v>
      </c>
      <c r="AI98" s="122">
        <f t="shared" si="4"/>
        <v>7</v>
      </c>
    </row>
    <row r="99" spans="28:35" ht="25.2" x14ac:dyDescent="0.75">
      <c r="AB99" s="122" t="s">
        <v>94</v>
      </c>
      <c r="AC99" s="122">
        <f>COUNTIF(AC40:AC57,1)</f>
        <v>9</v>
      </c>
      <c r="AD99" s="122">
        <f t="shared" ref="AD99:AI99" si="5">COUNTIF(AD40:AD57,1)</f>
        <v>9</v>
      </c>
      <c r="AE99" s="122">
        <f t="shared" si="5"/>
        <v>13</v>
      </c>
      <c r="AF99" s="122">
        <f t="shared" si="5"/>
        <v>16</v>
      </c>
      <c r="AG99" s="122">
        <f t="shared" si="5"/>
        <v>15</v>
      </c>
      <c r="AH99" s="122">
        <f t="shared" si="5"/>
        <v>16</v>
      </c>
      <c r="AI99" s="122">
        <f t="shared" si="5"/>
        <v>16</v>
      </c>
    </row>
    <row r="100" spans="28:35" ht="25.2" x14ac:dyDescent="0.75">
      <c r="AB100" s="122" t="s">
        <v>93</v>
      </c>
      <c r="AC100" s="122">
        <f>COUNTIF(AC58:AC66,1)</f>
        <v>8</v>
      </c>
      <c r="AD100" s="122">
        <f t="shared" ref="AD100:AI100" si="6">COUNTIF(AD58:AD66,1)</f>
        <v>7</v>
      </c>
      <c r="AE100" s="122">
        <f t="shared" si="6"/>
        <v>3</v>
      </c>
      <c r="AF100" s="122">
        <f t="shared" si="6"/>
        <v>5</v>
      </c>
      <c r="AG100" s="122">
        <f t="shared" si="6"/>
        <v>3</v>
      </c>
      <c r="AH100" s="122">
        <f t="shared" si="6"/>
        <v>2</v>
      </c>
      <c r="AI100" s="122">
        <f t="shared" si="6"/>
        <v>5</v>
      </c>
    </row>
    <row r="101" spans="28:35" ht="25.2" x14ac:dyDescent="0.75">
      <c r="AB101" s="122" t="s">
        <v>133</v>
      </c>
      <c r="AC101" s="122">
        <f>COUNTIF(AC67:AC72,1)</f>
        <v>1</v>
      </c>
      <c r="AD101" s="122">
        <f t="shared" ref="AD101:AI101" si="7">COUNTIF(AD67:AD72,1)</f>
        <v>1</v>
      </c>
      <c r="AE101" s="122">
        <f t="shared" si="7"/>
        <v>2</v>
      </c>
      <c r="AF101" s="122">
        <f t="shared" si="7"/>
        <v>4</v>
      </c>
      <c r="AG101" s="122">
        <f t="shared" si="7"/>
        <v>3</v>
      </c>
      <c r="AH101" s="122">
        <f t="shared" si="7"/>
        <v>6</v>
      </c>
      <c r="AI101" s="122">
        <f t="shared" si="7"/>
        <v>4</v>
      </c>
    </row>
    <row r="102" spans="28:35" ht="25.2" x14ac:dyDescent="0.75">
      <c r="AB102" s="122" t="s">
        <v>91</v>
      </c>
      <c r="AC102" s="122">
        <f>COUNTIF(AC73:AC93,1)</f>
        <v>15</v>
      </c>
      <c r="AD102" s="122">
        <f t="shared" ref="AD102:AI102" si="8">COUNTIF(AD73:AD93,1)</f>
        <v>6</v>
      </c>
      <c r="AE102" s="122">
        <f t="shared" si="8"/>
        <v>2</v>
      </c>
      <c r="AF102" s="122">
        <f t="shared" si="8"/>
        <v>16</v>
      </c>
      <c r="AG102" s="122">
        <f t="shared" si="8"/>
        <v>13</v>
      </c>
      <c r="AH102" s="122">
        <f t="shared" si="8"/>
        <v>20</v>
      </c>
      <c r="AI102" s="122">
        <f t="shared" si="8"/>
        <v>12</v>
      </c>
    </row>
  </sheetData>
  <mergeCells count="44">
    <mergeCell ref="C4:C5"/>
    <mergeCell ref="D4:D5"/>
    <mergeCell ref="E4:E5"/>
    <mergeCell ref="Y1:AB1"/>
    <mergeCell ref="L3:S3"/>
    <mergeCell ref="S4:S5"/>
    <mergeCell ref="T4:U4"/>
    <mergeCell ref="V4:W4"/>
    <mergeCell ref="O4:O5"/>
    <mergeCell ref="A2:H2"/>
    <mergeCell ref="T3:W3"/>
    <mergeCell ref="X3:AB3"/>
    <mergeCell ref="A4:A5"/>
    <mergeCell ref="AP3:AT3"/>
    <mergeCell ref="B4:B5"/>
    <mergeCell ref="F4:F5"/>
    <mergeCell ref="G4:G5"/>
    <mergeCell ref="H4:H5"/>
    <mergeCell ref="I4:I5"/>
    <mergeCell ref="AC3:AL3"/>
    <mergeCell ref="J4:J5"/>
    <mergeCell ref="K4:K5"/>
    <mergeCell ref="L4:L5"/>
    <mergeCell ref="M4:M5"/>
    <mergeCell ref="N4:N5"/>
    <mergeCell ref="AH4:AH5"/>
    <mergeCell ref="P4:P5"/>
    <mergeCell ref="Q4:Q5"/>
    <mergeCell ref="R4:R5"/>
    <mergeCell ref="AC4:AC5"/>
    <mergeCell ref="AD4:AD5"/>
    <mergeCell ref="AE4:AE5"/>
    <mergeCell ref="AF4:AF5"/>
    <mergeCell ref="AG4:AG5"/>
    <mergeCell ref="AQ4:AQ5"/>
    <mergeCell ref="AR4:AR5"/>
    <mergeCell ref="AS4:AS5"/>
    <mergeCell ref="AT4:AT5"/>
    <mergeCell ref="AI4:AI5"/>
    <mergeCell ref="AJ4:AJ5"/>
    <mergeCell ref="AK4:AK5"/>
    <mergeCell ref="AL4:AL5"/>
    <mergeCell ref="AM4:AM5"/>
    <mergeCell ref="AP4:AP5"/>
  </mergeCells>
  <conditionalFormatting sqref="Q6:Q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M93">
    <cfRule type="containsText" dxfId="46" priority="2" operator="containsText" text="1">
      <formula>NOT(ISERROR(SEARCH("1",AM6)))</formula>
    </cfRule>
    <cfRule type="containsText" dxfId="45" priority="3" operator="containsText" text="0">
      <formula>NOT(ISERROR(SEARCH("0",AM6)))</formula>
    </cfRule>
    <cfRule type="containsText" dxfId="44" priority="4" stopIfTrue="1" operator="containsText" text="ไม่ผ่าน">
      <formula>NOT(ISERROR(SEARCH("ไม่ผ่าน",AM6)))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6C13-ED97-455B-9AE9-95650B9ECD91}">
  <dimension ref="A2:J16"/>
  <sheetViews>
    <sheetView topLeftCell="A10" workbookViewId="0">
      <selection activeCell="A5" sqref="A5:J5"/>
    </sheetView>
  </sheetViews>
  <sheetFormatPr defaultRowHeight="13.8" x14ac:dyDescent="0.25"/>
  <cols>
    <col min="9" max="9" width="13.09765625" customWidth="1"/>
    <col min="10" max="10" width="28.296875" customWidth="1"/>
  </cols>
  <sheetData>
    <row r="2" spans="1:10" ht="24.6" x14ac:dyDescent="0.25">
      <c r="A2" s="613" t="s">
        <v>881</v>
      </c>
      <c r="B2" s="613"/>
      <c r="C2" s="613"/>
      <c r="D2" s="613"/>
      <c r="E2" s="613"/>
      <c r="F2" s="613"/>
      <c r="G2" s="613"/>
      <c r="H2" s="613"/>
      <c r="I2" s="613"/>
      <c r="J2" s="613"/>
    </row>
    <row r="3" spans="1:10" ht="24.6" x14ac:dyDescent="0.7">
      <c r="A3" s="492" t="s">
        <v>882</v>
      </c>
      <c r="B3" s="492"/>
      <c r="C3" s="492"/>
      <c r="D3" s="492"/>
      <c r="E3" s="492"/>
      <c r="F3" s="492"/>
      <c r="G3" s="492"/>
      <c r="H3" s="492"/>
      <c r="I3" s="492"/>
      <c r="J3" s="492"/>
    </row>
    <row r="4" spans="1:10" ht="24.6" x14ac:dyDescent="0.7">
      <c r="A4" s="493" t="s">
        <v>883</v>
      </c>
      <c r="B4" s="493"/>
      <c r="C4" s="493"/>
      <c r="D4" s="493"/>
      <c r="E4" s="493"/>
      <c r="F4" s="493"/>
      <c r="G4" s="493"/>
      <c r="H4" s="493"/>
      <c r="I4" s="493"/>
      <c r="J4" s="493"/>
    </row>
    <row r="5" spans="1:10" ht="24.6" x14ac:dyDescent="0.7">
      <c r="A5" s="614" t="s">
        <v>1057</v>
      </c>
      <c r="B5" s="615"/>
      <c r="C5" s="615"/>
      <c r="D5" s="615"/>
      <c r="E5" s="615"/>
      <c r="F5" s="615"/>
      <c r="G5" s="615"/>
      <c r="H5" s="615"/>
      <c r="I5" s="615"/>
      <c r="J5" s="616"/>
    </row>
    <row r="6" spans="1:10" ht="24.6" x14ac:dyDescent="0.7">
      <c r="A6" s="611" t="s">
        <v>100</v>
      </c>
      <c r="B6" s="611" t="s">
        <v>642</v>
      </c>
      <c r="C6" s="611" t="s">
        <v>115</v>
      </c>
      <c r="D6" s="612" t="s">
        <v>116</v>
      </c>
      <c r="E6" s="612"/>
      <c r="F6" s="612"/>
      <c r="G6" s="612"/>
      <c r="H6" s="612"/>
      <c r="I6" s="612"/>
      <c r="J6" s="608" t="s">
        <v>884</v>
      </c>
    </row>
    <row r="7" spans="1:10" ht="49.2" x14ac:dyDescent="0.25">
      <c r="A7" s="611"/>
      <c r="B7" s="611"/>
      <c r="C7" s="611"/>
      <c r="D7" s="400" t="s">
        <v>885</v>
      </c>
      <c r="E7" s="399" t="s">
        <v>98</v>
      </c>
      <c r="F7" s="401" t="s">
        <v>118</v>
      </c>
      <c r="G7" s="402" t="s">
        <v>98</v>
      </c>
      <c r="H7" s="399" t="s">
        <v>119</v>
      </c>
      <c r="I7" s="399" t="s">
        <v>886</v>
      </c>
      <c r="J7" s="608"/>
    </row>
    <row r="8" spans="1:10" ht="24.6" x14ac:dyDescent="0.7">
      <c r="A8" s="2">
        <v>8</v>
      </c>
      <c r="B8" s="403" t="s">
        <v>95</v>
      </c>
      <c r="C8" s="2">
        <v>12</v>
      </c>
      <c r="D8" s="2">
        <f>'[3]สรุปUnit Cost และ HGR'!U95</f>
        <v>10</v>
      </c>
      <c r="E8" s="404">
        <f>D8/H8*100</f>
        <v>83.333333333333343</v>
      </c>
      <c r="F8" s="405">
        <f>C8-D8</f>
        <v>2</v>
      </c>
      <c r="G8" s="406">
        <f>F8/H8*100</f>
        <v>16.666666666666664</v>
      </c>
      <c r="H8" s="2">
        <f t="shared" ref="H8:H15" si="0">SUM(D8+F8)</f>
        <v>12</v>
      </c>
      <c r="I8" s="2">
        <v>0</v>
      </c>
      <c r="J8" s="414" t="s">
        <v>887</v>
      </c>
    </row>
    <row r="9" spans="1:10" ht="24.6" x14ac:dyDescent="0.7">
      <c r="A9" s="2">
        <v>8</v>
      </c>
      <c r="B9" s="403" t="s">
        <v>89</v>
      </c>
      <c r="C9" s="2">
        <v>8</v>
      </c>
      <c r="D9" s="2">
        <f>'[3]สรุปUnit Cost และ HGR'!U96</f>
        <v>6</v>
      </c>
      <c r="E9" s="404">
        <f t="shared" ref="E9:E15" si="1">D9/H9*100</f>
        <v>75</v>
      </c>
      <c r="F9" s="405">
        <f t="shared" ref="F9:F14" si="2">C9-D9</f>
        <v>2</v>
      </c>
      <c r="G9" s="406">
        <f t="shared" ref="G9:G14" si="3">F9/H9*100</f>
        <v>25</v>
      </c>
      <c r="H9" s="2">
        <f t="shared" si="0"/>
        <v>8</v>
      </c>
      <c r="I9" s="2">
        <v>0</v>
      </c>
      <c r="J9" s="414" t="s">
        <v>888</v>
      </c>
    </row>
    <row r="10" spans="1:10" ht="24.6" x14ac:dyDescent="0.7">
      <c r="A10" s="2">
        <v>8</v>
      </c>
      <c r="B10" s="440" t="s">
        <v>92</v>
      </c>
      <c r="C10" s="2">
        <v>14</v>
      </c>
      <c r="D10" s="2">
        <f>'[3]สรุปUnit Cost และ HGR'!U97</f>
        <v>13</v>
      </c>
      <c r="E10" s="441">
        <f t="shared" si="1"/>
        <v>92.857142857142861</v>
      </c>
      <c r="F10" s="405">
        <f t="shared" si="2"/>
        <v>1</v>
      </c>
      <c r="G10" s="406">
        <f t="shared" si="3"/>
        <v>7.1428571428571423</v>
      </c>
      <c r="H10" s="2">
        <f t="shared" si="0"/>
        <v>14</v>
      </c>
      <c r="I10" s="2">
        <v>0</v>
      </c>
      <c r="J10" s="414" t="s">
        <v>889</v>
      </c>
    </row>
    <row r="11" spans="1:10" ht="24.6" x14ac:dyDescent="0.7">
      <c r="A11" s="2">
        <v>8</v>
      </c>
      <c r="B11" s="440" t="s">
        <v>94</v>
      </c>
      <c r="C11" s="2">
        <v>18</v>
      </c>
      <c r="D11" s="2">
        <f>'[3]สรุปUnit Cost และ HGR'!U98</f>
        <v>17</v>
      </c>
      <c r="E11" s="441">
        <f t="shared" si="1"/>
        <v>94.444444444444443</v>
      </c>
      <c r="F11" s="405">
        <f t="shared" si="2"/>
        <v>1</v>
      </c>
      <c r="G11" s="406">
        <f t="shared" si="3"/>
        <v>5.5555555555555554</v>
      </c>
      <c r="H11" s="2">
        <f t="shared" si="0"/>
        <v>18</v>
      </c>
      <c r="I11" s="2">
        <v>0</v>
      </c>
      <c r="J11" s="414" t="s">
        <v>190</v>
      </c>
    </row>
    <row r="12" spans="1:10" ht="24.6" x14ac:dyDescent="0.7">
      <c r="A12" s="407">
        <v>8</v>
      </c>
      <c r="B12" s="440" t="s">
        <v>93</v>
      </c>
      <c r="C12" s="407">
        <v>9</v>
      </c>
      <c r="D12" s="2">
        <f>'[3]สรุปUnit Cost และ HGR'!U99</f>
        <v>8</v>
      </c>
      <c r="E12" s="441">
        <f t="shared" si="1"/>
        <v>88.888888888888886</v>
      </c>
      <c r="F12" s="405">
        <f t="shared" si="2"/>
        <v>1</v>
      </c>
      <c r="G12" s="408">
        <f t="shared" si="3"/>
        <v>11.111111111111111</v>
      </c>
      <c r="H12" s="407">
        <f t="shared" si="0"/>
        <v>9</v>
      </c>
      <c r="I12" s="407">
        <v>0</v>
      </c>
      <c r="J12" s="415" t="s">
        <v>474</v>
      </c>
    </row>
    <row r="13" spans="1:10" ht="24.6" x14ac:dyDescent="0.7">
      <c r="A13" s="2">
        <v>8</v>
      </c>
      <c r="B13" s="403" t="s">
        <v>90</v>
      </c>
      <c r="C13" s="2">
        <v>6</v>
      </c>
      <c r="D13" s="2">
        <f>'[3]สรุปUnit Cost และ HGR'!U100</f>
        <v>3</v>
      </c>
      <c r="E13" s="404">
        <f t="shared" si="1"/>
        <v>50</v>
      </c>
      <c r="F13" s="405">
        <f t="shared" si="2"/>
        <v>3</v>
      </c>
      <c r="G13" s="406">
        <f t="shared" si="3"/>
        <v>50</v>
      </c>
      <c r="H13" s="2">
        <f t="shared" si="0"/>
        <v>6</v>
      </c>
      <c r="I13" s="2">
        <v>0</v>
      </c>
      <c r="J13" s="414" t="s">
        <v>890</v>
      </c>
    </row>
    <row r="14" spans="1:10" ht="24.6" x14ac:dyDescent="0.7">
      <c r="A14" s="2">
        <v>8</v>
      </c>
      <c r="B14" s="440" t="s">
        <v>91</v>
      </c>
      <c r="C14" s="2">
        <v>21</v>
      </c>
      <c r="D14" s="2">
        <f>'[3]สรุปUnit Cost และ HGR'!U101</f>
        <v>20</v>
      </c>
      <c r="E14" s="441">
        <f t="shared" si="1"/>
        <v>95.238095238095227</v>
      </c>
      <c r="F14" s="405">
        <f t="shared" si="2"/>
        <v>1</v>
      </c>
      <c r="G14" s="406">
        <f t="shared" si="3"/>
        <v>4.7619047619047619</v>
      </c>
      <c r="H14" s="2">
        <f t="shared" si="0"/>
        <v>21</v>
      </c>
      <c r="I14" s="2">
        <v>0</v>
      </c>
      <c r="J14" s="414" t="s">
        <v>134</v>
      </c>
    </row>
    <row r="15" spans="1:10" ht="24.6" x14ac:dyDescent="0.7">
      <c r="A15" s="609" t="s">
        <v>120</v>
      </c>
      <c r="B15" s="609"/>
      <c r="C15" s="409">
        <f>SUM(C8:C14)</f>
        <v>88</v>
      </c>
      <c r="D15" s="410">
        <f>'[3]สรุปUnit Cost และ HGR'!U94</f>
        <v>77</v>
      </c>
      <c r="E15" s="411">
        <f t="shared" si="1"/>
        <v>87.5</v>
      </c>
      <c r="F15" s="412">
        <f>SUM(F8:F14)</f>
        <v>11</v>
      </c>
      <c r="G15" s="413">
        <f>F15/H15*100</f>
        <v>12.5</v>
      </c>
      <c r="H15" s="409">
        <f t="shared" si="0"/>
        <v>88</v>
      </c>
      <c r="I15" s="409">
        <f>SUM(I8:I14)</f>
        <v>0</v>
      </c>
      <c r="J15" s="82"/>
    </row>
    <row r="16" spans="1:10" ht="24.6" x14ac:dyDescent="0.25">
      <c r="A16" s="610" t="s">
        <v>891</v>
      </c>
      <c r="B16" s="610"/>
      <c r="C16" s="610"/>
      <c r="D16" s="610"/>
      <c r="E16" s="610"/>
      <c r="F16" s="610"/>
      <c r="G16" s="610"/>
      <c r="H16" s="610"/>
      <c r="I16" s="610"/>
      <c r="J16" s="610"/>
    </row>
  </sheetData>
  <mergeCells count="11">
    <mergeCell ref="A2:J2"/>
    <mergeCell ref="A3:J3"/>
    <mergeCell ref="A5:J5"/>
    <mergeCell ref="A4:J4"/>
    <mergeCell ref="J6:J7"/>
    <mergeCell ref="A15:B15"/>
    <mergeCell ref="A16:J16"/>
    <mergeCell ref="A6:A7"/>
    <mergeCell ref="B6:B7"/>
    <mergeCell ref="C6:C7"/>
    <mergeCell ref="D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2.1 Mapping MOPH </vt:lpstr>
      <vt:lpstr>2.2 Mapping R8</vt:lpstr>
      <vt:lpstr>3.สรุป Risk Score </vt:lpstr>
      <vt:lpstr>3.1 Risk Score MOPH NI </vt:lpstr>
      <vt:lpstr>3.2 Risk Score R8 NI</vt:lpstr>
      <vt:lpstr>3.3 Risk Score R8 EBITDA</vt:lpstr>
      <vt:lpstr>4. สรุป 7 Plus Efficiency </vt:lpstr>
      <vt:lpstr>4. ผล 7 Plus Efficiency </vt:lpstr>
      <vt:lpstr>5.สรุป Unit Cost</vt:lpstr>
      <vt:lpstr>5.Unit Cost </vt:lpstr>
      <vt:lpstr>6.สรุป Planfin</vt:lpstr>
      <vt:lpstr>6.Planfin</vt:lpstr>
      <vt:lpstr>7.สรุป FEED</vt:lpstr>
      <vt:lpstr>7. FEED</vt:lpstr>
      <vt:lpstr>8.ข้อมูลผลงานบริการ</vt:lpstr>
      <vt:lpstr>9.รายงานข้อมูลการติด C</vt:lpstr>
      <vt:lpstr>10.สรุปยอดเงิน งปม.รายกองทุนเขต</vt:lpstr>
      <vt:lpstr>10.1สรุปยอดเงินงปม.รายกองทุน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 LENOVO</cp:lastModifiedBy>
  <cp:lastPrinted>2022-07-04T07:59:25Z</cp:lastPrinted>
  <dcterms:created xsi:type="dcterms:W3CDTF">2017-06-01T08:46:22Z</dcterms:created>
  <dcterms:modified xsi:type="dcterms:W3CDTF">2024-09-25T08:10:58Z</dcterms:modified>
</cp:coreProperties>
</file>