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niz ปีงบ 2567\Risk Score 67\9.มิ.ย.67\"/>
    </mc:Choice>
  </mc:AlternateContent>
  <xr:revisionPtr revIDLastSave="0" documentId="13_ncr:1_{E14D2B84-BE31-49F4-8024-E3B161D6BF7E}" xr6:coauthVersionLast="47" xr6:coauthVersionMax="47" xr10:uidLastSave="{00000000-0000-0000-0000-000000000000}"/>
  <bookViews>
    <workbookView xWindow="-108" yWindow="-108" windowWidth="23256" windowHeight="12456" tabRatio="833" firstSheet="1" activeTab="1" xr2:uid="{64A0127E-CC15-489E-9F7B-11EBEB452E23}"/>
  </bookViews>
  <sheets>
    <sheet name="เกณฑ์การประเมิน" sheetId="12" r:id="rId1"/>
    <sheet name="เปรียบเทียบแนวโน้ม ก.ย และมิ.ย" sheetId="13" r:id="rId2"/>
    <sheet name="FEED มิ.ย.67" sheetId="22" r:id="rId3"/>
    <sheet name="FEED พ.ค.67 " sheetId="14" r:id="rId4"/>
    <sheet name="FEED ก.ย.66" sheetId="4" r:id="rId5"/>
    <sheet name="SumAdj 15.6.67" sheetId="21" r:id="rId6"/>
    <sheet name="CMI 15.7.67" sheetId="10" r:id="rId7"/>
    <sheet name="SumAdjQ2Y66" sheetId="20" r:id="rId8"/>
  </sheets>
  <definedNames>
    <definedName name="_xlnm._FilterDatabase" localSheetId="4" hidden="1">'FEED ก.ย.66'!$A$4:$AH$92</definedName>
    <definedName name="_xlnm._FilterDatabase" localSheetId="3" hidden="1">'FEED พ.ค.67 '!$A$4:$AJ$92</definedName>
    <definedName name="_xlnm._FilterDatabase" localSheetId="2" hidden="1">'FEED มิ.ย.67'!$A$4:$AJ$92</definedName>
    <definedName name="_xlnm._FilterDatabase" localSheetId="1" hidden="1">'เปรียบเทียบแนวโน้ม ก.ย และมิ.ย'!$A$4:$Z$96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" i="10" l="1"/>
  <c r="T4" i="10"/>
  <c r="T5" i="10"/>
  <c r="T6" i="10"/>
  <c r="T7" i="10"/>
  <c r="T8" i="10"/>
  <c r="T9" i="10"/>
  <c r="T10" i="10"/>
  <c r="T11" i="10"/>
  <c r="T12" i="10"/>
  <c r="T13" i="10"/>
  <c r="T14" i="10"/>
  <c r="T15" i="10"/>
  <c r="T16" i="10"/>
  <c r="T17" i="10"/>
  <c r="T18" i="10"/>
  <c r="T19" i="10"/>
  <c r="T20" i="10"/>
  <c r="T21" i="10"/>
  <c r="T22" i="10"/>
  <c r="T23" i="10"/>
  <c r="T24" i="10"/>
  <c r="T25" i="10"/>
  <c r="T26" i="10"/>
  <c r="T27" i="10"/>
  <c r="T28" i="10"/>
  <c r="T29" i="10"/>
  <c r="T30" i="10"/>
  <c r="T31" i="10"/>
  <c r="T32" i="10"/>
  <c r="T33" i="10"/>
  <c r="T34" i="10"/>
  <c r="T35" i="10"/>
  <c r="T36" i="10"/>
  <c r="T37" i="10"/>
  <c r="T38" i="10"/>
  <c r="T39" i="10"/>
  <c r="T40" i="10"/>
  <c r="T41" i="10"/>
  <c r="T42" i="10"/>
  <c r="T43" i="10"/>
  <c r="T44" i="10"/>
  <c r="T45" i="10"/>
  <c r="T46" i="10"/>
  <c r="T47" i="10"/>
  <c r="T48" i="10"/>
  <c r="T49" i="10"/>
  <c r="T50" i="10"/>
  <c r="T51" i="10"/>
  <c r="T52" i="10"/>
  <c r="T53" i="10"/>
  <c r="T54" i="10"/>
  <c r="T55" i="10"/>
  <c r="T56" i="10"/>
  <c r="T57" i="10"/>
  <c r="T58" i="10"/>
  <c r="T59" i="10"/>
  <c r="T60" i="10"/>
  <c r="T61" i="10"/>
  <c r="T62" i="10"/>
  <c r="T63" i="10"/>
  <c r="T64" i="10"/>
  <c r="T65" i="10"/>
  <c r="T66" i="10"/>
  <c r="T67" i="10"/>
  <c r="T68" i="10"/>
  <c r="T69" i="10"/>
  <c r="T70" i="10"/>
  <c r="T71" i="10"/>
  <c r="T72" i="10"/>
  <c r="T73" i="10"/>
  <c r="T74" i="10"/>
  <c r="T75" i="10"/>
  <c r="T76" i="10"/>
  <c r="T77" i="10"/>
  <c r="T78" i="10"/>
  <c r="T79" i="10"/>
  <c r="T80" i="10"/>
  <c r="T81" i="10"/>
  <c r="T82" i="10"/>
  <c r="T83" i="10"/>
  <c r="T84" i="10"/>
  <c r="T85" i="10"/>
  <c r="T86" i="10"/>
  <c r="T87" i="10"/>
  <c r="T88" i="10"/>
  <c r="T89" i="10"/>
  <c r="T90" i="10"/>
  <c r="T3" i="10"/>
  <c r="R4" i="10"/>
  <c r="R5" i="10"/>
  <c r="R6" i="10"/>
  <c r="R7" i="10"/>
  <c r="R8" i="10"/>
  <c r="R9" i="10"/>
  <c r="R10" i="10"/>
  <c r="R11" i="10"/>
  <c r="R12" i="10"/>
  <c r="R13" i="10"/>
  <c r="R14" i="10"/>
  <c r="R15" i="10"/>
  <c r="R16" i="10"/>
  <c r="R17" i="10"/>
  <c r="R18" i="10"/>
  <c r="R19" i="10"/>
  <c r="R20" i="10"/>
  <c r="R21" i="10"/>
  <c r="R22" i="10"/>
  <c r="R23" i="10"/>
  <c r="R24" i="10"/>
  <c r="R25" i="10"/>
  <c r="R26" i="10"/>
  <c r="R27" i="10"/>
  <c r="R28" i="10"/>
  <c r="R29" i="10"/>
  <c r="R30" i="10"/>
  <c r="R31" i="10"/>
  <c r="R32" i="10"/>
  <c r="R33" i="10"/>
  <c r="R34" i="10"/>
  <c r="R35" i="10"/>
  <c r="R36" i="10"/>
  <c r="R37" i="10"/>
  <c r="R38" i="10"/>
  <c r="R39" i="10"/>
  <c r="R40" i="10"/>
  <c r="R41" i="10"/>
  <c r="R42" i="10"/>
  <c r="R43" i="10"/>
  <c r="R44" i="10"/>
  <c r="R45" i="10"/>
  <c r="R46" i="10"/>
  <c r="R47" i="10"/>
  <c r="R48" i="10"/>
  <c r="R49" i="10"/>
  <c r="R50" i="10"/>
  <c r="R51" i="10"/>
  <c r="R52" i="10"/>
  <c r="R53" i="10"/>
  <c r="R54" i="10"/>
  <c r="R55" i="10"/>
  <c r="R56" i="10"/>
  <c r="R57" i="10"/>
  <c r="R58" i="10"/>
  <c r="R59" i="10"/>
  <c r="R60" i="10"/>
  <c r="R61" i="10"/>
  <c r="R62" i="10"/>
  <c r="R63" i="10"/>
  <c r="R64" i="10"/>
  <c r="R65" i="10"/>
  <c r="R66" i="10"/>
  <c r="R67" i="10"/>
  <c r="R68" i="10"/>
  <c r="R69" i="10"/>
  <c r="R70" i="10"/>
  <c r="R71" i="10"/>
  <c r="R72" i="10"/>
  <c r="R73" i="10"/>
  <c r="R74" i="10"/>
  <c r="R75" i="10"/>
  <c r="R76" i="10"/>
  <c r="R77" i="10"/>
  <c r="R78" i="10"/>
  <c r="R79" i="10"/>
  <c r="R80" i="10"/>
  <c r="R81" i="10"/>
  <c r="R82" i="10"/>
  <c r="R83" i="10"/>
  <c r="R84" i="10"/>
  <c r="R85" i="10"/>
  <c r="R86" i="10"/>
  <c r="R87" i="10"/>
  <c r="R88" i="10"/>
  <c r="R89" i="10"/>
  <c r="R90" i="10"/>
  <c r="Q3" i="10"/>
  <c r="Q4" i="10"/>
  <c r="Q5" i="10"/>
  <c r="Q6" i="10"/>
  <c r="Q7" i="10"/>
  <c r="Q8" i="10"/>
  <c r="Q9" i="10"/>
  <c r="Q10" i="10"/>
  <c r="Q11" i="10"/>
  <c r="Q12" i="10"/>
  <c r="Q13" i="10"/>
  <c r="Q14" i="10"/>
  <c r="U3" i="10" l="1"/>
  <c r="S6" i="13"/>
  <c r="S7" i="13"/>
  <c r="S8" i="13"/>
  <c r="S9" i="13"/>
  <c r="S10" i="13"/>
  <c r="S11" i="13"/>
  <c r="S12" i="13"/>
  <c r="S13" i="13"/>
  <c r="S14" i="13"/>
  <c r="S15" i="13"/>
  <c r="S16" i="13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46" i="13"/>
  <c r="S47" i="13"/>
  <c r="S48" i="13"/>
  <c r="S49" i="13"/>
  <c r="S50" i="13"/>
  <c r="S51" i="13"/>
  <c r="S52" i="13"/>
  <c r="S53" i="13"/>
  <c r="S54" i="13"/>
  <c r="S55" i="13"/>
  <c r="S56" i="13"/>
  <c r="S57" i="13"/>
  <c r="S58" i="13"/>
  <c r="S59" i="13"/>
  <c r="S60" i="13"/>
  <c r="S61" i="13"/>
  <c r="S62" i="13"/>
  <c r="S63" i="13"/>
  <c r="S64" i="13"/>
  <c r="S65" i="13"/>
  <c r="S66" i="13"/>
  <c r="S67" i="13"/>
  <c r="S68" i="13"/>
  <c r="S69" i="13"/>
  <c r="S70" i="13"/>
  <c r="S71" i="13"/>
  <c r="S72" i="13"/>
  <c r="S73" i="13"/>
  <c r="S74" i="13"/>
  <c r="S75" i="13"/>
  <c r="S76" i="13"/>
  <c r="S77" i="13"/>
  <c r="S78" i="13"/>
  <c r="S79" i="13"/>
  <c r="S80" i="13"/>
  <c r="S81" i="13"/>
  <c r="S82" i="13"/>
  <c r="S83" i="13"/>
  <c r="S84" i="13"/>
  <c r="S85" i="13"/>
  <c r="S86" i="13"/>
  <c r="S87" i="13"/>
  <c r="S88" i="13"/>
  <c r="S89" i="13"/>
  <c r="S90" i="13"/>
  <c r="S91" i="13"/>
  <c r="S92" i="13"/>
  <c r="S5" i="13"/>
  <c r="L6" i="13"/>
  <c r="L7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9" i="13"/>
  <c r="L80" i="13"/>
  <c r="L81" i="13"/>
  <c r="L82" i="13"/>
  <c r="L83" i="13"/>
  <c r="L84" i="13"/>
  <c r="L85" i="13"/>
  <c r="L86" i="13"/>
  <c r="L87" i="13"/>
  <c r="L88" i="13"/>
  <c r="L89" i="13"/>
  <c r="L90" i="13"/>
  <c r="L91" i="13"/>
  <c r="L92" i="13"/>
  <c r="L5" i="13"/>
  <c r="I5" i="21" l="1"/>
  <c r="I6" i="21"/>
  <c r="I7" i="21"/>
  <c r="I8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I41" i="21"/>
  <c r="I42" i="21"/>
  <c r="I43" i="21"/>
  <c r="I44" i="21"/>
  <c r="I45" i="21"/>
  <c r="I46" i="21"/>
  <c r="I47" i="21"/>
  <c r="I48" i="21"/>
  <c r="I49" i="21"/>
  <c r="I50" i="21"/>
  <c r="I51" i="21"/>
  <c r="I52" i="21"/>
  <c r="I53" i="21"/>
  <c r="I54" i="21"/>
  <c r="I55" i="21"/>
  <c r="I56" i="21"/>
  <c r="I57" i="21"/>
  <c r="I58" i="21"/>
  <c r="I59" i="21"/>
  <c r="I60" i="21"/>
  <c r="I61" i="21"/>
  <c r="I62" i="21"/>
  <c r="I63" i="21"/>
  <c r="I64" i="21"/>
  <c r="I65" i="21"/>
  <c r="I66" i="21"/>
  <c r="I67" i="21"/>
  <c r="I68" i="21"/>
  <c r="I69" i="21"/>
  <c r="I70" i="21"/>
  <c r="I71" i="21"/>
  <c r="I72" i="21"/>
  <c r="I73" i="21"/>
  <c r="I74" i="21"/>
  <c r="I75" i="21"/>
  <c r="I76" i="21"/>
  <c r="I77" i="21"/>
  <c r="I78" i="21"/>
  <c r="I79" i="21"/>
  <c r="I80" i="21"/>
  <c r="I81" i="21"/>
  <c r="I82" i="21"/>
  <c r="I83" i="21"/>
  <c r="I84" i="21"/>
  <c r="I85" i="21"/>
  <c r="I86" i="21"/>
  <c r="I87" i="21"/>
  <c r="I88" i="21"/>
  <c r="I89" i="21"/>
  <c r="I90" i="21"/>
  <c r="I91" i="21"/>
  <c r="I4" i="21"/>
  <c r="AG92" i="22"/>
  <c r="M92" i="22" s="1"/>
  <c r="AF92" i="22"/>
  <c r="AE92" i="22"/>
  <c r="AD92" i="22"/>
  <c r="AC92" i="22"/>
  <c r="AB92" i="22"/>
  <c r="AA92" i="22"/>
  <c r="Z92" i="22"/>
  <c r="AH92" i="22" s="1"/>
  <c r="N92" i="22"/>
  <c r="AG91" i="22"/>
  <c r="M91" i="22" s="1"/>
  <c r="AF91" i="22"/>
  <c r="AE91" i="22"/>
  <c r="AD91" i="22"/>
  <c r="AC91" i="22"/>
  <c r="AB91" i="22"/>
  <c r="AA91" i="22"/>
  <c r="Z91" i="22"/>
  <c r="AH91" i="22" s="1"/>
  <c r="N91" i="22"/>
  <c r="AG90" i="22"/>
  <c r="M90" i="22" s="1"/>
  <c r="AF90" i="22"/>
  <c r="AE90" i="22"/>
  <c r="AD90" i="22"/>
  <c r="AC90" i="22"/>
  <c r="AB90" i="22"/>
  <c r="AA90" i="22"/>
  <c r="Z90" i="22"/>
  <c r="AH90" i="22" s="1"/>
  <c r="N90" i="22"/>
  <c r="AG89" i="22"/>
  <c r="M89" i="22" s="1"/>
  <c r="AF89" i="22"/>
  <c r="AE89" i="22"/>
  <c r="AD89" i="22"/>
  <c r="AC89" i="22"/>
  <c r="AB89" i="22"/>
  <c r="AA89" i="22"/>
  <c r="Z89" i="22"/>
  <c r="AH89" i="22" s="1"/>
  <c r="N89" i="22"/>
  <c r="AG88" i="22"/>
  <c r="M88" i="22" s="1"/>
  <c r="AF88" i="22"/>
  <c r="AE88" i="22"/>
  <c r="AD88" i="22"/>
  <c r="AC88" i="22"/>
  <c r="AB88" i="22"/>
  <c r="AA88" i="22"/>
  <c r="Z88" i="22"/>
  <c r="AH88" i="22" s="1"/>
  <c r="N88" i="22"/>
  <c r="AG87" i="22"/>
  <c r="M87" i="22" s="1"/>
  <c r="AF87" i="22"/>
  <c r="AE87" i="22"/>
  <c r="AD87" i="22"/>
  <c r="AC87" i="22"/>
  <c r="AB87" i="22"/>
  <c r="AA87" i="22"/>
  <c r="Z87" i="22"/>
  <c r="AH87" i="22" s="1"/>
  <c r="N87" i="22"/>
  <c r="AG86" i="22"/>
  <c r="M86" i="22" s="1"/>
  <c r="AF86" i="22"/>
  <c r="AE86" i="22"/>
  <c r="AD86" i="22"/>
  <c r="AC86" i="22"/>
  <c r="AB86" i="22"/>
  <c r="AA86" i="22"/>
  <c r="Z86" i="22"/>
  <c r="AH86" i="22" s="1"/>
  <c r="N86" i="22"/>
  <c r="AG85" i="22"/>
  <c r="M85" i="22" s="1"/>
  <c r="AF85" i="22"/>
  <c r="AE85" i="22"/>
  <c r="AD85" i="22"/>
  <c r="AC85" i="22"/>
  <c r="AB85" i="22"/>
  <c r="AA85" i="22"/>
  <c r="Z85" i="22"/>
  <c r="AH85" i="22" s="1"/>
  <c r="N85" i="22"/>
  <c r="AG84" i="22"/>
  <c r="M84" i="22" s="1"/>
  <c r="AF84" i="22"/>
  <c r="AE84" i="22"/>
  <c r="AD84" i="22"/>
  <c r="AC84" i="22"/>
  <c r="AB84" i="22"/>
  <c r="AA84" i="22"/>
  <c r="Z84" i="22"/>
  <c r="AH84" i="22" s="1"/>
  <c r="N84" i="22"/>
  <c r="AG83" i="22"/>
  <c r="M83" i="22" s="1"/>
  <c r="AF83" i="22"/>
  <c r="AE83" i="22"/>
  <c r="AD83" i="22"/>
  <c r="AC83" i="22"/>
  <c r="AB83" i="22"/>
  <c r="AA83" i="22"/>
  <c r="Z83" i="22"/>
  <c r="AH83" i="22" s="1"/>
  <c r="N83" i="22"/>
  <c r="AG82" i="22"/>
  <c r="M82" i="22" s="1"/>
  <c r="AF82" i="22"/>
  <c r="AE82" i="22"/>
  <c r="AD82" i="22"/>
  <c r="AC82" i="22"/>
  <c r="AB82" i="22"/>
  <c r="AA82" i="22"/>
  <c r="Z82" i="22"/>
  <c r="AH82" i="22" s="1"/>
  <c r="N82" i="22"/>
  <c r="AG81" i="22"/>
  <c r="M81" i="22" s="1"/>
  <c r="AF81" i="22"/>
  <c r="AE81" i="22"/>
  <c r="AD81" i="22"/>
  <c r="AC81" i="22"/>
  <c r="AB81" i="22"/>
  <c r="AA81" i="22"/>
  <c r="Z81" i="22"/>
  <c r="AH81" i="22" s="1"/>
  <c r="N81" i="22"/>
  <c r="AG80" i="22"/>
  <c r="M80" i="22" s="1"/>
  <c r="AF80" i="22"/>
  <c r="AE80" i="22"/>
  <c r="AD80" i="22"/>
  <c r="AC80" i="22"/>
  <c r="AB80" i="22"/>
  <c r="AA80" i="22"/>
  <c r="Z80" i="22"/>
  <c r="AH80" i="22" s="1"/>
  <c r="N80" i="22"/>
  <c r="AG79" i="22"/>
  <c r="M79" i="22" s="1"/>
  <c r="AF79" i="22"/>
  <c r="AE79" i="22"/>
  <c r="AD79" i="22"/>
  <c r="AC79" i="22"/>
  <c r="AB79" i="22"/>
  <c r="AA79" i="22"/>
  <c r="Z79" i="22"/>
  <c r="AH79" i="22" s="1"/>
  <c r="N79" i="22"/>
  <c r="AG78" i="22"/>
  <c r="M78" i="22" s="1"/>
  <c r="AF78" i="22"/>
  <c r="AE78" i="22"/>
  <c r="AD78" i="22"/>
  <c r="AC78" i="22"/>
  <c r="AB78" i="22"/>
  <c r="AA78" i="22"/>
  <c r="Z78" i="22"/>
  <c r="AH78" i="22" s="1"/>
  <c r="N78" i="22"/>
  <c r="AG77" i="22"/>
  <c r="M77" i="22" s="1"/>
  <c r="AF77" i="22"/>
  <c r="AE77" i="22"/>
  <c r="AD77" i="22"/>
  <c r="AC77" i="22"/>
  <c r="AB77" i="22"/>
  <c r="AA77" i="22"/>
  <c r="Z77" i="22"/>
  <c r="AH77" i="22" s="1"/>
  <c r="N77" i="22"/>
  <c r="AG76" i="22"/>
  <c r="M76" i="22" s="1"/>
  <c r="AF76" i="22"/>
  <c r="AE76" i="22"/>
  <c r="AD76" i="22"/>
  <c r="AC76" i="22"/>
  <c r="AB76" i="22"/>
  <c r="AA76" i="22"/>
  <c r="Z76" i="22"/>
  <c r="AH76" i="22" s="1"/>
  <c r="N76" i="22"/>
  <c r="AG75" i="22"/>
  <c r="M75" i="22" s="1"/>
  <c r="AF75" i="22"/>
  <c r="AE75" i="22"/>
  <c r="AD75" i="22"/>
  <c r="AC75" i="22"/>
  <c r="AB75" i="22"/>
  <c r="AA75" i="22"/>
  <c r="Z75" i="22"/>
  <c r="AH75" i="22" s="1"/>
  <c r="N75" i="22"/>
  <c r="AG74" i="22"/>
  <c r="M74" i="22" s="1"/>
  <c r="AF74" i="22"/>
  <c r="AE74" i="22"/>
  <c r="AD74" i="22"/>
  <c r="AC74" i="22"/>
  <c r="AB74" i="22"/>
  <c r="AA74" i="22"/>
  <c r="Z74" i="22"/>
  <c r="AH74" i="22" s="1"/>
  <c r="N74" i="22"/>
  <c r="AG73" i="22"/>
  <c r="M73" i="22" s="1"/>
  <c r="AF73" i="22"/>
  <c r="AE73" i="22"/>
  <c r="AD73" i="22"/>
  <c r="AC73" i="22"/>
  <c r="AB73" i="22"/>
  <c r="AA73" i="22"/>
  <c r="Z73" i="22"/>
  <c r="AH73" i="22" s="1"/>
  <c r="N73" i="22"/>
  <c r="AG72" i="22"/>
  <c r="M72" i="22" s="1"/>
  <c r="AF72" i="22"/>
  <c r="AE72" i="22"/>
  <c r="AD72" i="22"/>
  <c r="AC72" i="22"/>
  <c r="AB72" i="22"/>
  <c r="AA72" i="22"/>
  <c r="Z72" i="22"/>
  <c r="AH72" i="22" s="1"/>
  <c r="N72" i="22"/>
  <c r="AG71" i="22"/>
  <c r="M71" i="22" s="1"/>
  <c r="AF71" i="22"/>
  <c r="AE71" i="22"/>
  <c r="AD71" i="22"/>
  <c r="AC71" i="22"/>
  <c r="AB71" i="22"/>
  <c r="AA71" i="22"/>
  <c r="Z71" i="22"/>
  <c r="AH71" i="22" s="1"/>
  <c r="N71" i="22"/>
  <c r="AG70" i="22"/>
  <c r="M70" i="22" s="1"/>
  <c r="AF70" i="22"/>
  <c r="AE70" i="22"/>
  <c r="AD70" i="22"/>
  <c r="AC70" i="22"/>
  <c r="AB70" i="22"/>
  <c r="AA70" i="22"/>
  <c r="Z70" i="22"/>
  <c r="AH70" i="22" s="1"/>
  <c r="N70" i="22"/>
  <c r="AG69" i="22"/>
  <c r="M69" i="22" s="1"/>
  <c r="AF69" i="22"/>
  <c r="AE69" i="22"/>
  <c r="AD69" i="22"/>
  <c r="AC69" i="22"/>
  <c r="AB69" i="22"/>
  <c r="AA69" i="22"/>
  <c r="Z69" i="22"/>
  <c r="AH69" i="22" s="1"/>
  <c r="N69" i="22"/>
  <c r="AG68" i="22"/>
  <c r="M68" i="22" s="1"/>
  <c r="AF68" i="22"/>
  <c r="AE68" i="22"/>
  <c r="AD68" i="22"/>
  <c r="AC68" i="22"/>
  <c r="AB68" i="22"/>
  <c r="AA68" i="22"/>
  <c r="Z68" i="22"/>
  <c r="AH68" i="22" s="1"/>
  <c r="N68" i="22"/>
  <c r="AG67" i="22"/>
  <c r="M67" i="22" s="1"/>
  <c r="AF67" i="22"/>
  <c r="AE67" i="22"/>
  <c r="AD67" i="22"/>
  <c r="AC67" i="22"/>
  <c r="AB67" i="22"/>
  <c r="AA67" i="22"/>
  <c r="Z67" i="22"/>
  <c r="AH67" i="22" s="1"/>
  <c r="N67" i="22"/>
  <c r="AG66" i="22"/>
  <c r="M66" i="22" s="1"/>
  <c r="AF66" i="22"/>
  <c r="AE66" i="22"/>
  <c r="AD66" i="22"/>
  <c r="AC66" i="22"/>
  <c r="AB66" i="22"/>
  <c r="AA66" i="22"/>
  <c r="Z66" i="22"/>
  <c r="AH66" i="22" s="1"/>
  <c r="N66" i="22"/>
  <c r="AG65" i="22"/>
  <c r="M65" i="22" s="1"/>
  <c r="AF65" i="22"/>
  <c r="AE65" i="22"/>
  <c r="AD65" i="22"/>
  <c r="AC65" i="22"/>
  <c r="AB65" i="22"/>
  <c r="AA65" i="22"/>
  <c r="Z65" i="22"/>
  <c r="AH65" i="22" s="1"/>
  <c r="N65" i="22"/>
  <c r="AG64" i="22"/>
  <c r="M64" i="22" s="1"/>
  <c r="AF64" i="22"/>
  <c r="AE64" i="22"/>
  <c r="AD64" i="22"/>
  <c r="AC64" i="22"/>
  <c r="AB64" i="22"/>
  <c r="AA64" i="22"/>
  <c r="Z64" i="22"/>
  <c r="AH64" i="22" s="1"/>
  <c r="N64" i="22"/>
  <c r="AG63" i="22"/>
  <c r="M63" i="22" s="1"/>
  <c r="AF63" i="22"/>
  <c r="AE63" i="22"/>
  <c r="AD63" i="22"/>
  <c r="AC63" i="22"/>
  <c r="AB63" i="22"/>
  <c r="AA63" i="22"/>
  <c r="Z63" i="22"/>
  <c r="AH63" i="22" s="1"/>
  <c r="N63" i="22"/>
  <c r="AG62" i="22"/>
  <c r="M62" i="22" s="1"/>
  <c r="AF62" i="22"/>
  <c r="AE62" i="22"/>
  <c r="AD62" i="22"/>
  <c r="AC62" i="22"/>
  <c r="AB62" i="22"/>
  <c r="AA62" i="22"/>
  <c r="Z62" i="22"/>
  <c r="AH62" i="22" s="1"/>
  <c r="N62" i="22"/>
  <c r="AG61" i="22"/>
  <c r="M61" i="22" s="1"/>
  <c r="AF61" i="22"/>
  <c r="AE61" i="22"/>
  <c r="AD61" i="22"/>
  <c r="AC61" i="22"/>
  <c r="AB61" i="22"/>
  <c r="AA61" i="22"/>
  <c r="Z61" i="22"/>
  <c r="AH61" i="22" s="1"/>
  <c r="N61" i="22"/>
  <c r="AG60" i="22"/>
  <c r="M60" i="22" s="1"/>
  <c r="AF60" i="22"/>
  <c r="AE60" i="22"/>
  <c r="AD60" i="22"/>
  <c r="AC60" i="22"/>
  <c r="AB60" i="22"/>
  <c r="AA60" i="22"/>
  <c r="Z60" i="22"/>
  <c r="AH60" i="22" s="1"/>
  <c r="N60" i="22"/>
  <c r="AG59" i="22"/>
  <c r="M59" i="22" s="1"/>
  <c r="AF59" i="22"/>
  <c r="AE59" i="22"/>
  <c r="AD59" i="22"/>
  <c r="AC59" i="22"/>
  <c r="AB59" i="22"/>
  <c r="AA59" i="22"/>
  <c r="Z59" i="22"/>
  <c r="AH59" i="22" s="1"/>
  <c r="N59" i="22"/>
  <c r="AG58" i="22"/>
  <c r="M58" i="22" s="1"/>
  <c r="AF58" i="22"/>
  <c r="AE58" i="22"/>
  <c r="AD58" i="22"/>
  <c r="AC58" i="22"/>
  <c r="AB58" i="22"/>
  <c r="AA58" i="22"/>
  <c r="Z58" i="22"/>
  <c r="AH58" i="22" s="1"/>
  <c r="N58" i="22"/>
  <c r="AG57" i="22"/>
  <c r="M57" i="22" s="1"/>
  <c r="AF57" i="22"/>
  <c r="AE57" i="22"/>
  <c r="AD57" i="22"/>
  <c r="AC57" i="22"/>
  <c r="AB57" i="22"/>
  <c r="AA57" i="22"/>
  <c r="Z57" i="22"/>
  <c r="AH57" i="22" s="1"/>
  <c r="N57" i="22"/>
  <c r="AG56" i="22"/>
  <c r="M56" i="22" s="1"/>
  <c r="AF56" i="22"/>
  <c r="AE56" i="22"/>
  <c r="AD56" i="22"/>
  <c r="AC56" i="22"/>
  <c r="AB56" i="22"/>
  <c r="AA56" i="22"/>
  <c r="Z56" i="22"/>
  <c r="AH56" i="22" s="1"/>
  <c r="N56" i="22"/>
  <c r="AG55" i="22"/>
  <c r="M55" i="22" s="1"/>
  <c r="AF55" i="22"/>
  <c r="AE55" i="22"/>
  <c r="AD55" i="22"/>
  <c r="AC55" i="22"/>
  <c r="AB55" i="22"/>
  <c r="AA55" i="22"/>
  <c r="Z55" i="22"/>
  <c r="AH55" i="22" s="1"/>
  <c r="N55" i="22"/>
  <c r="AG54" i="22"/>
  <c r="M54" i="22" s="1"/>
  <c r="AF54" i="22"/>
  <c r="AE54" i="22"/>
  <c r="AD54" i="22"/>
  <c r="AC54" i="22"/>
  <c r="AB54" i="22"/>
  <c r="AA54" i="22"/>
  <c r="Z54" i="22"/>
  <c r="AH54" i="22" s="1"/>
  <c r="N54" i="22"/>
  <c r="AG53" i="22"/>
  <c r="M53" i="22" s="1"/>
  <c r="AF53" i="22"/>
  <c r="AE53" i="22"/>
  <c r="AD53" i="22"/>
  <c r="AC53" i="22"/>
  <c r="AB53" i="22"/>
  <c r="AA53" i="22"/>
  <c r="Z53" i="22"/>
  <c r="AH53" i="22" s="1"/>
  <c r="N53" i="22"/>
  <c r="AG52" i="22"/>
  <c r="M52" i="22" s="1"/>
  <c r="AF52" i="22"/>
  <c r="AE52" i="22"/>
  <c r="AD52" i="22"/>
  <c r="AC52" i="22"/>
  <c r="AB52" i="22"/>
  <c r="AA52" i="22"/>
  <c r="Z52" i="22"/>
  <c r="AH52" i="22" s="1"/>
  <c r="N52" i="22"/>
  <c r="AG51" i="22"/>
  <c r="M51" i="22" s="1"/>
  <c r="AF51" i="22"/>
  <c r="AE51" i="22"/>
  <c r="AD51" i="22"/>
  <c r="AC51" i="22"/>
  <c r="AB51" i="22"/>
  <c r="AA51" i="22"/>
  <c r="Z51" i="22"/>
  <c r="AH51" i="22" s="1"/>
  <c r="N51" i="22"/>
  <c r="AG50" i="22"/>
  <c r="M50" i="22" s="1"/>
  <c r="AF50" i="22"/>
  <c r="AE50" i="22"/>
  <c r="AD50" i="22"/>
  <c r="AC50" i="22"/>
  <c r="AB50" i="22"/>
  <c r="AA50" i="22"/>
  <c r="Z50" i="22"/>
  <c r="AH50" i="22" s="1"/>
  <c r="N50" i="22"/>
  <c r="AG49" i="22"/>
  <c r="M49" i="22" s="1"/>
  <c r="AF49" i="22"/>
  <c r="AE49" i="22"/>
  <c r="AD49" i="22"/>
  <c r="AC49" i="22"/>
  <c r="AB49" i="22"/>
  <c r="AA49" i="22"/>
  <c r="Z49" i="22"/>
  <c r="AH49" i="22" s="1"/>
  <c r="N49" i="22"/>
  <c r="AG48" i="22"/>
  <c r="M48" i="22" s="1"/>
  <c r="AF48" i="22"/>
  <c r="AE48" i="22"/>
  <c r="AD48" i="22"/>
  <c r="AC48" i="22"/>
  <c r="AB48" i="22"/>
  <c r="AA48" i="22"/>
  <c r="Z48" i="22"/>
  <c r="AH48" i="22" s="1"/>
  <c r="N48" i="22"/>
  <c r="AG47" i="22"/>
  <c r="M47" i="22" s="1"/>
  <c r="AF47" i="22"/>
  <c r="AE47" i="22"/>
  <c r="AD47" i="22"/>
  <c r="AC47" i="22"/>
  <c r="AB47" i="22"/>
  <c r="AA47" i="22"/>
  <c r="Z47" i="22"/>
  <c r="AH47" i="22" s="1"/>
  <c r="N47" i="22"/>
  <c r="AG46" i="22"/>
  <c r="M46" i="22" s="1"/>
  <c r="AF46" i="22"/>
  <c r="AE46" i="22"/>
  <c r="AD46" i="22"/>
  <c r="AC46" i="22"/>
  <c r="AB46" i="22"/>
  <c r="AA46" i="22"/>
  <c r="Z46" i="22"/>
  <c r="AH46" i="22" s="1"/>
  <c r="N46" i="22"/>
  <c r="AG45" i="22"/>
  <c r="M45" i="22" s="1"/>
  <c r="AF45" i="22"/>
  <c r="AE45" i="22"/>
  <c r="AD45" i="22"/>
  <c r="AC45" i="22"/>
  <c r="AB45" i="22"/>
  <c r="AA45" i="22"/>
  <c r="Z45" i="22"/>
  <c r="AH45" i="22" s="1"/>
  <c r="N45" i="22"/>
  <c r="AG44" i="22"/>
  <c r="M44" i="22" s="1"/>
  <c r="AF44" i="22"/>
  <c r="AE44" i="22"/>
  <c r="AD44" i="22"/>
  <c r="AC44" i="22"/>
  <c r="AB44" i="22"/>
  <c r="AA44" i="22"/>
  <c r="Z44" i="22"/>
  <c r="AH44" i="22" s="1"/>
  <c r="N44" i="22"/>
  <c r="AG43" i="22"/>
  <c r="M43" i="22" s="1"/>
  <c r="AF43" i="22"/>
  <c r="AE43" i="22"/>
  <c r="AD43" i="22"/>
  <c r="AC43" i="22"/>
  <c r="AB43" i="22"/>
  <c r="AA43" i="22"/>
  <c r="Z43" i="22"/>
  <c r="AH43" i="22" s="1"/>
  <c r="N43" i="22"/>
  <c r="AG42" i="22"/>
  <c r="M42" i="22" s="1"/>
  <c r="AF42" i="22"/>
  <c r="AE42" i="22"/>
  <c r="AD42" i="22"/>
  <c r="AC42" i="22"/>
  <c r="AB42" i="22"/>
  <c r="AA42" i="22"/>
  <c r="Z42" i="22"/>
  <c r="AH42" i="22" s="1"/>
  <c r="N42" i="22"/>
  <c r="AG41" i="22"/>
  <c r="M41" i="22" s="1"/>
  <c r="AF41" i="22"/>
  <c r="AE41" i="22"/>
  <c r="AD41" i="22"/>
  <c r="AC41" i="22"/>
  <c r="AB41" i="22"/>
  <c r="AA41" i="22"/>
  <c r="Z41" i="22"/>
  <c r="AH41" i="22" s="1"/>
  <c r="N41" i="22"/>
  <c r="AG40" i="22"/>
  <c r="M40" i="22" s="1"/>
  <c r="AF40" i="22"/>
  <c r="AE40" i="22"/>
  <c r="AD40" i="22"/>
  <c r="AC40" i="22"/>
  <c r="AB40" i="22"/>
  <c r="AA40" i="22"/>
  <c r="Z40" i="22"/>
  <c r="AH40" i="22" s="1"/>
  <c r="N40" i="22"/>
  <c r="AG39" i="22"/>
  <c r="M39" i="22" s="1"/>
  <c r="AF39" i="22"/>
  <c r="AE39" i="22"/>
  <c r="AD39" i="22"/>
  <c r="AC39" i="22"/>
  <c r="AB39" i="22"/>
  <c r="AA39" i="22"/>
  <c r="Z39" i="22"/>
  <c r="AH39" i="22" s="1"/>
  <c r="N39" i="22"/>
  <c r="AG38" i="22"/>
  <c r="M38" i="22" s="1"/>
  <c r="AF38" i="22"/>
  <c r="AE38" i="22"/>
  <c r="AD38" i="22"/>
  <c r="AC38" i="22"/>
  <c r="AB38" i="22"/>
  <c r="AA38" i="22"/>
  <c r="Z38" i="22"/>
  <c r="AH38" i="22" s="1"/>
  <c r="N38" i="22"/>
  <c r="AG37" i="22"/>
  <c r="M37" i="22" s="1"/>
  <c r="AF37" i="22"/>
  <c r="AE37" i="22"/>
  <c r="AD37" i="22"/>
  <c r="AC37" i="22"/>
  <c r="AB37" i="22"/>
  <c r="AA37" i="22"/>
  <c r="Z37" i="22"/>
  <c r="AH37" i="22" s="1"/>
  <c r="N37" i="22"/>
  <c r="AG36" i="22"/>
  <c r="M36" i="22" s="1"/>
  <c r="AF36" i="22"/>
  <c r="AE36" i="22"/>
  <c r="AD36" i="22"/>
  <c r="AC36" i="22"/>
  <c r="AB36" i="22"/>
  <c r="AA36" i="22"/>
  <c r="Z36" i="22"/>
  <c r="AH36" i="22" s="1"/>
  <c r="N36" i="22"/>
  <c r="AG35" i="22"/>
  <c r="M35" i="22" s="1"/>
  <c r="AF35" i="22"/>
  <c r="AE35" i="22"/>
  <c r="AD35" i="22"/>
  <c r="AC35" i="22"/>
  <c r="AB35" i="22"/>
  <c r="AA35" i="22"/>
  <c r="Z35" i="22"/>
  <c r="AH35" i="22" s="1"/>
  <c r="N35" i="22"/>
  <c r="AG34" i="22"/>
  <c r="M34" i="22" s="1"/>
  <c r="AF34" i="22"/>
  <c r="AE34" i="22"/>
  <c r="AD34" i="22"/>
  <c r="AC34" i="22"/>
  <c r="AB34" i="22"/>
  <c r="AA34" i="22"/>
  <c r="Z34" i="22"/>
  <c r="AH34" i="22" s="1"/>
  <c r="N34" i="22"/>
  <c r="AG33" i="22"/>
  <c r="M33" i="22" s="1"/>
  <c r="AF33" i="22"/>
  <c r="AE33" i="22"/>
  <c r="AD33" i="22"/>
  <c r="AC33" i="22"/>
  <c r="AB33" i="22"/>
  <c r="AA33" i="22"/>
  <c r="Z33" i="22"/>
  <c r="AH33" i="22" s="1"/>
  <c r="N33" i="22"/>
  <c r="AG32" i="22"/>
  <c r="M32" i="22" s="1"/>
  <c r="AF32" i="22"/>
  <c r="AE32" i="22"/>
  <c r="AD32" i="22"/>
  <c r="AC32" i="22"/>
  <c r="AB32" i="22"/>
  <c r="AA32" i="22"/>
  <c r="Z32" i="22"/>
  <c r="AH32" i="22" s="1"/>
  <c r="N32" i="22"/>
  <c r="AG31" i="22"/>
  <c r="M31" i="22" s="1"/>
  <c r="AF31" i="22"/>
  <c r="AE31" i="22"/>
  <c r="AD31" i="22"/>
  <c r="AC31" i="22"/>
  <c r="AB31" i="22"/>
  <c r="AA31" i="22"/>
  <c r="Z31" i="22"/>
  <c r="AH31" i="22" s="1"/>
  <c r="N31" i="22"/>
  <c r="AG30" i="22"/>
  <c r="M30" i="22" s="1"/>
  <c r="AF30" i="22"/>
  <c r="AE30" i="22"/>
  <c r="AD30" i="22"/>
  <c r="AC30" i="22"/>
  <c r="AB30" i="22"/>
  <c r="AA30" i="22"/>
  <c r="Z30" i="22"/>
  <c r="AH30" i="22" s="1"/>
  <c r="N30" i="22"/>
  <c r="AG29" i="22"/>
  <c r="M29" i="22" s="1"/>
  <c r="AF29" i="22"/>
  <c r="AE29" i="22"/>
  <c r="AD29" i="22"/>
  <c r="AC29" i="22"/>
  <c r="AB29" i="22"/>
  <c r="AA29" i="22"/>
  <c r="Z29" i="22"/>
  <c r="AH29" i="22" s="1"/>
  <c r="N29" i="22"/>
  <c r="AG28" i="22"/>
  <c r="M28" i="22" s="1"/>
  <c r="AF28" i="22"/>
  <c r="AE28" i="22"/>
  <c r="AD28" i="22"/>
  <c r="AC28" i="22"/>
  <c r="AB28" i="22"/>
  <c r="AA28" i="22"/>
  <c r="Z28" i="22"/>
  <c r="AH28" i="22" s="1"/>
  <c r="N28" i="22"/>
  <c r="AG27" i="22"/>
  <c r="M27" i="22" s="1"/>
  <c r="AF27" i="22"/>
  <c r="AE27" i="22"/>
  <c r="AD27" i="22"/>
  <c r="AC27" i="22"/>
  <c r="AB27" i="22"/>
  <c r="AA27" i="22"/>
  <c r="Z27" i="22"/>
  <c r="AH27" i="22" s="1"/>
  <c r="N27" i="22"/>
  <c r="AG26" i="22"/>
  <c r="M26" i="22" s="1"/>
  <c r="AF26" i="22"/>
  <c r="AE26" i="22"/>
  <c r="AD26" i="22"/>
  <c r="AC26" i="22"/>
  <c r="AB26" i="22"/>
  <c r="AA26" i="22"/>
  <c r="Z26" i="22"/>
  <c r="AH26" i="22" s="1"/>
  <c r="N26" i="22"/>
  <c r="AG25" i="22"/>
  <c r="M25" i="22" s="1"/>
  <c r="AF25" i="22"/>
  <c r="AE25" i="22"/>
  <c r="AD25" i="22"/>
  <c r="AC25" i="22"/>
  <c r="AB25" i="22"/>
  <c r="AA25" i="22"/>
  <c r="Z25" i="22"/>
  <c r="AH25" i="22" s="1"/>
  <c r="N25" i="22"/>
  <c r="AG24" i="22"/>
  <c r="M24" i="22" s="1"/>
  <c r="AF24" i="22"/>
  <c r="AE24" i="22"/>
  <c r="AD24" i="22"/>
  <c r="AC24" i="22"/>
  <c r="AB24" i="22"/>
  <c r="AA24" i="22"/>
  <c r="Z24" i="22"/>
  <c r="AH24" i="22" s="1"/>
  <c r="N24" i="22"/>
  <c r="AG23" i="22"/>
  <c r="M23" i="22" s="1"/>
  <c r="AF23" i="22"/>
  <c r="AE23" i="22"/>
  <c r="AD23" i="22"/>
  <c r="AC23" i="22"/>
  <c r="AB23" i="22"/>
  <c r="AA23" i="22"/>
  <c r="Z23" i="22"/>
  <c r="AH23" i="22" s="1"/>
  <c r="N23" i="22"/>
  <c r="AG22" i="22"/>
  <c r="M22" i="22" s="1"/>
  <c r="AF22" i="22"/>
  <c r="AE22" i="22"/>
  <c r="AD22" i="22"/>
  <c r="AC22" i="22"/>
  <c r="AB22" i="22"/>
  <c r="AA22" i="22"/>
  <c r="Z22" i="22"/>
  <c r="AH22" i="22" s="1"/>
  <c r="N22" i="22"/>
  <c r="AG21" i="22"/>
  <c r="M21" i="22" s="1"/>
  <c r="AF21" i="22"/>
  <c r="AE21" i="22"/>
  <c r="AD21" i="22"/>
  <c r="AC21" i="22"/>
  <c r="AB21" i="22"/>
  <c r="AA21" i="22"/>
  <c r="Z21" i="22"/>
  <c r="AH21" i="22" s="1"/>
  <c r="N21" i="22"/>
  <c r="AG20" i="22"/>
  <c r="M20" i="22" s="1"/>
  <c r="AF20" i="22"/>
  <c r="AE20" i="22"/>
  <c r="AD20" i="22"/>
  <c r="AC20" i="22"/>
  <c r="AB20" i="22"/>
  <c r="AA20" i="22"/>
  <c r="Z20" i="22"/>
  <c r="AH20" i="22" s="1"/>
  <c r="N20" i="22"/>
  <c r="AG19" i="22"/>
  <c r="M19" i="22" s="1"/>
  <c r="AF19" i="22"/>
  <c r="AE19" i="22"/>
  <c r="AD19" i="22"/>
  <c r="AC19" i="22"/>
  <c r="AB19" i="22"/>
  <c r="AA19" i="22"/>
  <c r="Z19" i="22"/>
  <c r="AH19" i="22" s="1"/>
  <c r="N19" i="22"/>
  <c r="AG18" i="22"/>
  <c r="M18" i="22" s="1"/>
  <c r="AF18" i="22"/>
  <c r="AE18" i="22"/>
  <c r="AD18" i="22"/>
  <c r="AC18" i="22"/>
  <c r="AB18" i="22"/>
  <c r="AA18" i="22"/>
  <c r="Z18" i="22"/>
  <c r="AH18" i="22" s="1"/>
  <c r="N18" i="22"/>
  <c r="AG17" i="22"/>
  <c r="M17" i="22" s="1"/>
  <c r="AF17" i="22"/>
  <c r="AE17" i="22"/>
  <c r="AD17" i="22"/>
  <c r="AC17" i="22"/>
  <c r="AB17" i="22"/>
  <c r="AA17" i="22"/>
  <c r="Z17" i="22"/>
  <c r="AH17" i="22" s="1"/>
  <c r="N17" i="22"/>
  <c r="AG16" i="22"/>
  <c r="M16" i="22" s="1"/>
  <c r="AF16" i="22"/>
  <c r="AE16" i="22"/>
  <c r="AD16" i="22"/>
  <c r="AC16" i="22"/>
  <c r="AB16" i="22"/>
  <c r="AA16" i="22"/>
  <c r="Z16" i="22"/>
  <c r="AH16" i="22" s="1"/>
  <c r="N16" i="22"/>
  <c r="AG15" i="22"/>
  <c r="M15" i="22" s="1"/>
  <c r="AF15" i="22"/>
  <c r="AE15" i="22"/>
  <c r="AD15" i="22"/>
  <c r="AC15" i="22"/>
  <c r="AB15" i="22"/>
  <c r="AA15" i="22"/>
  <c r="Z15" i="22"/>
  <c r="AH15" i="22" s="1"/>
  <c r="N15" i="22"/>
  <c r="AG14" i="22"/>
  <c r="M14" i="22" s="1"/>
  <c r="AF14" i="22"/>
  <c r="AE14" i="22"/>
  <c r="AD14" i="22"/>
  <c r="AC14" i="22"/>
  <c r="AB14" i="22"/>
  <c r="AA14" i="22"/>
  <c r="Z14" i="22"/>
  <c r="AH14" i="22" s="1"/>
  <c r="N14" i="22"/>
  <c r="AG13" i="22"/>
  <c r="M13" i="22" s="1"/>
  <c r="AF13" i="22"/>
  <c r="AE13" i="22"/>
  <c r="AD13" i="22"/>
  <c r="AC13" i="22"/>
  <c r="AB13" i="22"/>
  <c r="AA13" i="22"/>
  <c r="Z13" i="22"/>
  <c r="AH13" i="22" s="1"/>
  <c r="N13" i="22"/>
  <c r="AG12" i="22"/>
  <c r="M12" i="22" s="1"/>
  <c r="AF12" i="22"/>
  <c r="AE12" i="22"/>
  <c r="AD12" i="22"/>
  <c r="AC12" i="22"/>
  <c r="AB12" i="22"/>
  <c r="AA12" i="22"/>
  <c r="Z12" i="22"/>
  <c r="AH12" i="22" s="1"/>
  <c r="N12" i="22"/>
  <c r="AG11" i="22"/>
  <c r="M11" i="22" s="1"/>
  <c r="AF11" i="22"/>
  <c r="AE11" i="22"/>
  <c r="AD11" i="22"/>
  <c r="AC11" i="22"/>
  <c r="AB11" i="22"/>
  <c r="AA11" i="22"/>
  <c r="Z11" i="22"/>
  <c r="AH11" i="22" s="1"/>
  <c r="N11" i="22"/>
  <c r="AG10" i="22"/>
  <c r="M10" i="22" s="1"/>
  <c r="AF10" i="22"/>
  <c r="AE10" i="22"/>
  <c r="AD10" i="22"/>
  <c r="AC10" i="22"/>
  <c r="AB10" i="22"/>
  <c r="AA10" i="22"/>
  <c r="Z10" i="22"/>
  <c r="AH10" i="22" s="1"/>
  <c r="N10" i="22"/>
  <c r="AG9" i="22"/>
  <c r="M9" i="22" s="1"/>
  <c r="AF9" i="22"/>
  <c r="AE9" i="22"/>
  <c r="AD9" i="22"/>
  <c r="AC9" i="22"/>
  <c r="AB9" i="22"/>
  <c r="AA9" i="22"/>
  <c r="Z9" i="22"/>
  <c r="AH9" i="22" s="1"/>
  <c r="N9" i="22"/>
  <c r="AG8" i="22"/>
  <c r="M8" i="22" s="1"/>
  <c r="AF8" i="22"/>
  <c r="AE8" i="22"/>
  <c r="AD8" i="22"/>
  <c r="AC8" i="22"/>
  <c r="AB8" i="22"/>
  <c r="AA8" i="22"/>
  <c r="Z8" i="22"/>
  <c r="AH8" i="22" s="1"/>
  <c r="N8" i="22"/>
  <c r="AG7" i="22"/>
  <c r="M7" i="22" s="1"/>
  <c r="AF7" i="22"/>
  <c r="AE7" i="22"/>
  <c r="AD7" i="22"/>
  <c r="AC7" i="22"/>
  <c r="AB7" i="22"/>
  <c r="AA7" i="22"/>
  <c r="Z7" i="22"/>
  <c r="AH7" i="22" s="1"/>
  <c r="N7" i="22"/>
  <c r="AG6" i="22"/>
  <c r="M6" i="22" s="1"/>
  <c r="AF6" i="22"/>
  <c r="AE6" i="22"/>
  <c r="AD6" i="22"/>
  <c r="AC6" i="22"/>
  <c r="AB6" i="22"/>
  <c r="AA6" i="22"/>
  <c r="Z6" i="22"/>
  <c r="AH6" i="22" s="1"/>
  <c r="N6" i="22"/>
  <c r="AG5" i="22"/>
  <c r="M5" i="22" s="1"/>
  <c r="AF5" i="22"/>
  <c r="AE5" i="22"/>
  <c r="AD5" i="22"/>
  <c r="AC5" i="22"/>
  <c r="AB5" i="22"/>
  <c r="AA5" i="22"/>
  <c r="Z5" i="22"/>
  <c r="AH5" i="22" s="1"/>
  <c r="N5" i="22"/>
  <c r="K4" i="20"/>
  <c r="L4" i="20" s="1"/>
  <c r="M91" i="20"/>
  <c r="N91" i="20" s="1"/>
  <c r="O91" i="20" s="1"/>
  <c r="K91" i="20"/>
  <c r="L91" i="20" s="1"/>
  <c r="M90" i="20"/>
  <c r="N90" i="20" s="1"/>
  <c r="O90" i="20" s="1"/>
  <c r="K90" i="20"/>
  <c r="L90" i="20" s="1"/>
  <c r="M89" i="20"/>
  <c r="N89" i="20" s="1"/>
  <c r="O89" i="20" s="1"/>
  <c r="K89" i="20"/>
  <c r="L89" i="20" s="1"/>
  <c r="M88" i="20"/>
  <c r="N88" i="20" s="1"/>
  <c r="O88" i="20" s="1"/>
  <c r="K88" i="20"/>
  <c r="L88" i="20" s="1"/>
  <c r="M87" i="20"/>
  <c r="N87" i="20" s="1"/>
  <c r="O87" i="20" s="1"/>
  <c r="K87" i="20"/>
  <c r="L87" i="20" s="1"/>
  <c r="M86" i="20"/>
  <c r="N86" i="20" s="1"/>
  <c r="O86" i="20" s="1"/>
  <c r="K86" i="20"/>
  <c r="L86" i="20" s="1"/>
  <c r="M85" i="20"/>
  <c r="N85" i="20" s="1"/>
  <c r="O85" i="20" s="1"/>
  <c r="K85" i="20"/>
  <c r="L85" i="20" s="1"/>
  <c r="M84" i="20"/>
  <c r="N84" i="20" s="1"/>
  <c r="O84" i="20" s="1"/>
  <c r="K84" i="20"/>
  <c r="L84" i="20" s="1"/>
  <c r="M83" i="20"/>
  <c r="N83" i="20" s="1"/>
  <c r="O83" i="20" s="1"/>
  <c r="K83" i="20"/>
  <c r="L83" i="20" s="1"/>
  <c r="M82" i="20"/>
  <c r="N82" i="20" s="1"/>
  <c r="O82" i="20" s="1"/>
  <c r="K82" i="20"/>
  <c r="L82" i="20" s="1"/>
  <c r="M81" i="20"/>
  <c r="N81" i="20" s="1"/>
  <c r="O81" i="20" s="1"/>
  <c r="K81" i="20"/>
  <c r="L81" i="20" s="1"/>
  <c r="M80" i="20"/>
  <c r="N80" i="20" s="1"/>
  <c r="O80" i="20" s="1"/>
  <c r="K80" i="20"/>
  <c r="L80" i="20" s="1"/>
  <c r="M79" i="20"/>
  <c r="N79" i="20" s="1"/>
  <c r="O79" i="20" s="1"/>
  <c r="K79" i="20"/>
  <c r="L79" i="20" s="1"/>
  <c r="M78" i="20"/>
  <c r="N78" i="20" s="1"/>
  <c r="O78" i="20" s="1"/>
  <c r="K78" i="20"/>
  <c r="L78" i="20" s="1"/>
  <c r="M77" i="20"/>
  <c r="N77" i="20" s="1"/>
  <c r="O77" i="20" s="1"/>
  <c r="K77" i="20"/>
  <c r="L77" i="20" s="1"/>
  <c r="M76" i="20"/>
  <c r="N76" i="20" s="1"/>
  <c r="O76" i="20" s="1"/>
  <c r="K76" i="20"/>
  <c r="L76" i="20" s="1"/>
  <c r="M75" i="20"/>
  <c r="N75" i="20" s="1"/>
  <c r="O75" i="20" s="1"/>
  <c r="K75" i="20"/>
  <c r="L75" i="20" s="1"/>
  <c r="M74" i="20"/>
  <c r="N74" i="20" s="1"/>
  <c r="O74" i="20" s="1"/>
  <c r="K74" i="20"/>
  <c r="L74" i="20" s="1"/>
  <c r="M73" i="20"/>
  <c r="N73" i="20" s="1"/>
  <c r="O73" i="20" s="1"/>
  <c r="K73" i="20"/>
  <c r="L73" i="20" s="1"/>
  <c r="M72" i="20"/>
  <c r="N72" i="20" s="1"/>
  <c r="O72" i="20" s="1"/>
  <c r="K72" i="20"/>
  <c r="L72" i="20" s="1"/>
  <c r="M71" i="20"/>
  <c r="N71" i="20" s="1"/>
  <c r="O71" i="20" s="1"/>
  <c r="K71" i="20"/>
  <c r="L71" i="20" s="1"/>
  <c r="M70" i="20"/>
  <c r="N70" i="20" s="1"/>
  <c r="O70" i="20" s="1"/>
  <c r="K70" i="20"/>
  <c r="L70" i="20" s="1"/>
  <c r="M69" i="20"/>
  <c r="N69" i="20" s="1"/>
  <c r="O69" i="20" s="1"/>
  <c r="K69" i="20"/>
  <c r="L69" i="20" s="1"/>
  <c r="M68" i="20"/>
  <c r="N68" i="20" s="1"/>
  <c r="O68" i="20" s="1"/>
  <c r="K68" i="20"/>
  <c r="L68" i="20" s="1"/>
  <c r="M67" i="20"/>
  <c r="N67" i="20" s="1"/>
  <c r="O67" i="20" s="1"/>
  <c r="K67" i="20"/>
  <c r="L67" i="20" s="1"/>
  <c r="M66" i="20"/>
  <c r="N66" i="20" s="1"/>
  <c r="O66" i="20" s="1"/>
  <c r="K66" i="20"/>
  <c r="L66" i="20" s="1"/>
  <c r="M65" i="20"/>
  <c r="N65" i="20" s="1"/>
  <c r="O65" i="20" s="1"/>
  <c r="K65" i="20"/>
  <c r="L65" i="20" s="1"/>
  <c r="M64" i="20"/>
  <c r="N64" i="20" s="1"/>
  <c r="O64" i="20" s="1"/>
  <c r="K64" i="20"/>
  <c r="L64" i="20" s="1"/>
  <c r="M63" i="20"/>
  <c r="N63" i="20" s="1"/>
  <c r="O63" i="20" s="1"/>
  <c r="K63" i="20"/>
  <c r="L63" i="20" s="1"/>
  <c r="M62" i="20"/>
  <c r="N62" i="20" s="1"/>
  <c r="O62" i="20" s="1"/>
  <c r="K62" i="20"/>
  <c r="L62" i="20" s="1"/>
  <c r="M61" i="20"/>
  <c r="N61" i="20" s="1"/>
  <c r="O61" i="20" s="1"/>
  <c r="K61" i="20"/>
  <c r="L61" i="20" s="1"/>
  <c r="M60" i="20"/>
  <c r="N60" i="20" s="1"/>
  <c r="O60" i="20" s="1"/>
  <c r="K60" i="20"/>
  <c r="L60" i="20" s="1"/>
  <c r="M59" i="20"/>
  <c r="N59" i="20" s="1"/>
  <c r="O59" i="20" s="1"/>
  <c r="K59" i="20"/>
  <c r="L59" i="20" s="1"/>
  <c r="M58" i="20"/>
  <c r="N58" i="20" s="1"/>
  <c r="O58" i="20" s="1"/>
  <c r="K58" i="20"/>
  <c r="L58" i="20" s="1"/>
  <c r="M57" i="20"/>
  <c r="N57" i="20" s="1"/>
  <c r="O57" i="20" s="1"/>
  <c r="K57" i="20"/>
  <c r="L57" i="20" s="1"/>
  <c r="M56" i="20"/>
  <c r="N56" i="20" s="1"/>
  <c r="O56" i="20" s="1"/>
  <c r="K56" i="20"/>
  <c r="L56" i="20" s="1"/>
  <c r="M55" i="20"/>
  <c r="N55" i="20" s="1"/>
  <c r="O55" i="20" s="1"/>
  <c r="K55" i="20"/>
  <c r="L55" i="20" s="1"/>
  <c r="M54" i="20"/>
  <c r="N54" i="20" s="1"/>
  <c r="O54" i="20" s="1"/>
  <c r="K54" i="20"/>
  <c r="L54" i="20" s="1"/>
  <c r="M53" i="20"/>
  <c r="N53" i="20" s="1"/>
  <c r="O53" i="20" s="1"/>
  <c r="K53" i="20"/>
  <c r="L53" i="20" s="1"/>
  <c r="M52" i="20"/>
  <c r="N52" i="20" s="1"/>
  <c r="O52" i="20" s="1"/>
  <c r="K52" i="20"/>
  <c r="L52" i="20" s="1"/>
  <c r="M51" i="20"/>
  <c r="N51" i="20" s="1"/>
  <c r="O51" i="20" s="1"/>
  <c r="K51" i="20"/>
  <c r="L51" i="20" s="1"/>
  <c r="M50" i="20"/>
  <c r="N50" i="20" s="1"/>
  <c r="O50" i="20" s="1"/>
  <c r="K50" i="20"/>
  <c r="L50" i="20" s="1"/>
  <c r="M49" i="20"/>
  <c r="N49" i="20" s="1"/>
  <c r="O49" i="20" s="1"/>
  <c r="K49" i="20"/>
  <c r="L49" i="20" s="1"/>
  <c r="M48" i="20"/>
  <c r="N48" i="20" s="1"/>
  <c r="O48" i="20" s="1"/>
  <c r="K48" i="20"/>
  <c r="L48" i="20" s="1"/>
  <c r="M47" i="20"/>
  <c r="N47" i="20" s="1"/>
  <c r="O47" i="20" s="1"/>
  <c r="K47" i="20"/>
  <c r="L47" i="20" s="1"/>
  <c r="M46" i="20"/>
  <c r="N46" i="20" s="1"/>
  <c r="O46" i="20" s="1"/>
  <c r="K46" i="20"/>
  <c r="L46" i="20" s="1"/>
  <c r="M45" i="20"/>
  <c r="N45" i="20" s="1"/>
  <c r="O45" i="20" s="1"/>
  <c r="K45" i="20"/>
  <c r="L45" i="20" s="1"/>
  <c r="M44" i="20"/>
  <c r="N44" i="20" s="1"/>
  <c r="O44" i="20" s="1"/>
  <c r="K44" i="20"/>
  <c r="L44" i="20" s="1"/>
  <c r="M43" i="20"/>
  <c r="N43" i="20" s="1"/>
  <c r="O43" i="20" s="1"/>
  <c r="K43" i="20"/>
  <c r="L43" i="20" s="1"/>
  <c r="M42" i="20"/>
  <c r="N42" i="20" s="1"/>
  <c r="O42" i="20" s="1"/>
  <c r="K42" i="20"/>
  <c r="L42" i="20" s="1"/>
  <c r="M41" i="20"/>
  <c r="N41" i="20" s="1"/>
  <c r="O41" i="20" s="1"/>
  <c r="K41" i="20"/>
  <c r="L41" i="20" s="1"/>
  <c r="M40" i="20"/>
  <c r="N40" i="20" s="1"/>
  <c r="O40" i="20" s="1"/>
  <c r="K40" i="20"/>
  <c r="L40" i="20" s="1"/>
  <c r="M39" i="20"/>
  <c r="N39" i="20" s="1"/>
  <c r="O39" i="20" s="1"/>
  <c r="K39" i="20"/>
  <c r="L39" i="20" s="1"/>
  <c r="M38" i="20"/>
  <c r="N38" i="20" s="1"/>
  <c r="O38" i="20" s="1"/>
  <c r="K38" i="20"/>
  <c r="L38" i="20" s="1"/>
  <c r="M37" i="20"/>
  <c r="N37" i="20" s="1"/>
  <c r="O37" i="20" s="1"/>
  <c r="K37" i="20"/>
  <c r="L37" i="20" s="1"/>
  <c r="M36" i="20"/>
  <c r="N36" i="20" s="1"/>
  <c r="O36" i="20" s="1"/>
  <c r="K36" i="20"/>
  <c r="L36" i="20" s="1"/>
  <c r="M35" i="20"/>
  <c r="N35" i="20" s="1"/>
  <c r="O35" i="20" s="1"/>
  <c r="K35" i="20"/>
  <c r="L35" i="20" s="1"/>
  <c r="M34" i="20"/>
  <c r="N34" i="20" s="1"/>
  <c r="O34" i="20" s="1"/>
  <c r="K34" i="20"/>
  <c r="L34" i="20" s="1"/>
  <c r="M33" i="20"/>
  <c r="N33" i="20" s="1"/>
  <c r="O33" i="20" s="1"/>
  <c r="K33" i="20"/>
  <c r="L33" i="20" s="1"/>
  <c r="M32" i="20"/>
  <c r="N32" i="20" s="1"/>
  <c r="O32" i="20" s="1"/>
  <c r="K32" i="20"/>
  <c r="L32" i="20" s="1"/>
  <c r="M31" i="20"/>
  <c r="N31" i="20" s="1"/>
  <c r="O31" i="20" s="1"/>
  <c r="K31" i="20"/>
  <c r="L31" i="20" s="1"/>
  <c r="M30" i="20"/>
  <c r="N30" i="20" s="1"/>
  <c r="O30" i="20" s="1"/>
  <c r="K30" i="20"/>
  <c r="L30" i="20" s="1"/>
  <c r="M29" i="20"/>
  <c r="N29" i="20" s="1"/>
  <c r="O29" i="20" s="1"/>
  <c r="K29" i="20"/>
  <c r="L29" i="20" s="1"/>
  <c r="M28" i="20"/>
  <c r="N28" i="20" s="1"/>
  <c r="O28" i="20" s="1"/>
  <c r="K28" i="20"/>
  <c r="L28" i="20" s="1"/>
  <c r="M27" i="20"/>
  <c r="N27" i="20" s="1"/>
  <c r="O27" i="20" s="1"/>
  <c r="K27" i="20"/>
  <c r="L27" i="20" s="1"/>
  <c r="M26" i="20"/>
  <c r="N26" i="20" s="1"/>
  <c r="O26" i="20" s="1"/>
  <c r="K26" i="20"/>
  <c r="L26" i="20" s="1"/>
  <c r="M25" i="20"/>
  <c r="N25" i="20" s="1"/>
  <c r="O25" i="20" s="1"/>
  <c r="K25" i="20"/>
  <c r="L25" i="20" s="1"/>
  <c r="M24" i="20"/>
  <c r="N24" i="20" s="1"/>
  <c r="O24" i="20" s="1"/>
  <c r="K24" i="20"/>
  <c r="L24" i="20" s="1"/>
  <c r="M23" i="20"/>
  <c r="N23" i="20" s="1"/>
  <c r="O23" i="20" s="1"/>
  <c r="K23" i="20"/>
  <c r="L23" i="20" s="1"/>
  <c r="M22" i="20"/>
  <c r="N22" i="20" s="1"/>
  <c r="O22" i="20" s="1"/>
  <c r="K22" i="20"/>
  <c r="L22" i="20" s="1"/>
  <c r="M21" i="20"/>
  <c r="N21" i="20" s="1"/>
  <c r="O21" i="20" s="1"/>
  <c r="K21" i="20"/>
  <c r="L21" i="20" s="1"/>
  <c r="M20" i="20"/>
  <c r="N20" i="20" s="1"/>
  <c r="O20" i="20" s="1"/>
  <c r="K20" i="20"/>
  <c r="L20" i="20" s="1"/>
  <c r="M19" i="20"/>
  <c r="N19" i="20" s="1"/>
  <c r="O19" i="20" s="1"/>
  <c r="K19" i="20"/>
  <c r="L19" i="20" s="1"/>
  <c r="M18" i="20"/>
  <c r="N18" i="20" s="1"/>
  <c r="O18" i="20" s="1"/>
  <c r="K18" i="20"/>
  <c r="L18" i="20" s="1"/>
  <c r="M17" i="20"/>
  <c r="N17" i="20" s="1"/>
  <c r="O17" i="20" s="1"/>
  <c r="K17" i="20"/>
  <c r="L17" i="20" s="1"/>
  <c r="M16" i="20"/>
  <c r="N16" i="20" s="1"/>
  <c r="O16" i="20" s="1"/>
  <c r="K16" i="20"/>
  <c r="L16" i="20" s="1"/>
  <c r="M15" i="20"/>
  <c r="N15" i="20" s="1"/>
  <c r="O15" i="20" s="1"/>
  <c r="K15" i="20"/>
  <c r="L15" i="20" s="1"/>
  <c r="M14" i="20"/>
  <c r="N14" i="20" s="1"/>
  <c r="O14" i="20" s="1"/>
  <c r="K14" i="20"/>
  <c r="L14" i="20" s="1"/>
  <c r="M13" i="20"/>
  <c r="N13" i="20" s="1"/>
  <c r="O13" i="20" s="1"/>
  <c r="K13" i="20"/>
  <c r="L13" i="20" s="1"/>
  <c r="M12" i="20"/>
  <c r="N12" i="20" s="1"/>
  <c r="O12" i="20" s="1"/>
  <c r="K12" i="20"/>
  <c r="L12" i="20" s="1"/>
  <c r="M11" i="20"/>
  <c r="N11" i="20" s="1"/>
  <c r="O11" i="20" s="1"/>
  <c r="K11" i="20"/>
  <c r="L11" i="20" s="1"/>
  <c r="M10" i="20"/>
  <c r="N10" i="20" s="1"/>
  <c r="O10" i="20" s="1"/>
  <c r="K10" i="20"/>
  <c r="L10" i="20" s="1"/>
  <c r="M9" i="20"/>
  <c r="N9" i="20" s="1"/>
  <c r="O9" i="20" s="1"/>
  <c r="K9" i="20"/>
  <c r="L9" i="20" s="1"/>
  <c r="M8" i="20"/>
  <c r="N8" i="20" s="1"/>
  <c r="O8" i="20" s="1"/>
  <c r="K8" i="20"/>
  <c r="L8" i="20" s="1"/>
  <c r="M7" i="20"/>
  <c r="N7" i="20" s="1"/>
  <c r="O7" i="20" s="1"/>
  <c r="K7" i="20"/>
  <c r="L7" i="20" s="1"/>
  <c r="M6" i="20"/>
  <c r="N6" i="20" s="1"/>
  <c r="O6" i="20" s="1"/>
  <c r="K6" i="20"/>
  <c r="L6" i="20" s="1"/>
  <c r="M5" i="20"/>
  <c r="N5" i="20" s="1"/>
  <c r="O5" i="20" s="1"/>
  <c r="K5" i="20"/>
  <c r="L5" i="20" s="1"/>
  <c r="M4" i="20"/>
  <c r="L89" i="22" l="1"/>
  <c r="K83" i="22"/>
  <c r="K75" i="22"/>
  <c r="J85" i="22"/>
  <c r="K77" i="22"/>
  <c r="J79" i="22"/>
  <c r="L83" i="22"/>
  <c r="L75" i="22"/>
  <c r="K92" i="22"/>
  <c r="K43" i="22"/>
  <c r="J45" i="22"/>
  <c r="L49" i="22"/>
  <c r="L57" i="22"/>
  <c r="K59" i="22"/>
  <c r="L65" i="22"/>
  <c r="K67" i="22"/>
  <c r="J69" i="22"/>
  <c r="K15" i="22"/>
  <c r="J17" i="22"/>
  <c r="L21" i="22"/>
  <c r="K23" i="22"/>
  <c r="J25" i="22"/>
  <c r="L29" i="22"/>
  <c r="K31" i="22"/>
  <c r="J33" i="22"/>
  <c r="L37" i="22"/>
  <c r="K39" i="22"/>
  <c r="J41" i="22"/>
  <c r="L45" i="22"/>
  <c r="L53" i="22"/>
  <c r="K71" i="22"/>
  <c r="J73" i="22"/>
  <c r="J23" i="22"/>
  <c r="J87" i="22"/>
  <c r="K6" i="22"/>
  <c r="J8" i="22"/>
  <c r="L12" i="22"/>
  <c r="K14" i="22"/>
  <c r="J16" i="22"/>
  <c r="L20" i="22"/>
  <c r="K22" i="22"/>
  <c r="J24" i="22"/>
  <c r="L28" i="22"/>
  <c r="K30" i="22"/>
  <c r="J32" i="22"/>
  <c r="L36" i="22"/>
  <c r="K38" i="22"/>
  <c r="J40" i="22"/>
  <c r="L44" i="22"/>
  <c r="K46" i="22"/>
  <c r="J48" i="22"/>
  <c r="L52" i="22"/>
  <c r="K54" i="22"/>
  <c r="J56" i="22"/>
  <c r="L60" i="22"/>
  <c r="K62" i="22"/>
  <c r="J64" i="22"/>
  <c r="L68" i="22"/>
  <c r="L92" i="22"/>
  <c r="L8" i="22"/>
  <c r="K10" i="22"/>
  <c r="J12" i="22"/>
  <c r="L16" i="22"/>
  <c r="K18" i="22"/>
  <c r="J20" i="22"/>
  <c r="L24" i="22"/>
  <c r="K26" i="22"/>
  <c r="J28" i="22"/>
  <c r="L32" i="22"/>
  <c r="K34" i="22"/>
  <c r="J36" i="22"/>
  <c r="L40" i="22"/>
  <c r="K42" i="22"/>
  <c r="J44" i="22"/>
  <c r="L48" i="22"/>
  <c r="K50" i="22"/>
  <c r="J52" i="22"/>
  <c r="L56" i="22"/>
  <c r="K58" i="22"/>
  <c r="J60" i="22"/>
  <c r="L64" i="22"/>
  <c r="K66" i="22"/>
  <c r="J68" i="22"/>
  <c r="L72" i="22"/>
  <c r="K74" i="22"/>
  <c r="J76" i="22"/>
  <c r="L80" i="22"/>
  <c r="K82" i="22"/>
  <c r="J84" i="22"/>
  <c r="L88" i="22"/>
  <c r="K90" i="22"/>
  <c r="J92" i="22"/>
  <c r="J6" i="22"/>
  <c r="L10" i="22"/>
  <c r="K12" i="22"/>
  <c r="J14" i="22"/>
  <c r="L18" i="22"/>
  <c r="K20" i="22"/>
  <c r="J22" i="22"/>
  <c r="L26" i="22"/>
  <c r="K28" i="22"/>
  <c r="J30" i="22"/>
  <c r="L34" i="22"/>
  <c r="K36" i="22"/>
  <c r="J38" i="22"/>
  <c r="L74" i="22"/>
  <c r="K76" i="22"/>
  <c r="J78" i="22"/>
  <c r="K5" i="22"/>
  <c r="J7" i="22"/>
  <c r="L11" i="22"/>
  <c r="K13" i="22"/>
  <c r="J15" i="22"/>
  <c r="L19" i="22"/>
  <c r="K21" i="22"/>
  <c r="L27" i="22"/>
  <c r="K29" i="22"/>
  <c r="J31" i="22"/>
  <c r="L35" i="22"/>
  <c r="K37" i="22"/>
  <c r="J39" i="22"/>
  <c r="L43" i="22"/>
  <c r="K45" i="22"/>
  <c r="J47" i="22"/>
  <c r="L51" i="22"/>
  <c r="K53" i="22"/>
  <c r="J55" i="22"/>
  <c r="L59" i="22"/>
  <c r="K61" i="22"/>
  <c r="K85" i="22"/>
  <c r="K70" i="22"/>
  <c r="J72" i="22"/>
  <c r="L76" i="22"/>
  <c r="K78" i="22"/>
  <c r="J80" i="22"/>
  <c r="L84" i="22"/>
  <c r="K86" i="22"/>
  <c r="L77" i="22"/>
  <c r="K79" i="22"/>
  <c r="J81" i="22"/>
  <c r="L85" i="22"/>
  <c r="K87" i="22"/>
  <c r="L6" i="22"/>
  <c r="K8" i="22"/>
  <c r="J10" i="22"/>
  <c r="L14" i="22"/>
  <c r="K16" i="22"/>
  <c r="J18" i="22"/>
  <c r="K24" i="22"/>
  <c r="J26" i="22"/>
  <c r="L30" i="22"/>
  <c r="K32" i="22"/>
  <c r="J34" i="22"/>
  <c r="L38" i="22"/>
  <c r="K40" i="22"/>
  <c r="J42" i="22"/>
  <c r="L46" i="22"/>
  <c r="J50" i="22"/>
  <c r="L54" i="22"/>
  <c r="K56" i="22"/>
  <c r="K72" i="22"/>
  <c r="J74" i="22"/>
  <c r="L78" i="22"/>
  <c r="K80" i="22"/>
  <c r="J82" i="22"/>
  <c r="L86" i="22"/>
  <c r="K88" i="22"/>
  <c r="J90" i="22"/>
  <c r="L7" i="22"/>
  <c r="K9" i="22"/>
  <c r="J11" i="22"/>
  <c r="L15" i="22"/>
  <c r="K17" i="22"/>
  <c r="J19" i="22"/>
  <c r="L23" i="22"/>
  <c r="K25" i="22"/>
  <c r="J27" i="22"/>
  <c r="L31" i="22"/>
  <c r="K33" i="22"/>
  <c r="J35" i="22"/>
  <c r="L39" i="22"/>
  <c r="K41" i="22"/>
  <c r="J43" i="22"/>
  <c r="L47" i="22"/>
  <c r="K49" i="22"/>
  <c r="J51" i="22"/>
  <c r="L55" i="22"/>
  <c r="K57" i="22"/>
  <c r="J59" i="22"/>
  <c r="L63" i="22"/>
  <c r="K65" i="22"/>
  <c r="J67" i="22"/>
  <c r="L71" i="22"/>
  <c r="K73" i="22"/>
  <c r="J75" i="22"/>
  <c r="L79" i="22"/>
  <c r="K81" i="22"/>
  <c r="J83" i="22"/>
  <c r="L87" i="22"/>
  <c r="K89" i="22"/>
  <c r="J91" i="22"/>
  <c r="J5" i="22"/>
  <c r="L9" i="22"/>
  <c r="K11" i="22"/>
  <c r="J13" i="22"/>
  <c r="L17" i="22"/>
  <c r="K19" i="22"/>
  <c r="J21" i="22"/>
  <c r="L25" i="22"/>
  <c r="K27" i="22"/>
  <c r="J29" i="22"/>
  <c r="L33" i="22"/>
  <c r="K35" i="22"/>
  <c r="J37" i="22"/>
  <c r="L41" i="22"/>
  <c r="K51" i="22"/>
  <c r="J53" i="22"/>
  <c r="J61" i="22"/>
  <c r="L73" i="22"/>
  <c r="J77" i="22"/>
  <c r="L81" i="22"/>
  <c r="K91" i="22"/>
  <c r="L42" i="22"/>
  <c r="K44" i="22"/>
  <c r="J46" i="22"/>
  <c r="L50" i="22"/>
  <c r="K52" i="22"/>
  <c r="J54" i="22"/>
  <c r="L58" i="22"/>
  <c r="K60" i="22"/>
  <c r="J62" i="22"/>
  <c r="L66" i="22"/>
  <c r="K68" i="22"/>
  <c r="J70" i="22"/>
  <c r="L82" i="22"/>
  <c r="K84" i="22"/>
  <c r="J86" i="22"/>
  <c r="L90" i="22"/>
  <c r="J63" i="22"/>
  <c r="L67" i="22"/>
  <c r="K69" i="22"/>
  <c r="J71" i="22"/>
  <c r="L91" i="22"/>
  <c r="J88" i="22"/>
  <c r="L5" i="22"/>
  <c r="K7" i="22"/>
  <c r="J9" i="22"/>
  <c r="L13" i="22"/>
  <c r="K47" i="22"/>
  <c r="J49" i="22"/>
  <c r="K55" i="22"/>
  <c r="J57" i="22"/>
  <c r="L61" i="22"/>
  <c r="K63" i="22"/>
  <c r="J65" i="22"/>
  <c r="L69" i="22"/>
  <c r="J89" i="22"/>
  <c r="L22" i="22"/>
  <c r="K48" i="22"/>
  <c r="J58" i="22"/>
  <c r="L62" i="22"/>
  <c r="K64" i="22"/>
  <c r="J66" i="22"/>
  <c r="L70" i="22"/>
  <c r="S88" i="20"/>
  <c r="P71" i="20"/>
  <c r="Q71" i="20" s="1"/>
  <c r="P33" i="20"/>
  <c r="Q33" i="20" s="1"/>
  <c r="S35" i="20"/>
  <c r="P51" i="20"/>
  <c r="Q51" i="20" s="1"/>
  <c r="S55" i="20"/>
  <c r="P36" i="20"/>
  <c r="Q36" i="20" s="1"/>
  <c r="S84" i="20"/>
  <c r="P10" i="20"/>
  <c r="Q10" i="20" s="1"/>
  <c r="S46" i="20"/>
  <c r="S78" i="20"/>
  <c r="S86" i="20"/>
  <c r="S63" i="20"/>
  <c r="S70" i="20"/>
  <c r="S56" i="20"/>
  <c r="S81" i="20"/>
  <c r="S7" i="20"/>
  <c r="P11" i="20"/>
  <c r="Q11" i="20" s="1"/>
  <c r="S16" i="20"/>
  <c r="S20" i="20"/>
  <c r="S54" i="20"/>
  <c r="S62" i="20"/>
  <c r="S9" i="20"/>
  <c r="P68" i="20"/>
  <c r="Q68" i="20" s="1"/>
  <c r="P82" i="20"/>
  <c r="Q82" i="20" s="1"/>
  <c r="S17" i="20"/>
  <c r="S22" i="20"/>
  <c r="S30" i="20"/>
  <c r="S34" i="20"/>
  <c r="S41" i="20"/>
  <c r="S49" i="20"/>
  <c r="S52" i="20"/>
  <c r="S60" i="20"/>
  <c r="S66" i="20"/>
  <c r="S80" i="20"/>
  <c r="S91" i="20"/>
  <c r="S77" i="20"/>
  <c r="S23" i="20"/>
  <c r="S27" i="20"/>
  <c r="S38" i="20"/>
  <c r="P50" i="20"/>
  <c r="Q50" i="20" s="1"/>
  <c r="S53" i="20"/>
  <c r="S12" i="20"/>
  <c r="S67" i="20"/>
  <c r="S71" i="20"/>
  <c r="P45" i="20"/>
  <c r="Q45" i="20" s="1"/>
  <c r="P7" i="20"/>
  <c r="Q7" i="20" s="1"/>
  <c r="S65" i="20"/>
  <c r="S74" i="20"/>
  <c r="S90" i="20"/>
  <c r="S6" i="20"/>
  <c r="P23" i="20"/>
  <c r="Q23" i="20" s="1"/>
  <c r="S57" i="20"/>
  <c r="P15" i="20"/>
  <c r="Q15" i="20" s="1"/>
  <c r="S47" i="20"/>
  <c r="P87" i="20"/>
  <c r="Q87" i="20" s="1"/>
  <c r="P61" i="20"/>
  <c r="Q61" i="20" s="1"/>
  <c r="S14" i="20"/>
  <c r="S21" i="20"/>
  <c r="P28" i="20"/>
  <c r="Q28" i="20" s="1"/>
  <c r="P58" i="20"/>
  <c r="Q58" i="20" s="1"/>
  <c r="P79" i="20"/>
  <c r="Q79" i="20" s="1"/>
  <c r="N4" i="20"/>
  <c r="O4" i="20" s="1"/>
  <c r="P29" i="20"/>
  <c r="Q29" i="20" s="1"/>
  <c r="S29" i="20"/>
  <c r="P59" i="20"/>
  <c r="Q59" i="20" s="1"/>
  <c r="S59" i="20"/>
  <c r="S8" i="20"/>
  <c r="S15" i="20"/>
  <c r="P40" i="20"/>
  <c r="Q40" i="20" s="1"/>
  <c r="S40" i="20"/>
  <c r="P69" i="20"/>
  <c r="Q69" i="20" s="1"/>
  <c r="S69" i="20"/>
  <c r="S87" i="20"/>
  <c r="P5" i="20"/>
  <c r="Q5" i="20" s="1"/>
  <c r="S5" i="20"/>
  <c r="P19" i="20"/>
  <c r="Q19" i="20" s="1"/>
  <c r="S19" i="20"/>
  <c r="P75" i="20"/>
  <c r="Q75" i="20" s="1"/>
  <c r="S75" i="20"/>
  <c r="P43" i="20"/>
  <c r="Q43" i="20" s="1"/>
  <c r="S43" i="20"/>
  <c r="P83" i="20"/>
  <c r="Q83" i="20" s="1"/>
  <c r="S83" i="20"/>
  <c r="P37" i="20"/>
  <c r="Q37" i="20" s="1"/>
  <c r="S37" i="20"/>
  <c r="P85" i="20"/>
  <c r="Q85" i="20" s="1"/>
  <c r="S85" i="20"/>
  <c r="P13" i="20"/>
  <c r="Q13" i="20" s="1"/>
  <c r="S13" i="20"/>
  <c r="P24" i="20"/>
  <c r="Q24" i="20" s="1"/>
  <c r="S24" i="20"/>
  <c r="S42" i="20"/>
  <c r="S73" i="20"/>
  <c r="S79" i="20"/>
  <c r="P32" i="20"/>
  <c r="Q32" i="20" s="1"/>
  <c r="S11" i="20"/>
  <c r="P25" i="20"/>
  <c r="Q25" i="20" s="1"/>
  <c r="P64" i="20"/>
  <c r="Q64" i="20" s="1"/>
  <c r="P86" i="20"/>
  <c r="Q86" i="20" s="1"/>
  <c r="S68" i="20"/>
  <c r="S61" i="20"/>
  <c r="S36" i="20"/>
  <c r="S10" i="20"/>
  <c r="P18" i="20"/>
  <c r="Q18" i="20" s="1"/>
  <c r="P6" i="20"/>
  <c r="Q6" i="20" s="1"/>
  <c r="P14" i="20"/>
  <c r="Q14" i="20" s="1"/>
  <c r="P48" i="20"/>
  <c r="Q48" i="20" s="1"/>
  <c r="P56" i="20"/>
  <c r="Q56" i="20" s="1"/>
  <c r="P72" i="20"/>
  <c r="Q72" i="20" s="1"/>
  <c r="P89" i="20"/>
  <c r="Q89" i="20" s="1"/>
  <c r="S48" i="20"/>
  <c r="P81" i="20"/>
  <c r="Q81" i="20" s="1"/>
  <c r="P9" i="20"/>
  <c r="Q9" i="20" s="1"/>
  <c r="S28" i="20"/>
  <c r="P16" i="20"/>
  <c r="Q16" i="20" s="1"/>
  <c r="P30" i="20"/>
  <c r="Q30" i="20" s="1"/>
  <c r="P38" i="20"/>
  <c r="Q38" i="20" s="1"/>
  <c r="P70" i="20"/>
  <c r="Q70" i="20" s="1"/>
  <c r="P80" i="20"/>
  <c r="Q80" i="20" s="1"/>
  <c r="S72" i="20"/>
  <c r="S33" i="20"/>
  <c r="P26" i="20"/>
  <c r="Q26" i="20" s="1"/>
  <c r="P31" i="20"/>
  <c r="Q31" i="20" s="1"/>
  <c r="P39" i="20"/>
  <c r="Q39" i="20" s="1"/>
  <c r="P41" i="20"/>
  <c r="Q41" i="20" s="1"/>
  <c r="P44" i="20"/>
  <c r="Q44" i="20" s="1"/>
  <c r="P46" i="20"/>
  <c r="Q46" i="20" s="1"/>
  <c r="P60" i="20"/>
  <c r="Q60" i="20" s="1"/>
  <c r="P62" i="20"/>
  <c r="Q62" i="20" s="1"/>
  <c r="P65" i="20"/>
  <c r="Q65" i="20" s="1"/>
  <c r="S58" i="20"/>
  <c r="S45" i="20"/>
  <c r="S39" i="20"/>
  <c r="S26" i="20"/>
  <c r="P17" i="20"/>
  <c r="Q17" i="20" s="1"/>
  <c r="P54" i="20"/>
  <c r="Q54" i="20" s="1"/>
  <c r="P73" i="20"/>
  <c r="Q73" i="20" s="1"/>
  <c r="P88" i="20"/>
  <c r="Q88" i="20" s="1"/>
  <c r="S89" i="20"/>
  <c r="S64" i="20"/>
  <c r="S51" i="20"/>
  <c r="S32" i="20"/>
  <c r="S25" i="20"/>
  <c r="P8" i="20"/>
  <c r="Q8" i="20" s="1"/>
  <c r="P20" i="20"/>
  <c r="Q20" i="20" s="1"/>
  <c r="P22" i="20"/>
  <c r="Q22" i="20" s="1"/>
  <c r="P42" i="20"/>
  <c r="Q42" i="20" s="1"/>
  <c r="P55" i="20"/>
  <c r="Q55" i="20" s="1"/>
  <c r="P66" i="20"/>
  <c r="Q66" i="20" s="1"/>
  <c r="P76" i="20"/>
  <c r="Q76" i="20" s="1"/>
  <c r="P78" i="20"/>
  <c r="Q78" i="20" s="1"/>
  <c r="S82" i="20"/>
  <c r="S76" i="20"/>
  <c r="S50" i="20"/>
  <c r="S44" i="20"/>
  <c r="S31" i="20"/>
  <c r="S18" i="20"/>
  <c r="P34" i="20"/>
  <c r="Q34" i="20" s="1"/>
  <c r="P47" i="20"/>
  <c r="Q47" i="20" s="1"/>
  <c r="P49" i="20"/>
  <c r="Q49" i="20" s="1"/>
  <c r="P52" i="20"/>
  <c r="Q52" i="20" s="1"/>
  <c r="P57" i="20"/>
  <c r="Q57" i="20" s="1"/>
  <c r="P63" i="20"/>
  <c r="Q63" i="20" s="1"/>
  <c r="P90" i="20"/>
  <c r="Q90" i="20" s="1"/>
  <c r="P53" i="20"/>
  <c r="Q53" i="20" s="1"/>
  <c r="P84" i="20"/>
  <c r="Q84" i="20" s="1"/>
  <c r="P91" i="20"/>
  <c r="Q91" i="20" s="1"/>
  <c r="P12" i="20"/>
  <c r="Q12" i="20" s="1"/>
  <c r="P21" i="20"/>
  <c r="Q21" i="20" s="1"/>
  <c r="P27" i="20"/>
  <c r="Q27" i="20" s="1"/>
  <c r="P35" i="20"/>
  <c r="Q35" i="20" s="1"/>
  <c r="P67" i="20"/>
  <c r="Q67" i="20" s="1"/>
  <c r="P74" i="20"/>
  <c r="Q74" i="20" s="1"/>
  <c r="P77" i="20"/>
  <c r="Q77" i="20" s="1"/>
  <c r="T55" i="20" l="1"/>
  <c r="T84" i="20"/>
  <c r="T81" i="20"/>
  <c r="T10" i="20"/>
  <c r="T71" i="20"/>
  <c r="T46" i="20"/>
  <c r="T58" i="20"/>
  <c r="T22" i="20"/>
  <c r="T57" i="20"/>
  <c r="T33" i="20"/>
  <c r="T11" i="20"/>
  <c r="T78" i="20"/>
  <c r="T80" i="20"/>
  <c r="T86" i="20"/>
  <c r="T7" i="20"/>
  <c r="T53" i="20"/>
  <c r="T51" i="20"/>
  <c r="T88" i="20"/>
  <c r="T34" i="20"/>
  <c r="T36" i="20"/>
  <c r="T39" i="20"/>
  <c r="T37" i="20"/>
  <c r="T65" i="20"/>
  <c r="T28" i="20"/>
  <c r="T62" i="20"/>
  <c r="T21" i="20"/>
  <c r="T6" i="20"/>
  <c r="T12" i="20"/>
  <c r="T49" i="20"/>
  <c r="T82" i="20"/>
  <c r="T54" i="20"/>
  <c r="T60" i="20"/>
  <c r="T74" i="20"/>
  <c r="T67" i="20"/>
  <c r="T23" i="20"/>
  <c r="T38" i="20"/>
  <c r="T45" i="20"/>
  <c r="T56" i="20"/>
  <c r="T77" i="20"/>
  <c r="T70" i="20"/>
  <c r="T41" i="20"/>
  <c r="T35" i="20"/>
  <c r="T63" i="20"/>
  <c r="T44" i="20"/>
  <c r="T89" i="20"/>
  <c r="T83" i="20"/>
  <c r="T5" i="20"/>
  <c r="T52" i="20"/>
  <c r="T20" i="20"/>
  <c r="T9" i="20"/>
  <c r="T13" i="20"/>
  <c r="T59" i="20"/>
  <c r="T66" i="20"/>
  <c r="T61" i="20"/>
  <c r="T90" i="20"/>
  <c r="T64" i="20"/>
  <c r="T68" i="20"/>
  <c r="T16" i="20"/>
  <c r="T27" i="20"/>
  <c r="T50" i="20"/>
  <c r="T15" i="20"/>
  <c r="T17" i="20"/>
  <c r="T91" i="20"/>
  <c r="T79" i="20"/>
  <c r="T18" i="20"/>
  <c r="T73" i="20"/>
  <c r="T85" i="20"/>
  <c r="T25" i="20"/>
  <c r="T31" i="20"/>
  <c r="T30" i="20"/>
  <c r="T75" i="20"/>
  <c r="T29" i="20"/>
  <c r="P4" i="20"/>
  <c r="Q4" i="20" s="1"/>
  <c r="S4" i="20"/>
  <c r="T32" i="20"/>
  <c r="T40" i="20"/>
  <c r="T76" i="20"/>
  <c r="T14" i="20"/>
  <c r="T24" i="20"/>
  <c r="T87" i="20"/>
  <c r="T47" i="20"/>
  <c r="T72" i="20"/>
  <c r="T42" i="20"/>
  <c r="T43" i="20"/>
  <c r="T48" i="20"/>
  <c r="T26" i="20"/>
  <c r="T19" i="20"/>
  <c r="T8" i="20"/>
  <c r="T69" i="20"/>
  <c r="T4" i="20" l="1"/>
  <c r="K4" i="21" l="1"/>
  <c r="J4" i="21"/>
  <c r="L4" i="21" l="1"/>
  <c r="M4" i="21" s="1"/>
  <c r="N4" i="21"/>
  <c r="O4" i="21" s="1"/>
  <c r="P4" i="21" s="1"/>
  <c r="K5" i="21"/>
  <c r="K6" i="21"/>
  <c r="K7" i="21"/>
  <c r="K8" i="21"/>
  <c r="K9" i="21"/>
  <c r="K10" i="21"/>
  <c r="K11" i="21"/>
  <c r="K12" i="21"/>
  <c r="K13" i="21"/>
  <c r="K14" i="21"/>
  <c r="K15" i="21"/>
  <c r="K16" i="21"/>
  <c r="K17" i="21"/>
  <c r="K18" i="21"/>
  <c r="K19" i="21"/>
  <c r="K20" i="21"/>
  <c r="K21" i="21"/>
  <c r="K22" i="21"/>
  <c r="K23" i="21"/>
  <c r="K24" i="21"/>
  <c r="K25" i="21"/>
  <c r="K26" i="21"/>
  <c r="K27" i="21"/>
  <c r="K28" i="21"/>
  <c r="K29" i="21"/>
  <c r="K30" i="21"/>
  <c r="K31" i="21"/>
  <c r="K32" i="21"/>
  <c r="K33" i="21"/>
  <c r="K34" i="21"/>
  <c r="K35" i="21"/>
  <c r="K36" i="21"/>
  <c r="K37" i="21"/>
  <c r="K38" i="21"/>
  <c r="K39" i="21"/>
  <c r="K40" i="21"/>
  <c r="K41" i="21"/>
  <c r="K42" i="21"/>
  <c r="K43" i="21"/>
  <c r="K44" i="21"/>
  <c r="K45" i="21"/>
  <c r="K46" i="21"/>
  <c r="K47" i="21"/>
  <c r="K48" i="21"/>
  <c r="K49" i="21"/>
  <c r="K50" i="21"/>
  <c r="K51" i="21"/>
  <c r="K52" i="21"/>
  <c r="K53" i="21"/>
  <c r="K54" i="21"/>
  <c r="K55" i="21"/>
  <c r="K56" i="21"/>
  <c r="K57" i="21"/>
  <c r="K58" i="21"/>
  <c r="K59" i="21"/>
  <c r="K60" i="21"/>
  <c r="K61" i="21"/>
  <c r="K62" i="21"/>
  <c r="K63" i="21"/>
  <c r="K64" i="21"/>
  <c r="K65" i="21"/>
  <c r="K66" i="21"/>
  <c r="K67" i="21"/>
  <c r="K68" i="21"/>
  <c r="K69" i="21"/>
  <c r="K70" i="21"/>
  <c r="K71" i="21"/>
  <c r="K72" i="21"/>
  <c r="K73" i="21"/>
  <c r="K74" i="21"/>
  <c r="K75" i="21"/>
  <c r="K76" i="21"/>
  <c r="K77" i="21"/>
  <c r="K78" i="21"/>
  <c r="K79" i="21"/>
  <c r="K80" i="21"/>
  <c r="K81" i="21"/>
  <c r="K82" i="21"/>
  <c r="K83" i="21"/>
  <c r="K84" i="21"/>
  <c r="K85" i="21"/>
  <c r="K86" i="21"/>
  <c r="K87" i="21"/>
  <c r="K88" i="21"/>
  <c r="K89" i="21"/>
  <c r="K90" i="21"/>
  <c r="K91" i="21"/>
  <c r="J8" i="21"/>
  <c r="J9" i="21"/>
  <c r="N9" i="21" s="1"/>
  <c r="O9" i="21" s="1"/>
  <c r="P9" i="21" s="1"/>
  <c r="J10" i="21"/>
  <c r="J11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N33" i="21" s="1"/>
  <c r="O33" i="21" s="1"/>
  <c r="P33" i="21" s="1"/>
  <c r="J34" i="21"/>
  <c r="N34" i="21" s="1"/>
  <c r="O34" i="21" s="1"/>
  <c r="P34" i="21" s="1"/>
  <c r="J35" i="21"/>
  <c r="J36" i="21"/>
  <c r="J37" i="21"/>
  <c r="J38" i="21"/>
  <c r="J39" i="21"/>
  <c r="J40" i="21"/>
  <c r="J41" i="21"/>
  <c r="N41" i="21" s="1"/>
  <c r="O41" i="21" s="1"/>
  <c r="P41" i="21" s="1"/>
  <c r="J42" i="21"/>
  <c r="N42" i="21" s="1"/>
  <c r="O42" i="21" s="1"/>
  <c r="P42" i="21" s="1"/>
  <c r="J43" i="21"/>
  <c r="J44" i="21"/>
  <c r="J45" i="21"/>
  <c r="J46" i="21"/>
  <c r="J47" i="21"/>
  <c r="J48" i="21"/>
  <c r="J49" i="21"/>
  <c r="N49" i="21" s="1"/>
  <c r="O49" i="21" s="1"/>
  <c r="P49" i="21" s="1"/>
  <c r="J50" i="21"/>
  <c r="J51" i="21"/>
  <c r="J52" i="21"/>
  <c r="J53" i="21"/>
  <c r="J54" i="21"/>
  <c r="J55" i="21"/>
  <c r="J56" i="21"/>
  <c r="J57" i="21"/>
  <c r="J58" i="21"/>
  <c r="J59" i="21"/>
  <c r="J60" i="21"/>
  <c r="J61" i="21"/>
  <c r="J62" i="21"/>
  <c r="J63" i="21"/>
  <c r="J64" i="21"/>
  <c r="J65" i="21"/>
  <c r="J66" i="21"/>
  <c r="J67" i="21"/>
  <c r="J68" i="21"/>
  <c r="J69" i="21"/>
  <c r="J70" i="21"/>
  <c r="J71" i="21"/>
  <c r="J72" i="21"/>
  <c r="J73" i="21"/>
  <c r="J74" i="21"/>
  <c r="J75" i="21"/>
  <c r="J76" i="21"/>
  <c r="J77" i="21"/>
  <c r="J78" i="21"/>
  <c r="J79" i="21"/>
  <c r="J80" i="21"/>
  <c r="J81" i="21"/>
  <c r="J82" i="21"/>
  <c r="J83" i="21"/>
  <c r="J84" i="21"/>
  <c r="J85" i="21"/>
  <c r="J86" i="21"/>
  <c r="J87" i="21"/>
  <c r="J88" i="21"/>
  <c r="J89" i="21"/>
  <c r="N89" i="21" s="1"/>
  <c r="O89" i="21" s="1"/>
  <c r="P89" i="21" s="1"/>
  <c r="J90" i="21"/>
  <c r="N90" i="21" s="1"/>
  <c r="O90" i="21" s="1"/>
  <c r="P90" i="21" s="1"/>
  <c r="J91" i="21"/>
  <c r="J7" i="21"/>
  <c r="J5" i="21"/>
  <c r="J6" i="21"/>
  <c r="Y6" i="13"/>
  <c r="Y7" i="13"/>
  <c r="Y8" i="13"/>
  <c r="Y9" i="13"/>
  <c r="Y10" i="13"/>
  <c r="Y11" i="13"/>
  <c r="Y12" i="13"/>
  <c r="Y13" i="13"/>
  <c r="Y14" i="13"/>
  <c r="Y15" i="13"/>
  <c r="Y16" i="13"/>
  <c r="Y17" i="13"/>
  <c r="Y18" i="13"/>
  <c r="Y19" i="13"/>
  <c r="Y20" i="13"/>
  <c r="Y21" i="13"/>
  <c r="Y22" i="13"/>
  <c r="Y23" i="13"/>
  <c r="Y24" i="13"/>
  <c r="Y25" i="13"/>
  <c r="Y26" i="13"/>
  <c r="Y27" i="13"/>
  <c r="Y28" i="13"/>
  <c r="Y29" i="13"/>
  <c r="Y30" i="13"/>
  <c r="Y31" i="13"/>
  <c r="Y32" i="13"/>
  <c r="Y33" i="13"/>
  <c r="Y34" i="13"/>
  <c r="Y35" i="13"/>
  <c r="Y36" i="13"/>
  <c r="Y37" i="13"/>
  <c r="Y38" i="13"/>
  <c r="Y39" i="13"/>
  <c r="Y40" i="13"/>
  <c r="Y41" i="13"/>
  <c r="Y42" i="13"/>
  <c r="Y43" i="13"/>
  <c r="Y44" i="13"/>
  <c r="Y45" i="13"/>
  <c r="Y46" i="13"/>
  <c r="Y47" i="13"/>
  <c r="Y48" i="13"/>
  <c r="Y49" i="13"/>
  <c r="Y50" i="13"/>
  <c r="Y51" i="13"/>
  <c r="Y52" i="13"/>
  <c r="Y53" i="13"/>
  <c r="Y54" i="13"/>
  <c r="Y55" i="13"/>
  <c r="Y56" i="13"/>
  <c r="Y57" i="13"/>
  <c r="Y58" i="13"/>
  <c r="Y59" i="13"/>
  <c r="Y60" i="13"/>
  <c r="Y61" i="13"/>
  <c r="Y62" i="13"/>
  <c r="Y63" i="13"/>
  <c r="Y64" i="13"/>
  <c r="Y65" i="13"/>
  <c r="Y66" i="13"/>
  <c r="Y67" i="13"/>
  <c r="Y68" i="13"/>
  <c r="Y69" i="13"/>
  <c r="Y70" i="13"/>
  <c r="Y71" i="13"/>
  <c r="Y72" i="13"/>
  <c r="Y73" i="13"/>
  <c r="Y74" i="13"/>
  <c r="Y75" i="13"/>
  <c r="Y76" i="13"/>
  <c r="Y77" i="13"/>
  <c r="Y78" i="13"/>
  <c r="Y79" i="13"/>
  <c r="Y80" i="13"/>
  <c r="Y81" i="13"/>
  <c r="Y82" i="13"/>
  <c r="Y83" i="13"/>
  <c r="Y84" i="13"/>
  <c r="Y85" i="13"/>
  <c r="Y86" i="13"/>
  <c r="Y87" i="13"/>
  <c r="Y88" i="13"/>
  <c r="Y89" i="13"/>
  <c r="Y90" i="13"/>
  <c r="Y91" i="13"/>
  <c r="Y92" i="13"/>
  <c r="Y5" i="13"/>
  <c r="AG92" i="14"/>
  <c r="M92" i="14" s="1"/>
  <c r="AF92" i="14"/>
  <c r="AE92" i="14"/>
  <c r="AD92" i="14"/>
  <c r="AC92" i="14"/>
  <c r="AB92" i="14"/>
  <c r="AA92" i="14"/>
  <c r="Z92" i="14"/>
  <c r="AH92" i="14" s="1"/>
  <c r="N92" i="14"/>
  <c r="AG91" i="14"/>
  <c r="M91" i="14" s="1"/>
  <c r="AF91" i="14"/>
  <c r="AE91" i="14"/>
  <c r="AD91" i="14"/>
  <c r="AC91" i="14"/>
  <c r="AB91" i="14"/>
  <c r="AA91" i="14"/>
  <c r="Z91" i="14"/>
  <c r="AH91" i="14" s="1"/>
  <c r="N91" i="14"/>
  <c r="AG90" i="14"/>
  <c r="M90" i="14" s="1"/>
  <c r="AF90" i="14"/>
  <c r="AE90" i="14"/>
  <c r="AD90" i="14"/>
  <c r="AC90" i="14"/>
  <c r="AB90" i="14"/>
  <c r="AA90" i="14"/>
  <c r="Z90" i="14"/>
  <c r="AH90" i="14" s="1"/>
  <c r="N90" i="14"/>
  <c r="AG89" i="14"/>
  <c r="M89" i="14" s="1"/>
  <c r="AF89" i="14"/>
  <c r="AE89" i="14"/>
  <c r="AD89" i="14"/>
  <c r="AC89" i="14"/>
  <c r="AB89" i="14"/>
  <c r="AA89" i="14"/>
  <c r="Z89" i="14"/>
  <c r="AH89" i="14" s="1"/>
  <c r="N89" i="14"/>
  <c r="AG88" i="14"/>
  <c r="M88" i="14" s="1"/>
  <c r="AF88" i="14"/>
  <c r="AE88" i="14"/>
  <c r="AD88" i="14"/>
  <c r="AC88" i="14"/>
  <c r="AB88" i="14"/>
  <c r="AA88" i="14"/>
  <c r="Z88" i="14"/>
  <c r="AH88" i="14" s="1"/>
  <c r="N88" i="14"/>
  <c r="AG87" i="14"/>
  <c r="M87" i="14" s="1"/>
  <c r="AF87" i="14"/>
  <c r="AE87" i="14"/>
  <c r="AD87" i="14"/>
  <c r="AC87" i="14"/>
  <c r="AB87" i="14"/>
  <c r="AA87" i="14"/>
  <c r="Z87" i="14"/>
  <c r="AH87" i="14" s="1"/>
  <c r="N87" i="14"/>
  <c r="AG86" i="14"/>
  <c r="M86" i="14" s="1"/>
  <c r="AF86" i="14"/>
  <c r="AE86" i="14"/>
  <c r="AD86" i="14"/>
  <c r="AC86" i="14"/>
  <c r="AB86" i="14"/>
  <c r="AA86" i="14"/>
  <c r="Z86" i="14"/>
  <c r="AH86" i="14" s="1"/>
  <c r="N86" i="14"/>
  <c r="AG85" i="14"/>
  <c r="M85" i="14" s="1"/>
  <c r="AF85" i="14"/>
  <c r="AE85" i="14"/>
  <c r="AD85" i="14"/>
  <c r="AC85" i="14"/>
  <c r="AB85" i="14"/>
  <c r="AA85" i="14"/>
  <c r="Z85" i="14"/>
  <c r="AH85" i="14" s="1"/>
  <c r="N85" i="14"/>
  <c r="AG84" i="14"/>
  <c r="M84" i="14" s="1"/>
  <c r="AF84" i="14"/>
  <c r="AE84" i="14"/>
  <c r="AD84" i="14"/>
  <c r="AC84" i="14"/>
  <c r="AB84" i="14"/>
  <c r="AA84" i="14"/>
  <c r="Z84" i="14"/>
  <c r="AH84" i="14" s="1"/>
  <c r="N84" i="14"/>
  <c r="AG83" i="14"/>
  <c r="M83" i="14" s="1"/>
  <c r="AF83" i="14"/>
  <c r="AE83" i="14"/>
  <c r="AD83" i="14"/>
  <c r="AC83" i="14"/>
  <c r="AB83" i="14"/>
  <c r="AA83" i="14"/>
  <c r="Z83" i="14"/>
  <c r="AH83" i="14" s="1"/>
  <c r="N83" i="14"/>
  <c r="AG82" i="14"/>
  <c r="M82" i="14" s="1"/>
  <c r="AF82" i="14"/>
  <c r="AE82" i="14"/>
  <c r="AD82" i="14"/>
  <c r="AC82" i="14"/>
  <c r="AB82" i="14"/>
  <c r="AA82" i="14"/>
  <c r="Z82" i="14"/>
  <c r="AH82" i="14" s="1"/>
  <c r="N82" i="14"/>
  <c r="AG81" i="14"/>
  <c r="M81" i="14" s="1"/>
  <c r="AF81" i="14"/>
  <c r="AE81" i="14"/>
  <c r="AD81" i="14"/>
  <c r="AC81" i="14"/>
  <c r="AB81" i="14"/>
  <c r="AA81" i="14"/>
  <c r="Z81" i="14"/>
  <c r="AH81" i="14" s="1"/>
  <c r="N81" i="14"/>
  <c r="AG80" i="14"/>
  <c r="M80" i="14" s="1"/>
  <c r="AF80" i="14"/>
  <c r="AE80" i="14"/>
  <c r="AD80" i="14"/>
  <c r="AC80" i="14"/>
  <c r="AB80" i="14"/>
  <c r="AA80" i="14"/>
  <c r="Z80" i="14"/>
  <c r="AH80" i="14" s="1"/>
  <c r="N80" i="14"/>
  <c r="AG79" i="14"/>
  <c r="M79" i="14" s="1"/>
  <c r="AF79" i="14"/>
  <c r="AE79" i="14"/>
  <c r="AD79" i="14"/>
  <c r="AC79" i="14"/>
  <c r="AB79" i="14"/>
  <c r="AA79" i="14"/>
  <c r="Z79" i="14"/>
  <c r="AH79" i="14" s="1"/>
  <c r="N79" i="14"/>
  <c r="AG78" i="14"/>
  <c r="M78" i="14" s="1"/>
  <c r="AF78" i="14"/>
  <c r="AE78" i="14"/>
  <c r="AD78" i="14"/>
  <c r="AC78" i="14"/>
  <c r="AB78" i="14"/>
  <c r="AA78" i="14"/>
  <c r="Z78" i="14"/>
  <c r="AH78" i="14" s="1"/>
  <c r="N78" i="14"/>
  <c r="AG77" i="14"/>
  <c r="M77" i="14" s="1"/>
  <c r="AF77" i="14"/>
  <c r="AE77" i="14"/>
  <c r="AD77" i="14"/>
  <c r="AC77" i="14"/>
  <c r="AB77" i="14"/>
  <c r="AA77" i="14"/>
  <c r="Z77" i="14"/>
  <c r="AH77" i="14" s="1"/>
  <c r="N77" i="14"/>
  <c r="AG76" i="14"/>
  <c r="M76" i="14" s="1"/>
  <c r="AF76" i="14"/>
  <c r="AE76" i="14"/>
  <c r="AD76" i="14"/>
  <c r="AC76" i="14"/>
  <c r="AB76" i="14"/>
  <c r="AA76" i="14"/>
  <c r="Z76" i="14"/>
  <c r="AH76" i="14" s="1"/>
  <c r="N76" i="14"/>
  <c r="AG75" i="14"/>
  <c r="M75" i="14" s="1"/>
  <c r="AF75" i="14"/>
  <c r="AE75" i="14"/>
  <c r="AD75" i="14"/>
  <c r="AC75" i="14"/>
  <c r="AB75" i="14"/>
  <c r="AA75" i="14"/>
  <c r="Z75" i="14"/>
  <c r="AH75" i="14" s="1"/>
  <c r="N75" i="14"/>
  <c r="AG74" i="14"/>
  <c r="M74" i="14" s="1"/>
  <c r="AF74" i="14"/>
  <c r="AE74" i="14"/>
  <c r="AD74" i="14"/>
  <c r="AC74" i="14"/>
  <c r="AB74" i="14"/>
  <c r="AA74" i="14"/>
  <c r="Z74" i="14"/>
  <c r="AH74" i="14" s="1"/>
  <c r="N74" i="14"/>
  <c r="AG73" i="14"/>
  <c r="M73" i="14" s="1"/>
  <c r="AF73" i="14"/>
  <c r="AE73" i="14"/>
  <c r="AD73" i="14"/>
  <c r="AC73" i="14"/>
  <c r="AB73" i="14"/>
  <c r="AA73" i="14"/>
  <c r="Z73" i="14"/>
  <c r="AH73" i="14" s="1"/>
  <c r="N73" i="14"/>
  <c r="AG72" i="14"/>
  <c r="M72" i="14" s="1"/>
  <c r="AF72" i="14"/>
  <c r="AE72" i="14"/>
  <c r="AD72" i="14"/>
  <c r="AC72" i="14"/>
  <c r="AB72" i="14"/>
  <c r="AA72" i="14"/>
  <c r="Z72" i="14"/>
  <c r="AH72" i="14" s="1"/>
  <c r="N72" i="14"/>
  <c r="AG71" i="14"/>
  <c r="M71" i="14" s="1"/>
  <c r="AF71" i="14"/>
  <c r="AE71" i="14"/>
  <c r="AD71" i="14"/>
  <c r="AC71" i="14"/>
  <c r="AB71" i="14"/>
  <c r="AA71" i="14"/>
  <c r="Z71" i="14"/>
  <c r="AH71" i="14" s="1"/>
  <c r="N71" i="14"/>
  <c r="AG70" i="14"/>
  <c r="M70" i="14" s="1"/>
  <c r="AF70" i="14"/>
  <c r="AE70" i="14"/>
  <c r="AD70" i="14"/>
  <c r="AC70" i="14"/>
  <c r="AB70" i="14"/>
  <c r="AA70" i="14"/>
  <c r="Z70" i="14"/>
  <c r="AH70" i="14" s="1"/>
  <c r="N70" i="14"/>
  <c r="AG69" i="14"/>
  <c r="M69" i="14" s="1"/>
  <c r="AF69" i="14"/>
  <c r="AE69" i="14"/>
  <c r="AD69" i="14"/>
  <c r="AC69" i="14"/>
  <c r="AB69" i="14"/>
  <c r="AA69" i="14"/>
  <c r="Z69" i="14"/>
  <c r="AH69" i="14" s="1"/>
  <c r="N69" i="14"/>
  <c r="AG68" i="14"/>
  <c r="M68" i="14" s="1"/>
  <c r="AF68" i="14"/>
  <c r="AE68" i="14"/>
  <c r="AD68" i="14"/>
  <c r="AC68" i="14"/>
  <c r="AB68" i="14"/>
  <c r="AA68" i="14"/>
  <c r="Z68" i="14"/>
  <c r="AH68" i="14" s="1"/>
  <c r="N68" i="14"/>
  <c r="AG67" i="14"/>
  <c r="M67" i="14" s="1"/>
  <c r="AF67" i="14"/>
  <c r="AE67" i="14"/>
  <c r="AD67" i="14"/>
  <c r="AC67" i="14"/>
  <c r="AB67" i="14"/>
  <c r="AA67" i="14"/>
  <c r="Z67" i="14"/>
  <c r="AH67" i="14" s="1"/>
  <c r="N67" i="14"/>
  <c r="AG66" i="14"/>
  <c r="M66" i="14" s="1"/>
  <c r="AF66" i="14"/>
  <c r="AE66" i="14"/>
  <c r="AD66" i="14"/>
  <c r="AC66" i="14"/>
  <c r="AB66" i="14"/>
  <c r="AA66" i="14"/>
  <c r="Z66" i="14"/>
  <c r="AH66" i="14" s="1"/>
  <c r="N66" i="14"/>
  <c r="AG65" i="14"/>
  <c r="M65" i="14" s="1"/>
  <c r="AF65" i="14"/>
  <c r="AE65" i="14"/>
  <c r="AD65" i="14"/>
  <c r="AC65" i="14"/>
  <c r="AB65" i="14"/>
  <c r="AA65" i="14"/>
  <c r="Z65" i="14"/>
  <c r="AH65" i="14" s="1"/>
  <c r="N65" i="14"/>
  <c r="AG64" i="14"/>
  <c r="M64" i="14" s="1"/>
  <c r="AF64" i="14"/>
  <c r="AE64" i="14"/>
  <c r="AD64" i="14"/>
  <c r="AC64" i="14"/>
  <c r="AB64" i="14"/>
  <c r="AA64" i="14"/>
  <c r="Z64" i="14"/>
  <c r="AH64" i="14" s="1"/>
  <c r="N64" i="14"/>
  <c r="AG63" i="14"/>
  <c r="M63" i="14" s="1"/>
  <c r="AF63" i="14"/>
  <c r="AE63" i="14"/>
  <c r="AD63" i="14"/>
  <c r="AC63" i="14"/>
  <c r="AB63" i="14"/>
  <c r="AA63" i="14"/>
  <c r="Z63" i="14"/>
  <c r="AH63" i="14" s="1"/>
  <c r="N63" i="14"/>
  <c r="AG62" i="14"/>
  <c r="M62" i="14" s="1"/>
  <c r="AF62" i="14"/>
  <c r="AE62" i="14"/>
  <c r="AD62" i="14"/>
  <c r="AC62" i="14"/>
  <c r="AB62" i="14"/>
  <c r="AA62" i="14"/>
  <c r="Z62" i="14"/>
  <c r="AH62" i="14" s="1"/>
  <c r="N62" i="14"/>
  <c r="AG61" i="14"/>
  <c r="M61" i="14" s="1"/>
  <c r="AF61" i="14"/>
  <c r="AE61" i="14"/>
  <c r="AD61" i="14"/>
  <c r="AC61" i="14"/>
  <c r="AB61" i="14"/>
  <c r="AA61" i="14"/>
  <c r="Z61" i="14"/>
  <c r="AH61" i="14" s="1"/>
  <c r="N61" i="14"/>
  <c r="AG60" i="14"/>
  <c r="M60" i="14" s="1"/>
  <c r="AF60" i="14"/>
  <c r="AE60" i="14"/>
  <c r="AD60" i="14"/>
  <c r="AC60" i="14"/>
  <c r="AB60" i="14"/>
  <c r="AA60" i="14"/>
  <c r="Z60" i="14"/>
  <c r="AH60" i="14" s="1"/>
  <c r="N60" i="14"/>
  <c r="AG59" i="14"/>
  <c r="M59" i="14" s="1"/>
  <c r="AF59" i="14"/>
  <c r="AE59" i="14"/>
  <c r="AD59" i="14"/>
  <c r="AC59" i="14"/>
  <c r="AB59" i="14"/>
  <c r="AA59" i="14"/>
  <c r="Z59" i="14"/>
  <c r="AH59" i="14" s="1"/>
  <c r="N59" i="14"/>
  <c r="AG58" i="14"/>
  <c r="M58" i="14" s="1"/>
  <c r="AF58" i="14"/>
  <c r="AE58" i="14"/>
  <c r="AD58" i="14"/>
  <c r="AC58" i="14"/>
  <c r="AB58" i="14"/>
  <c r="AA58" i="14"/>
  <c r="Z58" i="14"/>
  <c r="AH58" i="14" s="1"/>
  <c r="N58" i="14"/>
  <c r="AG57" i="14"/>
  <c r="M57" i="14" s="1"/>
  <c r="AF57" i="14"/>
  <c r="AE57" i="14"/>
  <c r="AD57" i="14"/>
  <c r="AC57" i="14"/>
  <c r="AB57" i="14"/>
  <c r="AA57" i="14"/>
  <c r="Z57" i="14"/>
  <c r="AH57" i="14" s="1"/>
  <c r="N57" i="14"/>
  <c r="AG56" i="14"/>
  <c r="M56" i="14" s="1"/>
  <c r="AF56" i="14"/>
  <c r="AE56" i="14"/>
  <c r="AD56" i="14"/>
  <c r="AC56" i="14"/>
  <c r="AB56" i="14"/>
  <c r="AA56" i="14"/>
  <c r="Z56" i="14"/>
  <c r="AH56" i="14" s="1"/>
  <c r="N56" i="14"/>
  <c r="AG55" i="14"/>
  <c r="M55" i="14" s="1"/>
  <c r="AF55" i="14"/>
  <c r="AE55" i="14"/>
  <c r="AD55" i="14"/>
  <c r="AC55" i="14"/>
  <c r="AB55" i="14"/>
  <c r="AA55" i="14"/>
  <c r="Z55" i="14"/>
  <c r="AH55" i="14" s="1"/>
  <c r="N55" i="14"/>
  <c r="AG54" i="14"/>
  <c r="M54" i="14" s="1"/>
  <c r="AF54" i="14"/>
  <c r="AE54" i="14"/>
  <c r="AD54" i="14"/>
  <c r="AC54" i="14"/>
  <c r="AB54" i="14"/>
  <c r="AA54" i="14"/>
  <c r="Z54" i="14"/>
  <c r="AH54" i="14" s="1"/>
  <c r="N54" i="14"/>
  <c r="AG53" i="14"/>
  <c r="M53" i="14" s="1"/>
  <c r="AF53" i="14"/>
  <c r="AE53" i="14"/>
  <c r="AD53" i="14"/>
  <c r="AC53" i="14"/>
  <c r="AB53" i="14"/>
  <c r="AA53" i="14"/>
  <c r="Z53" i="14"/>
  <c r="AH53" i="14" s="1"/>
  <c r="N53" i="14"/>
  <c r="AG52" i="14"/>
  <c r="M52" i="14" s="1"/>
  <c r="AF52" i="14"/>
  <c r="AE52" i="14"/>
  <c r="AD52" i="14"/>
  <c r="AC52" i="14"/>
  <c r="AB52" i="14"/>
  <c r="AA52" i="14"/>
  <c r="Z52" i="14"/>
  <c r="AH52" i="14" s="1"/>
  <c r="N52" i="14"/>
  <c r="AG51" i="14"/>
  <c r="M51" i="14" s="1"/>
  <c r="AF51" i="14"/>
  <c r="AE51" i="14"/>
  <c r="AD51" i="14"/>
  <c r="AC51" i="14"/>
  <c r="AB51" i="14"/>
  <c r="AA51" i="14"/>
  <c r="Z51" i="14"/>
  <c r="AH51" i="14" s="1"/>
  <c r="N51" i="14"/>
  <c r="AG50" i="14"/>
  <c r="M50" i="14" s="1"/>
  <c r="AF50" i="14"/>
  <c r="AE50" i="14"/>
  <c r="AD50" i="14"/>
  <c r="AC50" i="14"/>
  <c r="AB50" i="14"/>
  <c r="AA50" i="14"/>
  <c r="Z50" i="14"/>
  <c r="AH50" i="14" s="1"/>
  <c r="N50" i="14"/>
  <c r="AG49" i="14"/>
  <c r="M49" i="14" s="1"/>
  <c r="AF49" i="14"/>
  <c r="AE49" i="14"/>
  <c r="AD49" i="14"/>
  <c r="AC49" i="14"/>
  <c r="AB49" i="14"/>
  <c r="AA49" i="14"/>
  <c r="Z49" i="14"/>
  <c r="AH49" i="14" s="1"/>
  <c r="N49" i="14"/>
  <c r="AG48" i="14"/>
  <c r="M48" i="14" s="1"/>
  <c r="AF48" i="14"/>
  <c r="AE48" i="14"/>
  <c r="AD48" i="14"/>
  <c r="AC48" i="14"/>
  <c r="AB48" i="14"/>
  <c r="AA48" i="14"/>
  <c r="Z48" i="14"/>
  <c r="AH48" i="14" s="1"/>
  <c r="N48" i="14"/>
  <c r="AG47" i="14"/>
  <c r="M47" i="14" s="1"/>
  <c r="AF47" i="14"/>
  <c r="AE47" i="14"/>
  <c r="AD47" i="14"/>
  <c r="AC47" i="14"/>
  <c r="AB47" i="14"/>
  <c r="AA47" i="14"/>
  <c r="Z47" i="14"/>
  <c r="AH47" i="14" s="1"/>
  <c r="N47" i="14"/>
  <c r="AG46" i="14"/>
  <c r="M46" i="14" s="1"/>
  <c r="AF46" i="14"/>
  <c r="AE46" i="14"/>
  <c r="AD46" i="14"/>
  <c r="AC46" i="14"/>
  <c r="AB46" i="14"/>
  <c r="AA46" i="14"/>
  <c r="Z46" i="14"/>
  <c r="AH46" i="14" s="1"/>
  <c r="N46" i="14"/>
  <c r="AG45" i="14"/>
  <c r="M45" i="14" s="1"/>
  <c r="AF45" i="14"/>
  <c r="AE45" i="14"/>
  <c r="AD45" i="14"/>
  <c r="AC45" i="14"/>
  <c r="AB45" i="14"/>
  <c r="AA45" i="14"/>
  <c r="Z45" i="14"/>
  <c r="AH45" i="14" s="1"/>
  <c r="N45" i="14"/>
  <c r="AG44" i="14"/>
  <c r="M44" i="14" s="1"/>
  <c r="AF44" i="14"/>
  <c r="AE44" i="14"/>
  <c r="AD44" i="14"/>
  <c r="AC44" i="14"/>
  <c r="AB44" i="14"/>
  <c r="AA44" i="14"/>
  <c r="Z44" i="14"/>
  <c r="AH44" i="14" s="1"/>
  <c r="N44" i="14"/>
  <c r="AG43" i="14"/>
  <c r="M43" i="14" s="1"/>
  <c r="AF43" i="14"/>
  <c r="AE43" i="14"/>
  <c r="AD43" i="14"/>
  <c r="AC43" i="14"/>
  <c r="AB43" i="14"/>
  <c r="AA43" i="14"/>
  <c r="Z43" i="14"/>
  <c r="AH43" i="14" s="1"/>
  <c r="N43" i="14"/>
  <c r="AG42" i="14"/>
  <c r="M42" i="14" s="1"/>
  <c r="AF42" i="14"/>
  <c r="AE42" i="14"/>
  <c r="AD42" i="14"/>
  <c r="AC42" i="14"/>
  <c r="AB42" i="14"/>
  <c r="AA42" i="14"/>
  <c r="Z42" i="14"/>
  <c r="AH42" i="14" s="1"/>
  <c r="N42" i="14"/>
  <c r="AG41" i="14"/>
  <c r="M41" i="14" s="1"/>
  <c r="AF41" i="14"/>
  <c r="AE41" i="14"/>
  <c r="AD41" i="14"/>
  <c r="AC41" i="14"/>
  <c r="AB41" i="14"/>
  <c r="AA41" i="14"/>
  <c r="Z41" i="14"/>
  <c r="AH41" i="14" s="1"/>
  <c r="N41" i="14"/>
  <c r="AG40" i="14"/>
  <c r="M40" i="14" s="1"/>
  <c r="AF40" i="14"/>
  <c r="AE40" i="14"/>
  <c r="AD40" i="14"/>
  <c r="AC40" i="14"/>
  <c r="AB40" i="14"/>
  <c r="AA40" i="14"/>
  <c r="Z40" i="14"/>
  <c r="AH40" i="14" s="1"/>
  <c r="N40" i="14"/>
  <c r="AG39" i="14"/>
  <c r="M39" i="14" s="1"/>
  <c r="AF39" i="14"/>
  <c r="AE39" i="14"/>
  <c r="AD39" i="14"/>
  <c r="AC39" i="14"/>
  <c r="AB39" i="14"/>
  <c r="AA39" i="14"/>
  <c r="Z39" i="14"/>
  <c r="AH39" i="14" s="1"/>
  <c r="N39" i="14"/>
  <c r="AG38" i="14"/>
  <c r="M38" i="14" s="1"/>
  <c r="AF38" i="14"/>
  <c r="AE38" i="14"/>
  <c r="AD38" i="14"/>
  <c r="AC38" i="14"/>
  <c r="AB38" i="14"/>
  <c r="AA38" i="14"/>
  <c r="Z38" i="14"/>
  <c r="AH38" i="14" s="1"/>
  <c r="N38" i="14"/>
  <c r="AG37" i="14"/>
  <c r="M37" i="14" s="1"/>
  <c r="AF37" i="14"/>
  <c r="AE37" i="14"/>
  <c r="AD37" i="14"/>
  <c r="AC37" i="14"/>
  <c r="AB37" i="14"/>
  <c r="AA37" i="14"/>
  <c r="Z37" i="14"/>
  <c r="AH37" i="14" s="1"/>
  <c r="N37" i="14"/>
  <c r="AG36" i="14"/>
  <c r="M36" i="14" s="1"/>
  <c r="AF36" i="14"/>
  <c r="AE36" i="14"/>
  <c r="AD36" i="14"/>
  <c r="AC36" i="14"/>
  <c r="AB36" i="14"/>
  <c r="AA36" i="14"/>
  <c r="Z36" i="14"/>
  <c r="AH36" i="14" s="1"/>
  <c r="N36" i="14"/>
  <c r="AG35" i="14"/>
  <c r="M35" i="14" s="1"/>
  <c r="AF35" i="14"/>
  <c r="AE35" i="14"/>
  <c r="AD35" i="14"/>
  <c r="AC35" i="14"/>
  <c r="AB35" i="14"/>
  <c r="AA35" i="14"/>
  <c r="Z35" i="14"/>
  <c r="AH35" i="14" s="1"/>
  <c r="N35" i="14"/>
  <c r="AG34" i="14"/>
  <c r="M34" i="14" s="1"/>
  <c r="AF34" i="14"/>
  <c r="AE34" i="14"/>
  <c r="AD34" i="14"/>
  <c r="AC34" i="14"/>
  <c r="AB34" i="14"/>
  <c r="AA34" i="14"/>
  <c r="Z34" i="14"/>
  <c r="AH34" i="14" s="1"/>
  <c r="N34" i="14"/>
  <c r="AG33" i="14"/>
  <c r="M33" i="14" s="1"/>
  <c r="AF33" i="14"/>
  <c r="AE33" i="14"/>
  <c r="AD33" i="14"/>
  <c r="AC33" i="14"/>
  <c r="AB33" i="14"/>
  <c r="AA33" i="14"/>
  <c r="Z33" i="14"/>
  <c r="AH33" i="14" s="1"/>
  <c r="N33" i="14"/>
  <c r="AG32" i="14"/>
  <c r="M32" i="14" s="1"/>
  <c r="AF32" i="14"/>
  <c r="AE32" i="14"/>
  <c r="AD32" i="14"/>
  <c r="AC32" i="14"/>
  <c r="AB32" i="14"/>
  <c r="AA32" i="14"/>
  <c r="Z32" i="14"/>
  <c r="AH32" i="14" s="1"/>
  <c r="N32" i="14"/>
  <c r="AG31" i="14"/>
  <c r="M31" i="14" s="1"/>
  <c r="AF31" i="14"/>
  <c r="AE31" i="14"/>
  <c r="AD31" i="14"/>
  <c r="AC31" i="14"/>
  <c r="AB31" i="14"/>
  <c r="AA31" i="14"/>
  <c r="Z31" i="14"/>
  <c r="AH31" i="14" s="1"/>
  <c r="N31" i="14"/>
  <c r="AG30" i="14"/>
  <c r="M30" i="14" s="1"/>
  <c r="AF30" i="14"/>
  <c r="AE30" i="14"/>
  <c r="AD30" i="14"/>
  <c r="AC30" i="14"/>
  <c r="AB30" i="14"/>
  <c r="AA30" i="14"/>
  <c r="Z30" i="14"/>
  <c r="AH30" i="14" s="1"/>
  <c r="N30" i="14"/>
  <c r="AG29" i="14"/>
  <c r="M29" i="14" s="1"/>
  <c r="AF29" i="14"/>
  <c r="AE29" i="14"/>
  <c r="AD29" i="14"/>
  <c r="AC29" i="14"/>
  <c r="AB29" i="14"/>
  <c r="AA29" i="14"/>
  <c r="Z29" i="14"/>
  <c r="AH29" i="14" s="1"/>
  <c r="N29" i="14"/>
  <c r="AG28" i="14"/>
  <c r="M28" i="14" s="1"/>
  <c r="AF28" i="14"/>
  <c r="AE28" i="14"/>
  <c r="AD28" i="14"/>
  <c r="AC28" i="14"/>
  <c r="AB28" i="14"/>
  <c r="AA28" i="14"/>
  <c r="Z28" i="14"/>
  <c r="AH28" i="14" s="1"/>
  <c r="N28" i="14"/>
  <c r="AG27" i="14"/>
  <c r="M27" i="14" s="1"/>
  <c r="AF27" i="14"/>
  <c r="AE27" i="14"/>
  <c r="AD27" i="14"/>
  <c r="AC27" i="14"/>
  <c r="AB27" i="14"/>
  <c r="AA27" i="14"/>
  <c r="Z27" i="14"/>
  <c r="AH27" i="14" s="1"/>
  <c r="N27" i="14"/>
  <c r="AG26" i="14"/>
  <c r="M26" i="14" s="1"/>
  <c r="AF26" i="14"/>
  <c r="AE26" i="14"/>
  <c r="AD26" i="14"/>
  <c r="AC26" i="14"/>
  <c r="AB26" i="14"/>
  <c r="AA26" i="14"/>
  <c r="Z26" i="14"/>
  <c r="AH26" i="14" s="1"/>
  <c r="N26" i="14"/>
  <c r="AG25" i="14"/>
  <c r="M25" i="14" s="1"/>
  <c r="AF25" i="14"/>
  <c r="AE25" i="14"/>
  <c r="AD25" i="14"/>
  <c r="AC25" i="14"/>
  <c r="AB25" i="14"/>
  <c r="AA25" i="14"/>
  <c r="Z25" i="14"/>
  <c r="AH25" i="14" s="1"/>
  <c r="N25" i="14"/>
  <c r="AG24" i="14"/>
  <c r="M24" i="14" s="1"/>
  <c r="AF24" i="14"/>
  <c r="AE24" i="14"/>
  <c r="AD24" i="14"/>
  <c r="AC24" i="14"/>
  <c r="AB24" i="14"/>
  <c r="AA24" i="14"/>
  <c r="Z24" i="14"/>
  <c r="AH24" i="14" s="1"/>
  <c r="N24" i="14"/>
  <c r="AG23" i="14"/>
  <c r="M23" i="14" s="1"/>
  <c r="AF23" i="14"/>
  <c r="AE23" i="14"/>
  <c r="AD23" i="14"/>
  <c r="AC23" i="14"/>
  <c r="AB23" i="14"/>
  <c r="AA23" i="14"/>
  <c r="Z23" i="14"/>
  <c r="AH23" i="14" s="1"/>
  <c r="N23" i="14"/>
  <c r="AG22" i="14"/>
  <c r="M22" i="14" s="1"/>
  <c r="AF22" i="14"/>
  <c r="AE22" i="14"/>
  <c r="AD22" i="14"/>
  <c r="AC22" i="14"/>
  <c r="AB22" i="14"/>
  <c r="AA22" i="14"/>
  <c r="Z22" i="14"/>
  <c r="AH22" i="14" s="1"/>
  <c r="N22" i="14"/>
  <c r="AG21" i="14"/>
  <c r="M21" i="14" s="1"/>
  <c r="AF21" i="14"/>
  <c r="AE21" i="14"/>
  <c r="AD21" i="14"/>
  <c r="AC21" i="14"/>
  <c r="AB21" i="14"/>
  <c r="AA21" i="14"/>
  <c r="Z21" i="14"/>
  <c r="AH21" i="14" s="1"/>
  <c r="N21" i="14"/>
  <c r="AG20" i="14"/>
  <c r="M20" i="14" s="1"/>
  <c r="AF20" i="14"/>
  <c r="AE20" i="14"/>
  <c r="AD20" i="14"/>
  <c r="AC20" i="14"/>
  <c r="AB20" i="14"/>
  <c r="AA20" i="14"/>
  <c r="Z20" i="14"/>
  <c r="AH20" i="14" s="1"/>
  <c r="N20" i="14"/>
  <c r="AG19" i="14"/>
  <c r="M19" i="14" s="1"/>
  <c r="AF19" i="14"/>
  <c r="AE19" i="14"/>
  <c r="AD19" i="14"/>
  <c r="AC19" i="14"/>
  <c r="AB19" i="14"/>
  <c r="AA19" i="14"/>
  <c r="Z19" i="14"/>
  <c r="AH19" i="14" s="1"/>
  <c r="N19" i="14"/>
  <c r="AG18" i="14"/>
  <c r="M18" i="14" s="1"/>
  <c r="AF18" i="14"/>
  <c r="AE18" i="14"/>
  <c r="AD18" i="14"/>
  <c r="AC18" i="14"/>
  <c r="AB18" i="14"/>
  <c r="AA18" i="14"/>
  <c r="Z18" i="14"/>
  <c r="AH18" i="14" s="1"/>
  <c r="N18" i="14"/>
  <c r="AG17" i="14"/>
  <c r="M17" i="14" s="1"/>
  <c r="AF17" i="14"/>
  <c r="AE17" i="14"/>
  <c r="AD17" i="14"/>
  <c r="AC17" i="14"/>
  <c r="AB17" i="14"/>
  <c r="AA17" i="14"/>
  <c r="Z17" i="14"/>
  <c r="AH17" i="14" s="1"/>
  <c r="N17" i="14"/>
  <c r="AG16" i="14"/>
  <c r="M16" i="14" s="1"/>
  <c r="AF16" i="14"/>
  <c r="AE16" i="14"/>
  <c r="AD16" i="14"/>
  <c r="AC16" i="14"/>
  <c r="AB16" i="14"/>
  <c r="AA16" i="14"/>
  <c r="Z16" i="14"/>
  <c r="AH16" i="14" s="1"/>
  <c r="N16" i="14"/>
  <c r="AG15" i="14"/>
  <c r="M15" i="14" s="1"/>
  <c r="AF15" i="14"/>
  <c r="AE15" i="14"/>
  <c r="AD15" i="14"/>
  <c r="AC15" i="14"/>
  <c r="AB15" i="14"/>
  <c r="AA15" i="14"/>
  <c r="Z15" i="14"/>
  <c r="AH15" i="14" s="1"/>
  <c r="N15" i="14"/>
  <c r="AG14" i="14"/>
  <c r="M14" i="14" s="1"/>
  <c r="AF14" i="14"/>
  <c r="AE14" i="14"/>
  <c r="AD14" i="14"/>
  <c r="AC14" i="14"/>
  <c r="AB14" i="14"/>
  <c r="AA14" i="14"/>
  <c r="Z14" i="14"/>
  <c r="AH14" i="14" s="1"/>
  <c r="N14" i="14"/>
  <c r="AG13" i="14"/>
  <c r="M13" i="14" s="1"/>
  <c r="AF13" i="14"/>
  <c r="AE13" i="14"/>
  <c r="AD13" i="14"/>
  <c r="AC13" i="14"/>
  <c r="AB13" i="14"/>
  <c r="AA13" i="14"/>
  <c r="Z13" i="14"/>
  <c r="AH13" i="14" s="1"/>
  <c r="N13" i="14"/>
  <c r="AG12" i="14"/>
  <c r="M12" i="14" s="1"/>
  <c r="AF12" i="14"/>
  <c r="AE12" i="14"/>
  <c r="AD12" i="14"/>
  <c r="AC12" i="14"/>
  <c r="AB12" i="14"/>
  <c r="AA12" i="14"/>
  <c r="Z12" i="14"/>
  <c r="AH12" i="14" s="1"/>
  <c r="N12" i="14"/>
  <c r="AG11" i="14"/>
  <c r="M11" i="14" s="1"/>
  <c r="AF11" i="14"/>
  <c r="AE11" i="14"/>
  <c r="AD11" i="14"/>
  <c r="AC11" i="14"/>
  <c r="AB11" i="14"/>
  <c r="AA11" i="14"/>
  <c r="Z11" i="14"/>
  <c r="AH11" i="14" s="1"/>
  <c r="N11" i="14"/>
  <c r="AG10" i="14"/>
  <c r="M10" i="14" s="1"/>
  <c r="AF10" i="14"/>
  <c r="AE10" i="14"/>
  <c r="AD10" i="14"/>
  <c r="AC10" i="14"/>
  <c r="AB10" i="14"/>
  <c r="AA10" i="14"/>
  <c r="Z10" i="14"/>
  <c r="AH10" i="14" s="1"/>
  <c r="N10" i="14"/>
  <c r="AG9" i="14"/>
  <c r="M9" i="14" s="1"/>
  <c r="AF9" i="14"/>
  <c r="AE9" i="14"/>
  <c r="AD9" i="14"/>
  <c r="AC9" i="14"/>
  <c r="AB9" i="14"/>
  <c r="AA9" i="14"/>
  <c r="Z9" i="14"/>
  <c r="AH9" i="14" s="1"/>
  <c r="N9" i="14"/>
  <c r="AG8" i="14"/>
  <c r="M8" i="14" s="1"/>
  <c r="AF8" i="14"/>
  <c r="AE8" i="14"/>
  <c r="AD8" i="14"/>
  <c r="AC8" i="14"/>
  <c r="AB8" i="14"/>
  <c r="AA8" i="14"/>
  <c r="Z8" i="14"/>
  <c r="AH8" i="14" s="1"/>
  <c r="N8" i="14"/>
  <c r="AG7" i="14"/>
  <c r="M7" i="14" s="1"/>
  <c r="AF7" i="14"/>
  <c r="AE7" i="14"/>
  <c r="AD7" i="14"/>
  <c r="AC7" i="14"/>
  <c r="AB7" i="14"/>
  <c r="AA7" i="14"/>
  <c r="Z7" i="14"/>
  <c r="AH7" i="14" s="1"/>
  <c r="N7" i="14"/>
  <c r="AG6" i="14"/>
  <c r="M6" i="14" s="1"/>
  <c r="AF6" i="14"/>
  <c r="AE6" i="14"/>
  <c r="AD6" i="14"/>
  <c r="AC6" i="14"/>
  <c r="AB6" i="14"/>
  <c r="AA6" i="14"/>
  <c r="Z6" i="14"/>
  <c r="AH6" i="14" s="1"/>
  <c r="N6" i="14"/>
  <c r="AG5" i="14"/>
  <c r="M5" i="14" s="1"/>
  <c r="AF5" i="14"/>
  <c r="AE5" i="14"/>
  <c r="AD5" i="14"/>
  <c r="AC5" i="14"/>
  <c r="AB5" i="14"/>
  <c r="AA5" i="14"/>
  <c r="Z5" i="14"/>
  <c r="AH5" i="14" s="1"/>
  <c r="N5" i="14"/>
  <c r="X92" i="13"/>
  <c r="W92" i="13"/>
  <c r="V92" i="13"/>
  <c r="X91" i="13"/>
  <c r="W91" i="13"/>
  <c r="V91" i="13"/>
  <c r="X90" i="13"/>
  <c r="W90" i="13"/>
  <c r="V90" i="13"/>
  <c r="X89" i="13"/>
  <c r="W89" i="13"/>
  <c r="V89" i="13"/>
  <c r="X88" i="13"/>
  <c r="W88" i="13"/>
  <c r="V88" i="13"/>
  <c r="X87" i="13"/>
  <c r="W87" i="13"/>
  <c r="V87" i="13"/>
  <c r="X86" i="13"/>
  <c r="W86" i="13"/>
  <c r="V86" i="13"/>
  <c r="X85" i="13"/>
  <c r="W85" i="13"/>
  <c r="V85" i="13"/>
  <c r="X84" i="13"/>
  <c r="W84" i="13"/>
  <c r="V84" i="13"/>
  <c r="X83" i="13"/>
  <c r="W83" i="13"/>
  <c r="V83" i="13"/>
  <c r="X82" i="13"/>
  <c r="W82" i="13"/>
  <c r="V82" i="13"/>
  <c r="X81" i="13"/>
  <c r="W81" i="13"/>
  <c r="V81" i="13"/>
  <c r="X80" i="13"/>
  <c r="W80" i="13"/>
  <c r="V80" i="13"/>
  <c r="X79" i="13"/>
  <c r="W79" i="13"/>
  <c r="V79" i="13"/>
  <c r="X78" i="13"/>
  <c r="W78" i="13"/>
  <c r="V78" i="13"/>
  <c r="X77" i="13"/>
  <c r="W77" i="13"/>
  <c r="V77" i="13"/>
  <c r="X76" i="13"/>
  <c r="W76" i="13"/>
  <c r="V76" i="13"/>
  <c r="X75" i="13"/>
  <c r="W75" i="13"/>
  <c r="V75" i="13"/>
  <c r="X74" i="13"/>
  <c r="W74" i="13"/>
  <c r="V74" i="13"/>
  <c r="X73" i="13"/>
  <c r="W73" i="13"/>
  <c r="V73" i="13"/>
  <c r="X72" i="13"/>
  <c r="W72" i="13"/>
  <c r="V72" i="13"/>
  <c r="X71" i="13"/>
  <c r="W71" i="13"/>
  <c r="V71" i="13"/>
  <c r="X70" i="13"/>
  <c r="W70" i="13"/>
  <c r="V70" i="13"/>
  <c r="X69" i="13"/>
  <c r="W69" i="13"/>
  <c r="V69" i="13"/>
  <c r="X68" i="13"/>
  <c r="W68" i="13"/>
  <c r="V68" i="13"/>
  <c r="X67" i="13"/>
  <c r="W67" i="13"/>
  <c r="V67" i="13"/>
  <c r="X66" i="13"/>
  <c r="W66" i="13"/>
  <c r="V66" i="13"/>
  <c r="X65" i="13"/>
  <c r="W65" i="13"/>
  <c r="V65" i="13"/>
  <c r="X64" i="13"/>
  <c r="W64" i="13"/>
  <c r="V64" i="13"/>
  <c r="X63" i="13"/>
  <c r="W63" i="13"/>
  <c r="V63" i="13"/>
  <c r="X62" i="13"/>
  <c r="W62" i="13"/>
  <c r="V62" i="13"/>
  <c r="X61" i="13"/>
  <c r="W61" i="13"/>
  <c r="V61" i="13"/>
  <c r="X60" i="13"/>
  <c r="W60" i="13"/>
  <c r="V60" i="13"/>
  <c r="X59" i="13"/>
  <c r="W59" i="13"/>
  <c r="V59" i="13"/>
  <c r="X58" i="13"/>
  <c r="W58" i="13"/>
  <c r="V58" i="13"/>
  <c r="X57" i="13"/>
  <c r="W57" i="13"/>
  <c r="V57" i="13"/>
  <c r="X56" i="13"/>
  <c r="W56" i="13"/>
  <c r="V56" i="13"/>
  <c r="X55" i="13"/>
  <c r="W55" i="13"/>
  <c r="V55" i="13"/>
  <c r="X54" i="13"/>
  <c r="W54" i="13"/>
  <c r="V54" i="13"/>
  <c r="X53" i="13"/>
  <c r="W53" i="13"/>
  <c r="V53" i="13"/>
  <c r="X52" i="13"/>
  <c r="W52" i="13"/>
  <c r="V52" i="13"/>
  <c r="X51" i="13"/>
  <c r="W51" i="13"/>
  <c r="V51" i="13"/>
  <c r="X50" i="13"/>
  <c r="W50" i="13"/>
  <c r="V50" i="13"/>
  <c r="X49" i="13"/>
  <c r="W49" i="13"/>
  <c r="V49" i="13"/>
  <c r="X48" i="13"/>
  <c r="W48" i="13"/>
  <c r="V48" i="13"/>
  <c r="X47" i="13"/>
  <c r="W47" i="13"/>
  <c r="V47" i="13"/>
  <c r="X46" i="13"/>
  <c r="W46" i="13"/>
  <c r="V46" i="13"/>
  <c r="X45" i="13"/>
  <c r="W45" i="13"/>
  <c r="V45" i="13"/>
  <c r="X44" i="13"/>
  <c r="W44" i="13"/>
  <c r="V44" i="13"/>
  <c r="X43" i="13"/>
  <c r="W43" i="13"/>
  <c r="V43" i="13"/>
  <c r="X42" i="13"/>
  <c r="W42" i="13"/>
  <c r="V42" i="13"/>
  <c r="X41" i="13"/>
  <c r="W41" i="13"/>
  <c r="V41" i="13"/>
  <c r="X40" i="13"/>
  <c r="W40" i="13"/>
  <c r="V40" i="13"/>
  <c r="X39" i="13"/>
  <c r="W39" i="13"/>
  <c r="V39" i="13"/>
  <c r="X38" i="13"/>
  <c r="W38" i="13"/>
  <c r="V38" i="13"/>
  <c r="X37" i="13"/>
  <c r="W37" i="13"/>
  <c r="V37" i="13"/>
  <c r="X36" i="13"/>
  <c r="W36" i="13"/>
  <c r="V36" i="13"/>
  <c r="X35" i="13"/>
  <c r="W35" i="13"/>
  <c r="V35" i="13"/>
  <c r="X34" i="13"/>
  <c r="W34" i="13"/>
  <c r="V34" i="13"/>
  <c r="X33" i="13"/>
  <c r="W33" i="13"/>
  <c r="V33" i="13"/>
  <c r="X32" i="13"/>
  <c r="W32" i="13"/>
  <c r="V32" i="13"/>
  <c r="X31" i="13"/>
  <c r="W31" i="13"/>
  <c r="V31" i="13"/>
  <c r="X30" i="13"/>
  <c r="W30" i="13"/>
  <c r="V30" i="13"/>
  <c r="X29" i="13"/>
  <c r="W29" i="13"/>
  <c r="V29" i="13"/>
  <c r="X28" i="13"/>
  <c r="W28" i="13"/>
  <c r="V28" i="13"/>
  <c r="X27" i="13"/>
  <c r="W27" i="13"/>
  <c r="V27" i="13"/>
  <c r="X26" i="13"/>
  <c r="W26" i="13"/>
  <c r="V26" i="13"/>
  <c r="X25" i="13"/>
  <c r="W25" i="13"/>
  <c r="V25" i="13"/>
  <c r="X24" i="13"/>
  <c r="W24" i="13"/>
  <c r="V24" i="13"/>
  <c r="X23" i="13"/>
  <c r="W23" i="13"/>
  <c r="V23" i="13"/>
  <c r="X22" i="13"/>
  <c r="W22" i="13"/>
  <c r="V22" i="13"/>
  <c r="X21" i="13"/>
  <c r="W21" i="13"/>
  <c r="V21" i="13"/>
  <c r="X20" i="13"/>
  <c r="W20" i="13"/>
  <c r="V20" i="13"/>
  <c r="X19" i="13"/>
  <c r="W19" i="13"/>
  <c r="V19" i="13"/>
  <c r="X18" i="13"/>
  <c r="W18" i="13"/>
  <c r="V18" i="13"/>
  <c r="X17" i="13"/>
  <c r="W17" i="13"/>
  <c r="V17" i="13"/>
  <c r="X16" i="13"/>
  <c r="W16" i="13"/>
  <c r="V16" i="13"/>
  <c r="X15" i="13"/>
  <c r="W15" i="13"/>
  <c r="V15" i="13"/>
  <c r="X14" i="13"/>
  <c r="W14" i="13"/>
  <c r="V14" i="13"/>
  <c r="X13" i="13"/>
  <c r="W13" i="13"/>
  <c r="V13" i="13"/>
  <c r="X12" i="13"/>
  <c r="W12" i="13"/>
  <c r="V12" i="13"/>
  <c r="X11" i="13"/>
  <c r="W11" i="13"/>
  <c r="V11" i="13"/>
  <c r="X10" i="13"/>
  <c r="W10" i="13"/>
  <c r="V10" i="13"/>
  <c r="X9" i="13"/>
  <c r="W9" i="13"/>
  <c r="V9" i="13"/>
  <c r="X8" i="13"/>
  <c r="W8" i="13"/>
  <c r="V8" i="13"/>
  <c r="X7" i="13"/>
  <c r="W7" i="13"/>
  <c r="V7" i="13"/>
  <c r="X6" i="13"/>
  <c r="W6" i="13"/>
  <c r="V6" i="13"/>
  <c r="X5" i="13"/>
  <c r="W5" i="13"/>
  <c r="V5" i="13"/>
  <c r="L89" i="21" l="1"/>
  <c r="M89" i="21" s="1"/>
  <c r="Q89" i="21" s="1"/>
  <c r="R89" i="21" s="1"/>
  <c r="L49" i="21"/>
  <c r="M49" i="21" s="1"/>
  <c r="T49" i="21" s="1"/>
  <c r="L9" i="21"/>
  <c r="M9" i="21" s="1"/>
  <c r="T9" i="21" s="1"/>
  <c r="N85" i="21"/>
  <c r="O85" i="21" s="1"/>
  <c r="P85" i="21" s="1"/>
  <c r="L85" i="21"/>
  <c r="M85" i="21" s="1"/>
  <c r="L77" i="21"/>
  <c r="M77" i="21" s="1"/>
  <c r="N77" i="21"/>
  <c r="O77" i="21" s="1"/>
  <c r="P77" i="21" s="1"/>
  <c r="L69" i="21"/>
  <c r="M69" i="21" s="1"/>
  <c r="N69" i="21"/>
  <c r="O69" i="21" s="1"/>
  <c r="P69" i="21" s="1"/>
  <c r="L61" i="21"/>
  <c r="M61" i="21" s="1"/>
  <c r="N61" i="21"/>
  <c r="O61" i="21" s="1"/>
  <c r="P61" i="21" s="1"/>
  <c r="L53" i="21"/>
  <c r="M53" i="21" s="1"/>
  <c r="N53" i="21"/>
  <c r="O53" i="21" s="1"/>
  <c r="P53" i="21" s="1"/>
  <c r="N84" i="21"/>
  <c r="O84" i="21" s="1"/>
  <c r="P84" i="21" s="1"/>
  <c r="L84" i="21"/>
  <c r="M84" i="21" s="1"/>
  <c r="L76" i="21"/>
  <c r="M76" i="21" s="1"/>
  <c r="N76" i="21"/>
  <c r="O76" i="21" s="1"/>
  <c r="P76" i="21" s="1"/>
  <c r="L68" i="21"/>
  <c r="M68" i="21" s="1"/>
  <c r="N68" i="21"/>
  <c r="O68" i="21" s="1"/>
  <c r="P68" i="21" s="1"/>
  <c r="N60" i="21"/>
  <c r="O60" i="21" s="1"/>
  <c r="P60" i="21" s="1"/>
  <c r="L60" i="21"/>
  <c r="M60" i="21" s="1"/>
  <c r="N52" i="21"/>
  <c r="O52" i="21" s="1"/>
  <c r="P52" i="21" s="1"/>
  <c r="L52" i="21"/>
  <c r="M52" i="21" s="1"/>
  <c r="L83" i="21"/>
  <c r="M83" i="21" s="1"/>
  <c r="N83" i="21"/>
  <c r="O83" i="21" s="1"/>
  <c r="P83" i="21" s="1"/>
  <c r="L82" i="21"/>
  <c r="M82" i="21" s="1"/>
  <c r="N82" i="21"/>
  <c r="O82" i="21" s="1"/>
  <c r="P82" i="21" s="1"/>
  <c r="N74" i="21"/>
  <c r="O74" i="21" s="1"/>
  <c r="P74" i="21" s="1"/>
  <c r="L74" i="21"/>
  <c r="M74" i="21" s="1"/>
  <c r="N66" i="21"/>
  <c r="O66" i="21" s="1"/>
  <c r="P66" i="21" s="1"/>
  <c r="L66" i="21"/>
  <c r="M66" i="21" s="1"/>
  <c r="L58" i="21"/>
  <c r="M58" i="21" s="1"/>
  <c r="N58" i="21"/>
  <c r="O58" i="21" s="1"/>
  <c r="P58" i="21" s="1"/>
  <c r="N50" i="21"/>
  <c r="O50" i="21" s="1"/>
  <c r="P50" i="21" s="1"/>
  <c r="L50" i="21"/>
  <c r="M50" i="21" s="1"/>
  <c r="L51" i="21"/>
  <c r="M51" i="21" s="1"/>
  <c r="N51" i="21"/>
  <c r="O51" i="21" s="1"/>
  <c r="P51" i="21" s="1"/>
  <c r="N81" i="21"/>
  <c r="O81" i="21" s="1"/>
  <c r="P81" i="21" s="1"/>
  <c r="L81" i="21"/>
  <c r="M81" i="21" s="1"/>
  <c r="N73" i="21"/>
  <c r="O73" i="21" s="1"/>
  <c r="P73" i="21" s="1"/>
  <c r="L73" i="21"/>
  <c r="M73" i="21" s="1"/>
  <c r="N65" i="21"/>
  <c r="O65" i="21" s="1"/>
  <c r="P65" i="21" s="1"/>
  <c r="L65" i="21"/>
  <c r="M65" i="21" s="1"/>
  <c r="N57" i="21"/>
  <c r="O57" i="21" s="1"/>
  <c r="P57" i="21" s="1"/>
  <c r="L57" i="21"/>
  <c r="M57" i="21" s="1"/>
  <c r="N67" i="21"/>
  <c r="O67" i="21" s="1"/>
  <c r="P67" i="21" s="1"/>
  <c r="L67" i="21"/>
  <c r="M67" i="21" s="1"/>
  <c r="N88" i="21"/>
  <c r="O88" i="21" s="1"/>
  <c r="P88" i="21" s="1"/>
  <c r="L88" i="21"/>
  <c r="M88" i="21" s="1"/>
  <c r="L80" i="21"/>
  <c r="M80" i="21" s="1"/>
  <c r="N80" i="21"/>
  <c r="O80" i="21" s="1"/>
  <c r="P80" i="21" s="1"/>
  <c r="N72" i="21"/>
  <c r="O72" i="21" s="1"/>
  <c r="P72" i="21" s="1"/>
  <c r="L72" i="21"/>
  <c r="M72" i="21" s="1"/>
  <c r="L64" i="21"/>
  <c r="M64" i="21" s="1"/>
  <c r="N64" i="21"/>
  <c r="O64" i="21" s="1"/>
  <c r="P64" i="21" s="1"/>
  <c r="L56" i="21"/>
  <c r="M56" i="21" s="1"/>
  <c r="N56" i="21"/>
  <c r="O56" i="21" s="1"/>
  <c r="P56" i="21" s="1"/>
  <c r="N75" i="21"/>
  <c r="O75" i="21" s="1"/>
  <c r="P75" i="21" s="1"/>
  <c r="L75" i="21"/>
  <c r="M75" i="21" s="1"/>
  <c r="L87" i="21"/>
  <c r="M87" i="21" s="1"/>
  <c r="N87" i="21"/>
  <c r="O87" i="21" s="1"/>
  <c r="P87" i="21" s="1"/>
  <c r="N79" i="21"/>
  <c r="O79" i="21" s="1"/>
  <c r="P79" i="21" s="1"/>
  <c r="L79" i="21"/>
  <c r="M79" i="21" s="1"/>
  <c r="N71" i="21"/>
  <c r="O71" i="21" s="1"/>
  <c r="P71" i="21" s="1"/>
  <c r="L71" i="21"/>
  <c r="M71" i="21" s="1"/>
  <c r="L63" i="21"/>
  <c r="M63" i="21" s="1"/>
  <c r="N63" i="21"/>
  <c r="O63" i="21" s="1"/>
  <c r="P63" i="21" s="1"/>
  <c r="N55" i="21"/>
  <c r="O55" i="21" s="1"/>
  <c r="P55" i="21" s="1"/>
  <c r="L55" i="21"/>
  <c r="M55" i="21" s="1"/>
  <c r="L91" i="21"/>
  <c r="M91" i="21" s="1"/>
  <c r="N91" i="21"/>
  <c r="O91" i="21" s="1"/>
  <c r="P91" i="21" s="1"/>
  <c r="N59" i="21"/>
  <c r="O59" i="21" s="1"/>
  <c r="P59" i="21" s="1"/>
  <c r="L59" i="21"/>
  <c r="M59" i="21" s="1"/>
  <c r="N86" i="21"/>
  <c r="O86" i="21" s="1"/>
  <c r="P86" i="21" s="1"/>
  <c r="L86" i="21"/>
  <c r="M86" i="21" s="1"/>
  <c r="N78" i="21"/>
  <c r="O78" i="21" s="1"/>
  <c r="P78" i="21" s="1"/>
  <c r="L78" i="21"/>
  <c r="M78" i="21" s="1"/>
  <c r="L70" i="21"/>
  <c r="M70" i="21" s="1"/>
  <c r="N70" i="21"/>
  <c r="O70" i="21" s="1"/>
  <c r="P70" i="21" s="1"/>
  <c r="N62" i="21"/>
  <c r="O62" i="21" s="1"/>
  <c r="P62" i="21" s="1"/>
  <c r="L62" i="21"/>
  <c r="M62" i="21" s="1"/>
  <c r="L54" i="21"/>
  <c r="M54" i="21" s="1"/>
  <c r="N54" i="21"/>
  <c r="O54" i="21" s="1"/>
  <c r="P54" i="21" s="1"/>
  <c r="L90" i="21"/>
  <c r="M90" i="21" s="1"/>
  <c r="T90" i="21" s="1"/>
  <c r="N39" i="21"/>
  <c r="O39" i="21" s="1"/>
  <c r="P39" i="21" s="1"/>
  <c r="L39" i="21"/>
  <c r="M39" i="21" s="1"/>
  <c r="N45" i="21"/>
  <c r="O45" i="21" s="1"/>
  <c r="P45" i="21" s="1"/>
  <c r="L45" i="21"/>
  <c r="M45" i="21" s="1"/>
  <c r="L33" i="21"/>
  <c r="M33" i="21" s="1"/>
  <c r="Q33" i="21" s="1"/>
  <c r="R33" i="21" s="1"/>
  <c r="L44" i="21"/>
  <c r="M44" i="21" s="1"/>
  <c r="N44" i="21"/>
  <c r="O44" i="21" s="1"/>
  <c r="P44" i="21" s="1"/>
  <c r="L41" i="21"/>
  <c r="M41" i="21" s="1"/>
  <c r="N43" i="21"/>
  <c r="O43" i="21" s="1"/>
  <c r="P43" i="21" s="1"/>
  <c r="L43" i="21"/>
  <c r="M43" i="21" s="1"/>
  <c r="N48" i="21"/>
  <c r="O48" i="21" s="1"/>
  <c r="P48" i="21" s="1"/>
  <c r="L48" i="21"/>
  <c r="M48" i="21" s="1"/>
  <c r="L40" i="21"/>
  <c r="M40" i="21" s="1"/>
  <c r="N40" i="21"/>
  <c r="O40" i="21" s="1"/>
  <c r="P40" i="21" s="1"/>
  <c r="L47" i="21"/>
  <c r="M47" i="21" s="1"/>
  <c r="N47" i="21"/>
  <c r="O47" i="21" s="1"/>
  <c r="P47" i="21" s="1"/>
  <c r="N46" i="21"/>
  <c r="O46" i="21" s="1"/>
  <c r="P46" i="21" s="1"/>
  <c r="L46" i="21"/>
  <c r="M46" i="21" s="1"/>
  <c r="N38" i="21"/>
  <c r="O38" i="21" s="1"/>
  <c r="P38" i="21" s="1"/>
  <c r="L38" i="21"/>
  <c r="M38" i="21" s="1"/>
  <c r="L42" i="21"/>
  <c r="M42" i="21" s="1"/>
  <c r="Q42" i="21" s="1"/>
  <c r="R42" i="21" s="1"/>
  <c r="N5" i="21"/>
  <c r="O5" i="21" s="1"/>
  <c r="P5" i="21" s="1"/>
  <c r="L5" i="21"/>
  <c r="M5" i="21" s="1"/>
  <c r="N29" i="21"/>
  <c r="O29" i="21" s="1"/>
  <c r="P29" i="21" s="1"/>
  <c r="L29" i="21"/>
  <c r="M29" i="21" s="1"/>
  <c r="N13" i="21"/>
  <c r="O13" i="21" s="1"/>
  <c r="P13" i="21" s="1"/>
  <c r="L13" i="21"/>
  <c r="M13" i="21" s="1"/>
  <c r="L7" i="21"/>
  <c r="M7" i="21" s="1"/>
  <c r="N7" i="21"/>
  <c r="O7" i="21" s="1"/>
  <c r="P7" i="21" s="1"/>
  <c r="N36" i="21"/>
  <c r="O36" i="21" s="1"/>
  <c r="P36" i="21" s="1"/>
  <c r="L36" i="21"/>
  <c r="M36" i="21" s="1"/>
  <c r="N28" i="21"/>
  <c r="O28" i="21" s="1"/>
  <c r="P28" i="21" s="1"/>
  <c r="L28" i="21"/>
  <c r="M28" i="21" s="1"/>
  <c r="N20" i="21"/>
  <c r="O20" i="21" s="1"/>
  <c r="P20" i="21" s="1"/>
  <c r="L20" i="21"/>
  <c r="M20" i="21" s="1"/>
  <c r="N12" i="21"/>
  <c r="O12" i="21" s="1"/>
  <c r="P12" i="21" s="1"/>
  <c r="L12" i="21"/>
  <c r="M12" i="21" s="1"/>
  <c r="N37" i="21"/>
  <c r="O37" i="21" s="1"/>
  <c r="P37" i="21" s="1"/>
  <c r="L37" i="21"/>
  <c r="M37" i="21" s="1"/>
  <c r="N21" i="21"/>
  <c r="O21" i="21" s="1"/>
  <c r="P21" i="21" s="1"/>
  <c r="L21" i="21"/>
  <c r="M21" i="21" s="1"/>
  <c r="N35" i="21"/>
  <c r="O35" i="21" s="1"/>
  <c r="P35" i="21" s="1"/>
  <c r="L35" i="21"/>
  <c r="M35" i="21" s="1"/>
  <c r="L27" i="21"/>
  <c r="M27" i="21" s="1"/>
  <c r="N27" i="21"/>
  <c r="O27" i="21" s="1"/>
  <c r="P27" i="21" s="1"/>
  <c r="N19" i="21"/>
  <c r="O19" i="21" s="1"/>
  <c r="P19" i="21" s="1"/>
  <c r="L19" i="21"/>
  <c r="M19" i="21" s="1"/>
  <c r="N11" i="21"/>
  <c r="O11" i="21" s="1"/>
  <c r="P11" i="21" s="1"/>
  <c r="L11" i="21"/>
  <c r="M11" i="21" s="1"/>
  <c r="L26" i="21"/>
  <c r="M26" i="21" s="1"/>
  <c r="N26" i="21"/>
  <c r="O26" i="21" s="1"/>
  <c r="P26" i="21" s="1"/>
  <c r="N18" i="21"/>
  <c r="O18" i="21" s="1"/>
  <c r="P18" i="21" s="1"/>
  <c r="L18" i="21"/>
  <c r="M18" i="21" s="1"/>
  <c r="N10" i="21"/>
  <c r="O10" i="21" s="1"/>
  <c r="P10" i="21" s="1"/>
  <c r="L10" i="21"/>
  <c r="M10" i="21" s="1"/>
  <c r="N17" i="21"/>
  <c r="O17" i="21" s="1"/>
  <c r="P17" i="21" s="1"/>
  <c r="L17" i="21"/>
  <c r="M17" i="21" s="1"/>
  <c r="L32" i="21"/>
  <c r="M32" i="21" s="1"/>
  <c r="N32" i="21"/>
  <c r="O32" i="21" s="1"/>
  <c r="P32" i="21" s="1"/>
  <c r="N24" i="21"/>
  <c r="O24" i="21" s="1"/>
  <c r="P24" i="21" s="1"/>
  <c r="L24" i="21"/>
  <c r="M24" i="21" s="1"/>
  <c r="N16" i="21"/>
  <c r="O16" i="21" s="1"/>
  <c r="P16" i="21" s="1"/>
  <c r="L16" i="21"/>
  <c r="M16" i="21" s="1"/>
  <c r="L8" i="21"/>
  <c r="M8" i="21" s="1"/>
  <c r="N8" i="21"/>
  <c r="O8" i="21" s="1"/>
  <c r="P8" i="21" s="1"/>
  <c r="N31" i="21"/>
  <c r="O31" i="21" s="1"/>
  <c r="P31" i="21" s="1"/>
  <c r="L31" i="21"/>
  <c r="M31" i="21" s="1"/>
  <c r="N23" i="21"/>
  <c r="O23" i="21" s="1"/>
  <c r="P23" i="21" s="1"/>
  <c r="L23" i="21"/>
  <c r="M23" i="21" s="1"/>
  <c r="N15" i="21"/>
  <c r="O15" i="21" s="1"/>
  <c r="P15" i="21" s="1"/>
  <c r="L15" i="21"/>
  <c r="M15" i="21" s="1"/>
  <c r="N25" i="21"/>
  <c r="O25" i="21" s="1"/>
  <c r="P25" i="21" s="1"/>
  <c r="L25" i="21"/>
  <c r="M25" i="21" s="1"/>
  <c r="N6" i="21"/>
  <c r="O6" i="21" s="1"/>
  <c r="P6" i="21" s="1"/>
  <c r="L6" i="21"/>
  <c r="M6" i="21" s="1"/>
  <c r="N30" i="21"/>
  <c r="O30" i="21" s="1"/>
  <c r="P30" i="21" s="1"/>
  <c r="L30" i="21"/>
  <c r="M30" i="21" s="1"/>
  <c r="N22" i="21"/>
  <c r="O22" i="21" s="1"/>
  <c r="P22" i="21" s="1"/>
  <c r="L22" i="21"/>
  <c r="M22" i="21" s="1"/>
  <c r="N14" i="21"/>
  <c r="O14" i="21" s="1"/>
  <c r="P14" i="21" s="1"/>
  <c r="L14" i="21"/>
  <c r="M14" i="21" s="1"/>
  <c r="L34" i="21"/>
  <c r="M34" i="21" s="1"/>
  <c r="T34" i="21" s="1"/>
  <c r="T4" i="21"/>
  <c r="Q4" i="21"/>
  <c r="R4" i="21" s="1"/>
  <c r="L87" i="14"/>
  <c r="L10" i="14"/>
  <c r="J22" i="14"/>
  <c r="L26" i="14"/>
  <c r="K9" i="14"/>
  <c r="L15" i="14"/>
  <c r="K17" i="14"/>
  <c r="K46" i="14"/>
  <c r="L52" i="14"/>
  <c r="K56" i="14"/>
  <c r="J66" i="14"/>
  <c r="L66" i="14"/>
  <c r="L80" i="14"/>
  <c r="L88" i="14"/>
  <c r="K90" i="14"/>
  <c r="L34" i="14"/>
  <c r="J37" i="14"/>
  <c r="L78" i="14"/>
  <c r="L36" i="14"/>
  <c r="L57" i="14"/>
  <c r="L17" i="14"/>
  <c r="J78" i="14"/>
  <c r="J85" i="14"/>
  <c r="L83" i="14"/>
  <c r="J9" i="14"/>
  <c r="L13" i="14"/>
  <c r="J10" i="14"/>
  <c r="K16" i="14"/>
  <c r="K24" i="14"/>
  <c r="J26" i="14"/>
  <c r="K30" i="14"/>
  <c r="J39" i="14"/>
  <c r="K52" i="14"/>
  <c r="L31" i="14"/>
  <c r="L53" i="14"/>
  <c r="L40" i="14"/>
  <c r="J43" i="14"/>
  <c r="L47" i="14"/>
  <c r="K49" i="14"/>
  <c r="J51" i="14"/>
  <c r="J57" i="14"/>
  <c r="K62" i="14"/>
  <c r="L75" i="14"/>
  <c r="K92" i="14"/>
  <c r="L35" i="14"/>
  <c r="K43" i="14"/>
  <c r="J45" i="14"/>
  <c r="J53" i="14"/>
  <c r="L69" i="14"/>
  <c r="K66" i="14"/>
  <c r="L79" i="14"/>
  <c r="J77" i="14"/>
  <c r="L9" i="14"/>
  <c r="K11" i="14"/>
  <c r="L23" i="14"/>
  <c r="J27" i="14"/>
  <c r="L29" i="14"/>
  <c r="K38" i="14"/>
  <c r="J40" i="14"/>
  <c r="L43" i="14"/>
  <c r="J47" i="14"/>
  <c r="L50" i="14"/>
  <c r="K70" i="14"/>
  <c r="J15" i="14"/>
  <c r="K19" i="14"/>
  <c r="J35" i="14"/>
  <c r="K60" i="14"/>
  <c r="L71" i="14"/>
  <c r="J75" i="14"/>
  <c r="K80" i="14"/>
  <c r="L86" i="14"/>
  <c r="J86" i="14"/>
  <c r="L61" i="14"/>
  <c r="L51" i="14"/>
  <c r="K57" i="14"/>
  <c r="J88" i="14"/>
  <c r="J23" i="14"/>
  <c r="K77" i="14"/>
  <c r="J12" i="14"/>
  <c r="J17" i="14"/>
  <c r="K22" i="14"/>
  <c r="J24" i="14"/>
  <c r="J30" i="14"/>
  <c r="L39" i="14"/>
  <c r="J42" i="14"/>
  <c r="J49" i="14"/>
  <c r="L58" i="14"/>
  <c r="L74" i="14"/>
  <c r="K76" i="14"/>
  <c r="K81" i="14"/>
  <c r="K88" i="14"/>
  <c r="J90" i="14"/>
  <c r="L18" i="14"/>
  <c r="L28" i="14"/>
  <c r="K44" i="14"/>
  <c r="L54" i="14"/>
  <c r="J56" i="14"/>
  <c r="J67" i="14"/>
  <c r="L73" i="14"/>
  <c r="J76" i="14"/>
  <c r="L84" i="14"/>
  <c r="K85" i="14"/>
  <c r="K86" i="14"/>
  <c r="J87" i="14"/>
  <c r="J92" i="14"/>
  <c r="J81" i="14"/>
  <c r="J32" i="14"/>
  <c r="K35" i="14"/>
  <c r="K5" i="14"/>
  <c r="J6" i="14"/>
  <c r="J48" i="14"/>
  <c r="J8" i="14"/>
  <c r="L11" i="14"/>
  <c r="J14" i="14"/>
  <c r="J18" i="14"/>
  <c r="L20" i="14"/>
  <c r="L25" i="14"/>
  <c r="K27" i="14"/>
  <c r="J28" i="14"/>
  <c r="K33" i="14"/>
  <c r="J34" i="14"/>
  <c r="K41" i="14"/>
  <c r="L45" i="14"/>
  <c r="K47" i="14"/>
  <c r="K48" i="14"/>
  <c r="J50" i="14"/>
  <c r="J54" i="14"/>
  <c r="L56" i="14"/>
  <c r="J65" i="14"/>
  <c r="L67" i="14"/>
  <c r="K68" i="14"/>
  <c r="J73" i="14"/>
  <c r="L76" i="14"/>
  <c r="J84" i="14"/>
  <c r="L92" i="14"/>
  <c r="L6" i="14"/>
  <c r="L12" i="14"/>
  <c r="J19" i="14"/>
  <c r="J29" i="14"/>
  <c r="L33" i="14"/>
  <c r="K50" i="14"/>
  <c r="K54" i="14"/>
  <c r="J55" i="14"/>
  <c r="K65" i="14"/>
  <c r="L68" i="14"/>
  <c r="J70" i="14"/>
  <c r="K73" i="14"/>
  <c r="J74" i="14"/>
  <c r="J79" i="14"/>
  <c r="K84" i="14"/>
  <c r="K29" i="14"/>
  <c r="K79" i="14"/>
  <c r="K12" i="14"/>
  <c r="J13" i="14"/>
  <c r="K40" i="14"/>
  <c r="J63" i="14"/>
  <c r="L91" i="14"/>
  <c r="K10" i="14"/>
  <c r="K18" i="14"/>
  <c r="K20" i="14"/>
  <c r="L42" i="14"/>
  <c r="K51" i="14"/>
  <c r="L63" i="14"/>
  <c r="J69" i="14"/>
  <c r="L81" i="14"/>
  <c r="K25" i="14"/>
  <c r="L82" i="14"/>
  <c r="J16" i="14"/>
  <c r="L55" i="14"/>
  <c r="J61" i="14"/>
  <c r="J38" i="14"/>
  <c r="L59" i="14"/>
  <c r="J20" i="14"/>
  <c r="J89" i="14"/>
  <c r="K28" i="14"/>
  <c r="K15" i="14"/>
  <c r="J46" i="14"/>
  <c r="L90" i="14"/>
  <c r="L7" i="14"/>
  <c r="K26" i="14"/>
  <c r="K34" i="14"/>
  <c r="L5" i="14"/>
  <c r="K6" i="14"/>
  <c r="J11" i="14"/>
  <c r="K14" i="14"/>
  <c r="L19" i="14"/>
  <c r="J25" i="14"/>
  <c r="L27" i="14"/>
  <c r="J33" i="14"/>
  <c r="L41" i="14"/>
  <c r="K58" i="14"/>
  <c r="J59" i="14"/>
  <c r="K64" i="14"/>
  <c r="J68" i="14"/>
  <c r="L70" i="14"/>
  <c r="K74" i="14"/>
  <c r="L77" i="14"/>
  <c r="K78" i="14"/>
  <c r="K82" i="14"/>
  <c r="J83" i="14"/>
  <c r="L85" i="14"/>
  <c r="K89" i="14"/>
  <c r="K31" i="14"/>
  <c r="K45" i="14"/>
  <c r="K75" i="14"/>
  <c r="K91" i="14"/>
  <c r="J7" i="14"/>
  <c r="L8" i="14"/>
  <c r="K13" i="14"/>
  <c r="L22" i="14"/>
  <c r="L24" i="14"/>
  <c r="K36" i="14"/>
  <c r="L38" i="14"/>
  <c r="J44" i="14"/>
  <c r="L49" i="14"/>
  <c r="L60" i="14"/>
  <c r="L62" i="14"/>
  <c r="L64" i="14"/>
  <c r="K69" i="14"/>
  <c r="K71" i="14"/>
  <c r="J72" i="14"/>
  <c r="K8" i="14"/>
  <c r="J21" i="14"/>
  <c r="K23" i="14"/>
  <c r="K39" i="14"/>
  <c r="K67" i="14"/>
  <c r="K83" i="14"/>
  <c r="K87" i="14"/>
  <c r="L89" i="14"/>
  <c r="J5" i="14"/>
  <c r="K7" i="14"/>
  <c r="K32" i="14"/>
  <c r="K61" i="14"/>
  <c r="K63" i="14"/>
  <c r="K72" i="14"/>
  <c r="L14" i="14"/>
  <c r="L16" i="14"/>
  <c r="K21" i="14"/>
  <c r="J31" i="14"/>
  <c r="L32" i="14"/>
  <c r="K37" i="14"/>
  <c r="K42" i="14"/>
  <c r="L44" i="14"/>
  <c r="L46" i="14"/>
  <c r="L48" i="14"/>
  <c r="K53" i="14"/>
  <c r="K55" i="14"/>
  <c r="K59" i="14"/>
  <c r="J60" i="14"/>
  <c r="J62" i="14"/>
  <c r="J64" i="14"/>
  <c r="L65" i="14"/>
  <c r="L72" i="14"/>
  <c r="J82" i="14"/>
  <c r="J91" i="14"/>
  <c r="L21" i="14"/>
  <c r="L30" i="14"/>
  <c r="J36" i="14"/>
  <c r="L37" i="14"/>
  <c r="J41" i="14"/>
  <c r="J52" i="14"/>
  <c r="J58" i="14"/>
  <c r="J71" i="14"/>
  <c r="J80" i="14"/>
  <c r="Z78" i="13"/>
  <c r="T78" i="13" s="1"/>
  <c r="Z80" i="13"/>
  <c r="T80" i="13" s="1"/>
  <c r="Z82" i="13"/>
  <c r="T82" i="13" s="1"/>
  <c r="Z84" i="13"/>
  <c r="T84" i="13" s="1"/>
  <c r="Z86" i="13"/>
  <c r="T86" i="13" s="1"/>
  <c r="Z88" i="13"/>
  <c r="T88" i="13" s="1"/>
  <c r="Z90" i="13"/>
  <c r="T90" i="13" s="1"/>
  <c r="Z92" i="13"/>
  <c r="T92" i="13" s="1"/>
  <c r="Z15" i="13"/>
  <c r="T15" i="13" s="1"/>
  <c r="Z17" i="13"/>
  <c r="T17" i="13" s="1"/>
  <c r="Z29" i="13"/>
  <c r="T29" i="13" s="1"/>
  <c r="Z79" i="13"/>
  <c r="T79" i="13" s="1"/>
  <c r="Z81" i="13"/>
  <c r="T81" i="13" s="1"/>
  <c r="Z83" i="13"/>
  <c r="T83" i="13" s="1"/>
  <c r="Z85" i="13"/>
  <c r="T85" i="13" s="1"/>
  <c r="Z87" i="13"/>
  <c r="T87" i="13" s="1"/>
  <c r="Z89" i="13"/>
  <c r="T89" i="13" s="1"/>
  <c r="Z41" i="13"/>
  <c r="T41" i="13" s="1"/>
  <c r="Z57" i="13"/>
  <c r="T57" i="13" s="1"/>
  <c r="Z10" i="13"/>
  <c r="T10" i="13" s="1"/>
  <c r="Z26" i="13"/>
  <c r="T26" i="13" s="1"/>
  <c r="Z58" i="13"/>
  <c r="T58" i="13" s="1"/>
  <c r="Z27" i="13"/>
  <c r="T27" i="13" s="1"/>
  <c r="Z45" i="13"/>
  <c r="T45" i="13" s="1"/>
  <c r="Z59" i="13"/>
  <c r="T59" i="13" s="1"/>
  <c r="Z61" i="13"/>
  <c r="T61" i="13" s="1"/>
  <c r="Z20" i="13"/>
  <c r="T20" i="13" s="1"/>
  <c r="Z42" i="13"/>
  <c r="T42" i="13" s="1"/>
  <c r="Z54" i="13"/>
  <c r="T54" i="13" s="1"/>
  <c r="Z36" i="13"/>
  <c r="T36" i="13" s="1"/>
  <c r="Z38" i="13"/>
  <c r="T38" i="13" s="1"/>
  <c r="Z74" i="13"/>
  <c r="T74" i="13" s="1"/>
  <c r="Z70" i="13"/>
  <c r="T70" i="13" s="1"/>
  <c r="Z53" i="13"/>
  <c r="T53" i="13" s="1"/>
  <c r="Z55" i="13"/>
  <c r="T55" i="13" s="1"/>
  <c r="Z67" i="13"/>
  <c r="T67" i="13" s="1"/>
  <c r="Z32" i="13"/>
  <c r="T32" i="13" s="1"/>
  <c r="Z63" i="13"/>
  <c r="T63" i="13" s="1"/>
  <c r="Z71" i="13"/>
  <c r="T71" i="13" s="1"/>
  <c r="Z73" i="13"/>
  <c r="T73" i="13" s="1"/>
  <c r="Z7" i="13"/>
  <c r="T7" i="13" s="1"/>
  <c r="Z9" i="13"/>
  <c r="T9" i="13" s="1"/>
  <c r="Z23" i="13"/>
  <c r="T23" i="13" s="1"/>
  <c r="Z40" i="13"/>
  <c r="T40" i="13" s="1"/>
  <c r="Z77" i="13"/>
  <c r="T77" i="13" s="1"/>
  <c r="Z19" i="13"/>
  <c r="T19" i="13" s="1"/>
  <c r="Z46" i="13"/>
  <c r="T46" i="13" s="1"/>
  <c r="Z48" i="13"/>
  <c r="T48" i="13" s="1"/>
  <c r="Z50" i="13"/>
  <c r="T50" i="13" s="1"/>
  <c r="Z52" i="13"/>
  <c r="T52" i="13" s="1"/>
  <c r="Z68" i="13"/>
  <c r="T68" i="13" s="1"/>
  <c r="Z13" i="13"/>
  <c r="T13" i="13" s="1"/>
  <c r="Z35" i="13"/>
  <c r="T35" i="13" s="1"/>
  <c r="Z56" i="13"/>
  <c r="T56" i="13" s="1"/>
  <c r="Z64" i="13"/>
  <c r="T64" i="13" s="1"/>
  <c r="Z6" i="13"/>
  <c r="T6" i="13" s="1"/>
  <c r="Z39" i="13"/>
  <c r="T39" i="13" s="1"/>
  <c r="Z33" i="13"/>
  <c r="T33" i="13" s="1"/>
  <c r="Z11" i="13"/>
  <c r="T11" i="13" s="1"/>
  <c r="Z24" i="13"/>
  <c r="T24" i="13" s="1"/>
  <c r="Z28" i="13"/>
  <c r="T28" i="13" s="1"/>
  <c r="Z37" i="13"/>
  <c r="T37" i="13" s="1"/>
  <c r="Z44" i="13"/>
  <c r="T44" i="13" s="1"/>
  <c r="Z75" i="13"/>
  <c r="T75" i="13" s="1"/>
  <c r="Z91" i="13"/>
  <c r="T91" i="13" s="1"/>
  <c r="Z8" i="13"/>
  <c r="T8" i="13" s="1"/>
  <c r="Z21" i="13"/>
  <c r="T21" i="13" s="1"/>
  <c r="Z30" i="13"/>
  <c r="T30" i="13" s="1"/>
  <c r="Z34" i="13"/>
  <c r="T34" i="13" s="1"/>
  <c r="Z72" i="13"/>
  <c r="T72" i="13" s="1"/>
  <c r="Z25" i="13"/>
  <c r="T25" i="13" s="1"/>
  <c r="Z65" i="13"/>
  <c r="T65" i="13" s="1"/>
  <c r="Z5" i="13"/>
  <c r="T5" i="13" s="1"/>
  <c r="Z12" i="13"/>
  <c r="T12" i="13" s="1"/>
  <c r="Z43" i="13"/>
  <c r="T43" i="13" s="1"/>
  <c r="Z60" i="13"/>
  <c r="T60" i="13" s="1"/>
  <c r="Z69" i="13"/>
  <c r="T69" i="13" s="1"/>
  <c r="Z76" i="13"/>
  <c r="T76" i="13" s="1"/>
  <c r="Z14" i="13"/>
  <c r="T14" i="13" s="1"/>
  <c r="Z16" i="13"/>
  <c r="T16" i="13" s="1"/>
  <c r="Z18" i="13"/>
  <c r="T18" i="13" s="1"/>
  <c r="Z22" i="13"/>
  <c r="T22" i="13" s="1"/>
  <c r="Z31" i="13"/>
  <c r="T31" i="13" s="1"/>
  <c r="Z47" i="13"/>
  <c r="T47" i="13" s="1"/>
  <c r="Z49" i="13"/>
  <c r="T49" i="13" s="1"/>
  <c r="Z51" i="13"/>
  <c r="T51" i="13" s="1"/>
  <c r="Z62" i="13"/>
  <c r="T62" i="13" s="1"/>
  <c r="Z66" i="13"/>
  <c r="T66" i="13" s="1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G40" i="4"/>
  <c r="AG41" i="4"/>
  <c r="AG42" i="4"/>
  <c r="AG43" i="4"/>
  <c r="AG44" i="4"/>
  <c r="AG45" i="4"/>
  <c r="AG46" i="4"/>
  <c r="AG47" i="4"/>
  <c r="AG48" i="4"/>
  <c r="AG49" i="4"/>
  <c r="AG50" i="4"/>
  <c r="AG51" i="4"/>
  <c r="AG52" i="4"/>
  <c r="AG53" i="4"/>
  <c r="AG54" i="4"/>
  <c r="AG55" i="4"/>
  <c r="AG56" i="4"/>
  <c r="AG57" i="4"/>
  <c r="AG58" i="4"/>
  <c r="AG59" i="4"/>
  <c r="AG60" i="4"/>
  <c r="AG61" i="4"/>
  <c r="AG62" i="4"/>
  <c r="AG63" i="4"/>
  <c r="AG64" i="4"/>
  <c r="AG65" i="4"/>
  <c r="AG66" i="4"/>
  <c r="AG67" i="4"/>
  <c r="AG68" i="4"/>
  <c r="AG69" i="4"/>
  <c r="AG70" i="4"/>
  <c r="AG71" i="4"/>
  <c r="AG72" i="4"/>
  <c r="AG73" i="4"/>
  <c r="AG74" i="4"/>
  <c r="AG75" i="4"/>
  <c r="AG76" i="4"/>
  <c r="AG77" i="4"/>
  <c r="AG78" i="4"/>
  <c r="AG79" i="4"/>
  <c r="AG80" i="4"/>
  <c r="AG81" i="4"/>
  <c r="AG82" i="4"/>
  <c r="AG83" i="4"/>
  <c r="AG84" i="4"/>
  <c r="AG85" i="4"/>
  <c r="AG86" i="4"/>
  <c r="AG87" i="4"/>
  <c r="AG88" i="4"/>
  <c r="AG89" i="4"/>
  <c r="AG90" i="4"/>
  <c r="AG91" i="4"/>
  <c r="AG92" i="4"/>
  <c r="AG5" i="4"/>
  <c r="T58" i="21" l="1"/>
  <c r="Q49" i="21"/>
  <c r="R49" i="21" s="1"/>
  <c r="U49" i="21" s="1"/>
  <c r="Q9" i="21"/>
  <c r="R9" i="21" s="1"/>
  <c r="U9" i="21" s="1"/>
  <c r="T89" i="21"/>
  <c r="U89" i="21" s="1"/>
  <c r="T33" i="21"/>
  <c r="U33" i="21" s="1"/>
  <c r="T51" i="21"/>
  <c r="Q43" i="21"/>
  <c r="R43" i="21" s="1"/>
  <c r="Q74" i="21"/>
  <c r="R74" i="21" s="1"/>
  <c r="Q44" i="21"/>
  <c r="R44" i="21" s="1"/>
  <c r="Q80" i="21"/>
  <c r="R80" i="21" s="1"/>
  <c r="Q40" i="21"/>
  <c r="R40" i="21" s="1"/>
  <c r="T68" i="21"/>
  <c r="Q76" i="21"/>
  <c r="R76" i="21" s="1"/>
  <c r="Q58" i="21"/>
  <c r="R58" i="21" s="1"/>
  <c r="Q20" i="21"/>
  <c r="R20" i="21" s="1"/>
  <c r="Q59" i="21"/>
  <c r="R59" i="21" s="1"/>
  <c r="T82" i="21"/>
  <c r="Q70" i="21"/>
  <c r="R70" i="21" s="1"/>
  <c r="T70" i="21"/>
  <c r="T91" i="21"/>
  <c r="Q91" i="21"/>
  <c r="R91" i="21" s="1"/>
  <c r="Q64" i="21"/>
  <c r="R64" i="21" s="1"/>
  <c r="T64" i="21"/>
  <c r="T66" i="21"/>
  <c r="Q66" i="21"/>
  <c r="R66" i="21" s="1"/>
  <c r="T83" i="21"/>
  <c r="Q83" i="21"/>
  <c r="R83" i="21" s="1"/>
  <c r="Q78" i="21"/>
  <c r="R78" i="21" s="1"/>
  <c r="T78" i="21"/>
  <c r="Q55" i="21"/>
  <c r="R55" i="21" s="1"/>
  <c r="T55" i="21"/>
  <c r="T72" i="21"/>
  <c r="Q72" i="21"/>
  <c r="R72" i="21" s="1"/>
  <c r="T57" i="21"/>
  <c r="Q57" i="21"/>
  <c r="R57" i="21" s="1"/>
  <c r="T52" i="21"/>
  <c r="Q52" i="21"/>
  <c r="R52" i="21" s="1"/>
  <c r="T84" i="21"/>
  <c r="Q84" i="21"/>
  <c r="R84" i="21" s="1"/>
  <c r="Q61" i="21"/>
  <c r="R61" i="21" s="1"/>
  <c r="T61" i="21"/>
  <c r="Q87" i="21"/>
  <c r="R87" i="21" s="1"/>
  <c r="T87" i="21"/>
  <c r="T86" i="21"/>
  <c r="Q86" i="21"/>
  <c r="R86" i="21" s="1"/>
  <c r="T75" i="21"/>
  <c r="Q75" i="21"/>
  <c r="R75" i="21" s="1"/>
  <c r="T65" i="21"/>
  <c r="Q65" i="21"/>
  <c r="R65" i="21" s="1"/>
  <c r="Q51" i="21"/>
  <c r="R51" i="21" s="1"/>
  <c r="T74" i="21"/>
  <c r="Q60" i="21"/>
  <c r="R60" i="21" s="1"/>
  <c r="T60" i="21"/>
  <c r="Q69" i="21"/>
  <c r="R69" i="21" s="1"/>
  <c r="T69" i="21"/>
  <c r="Q12" i="21"/>
  <c r="R12" i="21" s="1"/>
  <c r="T44" i="21"/>
  <c r="T54" i="21"/>
  <c r="Q54" i="21"/>
  <c r="R54" i="21" s="1"/>
  <c r="T63" i="21"/>
  <c r="Q63" i="21"/>
  <c r="R63" i="21" s="1"/>
  <c r="T80" i="21"/>
  <c r="T50" i="21"/>
  <c r="Q50" i="21"/>
  <c r="R50" i="21" s="1"/>
  <c r="Q82" i="21"/>
  <c r="R82" i="21" s="1"/>
  <c r="T62" i="21"/>
  <c r="Q62" i="21"/>
  <c r="R62" i="21" s="1"/>
  <c r="T71" i="21"/>
  <c r="Q71" i="21"/>
  <c r="R71" i="21" s="1"/>
  <c r="T88" i="21"/>
  <c r="Q88" i="21"/>
  <c r="R88" i="21" s="1"/>
  <c r="Q73" i="21"/>
  <c r="R73" i="21" s="1"/>
  <c r="T73" i="21"/>
  <c r="Q77" i="21"/>
  <c r="R77" i="21" s="1"/>
  <c r="T77" i="21"/>
  <c r="T59" i="21"/>
  <c r="Q56" i="21"/>
  <c r="R56" i="21" s="1"/>
  <c r="T56" i="21"/>
  <c r="Q90" i="21"/>
  <c r="R90" i="21" s="1"/>
  <c r="U90" i="21" s="1"/>
  <c r="Q68" i="21"/>
  <c r="R68" i="21" s="1"/>
  <c r="Q85" i="21"/>
  <c r="R85" i="21" s="1"/>
  <c r="T85" i="21"/>
  <c r="Q79" i="21"/>
  <c r="R79" i="21" s="1"/>
  <c r="T79" i="21"/>
  <c r="T67" i="21"/>
  <c r="Q67" i="21"/>
  <c r="R67" i="21" s="1"/>
  <c r="Q81" i="21"/>
  <c r="R81" i="21" s="1"/>
  <c r="T81" i="21"/>
  <c r="T76" i="21"/>
  <c r="T53" i="21"/>
  <c r="Q53" i="21"/>
  <c r="R53" i="21" s="1"/>
  <c r="Q46" i="21"/>
  <c r="R46" i="21" s="1"/>
  <c r="T46" i="21"/>
  <c r="T47" i="21"/>
  <c r="Q47" i="21"/>
  <c r="R47" i="21" s="1"/>
  <c r="T40" i="21"/>
  <c r="Q38" i="21"/>
  <c r="R38" i="21" s="1"/>
  <c r="T38" i="21"/>
  <c r="Q48" i="21"/>
  <c r="R48" i="21" s="1"/>
  <c r="T48" i="21"/>
  <c r="T45" i="21"/>
  <c r="Q45" i="21"/>
  <c r="R45" i="21" s="1"/>
  <c r="Q39" i="21"/>
  <c r="R39" i="21" s="1"/>
  <c r="T39" i="21"/>
  <c r="U4" i="21"/>
  <c r="T43" i="21"/>
  <c r="Q32" i="21"/>
  <c r="R32" i="21" s="1"/>
  <c r="Q26" i="21"/>
  <c r="R26" i="21" s="1"/>
  <c r="T41" i="21"/>
  <c r="Q41" i="21"/>
  <c r="R41" i="21" s="1"/>
  <c r="T42" i="21"/>
  <c r="U42" i="21" s="1"/>
  <c r="T31" i="21"/>
  <c r="Q31" i="21"/>
  <c r="R31" i="21" s="1"/>
  <c r="T21" i="21"/>
  <c r="Q21" i="21"/>
  <c r="R21" i="21" s="1"/>
  <c r="T28" i="21"/>
  <c r="Q28" i="21"/>
  <c r="R28" i="21" s="1"/>
  <c r="Q13" i="21"/>
  <c r="R13" i="21" s="1"/>
  <c r="T13" i="21"/>
  <c r="Q6" i="21"/>
  <c r="R6" i="21" s="1"/>
  <c r="T6" i="21"/>
  <c r="Q14" i="21"/>
  <c r="R14" i="21" s="1"/>
  <c r="T14" i="21"/>
  <c r="T25" i="21"/>
  <c r="Q25" i="21"/>
  <c r="R25" i="21" s="1"/>
  <c r="T32" i="21"/>
  <c r="T26" i="21"/>
  <c r="T18" i="21"/>
  <c r="Q18" i="21"/>
  <c r="R18" i="21" s="1"/>
  <c r="Q8" i="21"/>
  <c r="R8" i="21" s="1"/>
  <c r="T8" i="21"/>
  <c r="T17" i="21"/>
  <c r="Q17" i="21"/>
  <c r="R17" i="21" s="1"/>
  <c r="Q34" i="21"/>
  <c r="R34" i="21" s="1"/>
  <c r="U34" i="21" s="1"/>
  <c r="Q27" i="21"/>
  <c r="R27" i="21" s="1"/>
  <c r="T27" i="21"/>
  <c r="T37" i="21"/>
  <c r="Q37" i="21"/>
  <c r="R37" i="21" s="1"/>
  <c r="Q36" i="21"/>
  <c r="R36" i="21" s="1"/>
  <c r="T36" i="21"/>
  <c r="Q29" i="21"/>
  <c r="R29" i="21" s="1"/>
  <c r="T29" i="21"/>
  <c r="T22" i="21"/>
  <c r="Q22" i="21"/>
  <c r="R22" i="21" s="1"/>
  <c r="T15" i="21"/>
  <c r="Q15" i="21"/>
  <c r="R15" i="21" s="1"/>
  <c r="Q16" i="21"/>
  <c r="R16" i="21" s="1"/>
  <c r="T16" i="21"/>
  <c r="T11" i="21"/>
  <c r="Q11" i="21"/>
  <c r="R11" i="21" s="1"/>
  <c r="T35" i="21"/>
  <c r="Q35" i="21"/>
  <c r="R35" i="21" s="1"/>
  <c r="Q10" i="21"/>
  <c r="R10" i="21" s="1"/>
  <c r="T10" i="21"/>
  <c r="T12" i="21"/>
  <c r="Q5" i="21"/>
  <c r="R5" i="21" s="1"/>
  <c r="T5" i="21"/>
  <c r="Q19" i="21"/>
  <c r="R19" i="21" s="1"/>
  <c r="T19" i="21"/>
  <c r="T20" i="21"/>
  <c r="Q30" i="21"/>
  <c r="R30" i="21" s="1"/>
  <c r="T30" i="21"/>
  <c r="T23" i="21"/>
  <c r="Q23" i="21"/>
  <c r="R23" i="21" s="1"/>
  <c r="Q24" i="21"/>
  <c r="R24" i="21" s="1"/>
  <c r="T24" i="21"/>
  <c r="Q7" i="21"/>
  <c r="R7" i="21" s="1"/>
  <c r="T7" i="21"/>
  <c r="U71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U58" i="21" l="1"/>
  <c r="U44" i="21"/>
  <c r="U40" i="21"/>
  <c r="U51" i="21"/>
  <c r="U74" i="21"/>
  <c r="U43" i="21"/>
  <c r="U20" i="21"/>
  <c r="U5" i="21"/>
  <c r="U84" i="21"/>
  <c r="U80" i="21"/>
  <c r="U76" i="21"/>
  <c r="U88" i="21"/>
  <c r="U54" i="21"/>
  <c r="U26" i="21"/>
  <c r="U68" i="21"/>
  <c r="U12" i="21"/>
  <c r="U59" i="21"/>
  <c r="U77" i="21"/>
  <c r="U17" i="21"/>
  <c r="U25" i="21"/>
  <c r="U56" i="21"/>
  <c r="U55" i="21"/>
  <c r="U64" i="21"/>
  <c r="U82" i="21"/>
  <c r="U75" i="21"/>
  <c r="U8" i="21"/>
  <c r="U14" i="21"/>
  <c r="U79" i="21"/>
  <c r="U60" i="21"/>
  <c r="U52" i="21"/>
  <c r="U78" i="21"/>
  <c r="U6" i="21"/>
  <c r="U85" i="21"/>
  <c r="U70" i="21"/>
  <c r="U62" i="21"/>
  <c r="U81" i="21"/>
  <c r="U73" i="21"/>
  <c r="U87" i="21"/>
  <c r="U32" i="21"/>
  <c r="U91" i="21"/>
  <c r="U71" i="21"/>
  <c r="U66" i="21"/>
  <c r="U15" i="21"/>
  <c r="U53" i="21"/>
  <c r="U63" i="21"/>
  <c r="U41" i="21"/>
  <c r="U65" i="21"/>
  <c r="U57" i="21"/>
  <c r="U86" i="21"/>
  <c r="U46" i="21"/>
  <c r="U67" i="21"/>
  <c r="U50" i="21"/>
  <c r="U69" i="21"/>
  <c r="U61" i="21"/>
  <c r="U72" i="21"/>
  <c r="U83" i="21"/>
  <c r="U39" i="21"/>
  <c r="U24" i="21"/>
  <c r="U29" i="21"/>
  <c r="U45" i="21"/>
  <c r="U48" i="21"/>
  <c r="U47" i="21"/>
  <c r="U38" i="21"/>
  <c r="U16" i="21"/>
  <c r="U36" i="21"/>
  <c r="U37" i="21"/>
  <c r="U7" i="21"/>
  <c r="U27" i="21"/>
  <c r="U11" i="21"/>
  <c r="U28" i="21"/>
  <c r="U23" i="21"/>
  <c r="U30" i="21"/>
  <c r="U10" i="21"/>
  <c r="U21" i="21"/>
  <c r="U18" i="21"/>
  <c r="U19" i="21"/>
  <c r="U35" i="21"/>
  <c r="U22" i="21"/>
  <c r="U13" i="21"/>
  <c r="U31" i="21"/>
  <c r="U90" i="10"/>
  <c r="U82" i="10"/>
  <c r="U74" i="10"/>
  <c r="U66" i="10"/>
  <c r="U58" i="10"/>
  <c r="U50" i="10"/>
  <c r="U42" i="10"/>
  <c r="U34" i="10"/>
  <c r="U26" i="10"/>
  <c r="U18" i="10"/>
  <c r="U10" i="10"/>
  <c r="U89" i="10"/>
  <c r="U81" i="10"/>
  <c r="U73" i="10"/>
  <c r="U65" i="10"/>
  <c r="U57" i="10"/>
  <c r="U49" i="10"/>
  <c r="U41" i="10"/>
  <c r="U33" i="10"/>
  <c r="U25" i="10"/>
  <c r="U83" i="10"/>
  <c r="U75" i="10"/>
  <c r="U67" i="10"/>
  <c r="U59" i="10"/>
  <c r="U51" i="10"/>
  <c r="U43" i="10"/>
  <c r="U35" i="10"/>
  <c r="U27" i="10"/>
  <c r="U19" i="10"/>
  <c r="U11" i="10"/>
  <c r="U17" i="10"/>
  <c r="U9" i="10"/>
  <c r="U88" i="10"/>
  <c r="U80" i="10"/>
  <c r="U72" i="10"/>
  <c r="U64" i="10"/>
  <c r="U56" i="10"/>
  <c r="U48" i="10"/>
  <c r="U40" i="10"/>
  <c r="U32" i="10"/>
  <c r="U24" i="10"/>
  <c r="U16" i="10"/>
  <c r="U8" i="10"/>
  <c r="U87" i="10"/>
  <c r="U79" i="10"/>
  <c r="U63" i="10"/>
  <c r="U55" i="10"/>
  <c r="U47" i="10"/>
  <c r="U39" i="10"/>
  <c r="U31" i="10"/>
  <c r="U23" i="10"/>
  <c r="U15" i="10"/>
  <c r="U7" i="10"/>
  <c r="U86" i="10"/>
  <c r="U78" i="10"/>
  <c r="U70" i="10"/>
  <c r="U62" i="10"/>
  <c r="U54" i="10"/>
  <c r="U46" i="10"/>
  <c r="U38" i="10"/>
  <c r="U30" i="10"/>
  <c r="U22" i="10"/>
  <c r="U14" i="10"/>
  <c r="U6" i="10"/>
  <c r="U85" i="10"/>
  <c r="U77" i="10"/>
  <c r="U69" i="10"/>
  <c r="U61" i="10"/>
  <c r="U53" i="10"/>
  <c r="U45" i="10"/>
  <c r="U37" i="10"/>
  <c r="U29" i="10"/>
  <c r="U21" i="10"/>
  <c r="U13" i="10"/>
  <c r="U5" i="10"/>
  <c r="U84" i="10"/>
  <c r="U76" i="10"/>
  <c r="U68" i="10"/>
  <c r="U60" i="10"/>
  <c r="U52" i="10"/>
  <c r="U44" i="10"/>
  <c r="U36" i="10"/>
  <c r="U28" i="10"/>
  <c r="U20" i="10"/>
  <c r="U12" i="10"/>
  <c r="U4" i="10"/>
  <c r="Z5" i="4" l="1"/>
  <c r="AH5" i="4" s="1"/>
  <c r="AC5" i="4"/>
  <c r="Z6" i="4"/>
  <c r="AH6" i="4" s="1"/>
  <c r="Z7" i="4"/>
  <c r="AH7" i="4" s="1"/>
  <c r="Z8" i="4"/>
  <c r="AH8" i="4" s="1"/>
  <c r="Z9" i="4"/>
  <c r="AH9" i="4" s="1"/>
  <c r="Z10" i="4"/>
  <c r="AH10" i="4" s="1"/>
  <c r="Z11" i="4"/>
  <c r="AH11" i="4" s="1"/>
  <c r="Z12" i="4"/>
  <c r="AH12" i="4" s="1"/>
  <c r="Z13" i="4"/>
  <c r="AH13" i="4" s="1"/>
  <c r="Z14" i="4"/>
  <c r="AH14" i="4" s="1"/>
  <c r="Z15" i="4"/>
  <c r="AH15" i="4" s="1"/>
  <c r="Z16" i="4"/>
  <c r="AH16" i="4" s="1"/>
  <c r="Z17" i="4"/>
  <c r="AH17" i="4" s="1"/>
  <c r="Z18" i="4"/>
  <c r="AH18" i="4" s="1"/>
  <c r="Z19" i="4"/>
  <c r="AH19" i="4" s="1"/>
  <c r="Z20" i="4"/>
  <c r="AH20" i="4" s="1"/>
  <c r="Z21" i="4"/>
  <c r="AH21" i="4" s="1"/>
  <c r="Z22" i="4"/>
  <c r="AH22" i="4" s="1"/>
  <c r="Z23" i="4"/>
  <c r="AH23" i="4" s="1"/>
  <c r="Z24" i="4"/>
  <c r="AH24" i="4" s="1"/>
  <c r="Z25" i="4"/>
  <c r="AH25" i="4" s="1"/>
  <c r="Z26" i="4"/>
  <c r="AH26" i="4" s="1"/>
  <c r="Z27" i="4"/>
  <c r="AH27" i="4" s="1"/>
  <c r="Z28" i="4"/>
  <c r="AH28" i="4" s="1"/>
  <c r="Z29" i="4"/>
  <c r="AH29" i="4" s="1"/>
  <c r="Z30" i="4"/>
  <c r="AH30" i="4" s="1"/>
  <c r="Z31" i="4"/>
  <c r="AH31" i="4" s="1"/>
  <c r="Z32" i="4"/>
  <c r="AH32" i="4" s="1"/>
  <c r="Z33" i="4"/>
  <c r="AH33" i="4" s="1"/>
  <c r="Z34" i="4"/>
  <c r="AH34" i="4" s="1"/>
  <c r="Z35" i="4"/>
  <c r="AH35" i="4" s="1"/>
  <c r="Z36" i="4"/>
  <c r="AH36" i="4" s="1"/>
  <c r="Z37" i="4"/>
  <c r="AH37" i="4" s="1"/>
  <c r="Z38" i="4"/>
  <c r="AH38" i="4" s="1"/>
  <c r="Z39" i="4"/>
  <c r="AH39" i="4" s="1"/>
  <c r="Z40" i="4"/>
  <c r="AH40" i="4" s="1"/>
  <c r="Z41" i="4"/>
  <c r="AH41" i="4" s="1"/>
  <c r="Z42" i="4"/>
  <c r="AH42" i="4" s="1"/>
  <c r="Z43" i="4"/>
  <c r="AH43" i="4" s="1"/>
  <c r="Z44" i="4"/>
  <c r="AH44" i="4" s="1"/>
  <c r="Z45" i="4"/>
  <c r="AH45" i="4" s="1"/>
  <c r="Z46" i="4"/>
  <c r="AH46" i="4" s="1"/>
  <c r="Z47" i="4"/>
  <c r="AH47" i="4" s="1"/>
  <c r="Z48" i="4"/>
  <c r="AH48" i="4" s="1"/>
  <c r="Z49" i="4"/>
  <c r="AH49" i="4" s="1"/>
  <c r="Z50" i="4"/>
  <c r="AH50" i="4" s="1"/>
  <c r="Z51" i="4"/>
  <c r="AH51" i="4" s="1"/>
  <c r="Z52" i="4"/>
  <c r="AH52" i="4" s="1"/>
  <c r="Z53" i="4"/>
  <c r="AH53" i="4" s="1"/>
  <c r="Z54" i="4"/>
  <c r="AH54" i="4" s="1"/>
  <c r="Z55" i="4"/>
  <c r="AH55" i="4" s="1"/>
  <c r="Z56" i="4"/>
  <c r="AH56" i="4" s="1"/>
  <c r="Z57" i="4"/>
  <c r="AH57" i="4" s="1"/>
  <c r="Z58" i="4"/>
  <c r="AH58" i="4" s="1"/>
  <c r="Z59" i="4"/>
  <c r="AH59" i="4" s="1"/>
  <c r="Z60" i="4"/>
  <c r="AH60" i="4" s="1"/>
  <c r="Z61" i="4"/>
  <c r="AH61" i="4" s="1"/>
  <c r="Z62" i="4"/>
  <c r="AH62" i="4" s="1"/>
  <c r="Z63" i="4"/>
  <c r="AH63" i="4" s="1"/>
  <c r="Z64" i="4"/>
  <c r="AH64" i="4" s="1"/>
  <c r="Z65" i="4"/>
  <c r="AH65" i="4" s="1"/>
  <c r="Z66" i="4"/>
  <c r="AH66" i="4" s="1"/>
  <c r="Z67" i="4"/>
  <c r="AH67" i="4" s="1"/>
  <c r="Z68" i="4"/>
  <c r="AH68" i="4" s="1"/>
  <c r="Z69" i="4"/>
  <c r="AH69" i="4" s="1"/>
  <c r="Z70" i="4"/>
  <c r="AH70" i="4" s="1"/>
  <c r="Z71" i="4"/>
  <c r="AH71" i="4" s="1"/>
  <c r="Z72" i="4"/>
  <c r="AH72" i="4" s="1"/>
  <c r="Z73" i="4"/>
  <c r="AH73" i="4" s="1"/>
  <c r="Z74" i="4"/>
  <c r="AH74" i="4" s="1"/>
  <c r="Z75" i="4"/>
  <c r="AH75" i="4" s="1"/>
  <c r="Z76" i="4"/>
  <c r="AH76" i="4" s="1"/>
  <c r="Z77" i="4"/>
  <c r="AH77" i="4" s="1"/>
  <c r="Z78" i="4"/>
  <c r="AH78" i="4" s="1"/>
  <c r="Z79" i="4"/>
  <c r="AH79" i="4" s="1"/>
  <c r="Z80" i="4"/>
  <c r="AH80" i="4" s="1"/>
  <c r="Z81" i="4"/>
  <c r="AH81" i="4" s="1"/>
  <c r="Z82" i="4"/>
  <c r="AH82" i="4" s="1"/>
  <c r="Z83" i="4"/>
  <c r="AH83" i="4" s="1"/>
  <c r="Z84" i="4"/>
  <c r="AH84" i="4" s="1"/>
  <c r="Z85" i="4"/>
  <c r="AH85" i="4" s="1"/>
  <c r="Z86" i="4"/>
  <c r="AH86" i="4" s="1"/>
  <c r="Z87" i="4"/>
  <c r="AH87" i="4" s="1"/>
  <c r="Z88" i="4"/>
  <c r="AH88" i="4" s="1"/>
  <c r="Z89" i="4"/>
  <c r="AH89" i="4" s="1"/>
  <c r="Z90" i="4"/>
  <c r="AH90" i="4" s="1"/>
  <c r="Z91" i="4"/>
  <c r="AH91" i="4" s="1"/>
  <c r="Z92" i="4"/>
  <c r="AH92" i="4" s="1"/>
  <c r="N6" i="4"/>
  <c r="P6" i="4" s="1"/>
  <c r="N7" i="4"/>
  <c r="P7" i="4" s="1"/>
  <c r="N8" i="4"/>
  <c r="P8" i="4" s="1"/>
  <c r="N9" i="4"/>
  <c r="P9" i="4" s="1"/>
  <c r="N10" i="4"/>
  <c r="P10" i="4" s="1"/>
  <c r="N11" i="4"/>
  <c r="P11" i="4" s="1"/>
  <c r="N12" i="4"/>
  <c r="P12" i="4" s="1"/>
  <c r="N13" i="4"/>
  <c r="P13" i="4" s="1"/>
  <c r="N14" i="4"/>
  <c r="P14" i="4" s="1"/>
  <c r="N15" i="4"/>
  <c r="P15" i="4" s="1"/>
  <c r="N16" i="4"/>
  <c r="P16" i="4" s="1"/>
  <c r="N17" i="4"/>
  <c r="P17" i="4" s="1"/>
  <c r="N18" i="4"/>
  <c r="P18" i="4" s="1"/>
  <c r="N19" i="4"/>
  <c r="P19" i="4" s="1"/>
  <c r="N20" i="4"/>
  <c r="P20" i="4" s="1"/>
  <c r="N21" i="4"/>
  <c r="P21" i="4" s="1"/>
  <c r="N22" i="4"/>
  <c r="P22" i="4" s="1"/>
  <c r="N23" i="4"/>
  <c r="P23" i="4" s="1"/>
  <c r="N24" i="4"/>
  <c r="P24" i="4" s="1"/>
  <c r="N25" i="4"/>
  <c r="P25" i="4" s="1"/>
  <c r="N26" i="4"/>
  <c r="P26" i="4" s="1"/>
  <c r="N27" i="4"/>
  <c r="P27" i="4" s="1"/>
  <c r="N28" i="4"/>
  <c r="P28" i="4" s="1"/>
  <c r="N29" i="4"/>
  <c r="P29" i="4" s="1"/>
  <c r="N30" i="4"/>
  <c r="P30" i="4" s="1"/>
  <c r="N31" i="4"/>
  <c r="P31" i="4" s="1"/>
  <c r="N32" i="4"/>
  <c r="P32" i="4" s="1"/>
  <c r="N33" i="4"/>
  <c r="P33" i="4" s="1"/>
  <c r="N34" i="4"/>
  <c r="P34" i="4" s="1"/>
  <c r="N35" i="4"/>
  <c r="P35" i="4" s="1"/>
  <c r="N36" i="4"/>
  <c r="P36" i="4" s="1"/>
  <c r="N37" i="4"/>
  <c r="P37" i="4" s="1"/>
  <c r="N38" i="4"/>
  <c r="P38" i="4" s="1"/>
  <c r="N39" i="4"/>
  <c r="P39" i="4" s="1"/>
  <c r="N40" i="4"/>
  <c r="P40" i="4" s="1"/>
  <c r="N41" i="4"/>
  <c r="P41" i="4" s="1"/>
  <c r="N42" i="4"/>
  <c r="P42" i="4" s="1"/>
  <c r="N43" i="4"/>
  <c r="P43" i="4" s="1"/>
  <c r="N44" i="4"/>
  <c r="P44" i="4" s="1"/>
  <c r="N45" i="4"/>
  <c r="P45" i="4" s="1"/>
  <c r="N46" i="4"/>
  <c r="P46" i="4" s="1"/>
  <c r="N47" i="4"/>
  <c r="P47" i="4" s="1"/>
  <c r="N48" i="4"/>
  <c r="P48" i="4" s="1"/>
  <c r="N49" i="4"/>
  <c r="P49" i="4" s="1"/>
  <c r="N50" i="4"/>
  <c r="P50" i="4" s="1"/>
  <c r="N51" i="4"/>
  <c r="P51" i="4" s="1"/>
  <c r="N52" i="4"/>
  <c r="P52" i="4" s="1"/>
  <c r="N53" i="4"/>
  <c r="P53" i="4" s="1"/>
  <c r="N54" i="4"/>
  <c r="P54" i="4" s="1"/>
  <c r="N55" i="4"/>
  <c r="P55" i="4" s="1"/>
  <c r="N56" i="4"/>
  <c r="P56" i="4" s="1"/>
  <c r="N57" i="4"/>
  <c r="P57" i="4" s="1"/>
  <c r="N58" i="4"/>
  <c r="P58" i="4" s="1"/>
  <c r="N59" i="4"/>
  <c r="P59" i="4" s="1"/>
  <c r="N60" i="4"/>
  <c r="P60" i="4" s="1"/>
  <c r="N61" i="4"/>
  <c r="P61" i="4" s="1"/>
  <c r="N62" i="4"/>
  <c r="P62" i="4" s="1"/>
  <c r="N63" i="4"/>
  <c r="P63" i="4" s="1"/>
  <c r="N64" i="4"/>
  <c r="P64" i="4" s="1"/>
  <c r="N65" i="4"/>
  <c r="P65" i="4" s="1"/>
  <c r="N66" i="4"/>
  <c r="P66" i="4" s="1"/>
  <c r="N67" i="4"/>
  <c r="P67" i="4" s="1"/>
  <c r="N68" i="4"/>
  <c r="P68" i="4" s="1"/>
  <c r="N69" i="4"/>
  <c r="P69" i="4" s="1"/>
  <c r="N70" i="4"/>
  <c r="P70" i="4" s="1"/>
  <c r="N71" i="4"/>
  <c r="P71" i="4" s="1"/>
  <c r="N72" i="4"/>
  <c r="P72" i="4" s="1"/>
  <c r="N73" i="4"/>
  <c r="P73" i="4" s="1"/>
  <c r="N74" i="4"/>
  <c r="P74" i="4" s="1"/>
  <c r="N75" i="4"/>
  <c r="P75" i="4" s="1"/>
  <c r="N76" i="4"/>
  <c r="P76" i="4" s="1"/>
  <c r="N77" i="4"/>
  <c r="P77" i="4" s="1"/>
  <c r="N78" i="4"/>
  <c r="P78" i="4" s="1"/>
  <c r="N79" i="4"/>
  <c r="P79" i="4" s="1"/>
  <c r="N80" i="4"/>
  <c r="P80" i="4" s="1"/>
  <c r="N81" i="4"/>
  <c r="P81" i="4" s="1"/>
  <c r="N82" i="4"/>
  <c r="P82" i="4" s="1"/>
  <c r="N83" i="4"/>
  <c r="P83" i="4" s="1"/>
  <c r="N84" i="4"/>
  <c r="P84" i="4" s="1"/>
  <c r="N85" i="4"/>
  <c r="P85" i="4" s="1"/>
  <c r="N86" i="4"/>
  <c r="P86" i="4" s="1"/>
  <c r="N87" i="4"/>
  <c r="P87" i="4" s="1"/>
  <c r="N88" i="4"/>
  <c r="P88" i="4" s="1"/>
  <c r="N89" i="4"/>
  <c r="P89" i="4" s="1"/>
  <c r="N90" i="4"/>
  <c r="P90" i="4" s="1"/>
  <c r="N91" i="4"/>
  <c r="P91" i="4" s="1"/>
  <c r="N92" i="4"/>
  <c r="P92" i="4" s="1"/>
  <c r="N5" i="4"/>
  <c r="P5" i="4" s="1"/>
  <c r="AB5" i="4"/>
  <c r="AD5" i="4"/>
  <c r="AE5" i="4"/>
  <c r="AF5" i="4"/>
  <c r="M5" i="4"/>
  <c r="AB6" i="4"/>
  <c r="AC6" i="4"/>
  <c r="AD6" i="4"/>
  <c r="AE6" i="4"/>
  <c r="AF6" i="4"/>
  <c r="M6" i="4"/>
  <c r="AB7" i="4"/>
  <c r="AC7" i="4"/>
  <c r="AD7" i="4"/>
  <c r="AE7" i="4"/>
  <c r="AF7" i="4"/>
  <c r="M7" i="4"/>
  <c r="AB8" i="4"/>
  <c r="AC8" i="4"/>
  <c r="AD8" i="4"/>
  <c r="AE8" i="4"/>
  <c r="AF8" i="4"/>
  <c r="M8" i="4"/>
  <c r="AB9" i="4"/>
  <c r="AC9" i="4"/>
  <c r="AD9" i="4"/>
  <c r="AE9" i="4"/>
  <c r="AF9" i="4"/>
  <c r="M9" i="4"/>
  <c r="AB10" i="4"/>
  <c r="AC10" i="4"/>
  <c r="AD10" i="4"/>
  <c r="AE10" i="4"/>
  <c r="AF10" i="4"/>
  <c r="M10" i="4"/>
  <c r="AB11" i="4"/>
  <c r="AC11" i="4"/>
  <c r="AD11" i="4"/>
  <c r="AE11" i="4"/>
  <c r="AF11" i="4"/>
  <c r="M11" i="4"/>
  <c r="AB12" i="4"/>
  <c r="AC12" i="4"/>
  <c r="AD12" i="4"/>
  <c r="AE12" i="4"/>
  <c r="AF12" i="4"/>
  <c r="M12" i="4"/>
  <c r="AB13" i="4"/>
  <c r="AC13" i="4"/>
  <c r="AD13" i="4"/>
  <c r="AE13" i="4"/>
  <c r="AF13" i="4"/>
  <c r="M13" i="4"/>
  <c r="AB14" i="4"/>
  <c r="AC14" i="4"/>
  <c r="AD14" i="4"/>
  <c r="AE14" i="4"/>
  <c r="AF14" i="4"/>
  <c r="M14" i="4"/>
  <c r="AB15" i="4"/>
  <c r="AC15" i="4"/>
  <c r="AD15" i="4"/>
  <c r="AE15" i="4"/>
  <c r="AF15" i="4"/>
  <c r="M15" i="4"/>
  <c r="AB16" i="4"/>
  <c r="AC16" i="4"/>
  <c r="AD16" i="4"/>
  <c r="AE16" i="4"/>
  <c r="AF16" i="4"/>
  <c r="M16" i="4"/>
  <c r="AB17" i="4"/>
  <c r="AC17" i="4"/>
  <c r="AD17" i="4"/>
  <c r="AE17" i="4"/>
  <c r="AF17" i="4"/>
  <c r="M17" i="4"/>
  <c r="AB18" i="4"/>
  <c r="AC18" i="4"/>
  <c r="AD18" i="4"/>
  <c r="AE18" i="4"/>
  <c r="AF18" i="4"/>
  <c r="M18" i="4"/>
  <c r="AB19" i="4"/>
  <c r="AC19" i="4"/>
  <c r="AD19" i="4"/>
  <c r="AE19" i="4"/>
  <c r="AF19" i="4"/>
  <c r="M19" i="4"/>
  <c r="AB20" i="4"/>
  <c r="AC20" i="4"/>
  <c r="AD20" i="4"/>
  <c r="AE20" i="4"/>
  <c r="AF20" i="4"/>
  <c r="M20" i="4"/>
  <c r="AB21" i="4"/>
  <c r="AC21" i="4"/>
  <c r="AD21" i="4"/>
  <c r="AE21" i="4"/>
  <c r="AF21" i="4"/>
  <c r="M21" i="4"/>
  <c r="AB22" i="4"/>
  <c r="AC22" i="4"/>
  <c r="AD22" i="4"/>
  <c r="AE22" i="4"/>
  <c r="AF22" i="4"/>
  <c r="M22" i="4"/>
  <c r="AB23" i="4"/>
  <c r="AC23" i="4"/>
  <c r="AD23" i="4"/>
  <c r="AE23" i="4"/>
  <c r="AF23" i="4"/>
  <c r="M23" i="4"/>
  <c r="AB24" i="4"/>
  <c r="AC24" i="4"/>
  <c r="AD24" i="4"/>
  <c r="AE24" i="4"/>
  <c r="AF24" i="4"/>
  <c r="M24" i="4"/>
  <c r="AB25" i="4"/>
  <c r="AC25" i="4"/>
  <c r="AD25" i="4"/>
  <c r="AE25" i="4"/>
  <c r="AF25" i="4"/>
  <c r="M25" i="4"/>
  <c r="AB26" i="4"/>
  <c r="AC26" i="4"/>
  <c r="AD26" i="4"/>
  <c r="AE26" i="4"/>
  <c r="AF26" i="4"/>
  <c r="M26" i="4"/>
  <c r="AB27" i="4"/>
  <c r="AC27" i="4"/>
  <c r="AD27" i="4"/>
  <c r="AE27" i="4"/>
  <c r="AF27" i="4"/>
  <c r="M27" i="4"/>
  <c r="AB28" i="4"/>
  <c r="AC28" i="4"/>
  <c r="AD28" i="4"/>
  <c r="AE28" i="4"/>
  <c r="AF28" i="4"/>
  <c r="M28" i="4"/>
  <c r="AB29" i="4"/>
  <c r="AC29" i="4"/>
  <c r="AD29" i="4"/>
  <c r="AE29" i="4"/>
  <c r="AF29" i="4"/>
  <c r="M29" i="4"/>
  <c r="AB30" i="4"/>
  <c r="AC30" i="4"/>
  <c r="AD30" i="4"/>
  <c r="AE30" i="4"/>
  <c r="AF30" i="4"/>
  <c r="M30" i="4"/>
  <c r="AB31" i="4"/>
  <c r="AC31" i="4"/>
  <c r="AD31" i="4"/>
  <c r="AE31" i="4"/>
  <c r="AF31" i="4"/>
  <c r="M31" i="4"/>
  <c r="AB32" i="4"/>
  <c r="AC32" i="4"/>
  <c r="AD32" i="4"/>
  <c r="AE32" i="4"/>
  <c r="AF32" i="4"/>
  <c r="M32" i="4"/>
  <c r="AB33" i="4"/>
  <c r="AC33" i="4"/>
  <c r="AD33" i="4"/>
  <c r="AE33" i="4"/>
  <c r="AF33" i="4"/>
  <c r="M33" i="4"/>
  <c r="AB34" i="4"/>
  <c r="AC34" i="4"/>
  <c r="AD34" i="4"/>
  <c r="AE34" i="4"/>
  <c r="AF34" i="4"/>
  <c r="M34" i="4"/>
  <c r="AB35" i="4"/>
  <c r="AC35" i="4"/>
  <c r="AD35" i="4"/>
  <c r="AE35" i="4"/>
  <c r="AF35" i="4"/>
  <c r="M35" i="4"/>
  <c r="AB36" i="4"/>
  <c r="AC36" i="4"/>
  <c r="AD36" i="4"/>
  <c r="AE36" i="4"/>
  <c r="AF36" i="4"/>
  <c r="M36" i="4"/>
  <c r="AB37" i="4"/>
  <c r="AC37" i="4"/>
  <c r="AD37" i="4"/>
  <c r="AE37" i="4"/>
  <c r="AF37" i="4"/>
  <c r="M37" i="4"/>
  <c r="AB38" i="4"/>
  <c r="AC38" i="4"/>
  <c r="AD38" i="4"/>
  <c r="AE38" i="4"/>
  <c r="AF38" i="4"/>
  <c r="M38" i="4"/>
  <c r="AB39" i="4"/>
  <c r="AC39" i="4"/>
  <c r="AD39" i="4"/>
  <c r="AE39" i="4"/>
  <c r="AF39" i="4"/>
  <c r="M39" i="4"/>
  <c r="AB40" i="4"/>
  <c r="AC40" i="4"/>
  <c r="AD40" i="4"/>
  <c r="AE40" i="4"/>
  <c r="AF40" i="4"/>
  <c r="M40" i="4"/>
  <c r="AB41" i="4"/>
  <c r="AC41" i="4"/>
  <c r="AD41" i="4"/>
  <c r="AE41" i="4"/>
  <c r="AF41" i="4"/>
  <c r="M41" i="4"/>
  <c r="AB42" i="4"/>
  <c r="AC42" i="4"/>
  <c r="AD42" i="4"/>
  <c r="AE42" i="4"/>
  <c r="AF42" i="4"/>
  <c r="M42" i="4"/>
  <c r="AB43" i="4"/>
  <c r="AC43" i="4"/>
  <c r="AD43" i="4"/>
  <c r="AE43" i="4"/>
  <c r="AF43" i="4"/>
  <c r="M43" i="4"/>
  <c r="AB44" i="4"/>
  <c r="AC44" i="4"/>
  <c r="AD44" i="4"/>
  <c r="AE44" i="4"/>
  <c r="AF44" i="4"/>
  <c r="M44" i="4"/>
  <c r="AB45" i="4"/>
  <c r="AC45" i="4"/>
  <c r="AD45" i="4"/>
  <c r="AE45" i="4"/>
  <c r="AF45" i="4"/>
  <c r="M45" i="4"/>
  <c r="AB46" i="4"/>
  <c r="AC46" i="4"/>
  <c r="AD46" i="4"/>
  <c r="AE46" i="4"/>
  <c r="AF46" i="4"/>
  <c r="M46" i="4"/>
  <c r="AB47" i="4"/>
  <c r="AC47" i="4"/>
  <c r="AD47" i="4"/>
  <c r="AE47" i="4"/>
  <c r="AF47" i="4"/>
  <c r="M47" i="4"/>
  <c r="AB48" i="4"/>
  <c r="AC48" i="4"/>
  <c r="AD48" i="4"/>
  <c r="AE48" i="4"/>
  <c r="AF48" i="4"/>
  <c r="M48" i="4"/>
  <c r="AB49" i="4"/>
  <c r="AC49" i="4"/>
  <c r="AD49" i="4"/>
  <c r="AE49" i="4"/>
  <c r="AF49" i="4"/>
  <c r="M49" i="4"/>
  <c r="AB50" i="4"/>
  <c r="AC50" i="4"/>
  <c r="AD50" i="4"/>
  <c r="AE50" i="4"/>
  <c r="AF50" i="4"/>
  <c r="M50" i="4"/>
  <c r="AB51" i="4"/>
  <c r="AC51" i="4"/>
  <c r="AD51" i="4"/>
  <c r="AE51" i="4"/>
  <c r="AF51" i="4"/>
  <c r="M51" i="4"/>
  <c r="AB52" i="4"/>
  <c r="AC52" i="4"/>
  <c r="AD52" i="4"/>
  <c r="AE52" i="4"/>
  <c r="AF52" i="4"/>
  <c r="M52" i="4"/>
  <c r="AB53" i="4"/>
  <c r="AC53" i="4"/>
  <c r="AD53" i="4"/>
  <c r="AE53" i="4"/>
  <c r="AF53" i="4"/>
  <c r="M53" i="4"/>
  <c r="AB54" i="4"/>
  <c r="AC54" i="4"/>
  <c r="AD54" i="4"/>
  <c r="AE54" i="4"/>
  <c r="AF54" i="4"/>
  <c r="M54" i="4"/>
  <c r="AB55" i="4"/>
  <c r="AC55" i="4"/>
  <c r="AD55" i="4"/>
  <c r="AE55" i="4"/>
  <c r="AF55" i="4"/>
  <c r="M55" i="4"/>
  <c r="AB56" i="4"/>
  <c r="AC56" i="4"/>
  <c r="AD56" i="4"/>
  <c r="AE56" i="4"/>
  <c r="AF56" i="4"/>
  <c r="M56" i="4"/>
  <c r="AB57" i="4"/>
  <c r="AC57" i="4"/>
  <c r="AD57" i="4"/>
  <c r="AE57" i="4"/>
  <c r="AF57" i="4"/>
  <c r="M57" i="4"/>
  <c r="AB58" i="4"/>
  <c r="AC58" i="4"/>
  <c r="AD58" i="4"/>
  <c r="AE58" i="4"/>
  <c r="AF58" i="4"/>
  <c r="M58" i="4"/>
  <c r="AB59" i="4"/>
  <c r="AC59" i="4"/>
  <c r="AD59" i="4"/>
  <c r="AE59" i="4"/>
  <c r="AF59" i="4"/>
  <c r="M59" i="4"/>
  <c r="AB60" i="4"/>
  <c r="AC60" i="4"/>
  <c r="AD60" i="4"/>
  <c r="AE60" i="4"/>
  <c r="AF60" i="4"/>
  <c r="M60" i="4"/>
  <c r="AB61" i="4"/>
  <c r="AC61" i="4"/>
  <c r="AD61" i="4"/>
  <c r="AE61" i="4"/>
  <c r="AF61" i="4"/>
  <c r="M61" i="4"/>
  <c r="AB62" i="4"/>
  <c r="AC62" i="4"/>
  <c r="AD62" i="4"/>
  <c r="AE62" i="4"/>
  <c r="AF62" i="4"/>
  <c r="M62" i="4"/>
  <c r="AB63" i="4"/>
  <c r="AC63" i="4"/>
  <c r="AD63" i="4"/>
  <c r="AE63" i="4"/>
  <c r="AF63" i="4"/>
  <c r="M63" i="4"/>
  <c r="AB64" i="4"/>
  <c r="AC64" i="4"/>
  <c r="AD64" i="4"/>
  <c r="AE64" i="4"/>
  <c r="AF64" i="4"/>
  <c r="M64" i="4"/>
  <c r="AB65" i="4"/>
  <c r="AC65" i="4"/>
  <c r="AD65" i="4"/>
  <c r="AE65" i="4"/>
  <c r="AF65" i="4"/>
  <c r="M65" i="4"/>
  <c r="AB66" i="4"/>
  <c r="AC66" i="4"/>
  <c r="AD66" i="4"/>
  <c r="AE66" i="4"/>
  <c r="AF66" i="4"/>
  <c r="M66" i="4"/>
  <c r="AB67" i="4"/>
  <c r="AC67" i="4"/>
  <c r="AD67" i="4"/>
  <c r="AE67" i="4"/>
  <c r="AF67" i="4"/>
  <c r="M67" i="4"/>
  <c r="AB68" i="4"/>
  <c r="AC68" i="4"/>
  <c r="AD68" i="4"/>
  <c r="AE68" i="4"/>
  <c r="AF68" i="4"/>
  <c r="M68" i="4"/>
  <c r="AB69" i="4"/>
  <c r="AC69" i="4"/>
  <c r="AD69" i="4"/>
  <c r="AE69" i="4"/>
  <c r="AF69" i="4"/>
  <c r="M69" i="4"/>
  <c r="AB70" i="4"/>
  <c r="AC70" i="4"/>
  <c r="AD70" i="4"/>
  <c r="AE70" i="4"/>
  <c r="AF70" i="4"/>
  <c r="M70" i="4"/>
  <c r="AB71" i="4"/>
  <c r="AC71" i="4"/>
  <c r="AD71" i="4"/>
  <c r="AE71" i="4"/>
  <c r="AF71" i="4"/>
  <c r="M71" i="4"/>
  <c r="AB72" i="4"/>
  <c r="AC72" i="4"/>
  <c r="AD72" i="4"/>
  <c r="AE72" i="4"/>
  <c r="AF72" i="4"/>
  <c r="M72" i="4"/>
  <c r="AB73" i="4"/>
  <c r="AC73" i="4"/>
  <c r="AD73" i="4"/>
  <c r="AE73" i="4"/>
  <c r="AF73" i="4"/>
  <c r="M73" i="4"/>
  <c r="AB74" i="4"/>
  <c r="AC74" i="4"/>
  <c r="AD74" i="4"/>
  <c r="AE74" i="4"/>
  <c r="AF74" i="4"/>
  <c r="M74" i="4"/>
  <c r="AB75" i="4"/>
  <c r="AC75" i="4"/>
  <c r="AD75" i="4"/>
  <c r="AE75" i="4"/>
  <c r="AF75" i="4"/>
  <c r="M75" i="4"/>
  <c r="AB76" i="4"/>
  <c r="AC76" i="4"/>
  <c r="AD76" i="4"/>
  <c r="AE76" i="4"/>
  <c r="AF76" i="4"/>
  <c r="M76" i="4"/>
  <c r="AB77" i="4"/>
  <c r="AC77" i="4"/>
  <c r="AD77" i="4"/>
  <c r="AE77" i="4"/>
  <c r="AF77" i="4"/>
  <c r="M77" i="4"/>
  <c r="AB78" i="4"/>
  <c r="AC78" i="4"/>
  <c r="AD78" i="4"/>
  <c r="AE78" i="4"/>
  <c r="AF78" i="4"/>
  <c r="M78" i="4"/>
  <c r="AB79" i="4"/>
  <c r="AC79" i="4"/>
  <c r="AD79" i="4"/>
  <c r="AE79" i="4"/>
  <c r="AF79" i="4"/>
  <c r="M79" i="4"/>
  <c r="AB80" i="4"/>
  <c r="AC80" i="4"/>
  <c r="AD80" i="4"/>
  <c r="AE80" i="4"/>
  <c r="AF80" i="4"/>
  <c r="M80" i="4"/>
  <c r="AB81" i="4"/>
  <c r="AC81" i="4"/>
  <c r="AD81" i="4"/>
  <c r="AE81" i="4"/>
  <c r="AF81" i="4"/>
  <c r="M81" i="4"/>
  <c r="AB82" i="4"/>
  <c r="AC82" i="4"/>
  <c r="AD82" i="4"/>
  <c r="AE82" i="4"/>
  <c r="AF82" i="4"/>
  <c r="M82" i="4"/>
  <c r="AB83" i="4"/>
  <c r="AC83" i="4"/>
  <c r="AD83" i="4"/>
  <c r="AE83" i="4"/>
  <c r="AF83" i="4"/>
  <c r="M83" i="4"/>
  <c r="AB84" i="4"/>
  <c r="AC84" i="4"/>
  <c r="AD84" i="4"/>
  <c r="AE84" i="4"/>
  <c r="AF84" i="4"/>
  <c r="M84" i="4"/>
  <c r="AB85" i="4"/>
  <c r="AC85" i="4"/>
  <c r="AD85" i="4"/>
  <c r="AE85" i="4"/>
  <c r="AF85" i="4"/>
  <c r="M85" i="4"/>
  <c r="AB86" i="4"/>
  <c r="AC86" i="4"/>
  <c r="AD86" i="4"/>
  <c r="AE86" i="4"/>
  <c r="AF86" i="4"/>
  <c r="M86" i="4"/>
  <c r="AB87" i="4"/>
  <c r="AC87" i="4"/>
  <c r="AD87" i="4"/>
  <c r="AE87" i="4"/>
  <c r="AF87" i="4"/>
  <c r="M87" i="4"/>
  <c r="AB88" i="4"/>
  <c r="AC88" i="4"/>
  <c r="AD88" i="4"/>
  <c r="AE88" i="4"/>
  <c r="AF88" i="4"/>
  <c r="M88" i="4"/>
  <c r="AB89" i="4"/>
  <c r="AC89" i="4"/>
  <c r="AD89" i="4"/>
  <c r="AE89" i="4"/>
  <c r="AF89" i="4"/>
  <c r="M89" i="4"/>
  <c r="AB90" i="4"/>
  <c r="AC90" i="4"/>
  <c r="AD90" i="4"/>
  <c r="AE90" i="4"/>
  <c r="AF90" i="4"/>
  <c r="M90" i="4"/>
  <c r="AB91" i="4"/>
  <c r="AC91" i="4"/>
  <c r="AD91" i="4"/>
  <c r="AE91" i="4"/>
  <c r="AF91" i="4"/>
  <c r="M91" i="4"/>
  <c r="AB92" i="4"/>
  <c r="AC92" i="4"/>
  <c r="AD92" i="4"/>
  <c r="AE92" i="4"/>
  <c r="AF92" i="4"/>
  <c r="M92" i="4"/>
  <c r="AA6" i="4"/>
  <c r="AA7" i="4"/>
  <c r="AA8" i="4"/>
  <c r="J8" i="4" s="1"/>
  <c r="AA9" i="4"/>
  <c r="AA10" i="4"/>
  <c r="AA11" i="4"/>
  <c r="AA12" i="4"/>
  <c r="AA13" i="4"/>
  <c r="AA14" i="4"/>
  <c r="AA15" i="4"/>
  <c r="AA16" i="4"/>
  <c r="J16" i="4" s="1"/>
  <c r="AA17" i="4"/>
  <c r="AA18" i="4"/>
  <c r="AA19" i="4"/>
  <c r="AA20" i="4"/>
  <c r="AA21" i="4"/>
  <c r="AA22" i="4"/>
  <c r="AA23" i="4"/>
  <c r="AA24" i="4"/>
  <c r="J24" i="4" s="1"/>
  <c r="AA25" i="4"/>
  <c r="AA26" i="4"/>
  <c r="AA27" i="4"/>
  <c r="AA28" i="4"/>
  <c r="AA29" i="4"/>
  <c r="AA30" i="4"/>
  <c r="AA31" i="4"/>
  <c r="AA32" i="4"/>
  <c r="J32" i="4" s="1"/>
  <c r="AA33" i="4"/>
  <c r="AA34" i="4"/>
  <c r="AA35" i="4"/>
  <c r="AA36" i="4"/>
  <c r="AA37" i="4"/>
  <c r="AA38" i="4"/>
  <c r="AA39" i="4"/>
  <c r="AA40" i="4"/>
  <c r="AA41" i="4"/>
  <c r="AA42" i="4"/>
  <c r="AA43" i="4"/>
  <c r="AA44" i="4"/>
  <c r="AA45" i="4"/>
  <c r="AA46" i="4"/>
  <c r="AA47" i="4"/>
  <c r="AA48" i="4"/>
  <c r="J48" i="4" s="1"/>
  <c r="AA49" i="4"/>
  <c r="AA50" i="4"/>
  <c r="AA51" i="4"/>
  <c r="AA52" i="4"/>
  <c r="AA53" i="4"/>
  <c r="AA54" i="4"/>
  <c r="AA55" i="4"/>
  <c r="AA56" i="4"/>
  <c r="AA57" i="4"/>
  <c r="AA58" i="4"/>
  <c r="AA59" i="4"/>
  <c r="AA60" i="4"/>
  <c r="AA61" i="4"/>
  <c r="AA62" i="4"/>
  <c r="AA63" i="4"/>
  <c r="AA64" i="4"/>
  <c r="J64" i="4" s="1"/>
  <c r="AA65" i="4"/>
  <c r="AA66" i="4"/>
  <c r="AA67" i="4"/>
  <c r="AA68" i="4"/>
  <c r="AA69" i="4"/>
  <c r="AA70" i="4"/>
  <c r="AA71" i="4"/>
  <c r="AA72" i="4"/>
  <c r="AA73" i="4"/>
  <c r="AA74" i="4"/>
  <c r="AA75" i="4"/>
  <c r="AA76" i="4"/>
  <c r="AA77" i="4"/>
  <c r="AA78" i="4"/>
  <c r="AA79" i="4"/>
  <c r="AA80" i="4"/>
  <c r="AA81" i="4"/>
  <c r="AA82" i="4"/>
  <c r="AA83" i="4"/>
  <c r="AA84" i="4"/>
  <c r="AA85" i="4"/>
  <c r="AA86" i="4"/>
  <c r="AA87" i="4"/>
  <c r="AA88" i="4"/>
  <c r="AA89" i="4"/>
  <c r="AA90" i="4"/>
  <c r="AA91" i="4"/>
  <c r="AA92" i="4"/>
  <c r="AA5" i="4"/>
  <c r="J80" i="4" l="1"/>
  <c r="J40" i="4"/>
  <c r="J72" i="4"/>
  <c r="J56" i="4"/>
  <c r="J88" i="4"/>
  <c r="J5" i="4"/>
  <c r="J73" i="4"/>
  <c r="J65" i="4"/>
  <c r="J41" i="4"/>
  <c r="J33" i="4"/>
  <c r="J9" i="4"/>
  <c r="J49" i="4"/>
  <c r="J25" i="4"/>
  <c r="J81" i="4"/>
  <c r="J57" i="4"/>
  <c r="J17" i="4"/>
  <c r="J53" i="4"/>
  <c r="J45" i="4"/>
  <c r="J37" i="4"/>
  <c r="J29" i="4"/>
  <c r="J21" i="4"/>
  <c r="J13" i="4"/>
  <c r="J69" i="4"/>
  <c r="J77" i="4"/>
  <c r="J61" i="4"/>
  <c r="J89" i="4"/>
  <c r="L33" i="4"/>
  <c r="K49" i="4"/>
  <c r="K41" i="4"/>
  <c r="L68" i="4"/>
  <c r="K67" i="4"/>
  <c r="K63" i="4"/>
  <c r="K59" i="4"/>
  <c r="L56" i="4"/>
  <c r="L52" i="4"/>
  <c r="L48" i="4"/>
  <c r="L44" i="4"/>
  <c r="K43" i="4"/>
  <c r="K39" i="4"/>
  <c r="L36" i="4"/>
  <c r="L32" i="4"/>
  <c r="L24" i="4"/>
  <c r="K19" i="4"/>
  <c r="L16" i="4"/>
  <c r="K15" i="4"/>
  <c r="L12" i="4"/>
  <c r="K7" i="4"/>
  <c r="J82" i="4"/>
  <c r="J66" i="4"/>
  <c r="J50" i="4"/>
  <c r="J34" i="4"/>
  <c r="J18" i="4"/>
  <c r="K91" i="4"/>
  <c r="K87" i="4"/>
  <c r="L84" i="4"/>
  <c r="K79" i="4"/>
  <c r="L76" i="4"/>
  <c r="K71" i="4"/>
  <c r="K35" i="4"/>
  <c r="K31" i="4"/>
  <c r="K27" i="4"/>
  <c r="K23" i="4"/>
  <c r="L20" i="4"/>
  <c r="K11" i="4"/>
  <c r="L8" i="4"/>
  <c r="J90" i="4"/>
  <c r="J74" i="4"/>
  <c r="J58" i="4"/>
  <c r="J42" i="4"/>
  <c r="J26" i="4"/>
  <c r="J10" i="4"/>
  <c r="L92" i="4"/>
  <c r="L88" i="4"/>
  <c r="K83" i="4"/>
  <c r="L80" i="4"/>
  <c r="K75" i="4"/>
  <c r="L72" i="4"/>
  <c r="L64" i="4"/>
  <c r="L60" i="4"/>
  <c r="K55" i="4"/>
  <c r="K51" i="4"/>
  <c r="K47" i="4"/>
  <c r="L40" i="4"/>
  <c r="L28" i="4"/>
  <c r="J86" i="4"/>
  <c r="J78" i="4"/>
  <c r="J70" i="4"/>
  <c r="J62" i="4"/>
  <c r="J54" i="4"/>
  <c r="J46" i="4"/>
  <c r="J38" i="4"/>
  <c r="J30" i="4"/>
  <c r="J22" i="4"/>
  <c r="J14" i="4"/>
  <c r="J6" i="4"/>
  <c r="L89" i="4"/>
  <c r="L85" i="4"/>
  <c r="L81" i="4"/>
  <c r="L77" i="4"/>
  <c r="L73" i="4"/>
  <c r="L65" i="4"/>
  <c r="L61" i="4"/>
  <c r="L57" i="4"/>
  <c r="L53" i="4"/>
  <c r="L49" i="4"/>
  <c r="L45" i="4"/>
  <c r="L41" i="4"/>
  <c r="L37" i="4"/>
  <c r="L13" i="4"/>
  <c r="K89" i="4"/>
  <c r="K85" i="4"/>
  <c r="L74" i="4"/>
  <c r="L70" i="4"/>
  <c r="K65" i="4"/>
  <c r="K53" i="4"/>
  <c r="L34" i="4"/>
  <c r="K29" i="4"/>
  <c r="L90" i="4"/>
  <c r="K81" i="4"/>
  <c r="L66" i="4"/>
  <c r="L62" i="4"/>
  <c r="K57" i="4"/>
  <c r="K45" i="4"/>
  <c r="L38" i="4"/>
  <c r="K33" i="4"/>
  <c r="L26" i="4"/>
  <c r="K13" i="4"/>
  <c r="L82" i="4"/>
  <c r="K77" i="4"/>
  <c r="L58" i="4"/>
  <c r="L54" i="4"/>
  <c r="L50" i="4"/>
  <c r="L46" i="4"/>
  <c r="L30" i="4"/>
  <c r="K25" i="4"/>
  <c r="K21" i="4"/>
  <c r="J60" i="4"/>
  <c r="J52" i="4"/>
  <c r="J44" i="4"/>
  <c r="J36" i="4"/>
  <c r="J28" i="4"/>
  <c r="J20" i="4"/>
  <c r="J12" i="4"/>
  <c r="L86" i="4"/>
  <c r="L78" i="4"/>
  <c r="K73" i="4"/>
  <c r="K69" i="4"/>
  <c r="K61" i="4"/>
  <c r="L42" i="4"/>
  <c r="K37" i="4"/>
  <c r="J91" i="4"/>
  <c r="J83" i="4"/>
  <c r="J75" i="4"/>
  <c r="J67" i="4"/>
  <c r="J59" i="4"/>
  <c r="J51" i="4"/>
  <c r="J43" i="4"/>
  <c r="J35" i="4"/>
  <c r="J27" i="4"/>
  <c r="J19" i="4"/>
  <c r="J11" i="4"/>
  <c r="J87" i="4"/>
  <c r="J79" i="4"/>
  <c r="J71" i="4"/>
  <c r="L69" i="4"/>
  <c r="J63" i="4"/>
  <c r="J55" i="4"/>
  <c r="J47" i="4"/>
  <c r="J39" i="4"/>
  <c r="J31" i="4"/>
  <c r="J23" i="4"/>
  <c r="J15" i="4"/>
  <c r="J7" i="4"/>
  <c r="L29" i="4"/>
  <c r="L25" i="4"/>
  <c r="L21" i="4"/>
  <c r="L17" i="4"/>
  <c r="L9" i="4"/>
  <c r="L5" i="4"/>
  <c r="L22" i="4"/>
  <c r="L18" i="4"/>
  <c r="K17" i="4"/>
  <c r="L14" i="4"/>
  <c r="L10" i="4"/>
  <c r="K9" i="4"/>
  <c r="L6" i="4"/>
  <c r="K5" i="4"/>
  <c r="K84" i="4"/>
  <c r="K80" i="4"/>
  <c r="K76" i="4"/>
  <c r="K72" i="4"/>
  <c r="K68" i="4"/>
  <c r="K64" i="4"/>
  <c r="K60" i="4"/>
  <c r="K56" i="4"/>
  <c r="K52" i="4"/>
  <c r="K48" i="4"/>
  <c r="K44" i="4"/>
  <c r="K40" i="4"/>
  <c r="K36" i="4"/>
  <c r="K32" i="4"/>
  <c r="K28" i="4"/>
  <c r="K24" i="4"/>
  <c r="K20" i="4"/>
  <c r="K16" i="4"/>
  <c r="K12" i="4"/>
  <c r="K8" i="4"/>
  <c r="K92" i="4"/>
  <c r="L91" i="4"/>
  <c r="K90" i="4"/>
  <c r="L87" i="4"/>
  <c r="K86" i="4"/>
  <c r="L83" i="4"/>
  <c r="K82" i="4"/>
  <c r="L79" i="4"/>
  <c r="K78" i="4"/>
  <c r="L75" i="4"/>
  <c r="K74" i="4"/>
  <c r="L71" i="4"/>
  <c r="K70" i="4"/>
  <c r="L67" i="4"/>
  <c r="K66" i="4"/>
  <c r="L63" i="4"/>
  <c r="K62" i="4"/>
  <c r="L59" i="4"/>
  <c r="K58" i="4"/>
  <c r="L55" i="4"/>
  <c r="K54" i="4"/>
  <c r="L51" i="4"/>
  <c r="K50" i="4"/>
  <c r="L47" i="4"/>
  <c r="K46" i="4"/>
  <c r="L43" i="4"/>
  <c r="K42" i="4"/>
  <c r="L39" i="4"/>
  <c r="K38" i="4"/>
  <c r="L35" i="4"/>
  <c r="K34" i="4"/>
  <c r="L31" i="4"/>
  <c r="K30" i="4"/>
  <c r="L27" i="4"/>
  <c r="K26" i="4"/>
  <c r="L23" i="4"/>
  <c r="K22" i="4"/>
  <c r="L19" i="4"/>
  <c r="K18" i="4"/>
  <c r="L15" i="4"/>
  <c r="K14" i="4"/>
  <c r="L11" i="4"/>
  <c r="K10" i="4"/>
  <c r="L7" i="4"/>
  <c r="K6" i="4"/>
  <c r="K88" i="4"/>
  <c r="J85" i="4"/>
  <c r="J92" i="4"/>
  <c r="J84" i="4"/>
  <c r="J76" i="4"/>
  <c r="J68" i="4"/>
</calcChain>
</file>

<file path=xl/sharedStrings.xml><?xml version="1.0" encoding="utf-8"?>
<sst xmlns="http://schemas.openxmlformats.org/spreadsheetml/2006/main" count="2932" uniqueCount="443">
  <si>
    <t>ID</t>
  </si>
  <si>
    <t>Province</t>
  </si>
  <si>
    <t>OrgID</t>
  </si>
  <si>
    <t>Org</t>
  </si>
  <si>
    <t>Intervention</t>
  </si>
  <si>
    <t>EBITDA R8</t>
  </si>
  <si>
    <t>FIT</t>
  </si>
  <si>
    <t>นครพนม</t>
  </si>
  <si>
    <t>10711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</si>
  <si>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</si>
  <si>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</si>
  <si>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</si>
  <si>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</si>
  <si>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</si>
  <si>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</si>
  <si>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</si>
  <si>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</si>
  <si>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</si>
  <si>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11451</t>
  </si>
  <si>
    <t>40840</t>
  </si>
  <si>
    <t>บึงกาฬ</t>
  </si>
  <si>
    <t>11040</t>
  </si>
  <si>
    <t>11041</t>
  </si>
  <si>
    <t>11043</t>
  </si>
  <si>
    <t>11046</t>
  </si>
  <si>
    <t>11047</t>
  </si>
  <si>
    <t>11048</t>
  </si>
  <si>
    <t>11049</t>
  </si>
  <si>
    <t>11050</t>
  </si>
  <si>
    <t>เลย</t>
  </si>
  <si>
    <t>10705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</si>
  <si>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</si>
  <si>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</si>
  <si>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</si>
  <si>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</si>
  <si>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</si>
  <si>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</si>
  <si>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</si>
  <si>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</si>
  <si>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</si>
  <si>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</si>
  <si>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11447</t>
  </si>
  <si>
    <t>14133</t>
  </si>
  <si>
    <t>28861</t>
  </si>
  <si>
    <t>สกลนคร</t>
  </si>
  <si>
    <t>10710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</si>
  <si>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</si>
  <si>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</si>
  <si>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</si>
  <si>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</si>
  <si>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</si>
  <si>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</si>
  <si>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</si>
  <si>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</si>
  <si>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</si>
  <si>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</si>
  <si>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</si>
  <si>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</si>
  <si>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</si>
  <si>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</si>
  <si>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</si>
  <si>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11450</t>
  </si>
  <si>
    <t>21323</t>
  </si>
  <si>
    <t>หนองคาย</t>
  </si>
  <si>
    <t>10706</t>
  </si>
  <si>
    <t>11042</t>
  </si>
  <si>
    <t>11044</t>
  </si>
  <si>
    <t>11045</t>
  </si>
  <si>
    <t>11448</t>
  </si>
  <si>
    <t>21356</t>
  </si>
  <si>
    <t>28778</t>
  </si>
  <si>
    <t>28811</t>
  </si>
  <si>
    <t>28815</t>
  </si>
  <si>
    <t>หนองบัวลำภู</t>
  </si>
  <si>
    <t>10704</t>
  </si>
  <si>
    <t>10991</t>
  </si>
  <si>
    <t>10992</t>
  </si>
  <si>
    <t>10993</t>
  </si>
  <si>
    <t>10994</t>
  </si>
  <si>
    <t>23367</t>
  </si>
  <si>
    <t>อุดรธานี</t>
  </si>
  <si>
    <t>10671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</si>
  <si>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</si>
  <si>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</si>
  <si>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</si>
  <si>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</si>
  <si>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</si>
  <si>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</si>
  <si>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</si>
  <si>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</si>
  <si>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</si>
  <si>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</si>
  <si>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</si>
  <si>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</si>
  <si>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</si>
  <si>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</si>
  <si>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</si>
  <si>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</si>
  <si>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</si>
  <si>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11446</t>
  </si>
  <si>
    <t>25058</t>
  </si>
  <si>
    <t>25059</t>
  </si>
  <si>
    <t>ตาราง FEED เดือนเมษายน 2567</t>
  </si>
  <si>
    <t>Screening Parameter</t>
  </si>
  <si>
    <t>Risk NI R8</t>
  </si>
  <si>
    <t>Efficiency Parameter</t>
  </si>
  <si>
    <t>อัตราครองเตียง</t>
  </si>
  <si>
    <t>AdjRW</t>
  </si>
  <si>
    <t>Unit Cost OP</t>
  </si>
  <si>
    <t>Collection Peroid-UC</t>
  </si>
  <si>
    <t>Collection Peroid-CSMBS</t>
  </si>
  <si>
    <t>Inventory</t>
  </si>
  <si>
    <t>Productivity</t>
  </si>
  <si>
    <t xml:space="preserve">Unit Cost </t>
  </si>
  <si>
    <t>จัดเก็บรายได้</t>
  </si>
  <si>
    <t>ผลการประเมินกลุ่ม FEED</t>
  </si>
  <si>
    <t xml:space="preserve">% Efficiency </t>
  </si>
  <si>
    <t>ผลการประเมิน % Efficiency Parameter</t>
  </si>
  <si>
    <t>Risk NI - R8</t>
  </si>
  <si>
    <t>กลุ่ม FEED</t>
  </si>
  <si>
    <t>ตาราง FEED เดือนกันยายน 2566</t>
  </si>
  <si>
    <t>% Efficiency Parameter</t>
  </si>
  <si>
    <t>รวมคะแนนที่ได้</t>
  </si>
  <si>
    <t xml:space="preserve"> นครพนม </t>
  </si>
  <si>
    <t xml:space="preserve"> ปลาปาก </t>
  </si>
  <si>
    <t xml:space="preserve"> ท่าอุเทน </t>
  </si>
  <si>
    <t xml:space="preserve"> บ้านแพง </t>
  </si>
  <si>
    <t xml:space="preserve"> นาทม </t>
  </si>
  <si>
    <t xml:space="preserve"> เรณูนคร </t>
  </si>
  <si>
    <t xml:space="preserve"> นาแก </t>
  </si>
  <si>
    <t xml:space="preserve"> ศรีสงคราม </t>
  </si>
  <si>
    <t xml:space="preserve"> นาหว้า </t>
  </si>
  <si>
    <t xml:space="preserve"> โพนสวรรค์ </t>
  </si>
  <si>
    <t xml:space="preserve">ธาตุพนม </t>
  </si>
  <si>
    <t xml:space="preserve"> วังยาง </t>
  </si>
  <si>
    <t>พรเจริญ</t>
  </si>
  <si>
    <t>โซ่พิสัย</t>
  </si>
  <si>
    <t>เซกา</t>
  </si>
  <si>
    <t>ปากคาด</t>
  </si>
  <si>
    <t>บึงโขงหลง</t>
  </si>
  <si>
    <t>ศรีวิไล</t>
  </si>
  <si>
    <t>บุ่งคล้า</t>
  </si>
  <si>
    <t>นาด้วง</t>
  </si>
  <si>
    <t>เชียงคาน</t>
  </si>
  <si>
    <t>ปากชม</t>
  </si>
  <si>
    <t>นาแห้ว</t>
  </si>
  <si>
    <t>ภูเรือ</t>
  </si>
  <si>
    <t>ท่าลี่</t>
  </si>
  <si>
    <t>วังสะพุง</t>
  </si>
  <si>
    <t>ภูกระดึง</t>
  </si>
  <si>
    <t>ภูหลวง</t>
  </si>
  <si>
    <t>ผาขาว</t>
  </si>
  <si>
    <t>ด่านซ้าย</t>
  </si>
  <si>
    <t>เอราวัณ</t>
  </si>
  <si>
    <t>หนองหิน</t>
  </si>
  <si>
    <t>กุสุมาลย์</t>
  </si>
  <si>
    <t>กุดบาก</t>
  </si>
  <si>
    <t xml:space="preserve">พระ อจ.ฝั้นฯ </t>
  </si>
  <si>
    <t>พังโคน</t>
  </si>
  <si>
    <t>วาริชภูมิ</t>
  </si>
  <si>
    <t>นิคมน้ำอูน</t>
  </si>
  <si>
    <t>วานรนิวาส</t>
  </si>
  <si>
    <t>คำตากล้า</t>
  </si>
  <si>
    <t>พระ อจ.มั่นฯ</t>
  </si>
  <si>
    <t>อากาศอำนวย</t>
  </si>
  <si>
    <t>ส่องดาว</t>
  </si>
  <si>
    <t>เต่างอย</t>
  </si>
  <si>
    <t>โคกศรีสุพรรณ</t>
  </si>
  <si>
    <t>เจริญศิลป์</t>
  </si>
  <si>
    <t>โพนนาแก้ว</t>
  </si>
  <si>
    <t xml:space="preserve">สว่างแดนดิน </t>
  </si>
  <si>
    <t xml:space="preserve">พระ อจ.แบนฯ </t>
  </si>
  <si>
    <t>โพนพิสัย</t>
  </si>
  <si>
    <t>ศรีเชียงใหม่</t>
  </si>
  <si>
    <t>สังคม</t>
  </si>
  <si>
    <t>ท่าบ่อ</t>
  </si>
  <si>
    <t>สระใคร</t>
  </si>
  <si>
    <t>โพธิ์ตาก</t>
  </si>
  <si>
    <t>เฝ้าไร่</t>
  </si>
  <si>
    <t>รัตนวาปี</t>
  </si>
  <si>
    <t>นากลาง</t>
  </si>
  <si>
    <t>โนนสัง</t>
  </si>
  <si>
    <t>ศรีบุญเรือง</t>
  </si>
  <si>
    <t>สุวรรณคูหา</t>
  </si>
  <si>
    <t>นาวังฯ</t>
  </si>
  <si>
    <t>กุดจับ</t>
  </si>
  <si>
    <t>หนองวัวซอ</t>
  </si>
  <si>
    <t>กุมภวาปี</t>
  </si>
  <si>
    <t>ห้วยเกิ้ง</t>
  </si>
  <si>
    <t>โนนสะอาด</t>
  </si>
  <si>
    <t>หนองหาน</t>
  </si>
  <si>
    <t>ทุ่งฝน</t>
  </si>
  <si>
    <t>ไชยวาน</t>
  </si>
  <si>
    <t>ศรีธาตุ</t>
  </si>
  <si>
    <t>วังสามหมอ</t>
  </si>
  <si>
    <t>บ้านผือ</t>
  </si>
  <si>
    <t>น้ำโสม</t>
  </si>
  <si>
    <t>เพ็ญ</t>
  </si>
  <si>
    <t>สร้างคอม</t>
  </si>
  <si>
    <t>หนองแสง</t>
  </si>
  <si>
    <t>นายูง</t>
  </si>
  <si>
    <t>พิบูลย์รักษ์</t>
  </si>
  <si>
    <t>บ้านดุง</t>
  </si>
  <si>
    <t>กู่แก้ว</t>
  </si>
  <si>
    <t>ประจักษ์ฯ</t>
  </si>
  <si>
    <t>Group MOPH</t>
  </si>
  <si>
    <t>%คะแนนที่ได้</t>
  </si>
  <si>
    <t>%คะแนนที่ได้ (ข้อที่ได้คะแนน/ข้อทั้งหมด)X100</t>
  </si>
  <si>
    <t>FIT + LOI</t>
  </si>
  <si>
    <t>เฝ้าระวัง</t>
  </si>
  <si>
    <t>Cash Ratio R8 (&lt;0.5)</t>
  </si>
  <si>
    <t>เขต</t>
  </si>
  <si>
    <t>จังหวัด</t>
  </si>
  <si>
    <t>รหัส ร.พ.</t>
  </si>
  <si>
    <t>โรงพยาบาล</t>
  </si>
  <si>
    <t>ประเภท</t>
  </si>
  <si>
    <t>เตียง</t>
  </si>
  <si>
    <t>จำนวนเดือนที่ส่ง</t>
  </si>
  <si>
    <t>จำนวนส่ง</t>
  </si>
  <si>
    <t>จำนวนคำนวณ</t>
  </si>
  <si>
    <t>วันนอนรวม</t>
  </si>
  <si>
    <t>SumAdjRW</t>
  </si>
  <si>
    <t>CMI</t>
  </si>
  <si>
    <t>MinAdjRW</t>
  </si>
  <si>
    <t>MaxAdjRW</t>
  </si>
  <si>
    <t>เกณฑ์</t>
  </si>
  <si>
    <t>S</t>
  </si>
  <si>
    <t>F2</t>
  </si>
  <si>
    <t>M2</t>
  </si>
  <si>
    <t>F3</t>
  </si>
  <si>
    <t>F1</t>
  </si>
  <si>
    <t>A</t>
  </si>
  <si>
    <t>M1</t>
  </si>
  <si>
    <t>Blow ค่ากลางกลุ่ม SumAdjRw Q2Y67</t>
  </si>
  <si>
    <t>ค่ากลางกลุ่ม SumAdjRw Q2Y67</t>
  </si>
  <si>
    <t>ข้อมูล SumAdjRW</t>
  </si>
  <si>
    <t xml:space="preserve">เปรียบเทียบข้อมูล SumAdjRw หลัง Blow </t>
  </si>
  <si>
    <t>คะแนน อัตราครองเตียง</t>
  </si>
  <si>
    <t>ข้อมูล ณ กันยายน 2566</t>
  </si>
  <si>
    <t>เกณฑ์การวิเคราะห์ FEED และ Intervention</t>
  </si>
  <si>
    <t>NI-R8</t>
  </si>
  <si>
    <t>&lt;0.5</t>
  </si>
  <si>
    <t>Cash R8</t>
  </si>
  <si>
    <t>(+) / (-)</t>
  </si>
  <si>
    <t>(+)</t>
  </si>
  <si>
    <t>(-)</t>
  </si>
  <si>
    <t>FEED Parameter R8</t>
  </si>
  <si>
    <t xml:space="preserve">Screening Parameter </t>
  </si>
  <si>
    <t>2. Cash Ratio -R8</t>
  </si>
  <si>
    <t>3. EBITDA -R8 (บาท)</t>
  </si>
  <si>
    <t>1. Risk NI - R8</t>
  </si>
  <si>
    <t>1. อัตราครองเตียง</t>
  </si>
  <si>
    <t>2. Adj Rw</t>
  </si>
  <si>
    <t>3. Unit Cost OP</t>
  </si>
  <si>
    <t>4. Unit Cost IP</t>
  </si>
  <si>
    <t>6. Collection Peroid-CSMBS</t>
  </si>
  <si>
    <t>5. Collection Peroid-UC</t>
  </si>
  <si>
    <t>7. Inventory</t>
  </si>
  <si>
    <t>2.AdjRw</t>
  </si>
  <si>
    <t xml:space="preserve">1.อัตราครองเตียง </t>
  </si>
  <si>
    <t>(ผ่าน = 50 %)</t>
  </si>
  <si>
    <t>3.Unit Cost OP</t>
  </si>
  <si>
    <t>4.Unit Cost IP</t>
  </si>
  <si>
    <t>6.Collection Peroid-CMBS</t>
  </si>
  <si>
    <t>5.Collection Peroid-UC</t>
  </si>
  <si>
    <t>ให้เอาจำนวนข้อที่ได้ หาร 7 ข้อ</t>
  </si>
  <si>
    <t xml:space="preserve">7.Inventory </t>
  </si>
  <si>
    <t xml:space="preserve">ผลการประเมินกลุ่ม FEED </t>
  </si>
  <si>
    <t>% Efficiency (% คะแนนที่ได้)</t>
  </si>
  <si>
    <t>ระดับ 4 - 7</t>
  </si>
  <si>
    <t>ระดับ 0 - 3</t>
  </si>
  <si>
    <t>(จะต้องผ่าน 50% ขึ้นไป)</t>
  </si>
  <si>
    <t>ผ่านเกณฑ์ Risk Score (ระดับ 0 - 3) - แนวโน้มประสิทธิภาพดีขึ้น</t>
  </si>
  <si>
    <t>ผ่านเกณฑ์ Risk Score (ระดับ 0 - 3) - แนวโน้มประสิทธิภาพลดลง</t>
  </si>
  <si>
    <t>ไม่ผ่านเกณฑ์ Risk Score (ระดับ 4 - 7) - แนวโน้มประสิทธิภาพดีขึ้น</t>
  </si>
  <si>
    <t>ไม่ผ่านเกณฑ์ Risk Score (ระดับ 4 - 7) - แนวโน้มประสิทธิภาพลดลง</t>
  </si>
  <si>
    <t xml:space="preserve">การประเมินกลุ่ม FEED </t>
  </si>
  <si>
    <t>EBITDA MOPH</t>
  </si>
  <si>
    <t>Cash Ratio MOPH (&lt;0.5)</t>
  </si>
  <si>
    <t>1.เต็ม 100% ให้จัดเป็นแนวโน้มประสิทธิภาพดีขึ้น</t>
  </si>
  <si>
    <t>(ผ่าน = 100 %)</t>
  </si>
  <si>
    <t>ถ้าคะแนนเท่ากัน ให้ดูข้อมูลเพิ่มเติม ดังนี้</t>
  </si>
  <si>
    <t xml:space="preserve">แล้วเปรียบเทียบกับ EBITDA ปี 2566 (เฉลี่ย 12 เดือน) </t>
  </si>
  <si>
    <t>2.1 ถ้า EBITDA มากขึ้น ให้จัดเป็นแนวโน้มประสิทธิภาพดีขึ้น</t>
  </si>
  <si>
    <t>2.2 ถ้า EBITDA น้อยลง ให้จัดเป็นแนวโน้มประสิทธิภาพลดลง</t>
  </si>
  <si>
    <t>การประเมิน % Efficiency Parameter (GROUP)</t>
  </si>
  <si>
    <t>กลุ่ม</t>
  </si>
  <si>
    <t>เสี่ยง</t>
  </si>
  <si>
    <t>&gt;0.5</t>
  </si>
  <si>
    <t>วิกฤต 6</t>
  </si>
  <si>
    <t>วิกฤต 7</t>
  </si>
  <si>
    <t xml:space="preserve">     หมายเหตุ : กลุ่มเฝ้าระวังไม่จัดให้อยู่เกณฑ์ FEED -&gt; FAT -&gt; FIT</t>
  </si>
  <si>
    <t>4 - 5</t>
  </si>
  <si>
    <t>6 - 7</t>
  </si>
  <si>
    <t>นำคะแนนที่ได้ ณ เดือนปัจจุบัน เทียบกับคะแนน ณ 30 กันยายน 2566 (เพิ่มขึ้นหรือลดลง)</t>
  </si>
  <si>
    <t xml:space="preserve">2.ถ้าไม่เต็ม 100% ให้เอา EBITDA ณ เดือนปัจจุบัน (เฉลี่ยต่อเดือน) </t>
  </si>
  <si>
    <t>กลุ่ม FEED เปรียบเทียบแนวโน้ม เดือน กันยายน 2566</t>
  </si>
  <si>
    <t>EBITDA R8 ต่อเดือน</t>
  </si>
  <si>
    <t>ผลงาน SumAdjRw ต่อเดือน</t>
  </si>
  <si>
    <t>&lt;0.5 / &gt;0.5</t>
  </si>
  <si>
    <t>ผ่านเกณฑ์-แนวโน้มปสภ.ดีขึ้น</t>
  </si>
  <si>
    <t>ผ่านเกณฑ์-แนวโน้มปสภ.ลดลง</t>
  </si>
  <si>
    <t>ไม่ผ่านเกณฑ์-แนวโน้มปสภ.ดีขึ้น</t>
  </si>
  <si>
    <t>% Efficiency</t>
  </si>
  <si>
    <t xml:space="preserve">เงื่อนไขการประเมินกลุ่ม FEED </t>
  </si>
  <si>
    <t xml:space="preserve"> </t>
  </si>
  <si>
    <t>2565Q2</t>
  </si>
  <si>
    <t>2566Q2</t>
  </si>
  <si>
    <t>ผลต่าง</t>
  </si>
  <si>
    <t>ร้อยละ</t>
  </si>
  <si>
    <t>รหัส</t>
  </si>
  <si>
    <t>หน่วยบริการ</t>
  </si>
  <si>
    <t>กลุ่มระดับบริการ</t>
  </si>
  <si>
    <t>Sum AdjRw</t>
  </si>
  <si>
    <t>เปรียบเทียบค่ากลางกลุ่ม</t>
  </si>
  <si>
    <t>เปรียบเทียบช่วงเวลา</t>
  </si>
  <si>
    <t>recheck</t>
  </si>
  <si>
    <t>ค่ากลางกลุ่ม</t>
  </si>
  <si>
    <t>ผลเปรียบเทียบค่ากลาง</t>
  </si>
  <si>
    <t>ผล1</t>
  </si>
  <si>
    <t>% เกิน 5</t>
  </si>
  <si>
    <t>ผล2</t>
  </si>
  <si>
    <t>คะแนน</t>
  </si>
  <si>
    <t>PointFinal</t>
  </si>
  <si>
    <t>test formula</t>
  </si>
  <si>
    <t>จำนวนเตียงตามจริง</t>
  </si>
  <si>
    <t>08</t>
  </si>
  <si>
    <t>รพ.นครพนม</t>
  </si>
  <si>
    <t>รพท.</t>
  </si>
  <si>
    <t>รพท.S B&lt;=400</t>
  </si>
  <si>
    <t>รพ.ปลาปาก</t>
  </si>
  <si>
    <t>รพช.</t>
  </si>
  <si>
    <t>รพช.F2 P30,000-60,000</t>
  </si>
  <si>
    <t>รพ.ท่าอุเทน</t>
  </si>
  <si>
    <t>รพ.บ้านแพง</t>
  </si>
  <si>
    <t>รพช.F2 P&lt;=30,000</t>
  </si>
  <si>
    <t>รพ.นาทม</t>
  </si>
  <si>
    <t>รพ.เรณูนคร</t>
  </si>
  <si>
    <t>รพ.นาแก</t>
  </si>
  <si>
    <t>รพ.ศรีสงคราม</t>
  </si>
  <si>
    <t>รพช.F1 P50,000-100,000</t>
  </si>
  <si>
    <t>รพ.นาหว้า</t>
  </si>
  <si>
    <t>รพ.โพนสวรรค์</t>
  </si>
  <si>
    <t>รพร.ธาตุพนม</t>
  </si>
  <si>
    <t>รพช.M2 B&gt;100</t>
  </si>
  <si>
    <t>รพ.วังยาง</t>
  </si>
  <si>
    <t>รพช.F3 P&lt;=15,000</t>
  </si>
  <si>
    <t>รพ.บึงกาฬ</t>
  </si>
  <si>
    <t>รพ.พรเจริญ</t>
  </si>
  <si>
    <t>รพ.โซ่พิสัย</t>
  </si>
  <si>
    <t>รพ.เซกา</t>
  </si>
  <si>
    <t>รพ.ปากคาด</t>
  </si>
  <si>
    <t>รพ.บึงโขงหลง</t>
  </si>
  <si>
    <t>รพ.ศรีวิไล</t>
  </si>
  <si>
    <t>รพ.บุ่งคล้า</t>
  </si>
  <si>
    <t>รพ.เลย</t>
  </si>
  <si>
    <t>รพท.S B&gt;400</t>
  </si>
  <si>
    <t>รพ.นาด้วง</t>
  </si>
  <si>
    <t>รพ.เชียงคาน</t>
  </si>
  <si>
    <t>รพ.ปากชม</t>
  </si>
  <si>
    <t>รพ.นาแห้ว</t>
  </si>
  <si>
    <t>รพ.ภูเรือ</t>
  </si>
  <si>
    <t>รพ.ท่าลี่</t>
  </si>
  <si>
    <t>รพ.วังสะพุง</t>
  </si>
  <si>
    <t>รพ.ภูกระดึง</t>
  </si>
  <si>
    <t>รพ.ภูหลวง</t>
  </si>
  <si>
    <t>รพ.ผาขาว</t>
  </si>
  <si>
    <t>รพร.ด่านซ้าย</t>
  </si>
  <si>
    <t>รพช.M2 B&lt;=100</t>
  </si>
  <si>
    <t>รพ.เอราวัณ</t>
  </si>
  <si>
    <t>รพ.หนองหิน</t>
  </si>
  <si>
    <t>รพ.สกลนคร</t>
  </si>
  <si>
    <t>รพศ.</t>
  </si>
  <si>
    <t>รพศ.A B&gt;700to1000</t>
  </si>
  <si>
    <t>รพ.กุสุมาลย์</t>
  </si>
  <si>
    <t>รพ.กุดบาก</t>
  </si>
  <si>
    <t>รพ.พระอาจารย์ฝั้นอาจาโร</t>
  </si>
  <si>
    <t>รพ.พังโคน</t>
  </si>
  <si>
    <t>รพ.วาริชภูมิ</t>
  </si>
  <si>
    <t>รพ.นิคมน้ำอูน</t>
  </si>
  <si>
    <t>รพ.วานรนิวาส</t>
  </si>
  <si>
    <t>รพท.M1 B&gt;200</t>
  </si>
  <si>
    <t>รพ.คำตากล้า</t>
  </si>
  <si>
    <t>รพ.บ้านม่วง</t>
  </si>
  <si>
    <t>รพ.อากาศอำนวย</t>
  </si>
  <si>
    <t>รพ.ส่องดาว</t>
  </si>
  <si>
    <t>รพ.เต่างอย</t>
  </si>
  <si>
    <t>รพ.โคกศรีสุพรรณ</t>
  </si>
  <si>
    <t>รพ.เจริญศิลป์</t>
  </si>
  <si>
    <t>รพ.โพนนาแก้ว</t>
  </si>
  <si>
    <t>รพร.สว่างแดนดิน</t>
  </si>
  <si>
    <t>รพ.พระอาจารย์แบน  ธนากโร</t>
  </si>
  <si>
    <t>รพ.หนองคาย</t>
  </si>
  <si>
    <t>รพ.โพนพิสัย</t>
  </si>
  <si>
    <t>รพ.ศรีเชียงใหม่</t>
  </si>
  <si>
    <t>รพ.สังคม</t>
  </si>
  <si>
    <t>รพร.ท่าบ่อ</t>
  </si>
  <si>
    <t>รพ.สระใคร</t>
  </si>
  <si>
    <t>รพช.F3 P15,000-25,000</t>
  </si>
  <si>
    <t>รพ.โพธิ์ตาก</t>
  </si>
  <si>
    <t>รพ.เฝ้าไร่</t>
  </si>
  <si>
    <t>รพ.รัตนวาปี</t>
  </si>
  <si>
    <t>รพ.หนองบัวลำภู</t>
  </si>
  <si>
    <t>รพ.นากลาง</t>
  </si>
  <si>
    <t>รพ.โนนสัง</t>
  </si>
  <si>
    <t>รพ.ศรีบุญเรือง</t>
  </si>
  <si>
    <t>รพ.สุวรรณคูหา</t>
  </si>
  <si>
    <t>รพ.นาวัง เฉลิมพระเกียรติ 80 พรรษา</t>
  </si>
  <si>
    <t>รพ.อุดรธานี</t>
  </si>
  <si>
    <t>รพศ.A B&gt;1000</t>
  </si>
  <si>
    <t>รพ.กุดจับ</t>
  </si>
  <si>
    <t>รพ.หนองวัวซอ</t>
  </si>
  <si>
    <t>รพ.กุมภวาปี</t>
  </si>
  <si>
    <t>รพ.ห้วยเกิ้ง</t>
  </si>
  <si>
    <t>รพ.โนนสะอาด</t>
  </si>
  <si>
    <t>รพ.หนองหาน</t>
  </si>
  <si>
    <t>รพ.ทุ่งฝน</t>
  </si>
  <si>
    <t>รพ.ไชยวาน</t>
  </si>
  <si>
    <t>รพ.ศรีธาตุ</t>
  </si>
  <si>
    <t>รพ.วังสามหมอ</t>
  </si>
  <si>
    <t>รพ.บ้านผือ</t>
  </si>
  <si>
    <t>รพ.น้ำโสม</t>
  </si>
  <si>
    <t>รพ.เพ็ญ</t>
  </si>
  <si>
    <t>รพ.สร้างคอม</t>
  </si>
  <si>
    <t>รพ.หนองแสง</t>
  </si>
  <si>
    <t>รพ.นายูง</t>
  </si>
  <si>
    <t>รพ.พิบูลย์รักษ์</t>
  </si>
  <si>
    <t>รพร.บ้านดุง</t>
  </si>
  <si>
    <t>รพ.กู่แก้ว</t>
  </si>
  <si>
    <t>รพ.ประจักษ์ศิลปาคม</t>
  </si>
  <si>
    <t>4=2-3</t>
  </si>
  <si>
    <t>5=2-1</t>
  </si>
  <si>
    <t>6=5/1</t>
  </si>
  <si>
    <t>5=3-4</t>
  </si>
  <si>
    <t>6=3-2</t>
  </si>
  <si>
    <t>7=6/2</t>
  </si>
  <si>
    <t>ข้อมูล ณ มิถุนายน 2567</t>
  </si>
  <si>
    <t>EBITDA R8 ต่อเดือน (12 เดือน)</t>
  </si>
  <si>
    <t>EBITDA R8 ต่อเดือน (9 เดือน)</t>
  </si>
  <si>
    <t>Blow ให้เป็น 9 เดือน</t>
  </si>
  <si>
    <t>คะแนน Sum Adj RWPointFinal</t>
  </si>
  <si>
    <t>ข้อมูล ณ 15.7.67 Blow แล้ว</t>
  </si>
  <si>
    <t>ไม่ผ่านเกณฑ์-แนวโน้มปสภ.ลดลง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</si>
</sst>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87" formatCode="0.00_ ;[Red]\-0.00\ "/>
    <numFmt numFmtId="188" formatCode="0_ ;[Red]\-0\ "/>
    <numFmt numFmtId="189" formatCode="#,##0.00_ ;[Red]\-#,##0.00\ "/>
    <numFmt numFmtId="190" formatCode="#,##0_ ;\-#,##0\ "/>
    <numFmt numFmtId="191" formatCode="#,##0_ ;[Red]\-#,##0\ "/>
    <numFmt numFmtId="192" formatCode="_-* #,##0_-;\-* #,##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rgb="FF000000"/>
      <name val="Tahoma"/>
      <family val="2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sz val="8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0"/>
      <name val="TH SarabunPSK"/>
      <family val="2"/>
    </font>
    <font>
      <b/>
      <sz val="16"/>
      <name val="TH SarabunPSK"/>
      <family val="2"/>
    </font>
    <font>
      <b/>
      <sz val="16"/>
      <color rgb="FF000000"/>
      <name val="TH SarabunPSK"/>
      <family val="2"/>
    </font>
    <font>
      <b/>
      <sz val="16"/>
      <color rgb="FFFF0000"/>
      <name val="TH SarabunPSK"/>
      <family val="2"/>
    </font>
    <font>
      <sz val="16"/>
      <color rgb="FF000000"/>
      <name val="TH SarabunPSK"/>
      <family val="2"/>
    </font>
    <font>
      <b/>
      <sz val="16"/>
      <color theme="0" tint="-0.14999847407452621"/>
      <name val="TH SarabunPSK"/>
      <family val="2"/>
    </font>
    <font>
      <sz val="11"/>
      <color rgb="FF000000"/>
      <name val="Calibri"/>
    </font>
  </fonts>
  <fills count="2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3AFE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98E6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66FF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4" fillId="0" borderId="0"/>
  </cellStyleXfs>
  <cellXfs count="249">
    <xf numFmtId="0" fontId="0" fillId="0" borderId="0" xfId="0"/>
    <xf numFmtId="0" fontId="3" fillId="0" borderId="0" xfId="0" applyFont="1"/>
    <xf numFmtId="43" fontId="3" fillId="0" borderId="0" xfId="0" applyNumberFormat="1" applyFont="1"/>
    <xf numFmtId="0" fontId="3" fillId="0" borderId="3" xfId="0" applyFont="1" applyBorder="1"/>
    <xf numFmtId="43" fontId="3" fillId="0" borderId="3" xfId="1" applyFont="1" applyFill="1" applyBorder="1"/>
    <xf numFmtId="0" fontId="4" fillId="17" borderId="3" xfId="2" applyFont="1" applyFill="1" applyBorder="1" applyAlignment="1">
      <alignment horizontal="center" vertical="top" wrapText="1"/>
    </xf>
    <xf numFmtId="189" fontId="3" fillId="0" borderId="3" xfId="0" applyNumberFormat="1" applyFont="1" applyBorder="1"/>
    <xf numFmtId="0" fontId="3" fillId="9" borderId="3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6" fillId="19" borderId="3" xfId="0" applyFont="1" applyFill="1" applyBorder="1" applyAlignment="1">
      <alignment horizontal="center"/>
    </xf>
    <xf numFmtId="0" fontId="6" fillId="15" borderId="3" xfId="0" applyFont="1" applyFill="1" applyBorder="1" applyAlignment="1">
      <alignment horizontal="center"/>
    </xf>
    <xf numFmtId="0" fontId="6" fillId="16" borderId="3" xfId="0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 vertical="center"/>
    </xf>
    <xf numFmtId="187" fontId="6" fillId="12" borderId="2" xfId="0" applyNumberFormat="1" applyFont="1" applyFill="1" applyBorder="1" applyAlignment="1">
      <alignment horizontal="center" vertical="center" wrapText="1"/>
    </xf>
    <xf numFmtId="187" fontId="6" fillId="10" borderId="2" xfId="0" applyNumberFormat="1" applyFont="1" applyFill="1" applyBorder="1" applyAlignment="1">
      <alignment horizontal="center" vertical="center" wrapText="1"/>
    </xf>
    <xf numFmtId="187" fontId="6" fillId="9" borderId="2" xfId="0" applyNumberFormat="1" applyFont="1" applyFill="1" applyBorder="1" applyAlignment="1">
      <alignment horizontal="center" vertical="center" wrapText="1"/>
    </xf>
    <xf numFmtId="187" fontId="6" fillId="13" borderId="2" xfId="0" applyNumberFormat="1" applyFont="1" applyFill="1" applyBorder="1" applyAlignment="1">
      <alignment horizontal="center" vertical="center" wrapText="1"/>
    </xf>
    <xf numFmtId="0" fontId="7" fillId="0" borderId="10" xfId="0" applyFont="1" applyBorder="1"/>
    <xf numFmtId="0" fontId="7" fillId="0" borderId="11" xfId="0" applyFont="1" applyBorder="1"/>
    <xf numFmtId="0" fontId="7" fillId="0" borderId="9" xfId="0" applyFont="1" applyBorder="1"/>
    <xf numFmtId="0" fontId="7" fillId="0" borderId="1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/>
    <xf numFmtId="0" fontId="7" fillId="0" borderId="6" xfId="0" applyFont="1" applyBorder="1" applyAlignment="1">
      <alignment horizontal="center"/>
    </xf>
    <xf numFmtId="0" fontId="7" fillId="0" borderId="7" xfId="0" applyFont="1" applyBorder="1"/>
    <xf numFmtId="9" fontId="7" fillId="0" borderId="16" xfId="1" applyNumberFormat="1" applyFont="1" applyBorder="1" applyAlignment="1">
      <alignment horizontal="center"/>
    </xf>
    <xf numFmtId="9" fontId="7" fillId="0" borderId="16" xfId="0" applyNumberFormat="1" applyFont="1" applyBorder="1" applyAlignment="1">
      <alignment horizontal="center"/>
    </xf>
    <xf numFmtId="9" fontId="7" fillId="0" borderId="0" xfId="1" applyNumberFormat="1" applyFont="1" applyBorder="1" applyAlignment="1">
      <alignment horizontal="center"/>
    </xf>
    <xf numFmtId="9" fontId="7" fillId="0" borderId="0" xfId="0" applyNumberFormat="1" applyFont="1" applyAlignment="1">
      <alignment horizontal="center"/>
    </xf>
    <xf numFmtId="187" fontId="6" fillId="3" borderId="2" xfId="0" applyNumberFormat="1" applyFont="1" applyFill="1" applyBorder="1" applyAlignment="1">
      <alignment horizontal="center" vertical="center" wrapText="1"/>
    </xf>
    <xf numFmtId="16" fontId="7" fillId="0" borderId="0" xfId="0" applyNumberFormat="1" applyFont="1"/>
    <xf numFmtId="0" fontId="7" fillId="3" borderId="2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/>
    </xf>
    <xf numFmtId="0" fontId="6" fillId="19" borderId="2" xfId="0" applyFont="1" applyFill="1" applyBorder="1" applyAlignment="1">
      <alignment horizontal="center"/>
    </xf>
    <xf numFmtId="0" fontId="6" fillId="16" borderId="6" xfId="0" applyFont="1" applyFill="1" applyBorder="1" applyAlignment="1">
      <alignment horizontal="center" vertical="center"/>
    </xf>
    <xf numFmtId="0" fontId="6" fillId="15" borderId="6" xfId="0" applyFont="1" applyFill="1" applyBorder="1" applyAlignment="1">
      <alignment horizontal="center"/>
    </xf>
    <xf numFmtId="49" fontId="7" fillId="0" borderId="0" xfId="0" applyNumberFormat="1" applyFont="1"/>
    <xf numFmtId="16" fontId="6" fillId="15" borderId="9" xfId="0" applyNumberFormat="1" applyFont="1" applyFill="1" applyBorder="1" applyAlignment="1">
      <alignment horizontal="center" vertical="center"/>
    </xf>
    <xf numFmtId="0" fontId="6" fillId="16" borderId="6" xfId="0" applyFont="1" applyFill="1" applyBorder="1" applyAlignment="1">
      <alignment horizontal="center"/>
    </xf>
    <xf numFmtId="187" fontId="6" fillId="0" borderId="1" xfId="0" applyNumberFormat="1" applyFont="1" applyBorder="1" applyAlignment="1">
      <alignment horizontal="left"/>
    </xf>
    <xf numFmtId="187" fontId="6" fillId="0" borderId="0" xfId="0" applyNumberFormat="1" applyFont="1"/>
    <xf numFmtId="188" fontId="6" fillId="0" borderId="0" xfId="0" applyNumberFormat="1" applyFont="1" applyAlignment="1">
      <alignment horizontal="center"/>
    </xf>
    <xf numFmtId="187" fontId="6" fillId="0" borderId="0" xfId="0" applyNumberFormat="1" applyFont="1" applyAlignment="1">
      <alignment horizontal="center"/>
    </xf>
    <xf numFmtId="0" fontId="6" fillId="0" borderId="0" xfId="0" applyFont="1"/>
    <xf numFmtId="187" fontId="6" fillId="2" borderId="10" xfId="0" applyNumberFormat="1" applyFont="1" applyFill="1" applyBorder="1" applyAlignment="1">
      <alignment horizontal="center" vertical="center" wrapText="1"/>
    </xf>
    <xf numFmtId="188" fontId="6" fillId="9" borderId="3" xfId="0" applyNumberFormat="1" applyFont="1" applyFill="1" applyBorder="1" applyAlignment="1">
      <alignment horizontal="center" vertical="center" wrapText="1"/>
    </xf>
    <xf numFmtId="187" fontId="6" fillId="9" borderId="3" xfId="0" applyNumberFormat="1" applyFont="1" applyFill="1" applyBorder="1" applyAlignment="1">
      <alignment horizontal="center" vertical="center" wrapText="1"/>
    </xf>
    <xf numFmtId="187" fontId="6" fillId="9" borderId="3" xfId="0" applyNumberFormat="1" applyFont="1" applyFill="1" applyBorder="1" applyAlignment="1">
      <alignment horizontal="center" vertical="center"/>
    </xf>
    <xf numFmtId="187" fontId="6" fillId="13" borderId="3" xfId="0" applyNumberFormat="1" applyFont="1" applyFill="1" applyBorder="1" applyAlignment="1">
      <alignment horizontal="center" vertical="center" wrapText="1"/>
    </xf>
    <xf numFmtId="187" fontId="6" fillId="11" borderId="3" xfId="0" applyNumberFormat="1" applyFont="1" applyFill="1" applyBorder="1" applyAlignment="1">
      <alignment horizontal="center" vertical="center" wrapText="1"/>
    </xf>
    <xf numFmtId="187" fontId="6" fillId="0" borderId="0" xfId="0" applyNumberFormat="1" applyFont="1" applyAlignment="1">
      <alignment horizontal="center" vertical="center" wrapText="1"/>
    </xf>
    <xf numFmtId="0" fontId="6" fillId="0" borderId="3" xfId="0" applyFont="1" applyBorder="1" applyAlignment="1" applyProtection="1">
      <alignment horizontal="center"/>
      <protection hidden="1"/>
    </xf>
    <xf numFmtId="187" fontId="6" fillId="0" borderId="3" xfId="0" applyNumberFormat="1" applyFont="1" applyBorder="1" applyProtection="1">
      <protection hidden="1"/>
    </xf>
    <xf numFmtId="187" fontId="6" fillId="4" borderId="3" xfId="0" applyNumberFormat="1" applyFont="1" applyFill="1" applyBorder="1" applyProtection="1">
      <protection locked="0"/>
    </xf>
    <xf numFmtId="0" fontId="6" fillId="24" borderId="3" xfId="0" applyFont="1" applyFill="1" applyBorder="1" applyAlignment="1">
      <alignment horizontal="center"/>
    </xf>
    <xf numFmtId="187" fontId="9" fillId="5" borderId="3" xfId="1" applyNumberFormat="1" applyFont="1" applyFill="1" applyBorder="1" applyAlignment="1" applyProtection="1">
      <alignment horizontal="center"/>
      <protection locked="0"/>
    </xf>
    <xf numFmtId="189" fontId="6" fillId="6" borderId="3" xfId="1" applyNumberFormat="1" applyFont="1" applyFill="1" applyBorder="1" applyAlignment="1" applyProtection="1">
      <protection locked="0"/>
    </xf>
    <xf numFmtId="189" fontId="6" fillId="0" borderId="3" xfId="1" applyNumberFormat="1" applyFont="1" applyFill="1" applyBorder="1" applyAlignment="1" applyProtection="1">
      <alignment horizontal="center"/>
      <protection locked="0"/>
    </xf>
    <xf numFmtId="189" fontId="6" fillId="3" borderId="3" xfId="1" applyNumberFormat="1" applyFont="1" applyFill="1" applyBorder="1" applyAlignment="1" applyProtection="1">
      <protection locked="0"/>
    </xf>
    <xf numFmtId="189" fontId="9" fillId="6" borderId="3" xfId="1" applyNumberFormat="1" applyFont="1" applyFill="1" applyBorder="1" applyAlignment="1" applyProtection="1">
      <protection locked="0"/>
    </xf>
    <xf numFmtId="189" fontId="9" fillId="0" borderId="3" xfId="1" applyNumberFormat="1" applyFont="1" applyFill="1" applyBorder="1" applyAlignment="1" applyProtection="1">
      <alignment horizontal="center"/>
      <protection locked="0"/>
    </xf>
    <xf numFmtId="187" fontId="6" fillId="5" borderId="3" xfId="0" applyNumberFormat="1" applyFont="1" applyFill="1" applyBorder="1"/>
    <xf numFmtId="189" fontId="6" fillId="0" borderId="0" xfId="0" applyNumberFormat="1" applyFont="1"/>
    <xf numFmtId="0" fontId="6" fillId="22" borderId="6" xfId="0" applyFont="1" applyFill="1" applyBorder="1" applyAlignment="1">
      <alignment horizontal="center"/>
    </xf>
    <xf numFmtId="188" fontId="8" fillId="7" borderId="3" xfId="0" applyNumberFormat="1" applyFont="1" applyFill="1" applyBorder="1" applyAlignment="1" applyProtection="1">
      <alignment horizontal="center"/>
      <protection hidden="1"/>
    </xf>
    <xf numFmtId="0" fontId="6" fillId="22" borderId="3" xfId="0" applyFont="1" applyFill="1" applyBorder="1" applyAlignment="1">
      <alignment horizontal="center"/>
    </xf>
    <xf numFmtId="0" fontId="6" fillId="22" borderId="2" xfId="0" applyFont="1" applyFill="1" applyBorder="1" applyAlignment="1">
      <alignment horizontal="center"/>
    </xf>
    <xf numFmtId="188" fontId="6" fillId="5" borderId="3" xfId="0" applyNumberFormat="1" applyFont="1" applyFill="1" applyBorder="1" applyAlignment="1" applyProtection="1">
      <alignment horizontal="center"/>
      <protection hidden="1"/>
    </xf>
    <xf numFmtId="187" fontId="8" fillId="7" borderId="3" xfId="1" applyNumberFormat="1" applyFont="1" applyFill="1" applyBorder="1" applyAlignment="1" applyProtection="1">
      <alignment horizontal="center"/>
      <protection locked="0"/>
    </xf>
    <xf numFmtId="0" fontId="6" fillId="22" borderId="7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/>
    </xf>
    <xf numFmtId="189" fontId="8" fillId="7" borderId="3" xfId="1" applyNumberFormat="1" applyFont="1" applyFill="1" applyBorder="1" applyAlignment="1" applyProtection="1">
      <alignment horizontal="center"/>
      <protection locked="0"/>
    </xf>
    <xf numFmtId="0" fontId="6" fillId="24" borderId="2" xfId="0" applyFont="1" applyFill="1" applyBorder="1" applyAlignment="1">
      <alignment horizontal="center"/>
    </xf>
    <xf numFmtId="0" fontId="6" fillId="26" borderId="3" xfId="0" applyFont="1" applyFill="1" applyBorder="1" applyAlignment="1">
      <alignment horizontal="center"/>
    </xf>
    <xf numFmtId="189" fontId="6" fillId="16" borderId="3" xfId="1" applyNumberFormat="1" applyFont="1" applyFill="1" applyBorder="1" applyAlignment="1" applyProtection="1">
      <alignment horizontal="center"/>
      <protection locked="0"/>
    </xf>
    <xf numFmtId="0" fontId="6" fillId="23" borderId="3" xfId="0" applyFont="1" applyFill="1" applyBorder="1" applyAlignment="1">
      <alignment horizontal="center"/>
    </xf>
    <xf numFmtId="187" fontId="6" fillId="8" borderId="3" xfId="0" applyNumberFormat="1" applyFont="1" applyFill="1" applyBorder="1" applyProtection="1">
      <protection hidden="1"/>
    </xf>
    <xf numFmtId="0" fontId="6" fillId="5" borderId="7" xfId="0" applyFont="1" applyFill="1" applyBorder="1" applyAlignment="1">
      <alignment horizontal="center"/>
    </xf>
    <xf numFmtId="189" fontId="6" fillId="15" borderId="3" xfId="1" applyNumberFormat="1" applyFont="1" applyFill="1" applyBorder="1" applyAlignment="1" applyProtection="1">
      <alignment horizontal="center"/>
      <protection locked="0"/>
    </xf>
    <xf numFmtId="0" fontId="6" fillId="2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24" borderId="6" xfId="0" applyFont="1" applyFill="1" applyBorder="1" applyAlignment="1">
      <alignment horizontal="center"/>
    </xf>
    <xf numFmtId="0" fontId="6" fillId="25" borderId="3" xfId="0" applyFont="1" applyFill="1" applyBorder="1" applyAlignment="1">
      <alignment horizontal="center"/>
    </xf>
    <xf numFmtId="191" fontId="9" fillId="6" borderId="3" xfId="1" applyNumberFormat="1" applyFont="1" applyFill="1" applyBorder="1" applyAlignment="1" applyProtection="1">
      <protection locked="0"/>
    </xf>
    <xf numFmtId="0" fontId="6" fillId="25" borderId="2" xfId="0" applyFont="1" applyFill="1" applyBorder="1" applyAlignment="1">
      <alignment horizontal="center"/>
    </xf>
    <xf numFmtId="187" fontId="6" fillId="0" borderId="1" xfId="0" applyNumberFormat="1" applyFont="1" applyBorder="1" applyAlignment="1">
      <alignment horizontal="center"/>
    </xf>
    <xf numFmtId="187" fontId="6" fillId="2" borderId="7" xfId="0" applyNumberFormat="1" applyFont="1" applyFill="1" applyBorder="1" applyAlignment="1">
      <alignment horizontal="center" vertical="center" wrapText="1"/>
    </xf>
    <xf numFmtId="188" fontId="6" fillId="9" borderId="2" xfId="0" applyNumberFormat="1" applyFont="1" applyFill="1" applyBorder="1" applyAlignment="1">
      <alignment horizontal="center" vertical="center" wrapText="1"/>
    </xf>
    <xf numFmtId="187" fontId="6" fillId="9" borderId="8" xfId="0" applyNumberFormat="1" applyFont="1" applyFill="1" applyBorder="1" applyAlignment="1">
      <alignment horizontal="center" vertical="center"/>
    </xf>
    <xf numFmtId="187" fontId="6" fillId="12" borderId="3" xfId="0" applyNumberFormat="1" applyFont="1" applyFill="1" applyBorder="1" applyAlignment="1">
      <alignment horizontal="center" vertical="center" wrapText="1"/>
    </xf>
    <xf numFmtId="187" fontId="6" fillId="10" borderId="3" xfId="0" applyNumberFormat="1" applyFont="1" applyFill="1" applyBorder="1" applyAlignment="1">
      <alignment horizontal="center" vertical="center" wrapText="1"/>
    </xf>
    <xf numFmtId="187" fontId="6" fillId="6" borderId="3" xfId="0" applyNumberFormat="1" applyFont="1" applyFill="1" applyBorder="1" applyAlignment="1">
      <alignment horizontal="center" vertical="center" wrapText="1"/>
    </xf>
    <xf numFmtId="187" fontId="6" fillId="0" borderId="3" xfId="0" applyNumberFormat="1" applyFont="1" applyBorder="1" applyAlignment="1" applyProtection="1">
      <alignment horizontal="center"/>
      <protection hidden="1"/>
    </xf>
    <xf numFmtId="187" fontId="6" fillId="0" borderId="3" xfId="0" applyNumberFormat="1" applyFont="1" applyBorder="1" applyAlignment="1">
      <alignment horizontal="center"/>
    </xf>
    <xf numFmtId="188" fontId="6" fillId="0" borderId="3" xfId="0" applyNumberFormat="1" applyFont="1" applyBorder="1" applyAlignment="1">
      <alignment horizontal="center"/>
    </xf>
    <xf numFmtId="1" fontId="6" fillId="0" borderId="3" xfId="0" applyNumberFormat="1" applyFont="1" applyBorder="1" applyAlignment="1">
      <alignment horizontal="center"/>
    </xf>
    <xf numFmtId="187" fontId="6" fillId="8" borderId="3" xfId="0" applyNumberFormat="1" applyFont="1" applyFill="1" applyBorder="1" applyAlignment="1" applyProtection="1">
      <alignment horizontal="center"/>
      <protection hidden="1"/>
    </xf>
    <xf numFmtId="1" fontId="6" fillId="9" borderId="3" xfId="0" applyNumberFormat="1" applyFont="1" applyFill="1" applyBorder="1" applyAlignment="1">
      <alignment horizontal="center"/>
    </xf>
    <xf numFmtId="190" fontId="6" fillId="0" borderId="3" xfId="1" applyNumberFormat="1" applyFont="1" applyBorder="1" applyAlignment="1">
      <alignment horizontal="center"/>
    </xf>
    <xf numFmtId="190" fontId="6" fillId="0" borderId="3" xfId="1" applyNumberFormat="1" applyFont="1" applyBorder="1" applyAlignment="1">
      <alignment horizontal="center" vertical="top"/>
    </xf>
    <xf numFmtId="190" fontId="6" fillId="9" borderId="3" xfId="1" applyNumberFormat="1" applyFont="1" applyFill="1" applyBorder="1" applyAlignment="1">
      <alignment horizontal="center"/>
    </xf>
    <xf numFmtId="190" fontId="6" fillId="9" borderId="3" xfId="1" applyNumberFormat="1" applyFont="1" applyFill="1" applyBorder="1" applyAlignment="1">
      <alignment horizontal="center" vertical="top"/>
    </xf>
    <xf numFmtId="189" fontId="6" fillId="0" borderId="3" xfId="1" applyNumberFormat="1" applyFont="1" applyFill="1" applyBorder="1" applyAlignment="1" applyProtection="1">
      <protection locked="0"/>
    </xf>
    <xf numFmtId="1" fontId="6" fillId="0" borderId="3" xfId="0" applyNumberFormat="1" applyFont="1" applyBorder="1" applyAlignment="1">
      <alignment horizontal="center" vertical="center"/>
    </xf>
    <xf numFmtId="189" fontId="6" fillId="7" borderId="3" xfId="1" applyNumberFormat="1" applyFont="1" applyFill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  <protection hidden="1"/>
    </xf>
    <xf numFmtId="188" fontId="9" fillId="5" borderId="3" xfId="0" applyNumberFormat="1" applyFont="1" applyFill="1" applyBorder="1" applyAlignment="1" applyProtection="1">
      <alignment horizontal="center"/>
      <protection hidden="1"/>
    </xf>
    <xf numFmtId="187" fontId="9" fillId="10" borderId="3" xfId="0" applyNumberFormat="1" applyFont="1" applyFill="1" applyBorder="1"/>
    <xf numFmtId="187" fontId="9" fillId="14" borderId="3" xfId="0" applyNumberFormat="1" applyFont="1" applyFill="1" applyBorder="1"/>
    <xf numFmtId="43" fontId="3" fillId="9" borderId="3" xfId="1" applyFont="1" applyFill="1" applyBorder="1"/>
    <xf numFmtId="0" fontId="9" fillId="0" borderId="3" xfId="2" applyFont="1" applyBorder="1" applyAlignment="1">
      <alignment horizontal="center" vertical="center"/>
    </xf>
    <xf numFmtId="0" fontId="10" fillId="3" borderId="3" xfId="2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Continuous"/>
    </xf>
    <xf numFmtId="0" fontId="11" fillId="22" borderId="3" xfId="0" applyFont="1" applyFill="1" applyBorder="1" applyAlignment="1">
      <alignment horizontal="centerContinuous"/>
    </xf>
    <xf numFmtId="0" fontId="11" fillId="4" borderId="3" xfId="2" applyFont="1" applyFill="1" applyBorder="1" applyAlignment="1">
      <alignment horizontal="centerContinuous" vertical="top"/>
    </xf>
    <xf numFmtId="0" fontId="12" fillId="4" borderId="3" xfId="2" applyFont="1" applyFill="1" applyBorder="1" applyAlignment="1">
      <alignment horizontal="centerContinuous" vertical="top"/>
    </xf>
    <xf numFmtId="0" fontId="12" fillId="27" borderId="3" xfId="2" applyFont="1" applyFill="1" applyBorder="1" applyAlignment="1">
      <alignment horizontal="center" vertical="top"/>
    </xf>
    <xf numFmtId="0" fontId="12" fillId="0" borderId="3" xfId="2" applyFont="1" applyBorder="1" applyAlignment="1">
      <alignment horizontal="center" vertical="top"/>
    </xf>
    <xf numFmtId="0" fontId="12" fillId="0" borderId="3" xfId="2" applyFont="1" applyBorder="1" applyAlignment="1">
      <alignment vertical="top"/>
    </xf>
    <xf numFmtId="0" fontId="13" fillId="0" borderId="3" xfId="2" applyFont="1" applyBorder="1" applyAlignment="1">
      <alignment horizontal="center" vertical="center"/>
    </xf>
    <xf numFmtId="0" fontId="12" fillId="4" borderId="3" xfId="2" applyFont="1" applyFill="1" applyBorder="1" applyAlignment="1">
      <alignment horizontal="center" vertical="center"/>
    </xf>
    <xf numFmtId="0" fontId="12" fillId="27" borderId="3" xfId="2" applyFont="1" applyFill="1" applyBorder="1" applyAlignment="1">
      <alignment horizontal="center" vertical="center"/>
    </xf>
    <xf numFmtId="0" fontId="12" fillId="18" borderId="3" xfId="2" applyFont="1" applyFill="1" applyBorder="1" applyAlignment="1">
      <alignment horizontal="center" vertical="center"/>
    </xf>
    <xf numFmtId="0" fontId="12" fillId="18" borderId="3" xfId="2" applyFont="1" applyFill="1" applyBorder="1" applyAlignment="1">
      <alignment horizontal="center" vertical="center" wrapText="1"/>
    </xf>
    <xf numFmtId="0" fontId="12" fillId="0" borderId="3" xfId="2" applyFont="1" applyBorder="1" applyAlignment="1">
      <alignment horizontal="center" vertical="center" wrapText="1"/>
    </xf>
    <xf numFmtId="0" fontId="12" fillId="0" borderId="3" xfId="2" applyFont="1" applyBorder="1" applyAlignment="1">
      <alignment horizontal="center" vertical="top" wrapText="1"/>
    </xf>
    <xf numFmtId="0" fontId="7" fillId="0" borderId="3" xfId="2" applyFont="1" applyBorder="1" applyAlignment="1">
      <alignment horizontal="center" vertical="top" wrapText="1"/>
    </xf>
    <xf numFmtId="0" fontId="7" fillId="0" borderId="3" xfId="2" applyFont="1" applyBorder="1" applyAlignment="1">
      <alignment vertical="top" wrapText="1"/>
    </xf>
    <xf numFmtId="0" fontId="7" fillId="0" borderId="3" xfId="2" applyFont="1" applyBorder="1" applyAlignment="1">
      <alignment vertical="top"/>
    </xf>
    <xf numFmtId="0" fontId="7" fillId="0" borderId="3" xfId="2" applyFont="1" applyBorder="1" applyAlignment="1">
      <alignment horizontal="left" vertical="top" wrapText="1"/>
    </xf>
    <xf numFmtId="189" fontId="12" fillId="0" borderId="3" xfId="2" applyNumberFormat="1" applyFont="1" applyBorder="1" applyAlignment="1">
      <alignment vertical="top" wrapText="1"/>
    </xf>
    <xf numFmtId="189" fontId="12" fillId="0" borderId="3" xfId="2" applyNumberFormat="1" applyFont="1" applyBorder="1" applyAlignment="1">
      <alignment vertical="top"/>
    </xf>
    <xf numFmtId="0" fontId="12" fillId="17" borderId="3" xfId="2" applyFont="1" applyFill="1" applyBorder="1" applyAlignment="1">
      <alignment horizontal="center" vertical="top" wrapText="1"/>
    </xf>
    <xf numFmtId="189" fontId="12" fillId="0" borderId="3" xfId="2" applyNumberFormat="1" applyFont="1" applyBorder="1" applyAlignment="1">
      <alignment vertical="center"/>
    </xf>
    <xf numFmtId="0" fontId="12" fillId="0" borderId="3" xfId="2" applyFont="1" applyBorder="1" applyAlignment="1">
      <alignment horizontal="center" vertical="center"/>
    </xf>
    <xf numFmtId="0" fontId="12" fillId="0" borderId="3" xfId="2" applyFont="1" applyBorder="1" applyAlignment="1">
      <alignment vertical="top" wrapText="1"/>
    </xf>
    <xf numFmtId="0" fontId="7" fillId="22" borderId="3" xfId="0" applyFont="1" applyFill="1" applyBorder="1" applyAlignment="1">
      <alignment horizontal="centerContinuous"/>
    </xf>
    <xf numFmtId="0" fontId="7" fillId="17" borderId="3" xfId="0" applyFont="1" applyFill="1" applyBorder="1" applyAlignment="1">
      <alignment horizontal="centerContinuous"/>
    </xf>
    <xf numFmtId="0" fontId="11" fillId="0" borderId="3" xfId="0" applyFont="1" applyBorder="1" applyAlignment="1">
      <alignment horizontal="center" vertical="center"/>
    </xf>
    <xf numFmtId="0" fontId="7" fillId="22" borderId="3" xfId="0" applyFont="1" applyFill="1" applyBorder="1" applyAlignment="1">
      <alignment horizontal="center" vertical="center" wrapText="1"/>
    </xf>
    <xf numFmtId="0" fontId="7" fillId="17" borderId="3" xfId="0" applyFont="1" applyFill="1" applyBorder="1" applyAlignment="1">
      <alignment horizontal="center" vertical="center"/>
    </xf>
    <xf numFmtId="0" fontId="11" fillId="9" borderId="3" xfId="0" applyFont="1" applyFill="1" applyBorder="1" applyAlignment="1">
      <alignment horizontal="center" vertical="center"/>
    </xf>
    <xf numFmtId="0" fontId="11" fillId="9" borderId="3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192" fontId="9" fillId="0" borderId="0" xfId="1" applyNumberFormat="1" applyFont="1"/>
    <xf numFmtId="192" fontId="9" fillId="0" borderId="9" xfId="1" applyNumberFormat="1" applyFont="1" applyBorder="1" applyAlignment="1">
      <alignment horizontal="center"/>
    </xf>
    <xf numFmtId="192" fontId="9" fillId="0" borderId="0" xfId="1" applyNumberFormat="1" applyFont="1" applyAlignment="1">
      <alignment horizontal="center"/>
    </xf>
    <xf numFmtId="192" fontId="9" fillId="0" borderId="0" xfId="1" applyNumberFormat="1" applyFont="1" applyAlignment="1">
      <alignment horizontal="center" vertical="center" wrapText="1"/>
    </xf>
    <xf numFmtId="190" fontId="6" fillId="3" borderId="3" xfId="1" applyNumberFormat="1" applyFont="1" applyFill="1" applyBorder="1" applyAlignment="1">
      <alignment horizontal="center"/>
    </xf>
    <xf numFmtId="188" fontId="6" fillId="0" borderId="1" xfId="0" applyNumberFormat="1" applyFont="1" applyBorder="1" applyAlignment="1">
      <alignment horizontal="center"/>
    </xf>
    <xf numFmtId="188" fontId="6" fillId="0" borderId="3" xfId="0" applyNumberFormat="1" applyFont="1" applyBorder="1" applyAlignment="1" applyProtection="1">
      <alignment horizontal="center"/>
      <protection hidden="1"/>
    </xf>
    <xf numFmtId="188" fontId="6" fillId="8" borderId="3" xfId="0" applyNumberFormat="1" applyFont="1" applyFill="1" applyBorder="1" applyAlignment="1" applyProtection="1">
      <alignment horizontal="center"/>
      <protection hidden="1"/>
    </xf>
    <xf numFmtId="187" fontId="9" fillId="0" borderId="3" xfId="1" applyNumberFormat="1" applyFont="1" applyFill="1" applyBorder="1" applyAlignment="1" applyProtection="1">
      <alignment horizontal="center"/>
      <protection locked="0"/>
    </xf>
    <xf numFmtId="190" fontId="6" fillId="0" borderId="3" xfId="1" applyNumberFormat="1" applyFont="1" applyFill="1" applyBorder="1" applyAlignment="1">
      <alignment horizontal="center"/>
    </xf>
    <xf numFmtId="190" fontId="6" fillId="0" borderId="3" xfId="1" applyNumberFormat="1" applyFont="1" applyFill="1" applyBorder="1" applyAlignment="1">
      <alignment horizontal="center" vertical="top"/>
    </xf>
    <xf numFmtId="0" fontId="6" fillId="4" borderId="3" xfId="0" applyFont="1" applyFill="1" applyBorder="1" applyAlignment="1">
      <alignment horizontal="center"/>
    </xf>
    <xf numFmtId="0" fontId="8" fillId="20" borderId="3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15" borderId="2" xfId="0" applyFont="1" applyFill="1" applyBorder="1" applyAlignment="1">
      <alignment horizontal="center" vertical="center"/>
    </xf>
    <xf numFmtId="0" fontId="6" fillId="15" borderId="6" xfId="0" applyFont="1" applyFill="1" applyBorder="1" applyAlignment="1">
      <alignment horizontal="center" vertical="center"/>
    </xf>
    <xf numFmtId="0" fontId="6" fillId="21" borderId="9" xfId="0" applyFont="1" applyFill="1" applyBorder="1" applyAlignment="1">
      <alignment horizontal="center"/>
    </xf>
    <xf numFmtId="0" fontId="6" fillId="21" borderId="13" xfId="0" applyFont="1" applyFill="1" applyBorder="1" applyAlignment="1">
      <alignment horizontal="center"/>
    </xf>
    <xf numFmtId="49" fontId="6" fillId="15" borderId="2" xfId="0" applyNumberFormat="1" applyFont="1" applyFill="1" applyBorder="1" applyAlignment="1">
      <alignment horizontal="center" vertical="center"/>
    </xf>
    <xf numFmtId="49" fontId="6" fillId="15" borderId="6" xfId="0" applyNumberFormat="1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left"/>
    </xf>
    <xf numFmtId="0" fontId="6" fillId="21" borderId="0" xfId="0" applyFont="1" applyFill="1" applyAlignment="1">
      <alignment horizontal="left"/>
    </xf>
    <xf numFmtId="0" fontId="6" fillId="21" borderId="13" xfId="0" applyFont="1" applyFill="1" applyBorder="1" applyAlignment="1">
      <alignment horizontal="left"/>
    </xf>
    <xf numFmtId="0" fontId="6" fillId="21" borderId="9" xfId="0" applyFont="1" applyFill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6" fillId="6" borderId="2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left"/>
    </xf>
    <xf numFmtId="0" fontId="6" fillId="5" borderId="5" xfId="0" applyFont="1" applyFill="1" applyBorder="1" applyAlignment="1">
      <alignment horizontal="left"/>
    </xf>
    <xf numFmtId="0" fontId="6" fillId="18" borderId="1" xfId="0" applyFont="1" applyFill="1" applyBorder="1" applyAlignment="1">
      <alignment horizontal="left"/>
    </xf>
    <xf numFmtId="0" fontId="6" fillId="18" borderId="15" xfId="0" applyFont="1" applyFill="1" applyBorder="1" applyAlignment="1">
      <alignment horizontal="left"/>
    </xf>
    <xf numFmtId="0" fontId="6" fillId="6" borderId="3" xfId="0" applyFont="1" applyFill="1" applyBorder="1" applyAlignment="1">
      <alignment horizontal="center"/>
    </xf>
    <xf numFmtId="0" fontId="6" fillId="10" borderId="10" xfId="0" applyFont="1" applyFill="1" applyBorder="1" applyAlignment="1">
      <alignment horizontal="center" vertical="center"/>
    </xf>
    <xf numFmtId="0" fontId="6" fillId="10" borderId="1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16" fontId="6" fillId="15" borderId="10" xfId="0" applyNumberFormat="1" applyFont="1" applyFill="1" applyBorder="1" applyAlignment="1">
      <alignment horizontal="center" vertical="center"/>
    </xf>
    <xf numFmtId="16" fontId="6" fillId="15" borderId="9" xfId="0" applyNumberFormat="1" applyFont="1" applyFill="1" applyBorder="1" applyAlignment="1">
      <alignment horizontal="center" vertical="center"/>
    </xf>
    <xf numFmtId="16" fontId="6" fillId="14" borderId="10" xfId="0" applyNumberFormat="1" applyFont="1" applyFill="1" applyBorder="1" applyAlignment="1">
      <alignment horizontal="center" vertical="center"/>
    </xf>
    <xf numFmtId="16" fontId="6" fillId="14" borderId="14" xfId="0" applyNumberFormat="1" applyFont="1" applyFill="1" applyBorder="1" applyAlignment="1">
      <alignment horizontal="center" vertical="center"/>
    </xf>
    <xf numFmtId="0" fontId="6" fillId="14" borderId="1" xfId="0" applyFont="1" applyFill="1" applyBorder="1" applyAlignment="1">
      <alignment horizontal="left"/>
    </xf>
    <xf numFmtId="0" fontId="6" fillId="14" borderId="15" xfId="0" applyFont="1" applyFill="1" applyBorder="1" applyAlignment="1">
      <alignment horizontal="left"/>
    </xf>
    <xf numFmtId="0" fontId="8" fillId="7" borderId="1" xfId="0" applyFont="1" applyFill="1" applyBorder="1" applyAlignment="1">
      <alignment horizontal="left"/>
    </xf>
    <xf numFmtId="0" fontId="8" fillId="7" borderId="15" xfId="0" applyFont="1" applyFill="1" applyBorder="1" applyAlignment="1">
      <alignment horizontal="left"/>
    </xf>
    <xf numFmtId="0" fontId="6" fillId="21" borderId="1" xfId="0" applyFont="1" applyFill="1" applyBorder="1" applyAlignment="1">
      <alignment horizontal="left"/>
    </xf>
    <xf numFmtId="0" fontId="6" fillId="21" borderId="15" xfId="0" applyFont="1" applyFill="1" applyBorder="1" applyAlignment="1">
      <alignment horizontal="left"/>
    </xf>
    <xf numFmtId="187" fontId="6" fillId="11" borderId="3" xfId="0" applyNumberFormat="1" applyFont="1" applyFill="1" applyBorder="1" applyAlignment="1">
      <alignment horizontal="center"/>
    </xf>
    <xf numFmtId="0" fontId="6" fillId="21" borderId="14" xfId="0" applyFont="1" applyFill="1" applyBorder="1" applyAlignment="1">
      <alignment horizontal="center"/>
    </xf>
    <xf numFmtId="0" fontId="6" fillId="21" borderId="1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87" fontId="6" fillId="2" borderId="2" xfId="0" applyNumberFormat="1" applyFont="1" applyFill="1" applyBorder="1" applyAlignment="1">
      <alignment horizontal="center" vertical="center" wrapText="1"/>
    </xf>
    <xf numFmtId="187" fontId="6" fillId="2" borderId="6" xfId="0" applyNumberFormat="1" applyFont="1" applyFill="1" applyBorder="1" applyAlignment="1">
      <alignment horizontal="center" vertical="center" wrapText="1"/>
    </xf>
    <xf numFmtId="187" fontId="6" fillId="2" borderId="10" xfId="0" applyNumberFormat="1" applyFont="1" applyFill="1" applyBorder="1" applyAlignment="1">
      <alignment horizontal="center" vertical="center" wrapText="1"/>
    </xf>
    <xf numFmtId="187" fontId="6" fillId="2" borderId="14" xfId="0" applyNumberFormat="1" applyFont="1" applyFill="1" applyBorder="1" applyAlignment="1">
      <alignment horizontal="center" vertical="center" wrapText="1"/>
    </xf>
    <xf numFmtId="187" fontId="6" fillId="9" borderId="3" xfId="0" applyNumberFormat="1" applyFont="1" applyFill="1" applyBorder="1" applyAlignment="1">
      <alignment horizontal="center"/>
    </xf>
    <xf numFmtId="187" fontId="6" fillId="14" borderId="4" xfId="0" applyNumberFormat="1" applyFont="1" applyFill="1" applyBorder="1" applyAlignment="1">
      <alignment horizontal="center"/>
    </xf>
    <xf numFmtId="187" fontId="6" fillId="14" borderId="8" xfId="0" applyNumberFormat="1" applyFont="1" applyFill="1" applyBorder="1" applyAlignment="1">
      <alignment horizontal="center"/>
    </xf>
    <xf numFmtId="187" fontId="6" fillId="14" borderId="5" xfId="0" applyNumberFormat="1" applyFont="1" applyFill="1" applyBorder="1" applyAlignment="1">
      <alignment horizontal="center"/>
    </xf>
    <xf numFmtId="187" fontId="6" fillId="0" borderId="9" xfId="0" applyNumberFormat="1" applyFont="1" applyBorder="1" applyAlignment="1">
      <alignment horizontal="center"/>
    </xf>
    <xf numFmtId="187" fontId="6" fillId="0" borderId="0" xfId="0" applyNumberFormat="1" applyFont="1" applyAlignment="1">
      <alignment horizontal="center"/>
    </xf>
    <xf numFmtId="187" fontId="6" fillId="6" borderId="4" xfId="0" applyNumberFormat="1" applyFont="1" applyFill="1" applyBorder="1" applyAlignment="1">
      <alignment horizontal="center"/>
    </xf>
    <xf numFmtId="187" fontId="6" fillId="6" borderId="8" xfId="0" applyNumberFormat="1" applyFont="1" applyFill="1" applyBorder="1" applyAlignment="1">
      <alignment horizontal="center"/>
    </xf>
    <xf numFmtId="187" fontId="6" fillId="6" borderId="5" xfId="0" applyNumberFormat="1" applyFont="1" applyFill="1" applyBorder="1" applyAlignment="1">
      <alignment horizontal="center"/>
    </xf>
    <xf numFmtId="188" fontId="6" fillId="2" borderId="2" xfId="0" applyNumberFormat="1" applyFont="1" applyFill="1" applyBorder="1" applyAlignment="1">
      <alignment horizontal="center" vertical="center" wrapText="1"/>
    </xf>
    <xf numFmtId="188" fontId="6" fillId="2" borderId="6" xfId="0" applyNumberFormat="1" applyFont="1" applyFill="1" applyBorder="1" applyAlignment="1">
      <alignment horizontal="center" vertical="center" wrapText="1"/>
    </xf>
    <xf numFmtId="187" fontId="6" fillId="5" borderId="4" xfId="0" applyNumberFormat="1" applyFont="1" applyFill="1" applyBorder="1" applyAlignment="1">
      <alignment horizontal="center"/>
    </xf>
    <xf numFmtId="187" fontId="6" fillId="5" borderId="8" xfId="0" applyNumberFormat="1" applyFont="1" applyFill="1" applyBorder="1" applyAlignment="1">
      <alignment horizontal="center"/>
    </xf>
    <xf numFmtId="187" fontId="6" fillId="5" borderId="5" xfId="0" applyNumberFormat="1" applyFont="1" applyFill="1" applyBorder="1" applyAlignment="1">
      <alignment horizontal="center"/>
    </xf>
    <xf numFmtId="187" fontId="6" fillId="9" borderId="4" xfId="0" applyNumberFormat="1" applyFont="1" applyFill="1" applyBorder="1" applyAlignment="1">
      <alignment horizontal="center"/>
    </xf>
    <xf numFmtId="187" fontId="6" fillId="9" borderId="8" xfId="0" applyNumberFormat="1" applyFont="1" applyFill="1" applyBorder="1" applyAlignment="1">
      <alignment horizontal="center"/>
    </xf>
    <xf numFmtId="187" fontId="6" fillId="9" borderId="5" xfId="0" applyNumberFormat="1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187" fontId="6" fillId="0" borderId="3" xfId="1" applyNumberFormat="1" applyFont="1" applyFill="1" applyBorder="1" applyAlignment="1" applyProtection="1">
      <alignment horizontal="center"/>
      <protection locked="0"/>
    </xf>
    <xf numFmtId="189" fontId="9" fillId="6" borderId="3" xfId="1" applyNumberFormat="1" applyFont="1" applyFill="1" applyBorder="1" applyAlignment="1" applyProtection="1">
      <alignment horizontal="right"/>
      <protection locked="0"/>
    </xf>
    <xf numFmtId="187" fontId="9" fillId="5" borderId="3" xfId="0" applyNumberFormat="1" applyFont="1" applyFill="1" applyBorder="1"/>
    <xf numFmtId="0" fontId="6" fillId="0" borderId="3" xfId="0" applyFont="1" applyBorder="1" applyAlignment="1">
      <alignment horizontal="center" vertical="center"/>
    </xf>
    <xf numFmtId="0" fontId="12" fillId="3" borderId="3" xfId="2" applyFont="1" applyFill="1" applyBorder="1" applyAlignment="1">
      <alignment horizontal="center" vertical="center" wrapText="1"/>
    </xf>
    <xf numFmtId="0" fontId="12" fillId="3" borderId="3" xfId="2" applyFont="1" applyFill="1" applyBorder="1" applyAlignment="1">
      <alignment horizontal="center" vertical="center"/>
    </xf>
    <xf numFmtId="188" fontId="9" fillId="5" borderId="3" xfId="1" applyNumberFormat="1" applyFont="1" applyFill="1" applyBorder="1" applyAlignment="1" applyProtection="1">
      <alignment horizontal="center"/>
      <protection locked="0"/>
    </xf>
    <xf numFmtId="188" fontId="8" fillId="7" borderId="3" xfId="1" applyNumberFormat="1" applyFont="1" applyFill="1" applyBorder="1" applyAlignment="1" applyProtection="1">
      <alignment horizontal="center"/>
      <protection locked="0"/>
    </xf>
    <xf numFmtId="187" fontId="6" fillId="10" borderId="3" xfId="0" applyNumberFormat="1" applyFont="1" applyFill="1" applyBorder="1"/>
    <xf numFmtId="187" fontId="8" fillId="7" borderId="3" xfId="0" applyNumberFormat="1" applyFont="1" applyFill="1" applyBorder="1"/>
  </cellXfs>
  <cellStyles count="4">
    <cellStyle name="Normal 2 2" xfId="2" xr:uid="{B0FA802A-87CF-4314-A415-3A4FF0E3D2F8}"/>
    <cellStyle name="จุลภาค" xfId="1" builtinId="3"/>
    <cellStyle name="ปกติ" xfId="0" builtinId="0"/>
    <cellStyle name="ปกติ 2" xfId="3" xr:uid="{7453D085-E650-4193-8B9E-DDF5F900EA78}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CCFFCC"/>
      <color rgb="FFFF5050"/>
      <color rgb="FF99FFCC"/>
      <color rgb="FF98E6F0"/>
      <color rgb="FF7CDFEC"/>
      <color rgb="FF000099"/>
      <color rgb="FFF3AFE6"/>
      <color rgb="FFFFFF99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60960</xdr:rowOff>
    </xdr:from>
    <xdr:to>
      <xdr:col>3</xdr:col>
      <xdr:colOff>1539240</xdr:colOff>
      <xdr:row>21</xdr:row>
      <xdr:rowOff>188500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E571F3DF-D147-7FC4-1B34-32C031BDE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27860"/>
          <a:ext cx="6233160" cy="30612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250371</xdr:colOff>
      <xdr:row>0</xdr:row>
      <xdr:rowOff>42183</xdr:rowOff>
    </xdr:from>
    <xdr:to>
      <xdr:col>17</xdr:col>
      <xdr:colOff>459921</xdr:colOff>
      <xdr:row>0</xdr:row>
      <xdr:rowOff>244385</xdr:rowOff>
    </xdr:to>
    <xdr:sp macro="" textlink="">
      <xdr:nvSpPr>
        <xdr:cNvPr id="2" name="Arrow: Down 2">
          <a:extLst>
            <a:ext uri="{FF2B5EF4-FFF2-40B4-BE49-F238E27FC236}">
              <a16:creationId xmlns:a16="http://schemas.microsoft.com/office/drawing/2014/main" id="{41093937-9317-463D-9823-EAE3C5E45ABA}"/>
            </a:ext>
          </a:extLst>
        </xdr:cNvPr>
        <xdr:cNvSpPr/>
      </xdr:nvSpPr>
      <xdr:spPr>
        <a:xfrm>
          <a:off x="13676811" y="42183"/>
          <a:ext cx="209550" cy="202202"/>
        </a:xfrm>
        <a:prstGeom prst="downArrow">
          <a:avLst/>
        </a:prstGeom>
        <a:solidFill>
          <a:srgbClr val="33CC33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250371</xdr:colOff>
      <xdr:row>0</xdr:row>
      <xdr:rowOff>42183</xdr:rowOff>
    </xdr:from>
    <xdr:to>
      <xdr:col>16</xdr:col>
      <xdr:colOff>459921</xdr:colOff>
      <xdr:row>0</xdr:row>
      <xdr:rowOff>244385</xdr:rowOff>
    </xdr:to>
    <xdr:sp macro="" textlink="">
      <xdr:nvSpPr>
        <xdr:cNvPr id="2" name="Arrow: Down 2">
          <a:extLst>
            <a:ext uri="{FF2B5EF4-FFF2-40B4-BE49-F238E27FC236}">
              <a16:creationId xmlns:a16="http://schemas.microsoft.com/office/drawing/2014/main" id="{DC993ED9-A192-486B-AD30-D22F7B75F8F0}"/>
            </a:ext>
          </a:extLst>
        </xdr:cNvPr>
        <xdr:cNvSpPr/>
      </xdr:nvSpPr>
      <xdr:spPr>
        <a:xfrm>
          <a:off x="14380028" y="42183"/>
          <a:ext cx="209550" cy="202202"/>
        </a:xfrm>
        <a:prstGeom prst="downArrow">
          <a:avLst/>
        </a:prstGeom>
        <a:solidFill>
          <a:srgbClr val="33CC33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D9BAD-B4CC-4FA1-BE44-D1AA59A42D82}">
  <dimension ref="A2:H50"/>
  <sheetViews>
    <sheetView topLeftCell="A10" workbookViewId="0">
      <selection activeCell="I9" sqref="I9"/>
    </sheetView>
  </sheetViews>
  <sheetFormatPr defaultRowHeight="21" x14ac:dyDescent="0.4"/>
  <cols>
    <col min="1" max="1" width="18.5" style="12" customWidth="1"/>
    <col min="2" max="2" width="19.5" style="12" customWidth="1"/>
    <col min="3" max="3" width="23.59765625" style="12" customWidth="1"/>
    <col min="4" max="4" width="21.296875" style="12" customWidth="1"/>
    <col min="5" max="5" width="27.296875" style="12" customWidth="1"/>
    <col min="6" max="16384" width="8.796875" style="12"/>
  </cols>
  <sheetData>
    <row r="2" spans="1:7" x14ac:dyDescent="0.4">
      <c r="A2" s="200" t="s">
        <v>239</v>
      </c>
      <c r="B2" s="200"/>
      <c r="C2" s="200"/>
      <c r="D2" s="200"/>
      <c r="E2" s="200"/>
      <c r="G2" s="44"/>
    </row>
    <row r="3" spans="1:7" s="13" customFormat="1" x14ac:dyDescent="0.4">
      <c r="A3" s="14" t="s">
        <v>286</v>
      </c>
      <c r="B3" s="41" t="s">
        <v>240</v>
      </c>
      <c r="C3" s="41" t="s">
        <v>242</v>
      </c>
      <c r="D3" s="41" t="s">
        <v>5</v>
      </c>
      <c r="E3" s="41" t="s">
        <v>4</v>
      </c>
    </row>
    <row r="4" spans="1:7" x14ac:dyDescent="0.4">
      <c r="A4" s="201" t="s">
        <v>287</v>
      </c>
      <c r="B4" s="170" t="s">
        <v>292</v>
      </c>
      <c r="C4" s="166" t="s">
        <v>299</v>
      </c>
      <c r="D4" s="15" t="s">
        <v>244</v>
      </c>
      <c r="E4" s="15" t="s">
        <v>209</v>
      </c>
      <c r="G4" s="36"/>
    </row>
    <row r="5" spans="1:7" x14ac:dyDescent="0.4">
      <c r="A5" s="202"/>
      <c r="B5" s="171"/>
      <c r="C5" s="167"/>
      <c r="D5" s="43" t="s">
        <v>245</v>
      </c>
      <c r="E5" s="43" t="s">
        <v>6</v>
      </c>
      <c r="G5" s="36"/>
    </row>
    <row r="6" spans="1:7" x14ac:dyDescent="0.4">
      <c r="A6" s="202"/>
      <c r="B6" s="170" t="s">
        <v>293</v>
      </c>
      <c r="C6" s="166" t="s">
        <v>288</v>
      </c>
      <c r="D6" s="15" t="s">
        <v>244</v>
      </c>
      <c r="E6" s="15" t="s">
        <v>209</v>
      </c>
    </row>
    <row r="7" spans="1:7" x14ac:dyDescent="0.4">
      <c r="A7" s="45"/>
      <c r="B7" s="171"/>
      <c r="C7" s="167"/>
      <c r="D7" s="43" t="s">
        <v>245</v>
      </c>
      <c r="E7" s="43" t="s">
        <v>6</v>
      </c>
    </row>
    <row r="8" spans="1:7" x14ac:dyDescent="0.4">
      <c r="A8" s="16" t="s">
        <v>289</v>
      </c>
      <c r="B8" s="46">
        <v>6</v>
      </c>
      <c r="C8" s="42" t="s">
        <v>241</v>
      </c>
      <c r="D8" s="46" t="s">
        <v>243</v>
      </c>
      <c r="E8" s="46" t="s">
        <v>208</v>
      </c>
    </row>
    <row r="9" spans="1:7" x14ac:dyDescent="0.4">
      <c r="A9" s="17" t="s">
        <v>290</v>
      </c>
      <c r="B9" s="17">
        <v>7</v>
      </c>
      <c r="C9" s="18" t="s">
        <v>241</v>
      </c>
      <c r="D9" s="17" t="s">
        <v>243</v>
      </c>
      <c r="E9" s="17" t="s">
        <v>208</v>
      </c>
    </row>
    <row r="10" spans="1:7" x14ac:dyDescent="0.4">
      <c r="A10" s="172" t="s">
        <v>291</v>
      </c>
      <c r="B10" s="172"/>
      <c r="C10" s="172"/>
      <c r="D10" s="172"/>
      <c r="E10" s="172"/>
    </row>
    <row r="23" spans="1:4" x14ac:dyDescent="0.4">
      <c r="A23" s="164" t="s">
        <v>246</v>
      </c>
      <c r="B23" s="164"/>
      <c r="C23" s="164"/>
      <c r="D23" s="164"/>
    </row>
    <row r="24" spans="1:4" x14ac:dyDescent="0.4">
      <c r="A24" s="163" t="s">
        <v>247</v>
      </c>
      <c r="B24" s="163"/>
      <c r="C24" s="165" t="s">
        <v>105</v>
      </c>
      <c r="D24" s="163"/>
    </row>
    <row r="25" spans="1:4" x14ac:dyDescent="0.4">
      <c r="A25" s="175" t="s">
        <v>250</v>
      </c>
      <c r="B25" s="174"/>
      <c r="C25" s="173" t="s">
        <v>251</v>
      </c>
      <c r="D25" s="174"/>
    </row>
    <row r="26" spans="1:4" x14ac:dyDescent="0.4">
      <c r="A26" s="175" t="s">
        <v>248</v>
      </c>
      <c r="B26" s="174"/>
      <c r="C26" s="173" t="s">
        <v>252</v>
      </c>
      <c r="D26" s="174"/>
    </row>
    <row r="27" spans="1:4" x14ac:dyDescent="0.4">
      <c r="A27" s="175" t="s">
        <v>249</v>
      </c>
      <c r="B27" s="174"/>
      <c r="C27" s="173" t="s">
        <v>253</v>
      </c>
      <c r="D27" s="174"/>
    </row>
    <row r="28" spans="1:4" x14ac:dyDescent="0.4">
      <c r="A28" s="168"/>
      <c r="B28" s="169"/>
      <c r="C28" s="173" t="s">
        <v>254</v>
      </c>
      <c r="D28" s="174"/>
    </row>
    <row r="29" spans="1:4" x14ac:dyDescent="0.4">
      <c r="A29" s="168"/>
      <c r="B29" s="169"/>
      <c r="C29" s="173" t="s">
        <v>256</v>
      </c>
      <c r="D29" s="174"/>
    </row>
    <row r="30" spans="1:4" x14ac:dyDescent="0.4">
      <c r="A30" s="168"/>
      <c r="B30" s="169"/>
      <c r="C30" s="173" t="s">
        <v>255</v>
      </c>
      <c r="D30" s="174"/>
    </row>
    <row r="31" spans="1:4" x14ac:dyDescent="0.4">
      <c r="A31" s="212"/>
      <c r="B31" s="213"/>
      <c r="C31" s="209" t="s">
        <v>257</v>
      </c>
      <c r="D31" s="210"/>
    </row>
    <row r="33" spans="1:8" x14ac:dyDescent="0.4">
      <c r="A33" s="211" t="s">
        <v>285</v>
      </c>
      <c r="B33" s="211"/>
      <c r="C33" s="211"/>
      <c r="D33" s="211"/>
      <c r="E33" s="211"/>
    </row>
    <row r="34" spans="1:8" x14ac:dyDescent="0.4">
      <c r="A34" s="19" t="s">
        <v>112</v>
      </c>
      <c r="B34" s="20" t="s">
        <v>113</v>
      </c>
      <c r="C34" s="21" t="s">
        <v>114</v>
      </c>
      <c r="D34" s="22" t="s">
        <v>111</v>
      </c>
      <c r="E34" s="35" t="s">
        <v>206</v>
      </c>
    </row>
    <row r="35" spans="1:8" ht="21" customHeight="1" x14ac:dyDescent="0.4">
      <c r="A35" s="28" t="s">
        <v>259</v>
      </c>
      <c r="B35" s="24" t="s">
        <v>261</v>
      </c>
      <c r="C35" s="23" t="s">
        <v>264</v>
      </c>
      <c r="D35" s="182" t="s">
        <v>266</v>
      </c>
      <c r="E35" s="37"/>
    </row>
    <row r="36" spans="1:8" x14ac:dyDescent="0.4">
      <c r="A36" s="29" t="s">
        <v>260</v>
      </c>
      <c r="B36" s="27" t="s">
        <v>260</v>
      </c>
      <c r="C36" s="26" t="s">
        <v>260</v>
      </c>
      <c r="D36" s="183"/>
      <c r="E36" s="38" t="s">
        <v>265</v>
      </c>
    </row>
    <row r="37" spans="1:8" x14ac:dyDescent="0.4">
      <c r="A37" s="30" t="s">
        <v>258</v>
      </c>
      <c r="B37" s="12" t="s">
        <v>262</v>
      </c>
      <c r="C37" s="25" t="s">
        <v>263</v>
      </c>
      <c r="D37" s="184" t="s">
        <v>280</v>
      </c>
      <c r="E37" s="38" t="s">
        <v>271</v>
      </c>
    </row>
    <row r="38" spans="1:8" x14ac:dyDescent="0.4">
      <c r="A38" s="29" t="s">
        <v>260</v>
      </c>
      <c r="B38" s="27" t="s">
        <v>260</v>
      </c>
      <c r="C38" s="26" t="s">
        <v>260</v>
      </c>
      <c r="D38" s="185"/>
      <c r="E38" s="39"/>
    </row>
    <row r="39" spans="1:8" ht="21.6" thickBot="1" x14ac:dyDescent="0.45">
      <c r="A39" s="31">
        <v>1</v>
      </c>
      <c r="B39" s="31">
        <v>1</v>
      </c>
      <c r="C39" s="31">
        <v>1</v>
      </c>
      <c r="D39" s="32">
        <v>1</v>
      </c>
    </row>
    <row r="40" spans="1:8" ht="21.6" thickTop="1" x14ac:dyDescent="0.4">
      <c r="A40" s="33"/>
      <c r="B40" s="33"/>
      <c r="C40" s="33"/>
      <c r="D40" s="34"/>
    </row>
    <row r="42" spans="1:8" x14ac:dyDescent="0.4">
      <c r="A42" s="190" t="s">
        <v>276</v>
      </c>
      <c r="B42" s="191"/>
      <c r="C42" s="191"/>
      <c r="D42" s="191"/>
      <c r="E42" s="191"/>
      <c r="F42" s="191"/>
      <c r="G42" s="191"/>
      <c r="H42" s="192"/>
    </row>
    <row r="43" spans="1:8" s="13" customFormat="1" x14ac:dyDescent="0.4">
      <c r="A43" s="40" t="s">
        <v>118</v>
      </c>
      <c r="B43" s="189" t="s">
        <v>268</v>
      </c>
      <c r="C43" s="189"/>
      <c r="D43" s="189"/>
      <c r="E43" s="197" t="s">
        <v>119</v>
      </c>
      <c r="F43" s="197"/>
      <c r="G43" s="197"/>
      <c r="H43" s="197"/>
    </row>
    <row r="44" spans="1:8" x14ac:dyDescent="0.4">
      <c r="A44" s="198" t="s">
        <v>270</v>
      </c>
      <c r="B44" s="186" t="s">
        <v>294</v>
      </c>
      <c r="C44" s="187"/>
      <c r="D44" s="188"/>
      <c r="E44" s="193" t="s">
        <v>272</v>
      </c>
      <c r="F44" s="193"/>
      <c r="G44" s="193"/>
      <c r="H44" s="194"/>
    </row>
    <row r="45" spans="1:8" x14ac:dyDescent="0.4">
      <c r="A45" s="199"/>
      <c r="B45" s="176" t="s">
        <v>281</v>
      </c>
      <c r="C45" s="177"/>
      <c r="D45" s="178"/>
      <c r="E45" s="195" t="s">
        <v>273</v>
      </c>
      <c r="F45" s="195"/>
      <c r="G45" s="195"/>
      <c r="H45" s="196"/>
    </row>
    <row r="46" spans="1:8" x14ac:dyDescent="0.4">
      <c r="A46" s="203" t="s">
        <v>269</v>
      </c>
      <c r="B46" s="176" t="s">
        <v>279</v>
      </c>
      <c r="C46" s="177"/>
      <c r="D46" s="178"/>
      <c r="E46" s="205" t="s">
        <v>274</v>
      </c>
      <c r="F46" s="205"/>
      <c r="G46" s="205"/>
      <c r="H46" s="206"/>
    </row>
    <row r="47" spans="1:8" x14ac:dyDescent="0.4">
      <c r="A47" s="204"/>
      <c r="B47" s="176" t="s">
        <v>295</v>
      </c>
      <c r="C47" s="177"/>
      <c r="D47" s="178"/>
      <c r="E47" s="207" t="s">
        <v>275</v>
      </c>
      <c r="F47" s="207"/>
      <c r="G47" s="207"/>
      <c r="H47" s="208"/>
    </row>
    <row r="48" spans="1:8" x14ac:dyDescent="0.4">
      <c r="A48" s="36"/>
      <c r="B48" s="176" t="s">
        <v>282</v>
      </c>
      <c r="C48" s="177"/>
      <c r="D48" s="178"/>
    </row>
    <row r="49" spans="2:4" x14ac:dyDescent="0.4">
      <c r="B49" s="176" t="s">
        <v>283</v>
      </c>
      <c r="C49" s="177"/>
      <c r="D49" s="178"/>
    </row>
    <row r="50" spans="2:4" x14ac:dyDescent="0.4">
      <c r="B50" s="179" t="s">
        <v>284</v>
      </c>
      <c r="C50" s="180"/>
      <c r="D50" s="181"/>
    </row>
  </sheetData>
  <mergeCells count="43">
    <mergeCell ref="A2:E2"/>
    <mergeCell ref="A4:A6"/>
    <mergeCell ref="A46:A47"/>
    <mergeCell ref="E46:H46"/>
    <mergeCell ref="E47:H47"/>
    <mergeCell ref="B47:D47"/>
    <mergeCell ref="B46:D46"/>
    <mergeCell ref="C30:D30"/>
    <mergeCell ref="C31:D31"/>
    <mergeCell ref="A33:E33"/>
    <mergeCell ref="A29:B29"/>
    <mergeCell ref="A30:B30"/>
    <mergeCell ref="A31:B31"/>
    <mergeCell ref="C25:D25"/>
    <mergeCell ref="C26:D26"/>
    <mergeCell ref="C27:D27"/>
    <mergeCell ref="B49:D49"/>
    <mergeCell ref="B50:D50"/>
    <mergeCell ref="D35:D36"/>
    <mergeCell ref="D37:D38"/>
    <mergeCell ref="B44:D44"/>
    <mergeCell ref="B45:D45"/>
    <mergeCell ref="B43:D43"/>
    <mergeCell ref="A42:H42"/>
    <mergeCell ref="E44:H44"/>
    <mergeCell ref="E45:H45"/>
    <mergeCell ref="E43:H43"/>
    <mergeCell ref="A44:A45"/>
    <mergeCell ref="C29:D29"/>
    <mergeCell ref="A25:B25"/>
    <mergeCell ref="A26:B26"/>
    <mergeCell ref="A27:B27"/>
    <mergeCell ref="B48:D48"/>
    <mergeCell ref="A24:B24"/>
    <mergeCell ref="A23:D23"/>
    <mergeCell ref="C24:D24"/>
    <mergeCell ref="C4:C5"/>
    <mergeCell ref="A28:B28"/>
    <mergeCell ref="B4:B5"/>
    <mergeCell ref="C6:C7"/>
    <mergeCell ref="B6:B7"/>
    <mergeCell ref="A10:E10"/>
    <mergeCell ref="C28:D28"/>
  </mergeCells>
  <phoneticPr fontId="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91BD6-72D0-4B2D-AD87-7F82DFE3A7D2}">
  <dimension ref="A1:Z96"/>
  <sheetViews>
    <sheetView tabSelected="1" zoomScale="65" zoomScaleNormal="65" workbookViewId="0">
      <pane xSplit="4" ySplit="4" topLeftCell="F5" activePane="bottomRight" state="frozen"/>
      <selection pane="topRight" activeCell="F1" sqref="F1"/>
      <selection pane="bottomLeft" activeCell="A5" sqref="A5"/>
      <selection pane="bottomRight" activeCell="D58" sqref="D58:D61"/>
    </sheetView>
  </sheetViews>
  <sheetFormatPr defaultColWidth="9" defaultRowHeight="21" x14ac:dyDescent="0.4"/>
  <cols>
    <col min="1" max="1" width="4.5" style="51" customWidth="1"/>
    <col min="2" max="2" width="10" style="48" customWidth="1"/>
    <col min="3" max="3" width="5.59765625" style="48" customWidth="1"/>
    <col min="4" max="4" width="13.19921875" style="48" customWidth="1"/>
    <col min="5" max="5" width="7.19921875" style="49" customWidth="1"/>
    <col min="6" max="6" width="11" style="49" customWidth="1"/>
    <col min="7" max="7" width="14.09765625" style="49" customWidth="1"/>
    <col min="8" max="8" width="16.796875" style="50" customWidth="1"/>
    <col min="9" max="9" width="14.8984375" style="50" customWidth="1"/>
    <col min="10" max="11" width="12.59765625" style="48" customWidth="1"/>
    <col min="12" max="12" width="14.8984375" style="50" customWidth="1"/>
    <col min="13" max="13" width="11" style="49" customWidth="1"/>
    <col min="14" max="14" width="14.09765625" style="49" customWidth="1"/>
    <col min="15" max="15" width="16.8984375" style="50" customWidth="1"/>
    <col min="16" max="16" width="11.19921875" style="50" customWidth="1"/>
    <col min="17" max="18" width="12.59765625" style="48" customWidth="1"/>
    <col min="19" max="19" width="14.8984375" style="50" customWidth="1"/>
    <col min="20" max="20" width="26.8984375" style="48" customWidth="1"/>
    <col min="21" max="21" width="20.296875" style="152" customWidth="1"/>
    <col min="22" max="22" width="14.59765625" style="48" hidden="1" customWidth="1"/>
    <col min="23" max="23" width="11.19921875" style="48" hidden="1" customWidth="1"/>
    <col min="24" max="25" width="9" style="48" hidden="1" customWidth="1"/>
    <col min="26" max="26" width="18.296875" style="48" hidden="1" customWidth="1"/>
    <col min="27" max="16384" width="9" style="48"/>
  </cols>
  <sheetData>
    <row r="1" spans="1:26" x14ac:dyDescent="0.4">
      <c r="A1" s="47" t="s">
        <v>102</v>
      </c>
    </row>
    <row r="2" spans="1:26" x14ac:dyDescent="0.4">
      <c r="B2" s="47"/>
      <c r="C2" s="47"/>
      <c r="D2" s="47"/>
      <c r="E2" s="47"/>
      <c r="F2" s="226" t="s">
        <v>238</v>
      </c>
      <c r="G2" s="227"/>
      <c r="H2" s="227"/>
      <c r="I2" s="227"/>
      <c r="J2" s="227"/>
      <c r="K2" s="227"/>
      <c r="L2" s="228"/>
      <c r="M2" s="220" t="s">
        <v>436</v>
      </c>
      <c r="N2" s="220"/>
      <c r="O2" s="220"/>
      <c r="P2" s="220"/>
      <c r="Q2" s="220"/>
      <c r="R2" s="220"/>
      <c r="S2" s="220"/>
      <c r="T2" s="220"/>
      <c r="U2" s="153"/>
      <c r="V2" s="224" t="s">
        <v>304</v>
      </c>
      <c r="W2" s="225"/>
      <c r="X2" s="225"/>
      <c r="Y2" s="225"/>
      <c r="Z2" s="225"/>
    </row>
    <row r="3" spans="1:26" x14ac:dyDescent="0.4">
      <c r="A3" s="214" t="s">
        <v>0</v>
      </c>
      <c r="B3" s="216" t="s">
        <v>1</v>
      </c>
      <c r="C3" s="218" t="s">
        <v>2</v>
      </c>
      <c r="D3" s="216" t="s">
        <v>3</v>
      </c>
      <c r="E3" s="229" t="s">
        <v>205</v>
      </c>
      <c r="F3" s="220" t="s">
        <v>103</v>
      </c>
      <c r="G3" s="220"/>
      <c r="H3" s="220"/>
      <c r="I3" s="220"/>
      <c r="J3" s="221" t="s">
        <v>115</v>
      </c>
      <c r="K3" s="222"/>
      <c r="L3" s="223"/>
      <c r="M3" s="220" t="s">
        <v>103</v>
      </c>
      <c r="N3" s="220"/>
      <c r="O3" s="220"/>
      <c r="P3" s="220"/>
      <c r="Q3" s="221" t="s">
        <v>267</v>
      </c>
      <c r="R3" s="222"/>
      <c r="S3" s="222"/>
      <c r="T3" s="223"/>
      <c r="U3" s="154"/>
    </row>
    <row r="4" spans="1:26" s="58" customFormat="1" ht="42" x14ac:dyDescent="0.4">
      <c r="A4" s="215"/>
      <c r="B4" s="217"/>
      <c r="C4" s="219"/>
      <c r="D4" s="217"/>
      <c r="E4" s="230"/>
      <c r="F4" s="53" t="s">
        <v>104</v>
      </c>
      <c r="G4" s="54" t="s">
        <v>278</v>
      </c>
      <c r="H4" s="54" t="s">
        <v>277</v>
      </c>
      <c r="I4" s="55" t="s">
        <v>4</v>
      </c>
      <c r="J4" s="56" t="s">
        <v>118</v>
      </c>
      <c r="K4" s="57" t="s">
        <v>116</v>
      </c>
      <c r="L4" s="54" t="s">
        <v>437</v>
      </c>
      <c r="M4" s="53" t="s">
        <v>104</v>
      </c>
      <c r="N4" s="54" t="s">
        <v>210</v>
      </c>
      <c r="O4" s="54" t="s">
        <v>5</v>
      </c>
      <c r="P4" s="55" t="s">
        <v>4</v>
      </c>
      <c r="Q4" s="56" t="s">
        <v>118</v>
      </c>
      <c r="R4" s="57" t="s">
        <v>116</v>
      </c>
      <c r="S4" s="54" t="s">
        <v>438</v>
      </c>
      <c r="T4" s="56" t="s">
        <v>296</v>
      </c>
      <c r="U4" s="155"/>
      <c r="V4" s="58" t="s">
        <v>104</v>
      </c>
      <c r="W4" s="48" t="s">
        <v>303</v>
      </c>
      <c r="X4" s="48" t="s">
        <v>303</v>
      </c>
      <c r="Y4" s="48" t="s">
        <v>303</v>
      </c>
      <c r="Z4" s="48" t="s">
        <v>303</v>
      </c>
    </row>
    <row r="5" spans="1:26" x14ac:dyDescent="0.4">
      <c r="A5" s="59">
        <v>1</v>
      </c>
      <c r="B5" s="60" t="s">
        <v>7</v>
      </c>
      <c r="C5" s="61" t="s">
        <v>8</v>
      </c>
      <c r="D5" s="60" t="s">
        <v>123</v>
      </c>
      <c r="E5" s="158">
        <v>16</v>
      </c>
      <c r="F5" s="113">
        <v>2</v>
      </c>
      <c r="G5" s="63">
        <v>0.67</v>
      </c>
      <c r="H5" s="64">
        <v>-51921843.119999997</v>
      </c>
      <c r="I5" s="65"/>
      <c r="J5" s="113">
        <v>2</v>
      </c>
      <c r="K5" s="75">
        <v>71.428571428571431</v>
      </c>
      <c r="L5" s="64">
        <f>H5/12</f>
        <v>-4326820.26</v>
      </c>
      <c r="M5" s="59">
        <v>1</v>
      </c>
      <c r="N5" s="239">
        <v>0.64</v>
      </c>
      <c r="O5" s="67">
        <v>116226808.16</v>
      </c>
      <c r="P5" s="68"/>
      <c r="Q5" s="59">
        <v>1</v>
      </c>
      <c r="R5" s="245">
        <v>71.428571428571431</v>
      </c>
      <c r="S5" s="67">
        <f>O5/9</f>
        <v>12914089.795555554</v>
      </c>
      <c r="T5" s="69" t="str">
        <f>_xlfn.CONCAT(V5&amp;Z5)</f>
        <v>ผ่านเกณฑ์-แนวโน้มปสภ.ดีขึ้น</v>
      </c>
      <c r="V5" s="70" t="str">
        <f t="shared" ref="V5:V49" si="0">IF($Q5&gt;=4,"ไม่ผ่านเกณฑ์","ผ่านเกณฑ์")</f>
        <v>ผ่านเกณฑ์</v>
      </c>
      <c r="W5" s="48">
        <f t="shared" ref="W5:W36" si="1">IF($R5&gt;$K5,1,0)</f>
        <v>0</v>
      </c>
      <c r="X5" s="48">
        <f t="shared" ref="X5:X36" si="2">IF(AND($K5=$R5,$R5=100),1,0)</f>
        <v>0</v>
      </c>
      <c r="Y5" s="48">
        <f t="shared" ref="Y5:Y36" si="3">IF(AND($K5=$R5,$S5&gt;$L5),1,0)</f>
        <v>1</v>
      </c>
      <c r="Z5" s="48" t="str">
        <f t="shared" ref="Z5:Z36" si="4">IF(OR($X5+$W5&gt;0,$X5+$Y5&gt;0),"-แนวโน้มปสภ.ดีขึ้น","-แนวโน้มปสภ.ลดลง")</f>
        <v>-แนวโน้มปสภ.ดีขึ้น</v>
      </c>
    </row>
    <row r="6" spans="1:26" x14ac:dyDescent="0.4">
      <c r="A6" s="59">
        <v>2</v>
      </c>
      <c r="B6" s="60" t="s">
        <v>7</v>
      </c>
      <c r="C6" s="61" t="s">
        <v>9</v>
      </c>
      <c r="D6" s="60" t="s">
        <v>124</v>
      </c>
      <c r="E6" s="158">
        <v>6</v>
      </c>
      <c r="F6" s="113">
        <v>1</v>
      </c>
      <c r="G6" s="63">
        <v>4.0199999999999996</v>
      </c>
      <c r="H6" s="64">
        <v>-19637436.370000001</v>
      </c>
      <c r="I6" s="65"/>
      <c r="J6" s="113">
        <v>1</v>
      </c>
      <c r="K6" s="72">
        <v>14.285714285714285</v>
      </c>
      <c r="L6" s="64">
        <f t="shared" ref="L6:L69" si="5">H6/12</f>
        <v>-1636453.0308333335</v>
      </c>
      <c r="M6" s="59">
        <v>1</v>
      </c>
      <c r="N6" s="239">
        <v>2.78</v>
      </c>
      <c r="O6" s="240">
        <v>-15556666.15</v>
      </c>
      <c r="P6" s="68"/>
      <c r="Q6" s="59">
        <v>1</v>
      </c>
      <c r="R6" s="245">
        <v>71.428571428571431</v>
      </c>
      <c r="S6" s="67">
        <f t="shared" ref="S6:S69" si="6">O6/9</f>
        <v>-1728518.4611111111</v>
      </c>
      <c r="T6" s="69" t="str">
        <f t="shared" ref="T6:T69" si="7">_xlfn.CONCAT(V6&amp;Z6)</f>
        <v>ผ่านเกณฑ์-แนวโน้มปสภ.ดีขึ้น</v>
      </c>
      <c r="V6" s="70" t="str">
        <f t="shared" si="0"/>
        <v>ผ่านเกณฑ์</v>
      </c>
      <c r="W6" s="48">
        <f t="shared" si="1"/>
        <v>1</v>
      </c>
      <c r="X6" s="48">
        <f t="shared" si="2"/>
        <v>0</v>
      </c>
      <c r="Y6" s="48">
        <f t="shared" si="3"/>
        <v>0</v>
      </c>
      <c r="Z6" s="48" t="str">
        <f t="shared" si="4"/>
        <v>-แนวโน้มปสภ.ดีขึ้น</v>
      </c>
    </row>
    <row r="7" spans="1:26" x14ac:dyDescent="0.4">
      <c r="A7" s="59">
        <v>3</v>
      </c>
      <c r="B7" s="60" t="s">
        <v>7</v>
      </c>
      <c r="C7" s="61" t="s">
        <v>10</v>
      </c>
      <c r="D7" s="60" t="s">
        <v>125</v>
      </c>
      <c r="E7" s="158">
        <v>6</v>
      </c>
      <c r="F7" s="113">
        <v>1</v>
      </c>
      <c r="G7" s="63">
        <v>5.0599999999999996</v>
      </c>
      <c r="H7" s="64">
        <v>-14448218.619999999</v>
      </c>
      <c r="I7" s="65"/>
      <c r="J7" s="113">
        <v>1</v>
      </c>
      <c r="K7" s="72">
        <v>28.571428571428569</v>
      </c>
      <c r="L7" s="64">
        <f t="shared" si="5"/>
        <v>-1204018.2183333333</v>
      </c>
      <c r="M7" s="59">
        <v>1</v>
      </c>
      <c r="N7" s="239">
        <v>2.35</v>
      </c>
      <c r="O7" s="240">
        <v>-21273352.870000001</v>
      </c>
      <c r="P7" s="68"/>
      <c r="Q7" s="59">
        <v>1</v>
      </c>
      <c r="R7" s="246">
        <v>42.857142857142854</v>
      </c>
      <c r="S7" s="67">
        <f t="shared" si="6"/>
        <v>-2363705.8744444447</v>
      </c>
      <c r="T7" s="69" t="str">
        <f t="shared" si="7"/>
        <v>ผ่านเกณฑ์-แนวโน้มปสภ.ดีขึ้น</v>
      </c>
      <c r="V7" s="70" t="str">
        <f t="shared" si="0"/>
        <v>ผ่านเกณฑ์</v>
      </c>
      <c r="W7" s="48">
        <f t="shared" si="1"/>
        <v>1</v>
      </c>
      <c r="X7" s="48">
        <f t="shared" si="2"/>
        <v>0</v>
      </c>
      <c r="Y7" s="48">
        <f t="shared" si="3"/>
        <v>0</v>
      </c>
      <c r="Z7" s="48" t="str">
        <f t="shared" si="4"/>
        <v>-แนวโน้มปสภ.ดีขึ้น</v>
      </c>
    </row>
    <row r="8" spans="1:26" x14ac:dyDescent="0.4">
      <c r="A8" s="59">
        <v>4</v>
      </c>
      <c r="B8" s="60" t="s">
        <v>7</v>
      </c>
      <c r="C8" s="61" t="s">
        <v>11</v>
      </c>
      <c r="D8" s="60" t="s">
        <v>126</v>
      </c>
      <c r="E8" s="158">
        <v>5</v>
      </c>
      <c r="F8" s="113">
        <v>1</v>
      </c>
      <c r="G8" s="63">
        <v>2.81</v>
      </c>
      <c r="H8" s="64">
        <v>-13422614.66</v>
      </c>
      <c r="I8" s="65"/>
      <c r="J8" s="113">
        <v>1</v>
      </c>
      <c r="K8" s="72">
        <v>42.857142857142854</v>
      </c>
      <c r="L8" s="64">
        <f t="shared" si="5"/>
        <v>-1118551.2216666667</v>
      </c>
      <c r="M8" s="59">
        <v>1</v>
      </c>
      <c r="N8" s="239">
        <v>1.18</v>
      </c>
      <c r="O8" s="240">
        <v>-20963390.260000002</v>
      </c>
      <c r="P8" s="68"/>
      <c r="Q8" s="59">
        <v>1</v>
      </c>
      <c r="R8" s="245">
        <v>71.428571428571431</v>
      </c>
      <c r="S8" s="67">
        <f t="shared" si="6"/>
        <v>-2329265.5844444446</v>
      </c>
      <c r="T8" s="69" t="str">
        <f t="shared" si="7"/>
        <v>ผ่านเกณฑ์-แนวโน้มปสภ.ดีขึ้น</v>
      </c>
      <c r="V8" s="70" t="str">
        <f t="shared" si="0"/>
        <v>ผ่านเกณฑ์</v>
      </c>
      <c r="W8" s="48">
        <f t="shared" si="1"/>
        <v>1</v>
      </c>
      <c r="X8" s="48">
        <f t="shared" si="2"/>
        <v>0</v>
      </c>
      <c r="Y8" s="48">
        <f t="shared" si="3"/>
        <v>0</v>
      </c>
      <c r="Z8" s="48" t="str">
        <f t="shared" si="4"/>
        <v>-แนวโน้มปสภ.ดีขึ้น</v>
      </c>
    </row>
    <row r="9" spans="1:26" x14ac:dyDescent="0.4">
      <c r="A9" s="59">
        <v>5</v>
      </c>
      <c r="B9" s="60" t="s">
        <v>7</v>
      </c>
      <c r="C9" s="61" t="s">
        <v>12</v>
      </c>
      <c r="D9" s="60" t="s">
        <v>127</v>
      </c>
      <c r="E9" s="158">
        <v>5</v>
      </c>
      <c r="F9" s="113">
        <v>1</v>
      </c>
      <c r="G9" s="63">
        <v>1.57</v>
      </c>
      <c r="H9" s="64">
        <v>-8094338.2699999996</v>
      </c>
      <c r="I9" s="65"/>
      <c r="J9" s="113">
        <v>1</v>
      </c>
      <c r="K9" s="72">
        <v>42.857142857142854</v>
      </c>
      <c r="L9" s="64">
        <f t="shared" si="5"/>
        <v>-674528.18916666659</v>
      </c>
      <c r="M9" s="59">
        <v>1</v>
      </c>
      <c r="N9" s="239">
        <v>0.99</v>
      </c>
      <c r="O9" s="240">
        <v>-10550531.65</v>
      </c>
      <c r="P9" s="68"/>
      <c r="Q9" s="59">
        <v>1</v>
      </c>
      <c r="R9" s="245">
        <v>57.142857142857139</v>
      </c>
      <c r="S9" s="67">
        <f t="shared" si="6"/>
        <v>-1172281.2944444446</v>
      </c>
      <c r="T9" s="241" t="str">
        <f t="shared" si="7"/>
        <v>ผ่านเกณฑ์-แนวโน้มปสภ.ดีขึ้น</v>
      </c>
      <c r="V9" s="70" t="str">
        <f t="shared" si="0"/>
        <v>ผ่านเกณฑ์</v>
      </c>
      <c r="W9" s="48">
        <f t="shared" si="1"/>
        <v>1</v>
      </c>
      <c r="X9" s="48">
        <f t="shared" si="2"/>
        <v>0</v>
      </c>
      <c r="Y9" s="48">
        <f t="shared" si="3"/>
        <v>0</v>
      </c>
      <c r="Z9" s="48" t="str">
        <f t="shared" si="4"/>
        <v>-แนวโน้มปสภ.ดีขึ้น</v>
      </c>
    </row>
    <row r="10" spans="1:26" x14ac:dyDescent="0.4">
      <c r="A10" s="59">
        <v>6</v>
      </c>
      <c r="B10" s="60" t="s">
        <v>7</v>
      </c>
      <c r="C10" s="61" t="s">
        <v>13</v>
      </c>
      <c r="D10" s="60" t="s">
        <v>128</v>
      </c>
      <c r="E10" s="158">
        <v>6</v>
      </c>
      <c r="F10" s="113">
        <v>2</v>
      </c>
      <c r="G10" s="63">
        <v>0.75</v>
      </c>
      <c r="H10" s="64">
        <v>-14415871.390000001</v>
      </c>
      <c r="I10" s="65"/>
      <c r="J10" s="113">
        <v>2</v>
      </c>
      <c r="K10" s="75">
        <v>71.428571428571431</v>
      </c>
      <c r="L10" s="64">
        <f t="shared" si="5"/>
        <v>-1201322.6158333335</v>
      </c>
      <c r="M10" s="59">
        <v>2</v>
      </c>
      <c r="N10" s="239">
        <v>0.27</v>
      </c>
      <c r="O10" s="240">
        <v>-16070144.869999999</v>
      </c>
      <c r="P10" s="68"/>
      <c r="Q10" s="59">
        <v>2</v>
      </c>
      <c r="R10" s="245">
        <v>71.428571428571431</v>
      </c>
      <c r="S10" s="67">
        <f t="shared" si="6"/>
        <v>-1785571.6522222222</v>
      </c>
      <c r="T10" s="115" t="str">
        <f t="shared" si="7"/>
        <v>ผ่านเกณฑ์-แนวโน้มปสภ.ลดลง</v>
      </c>
      <c r="V10" s="70" t="str">
        <f t="shared" si="0"/>
        <v>ผ่านเกณฑ์</v>
      </c>
      <c r="W10" s="48">
        <f t="shared" si="1"/>
        <v>0</v>
      </c>
      <c r="X10" s="48">
        <f t="shared" si="2"/>
        <v>0</v>
      </c>
      <c r="Y10" s="48">
        <f t="shared" si="3"/>
        <v>0</v>
      </c>
      <c r="Z10" s="48" t="str">
        <f t="shared" si="4"/>
        <v>-แนวโน้มปสภ.ลดลง</v>
      </c>
    </row>
    <row r="11" spans="1:26" x14ac:dyDescent="0.4">
      <c r="A11" s="59">
        <v>7</v>
      </c>
      <c r="B11" s="60" t="s">
        <v>7</v>
      </c>
      <c r="C11" s="61" t="s">
        <v>14</v>
      </c>
      <c r="D11" s="60" t="s">
        <v>129</v>
      </c>
      <c r="E11" s="158">
        <v>6</v>
      </c>
      <c r="F11" s="113">
        <v>1</v>
      </c>
      <c r="G11" s="63">
        <v>3.97</v>
      </c>
      <c r="H11" s="64">
        <v>-19508749.859999999</v>
      </c>
      <c r="I11" s="65"/>
      <c r="J11" s="113">
        <v>1</v>
      </c>
      <c r="K11" s="75">
        <v>57.142857142857139</v>
      </c>
      <c r="L11" s="64">
        <f t="shared" si="5"/>
        <v>-1625729.155</v>
      </c>
      <c r="M11" s="59">
        <v>1</v>
      </c>
      <c r="N11" s="239">
        <v>1.33</v>
      </c>
      <c r="O11" s="240">
        <v>-23786609.239999998</v>
      </c>
      <c r="P11" s="68"/>
      <c r="Q11" s="59">
        <v>1</v>
      </c>
      <c r="R11" s="245">
        <v>71.428571428571431</v>
      </c>
      <c r="S11" s="67">
        <f t="shared" si="6"/>
        <v>-2642956.5822222219</v>
      </c>
      <c r="T11" s="69" t="str">
        <f t="shared" si="7"/>
        <v>ผ่านเกณฑ์-แนวโน้มปสภ.ดีขึ้น</v>
      </c>
      <c r="V11" s="70" t="str">
        <f t="shared" si="0"/>
        <v>ผ่านเกณฑ์</v>
      </c>
      <c r="W11" s="48">
        <f t="shared" si="1"/>
        <v>1</v>
      </c>
      <c r="X11" s="48">
        <f t="shared" si="2"/>
        <v>0</v>
      </c>
      <c r="Y11" s="48">
        <f t="shared" si="3"/>
        <v>0</v>
      </c>
      <c r="Z11" s="48" t="str">
        <f t="shared" si="4"/>
        <v>-แนวโน้มปสภ.ดีขึ้น</v>
      </c>
    </row>
    <row r="12" spans="1:26" x14ac:dyDescent="0.4">
      <c r="A12" s="59">
        <v>8</v>
      </c>
      <c r="B12" s="60" t="s">
        <v>7</v>
      </c>
      <c r="C12" s="61" t="s">
        <v>15</v>
      </c>
      <c r="D12" s="60" t="s">
        <v>130</v>
      </c>
      <c r="E12" s="158">
        <v>12</v>
      </c>
      <c r="F12" s="113">
        <v>1</v>
      </c>
      <c r="G12" s="63">
        <v>1.61</v>
      </c>
      <c r="H12" s="64">
        <v>-26915093.91</v>
      </c>
      <c r="I12" s="65"/>
      <c r="J12" s="113">
        <v>1</v>
      </c>
      <c r="K12" s="72">
        <v>28.571428571428569</v>
      </c>
      <c r="L12" s="64">
        <f t="shared" si="5"/>
        <v>-2242924.4925000002</v>
      </c>
      <c r="M12" s="59">
        <v>2</v>
      </c>
      <c r="N12" s="239">
        <v>0.4</v>
      </c>
      <c r="O12" s="240">
        <v>-33950124.770000003</v>
      </c>
      <c r="P12" s="68"/>
      <c r="Q12" s="59">
        <v>2</v>
      </c>
      <c r="R12" s="245">
        <v>71.428571428571431</v>
      </c>
      <c r="S12" s="67">
        <f t="shared" si="6"/>
        <v>-3772236.0855555558</v>
      </c>
      <c r="T12" s="69" t="str">
        <f t="shared" si="7"/>
        <v>ผ่านเกณฑ์-แนวโน้มปสภ.ดีขึ้น</v>
      </c>
      <c r="V12" s="70" t="str">
        <f t="shared" si="0"/>
        <v>ผ่านเกณฑ์</v>
      </c>
      <c r="W12" s="48">
        <f t="shared" si="1"/>
        <v>1</v>
      </c>
      <c r="X12" s="48">
        <f t="shared" si="2"/>
        <v>0</v>
      </c>
      <c r="Y12" s="48">
        <f t="shared" si="3"/>
        <v>0</v>
      </c>
      <c r="Z12" s="48" t="str">
        <f t="shared" si="4"/>
        <v>-แนวโน้มปสภ.ดีขึ้น</v>
      </c>
    </row>
    <row r="13" spans="1:26" x14ac:dyDescent="0.4">
      <c r="A13" s="59">
        <v>9</v>
      </c>
      <c r="B13" s="60" t="s">
        <v>7</v>
      </c>
      <c r="C13" s="61" t="s">
        <v>16</v>
      </c>
      <c r="D13" s="60" t="s">
        <v>131</v>
      </c>
      <c r="E13" s="158">
        <v>6</v>
      </c>
      <c r="F13" s="113">
        <v>1</v>
      </c>
      <c r="G13" s="63">
        <v>3.65</v>
      </c>
      <c r="H13" s="64">
        <v>-6963504.96</v>
      </c>
      <c r="I13" s="65"/>
      <c r="J13" s="113">
        <v>1</v>
      </c>
      <c r="K13" s="75">
        <v>57.142857142857139</v>
      </c>
      <c r="L13" s="64">
        <f t="shared" si="5"/>
        <v>-580292.07999999996</v>
      </c>
      <c r="M13" s="59">
        <v>1</v>
      </c>
      <c r="N13" s="239">
        <v>1.17</v>
      </c>
      <c r="O13" s="240">
        <v>-18113424.199999999</v>
      </c>
      <c r="P13" s="68"/>
      <c r="Q13" s="59">
        <v>1</v>
      </c>
      <c r="R13" s="245">
        <v>71.428571428571431</v>
      </c>
      <c r="S13" s="67">
        <f t="shared" si="6"/>
        <v>-2012602.6888888888</v>
      </c>
      <c r="T13" s="241" t="str">
        <f t="shared" si="7"/>
        <v>ผ่านเกณฑ์-แนวโน้มปสภ.ดีขึ้น</v>
      </c>
      <c r="V13" s="70" t="str">
        <f t="shared" si="0"/>
        <v>ผ่านเกณฑ์</v>
      </c>
      <c r="W13" s="48">
        <f t="shared" si="1"/>
        <v>1</v>
      </c>
      <c r="X13" s="48">
        <f t="shared" si="2"/>
        <v>0</v>
      </c>
      <c r="Y13" s="48">
        <f t="shared" si="3"/>
        <v>0</v>
      </c>
      <c r="Z13" s="48" t="str">
        <f t="shared" si="4"/>
        <v>-แนวโน้มปสภ.ดีขึ้น</v>
      </c>
    </row>
    <row r="14" spans="1:26" x14ac:dyDescent="0.4">
      <c r="A14" s="59">
        <v>10</v>
      </c>
      <c r="B14" s="60" t="s">
        <v>7</v>
      </c>
      <c r="C14" s="61" t="s">
        <v>17</v>
      </c>
      <c r="D14" s="60" t="s">
        <v>132</v>
      </c>
      <c r="E14" s="158">
        <v>6</v>
      </c>
      <c r="F14" s="113">
        <v>1</v>
      </c>
      <c r="G14" s="63">
        <v>4.07</v>
      </c>
      <c r="H14" s="64">
        <v>-26212531.469999999</v>
      </c>
      <c r="I14" s="65"/>
      <c r="J14" s="113">
        <v>1</v>
      </c>
      <c r="K14" s="72">
        <v>28.571428571428569</v>
      </c>
      <c r="L14" s="64">
        <f t="shared" si="5"/>
        <v>-2184377.6225000001</v>
      </c>
      <c r="M14" s="59">
        <v>2</v>
      </c>
      <c r="N14" s="239">
        <v>0.77</v>
      </c>
      <c r="O14" s="240">
        <v>-22054159.989999998</v>
      </c>
      <c r="P14" s="68"/>
      <c r="Q14" s="59">
        <v>2</v>
      </c>
      <c r="R14" s="245">
        <v>85.714285714285708</v>
      </c>
      <c r="S14" s="67">
        <f t="shared" si="6"/>
        <v>-2450462.2211111109</v>
      </c>
      <c r="T14" s="69" t="str">
        <f t="shared" si="7"/>
        <v>ผ่านเกณฑ์-แนวโน้มปสภ.ดีขึ้น</v>
      </c>
      <c r="V14" s="70" t="str">
        <f t="shared" si="0"/>
        <v>ผ่านเกณฑ์</v>
      </c>
      <c r="W14" s="48">
        <f t="shared" si="1"/>
        <v>1</v>
      </c>
      <c r="X14" s="48">
        <f t="shared" si="2"/>
        <v>0</v>
      </c>
      <c r="Y14" s="48">
        <f t="shared" si="3"/>
        <v>0</v>
      </c>
      <c r="Z14" s="48" t="str">
        <f t="shared" si="4"/>
        <v>-แนวโน้มปสภ.ดีขึ้น</v>
      </c>
    </row>
    <row r="15" spans="1:26" x14ac:dyDescent="0.4">
      <c r="A15" s="59">
        <v>11</v>
      </c>
      <c r="B15" s="60" t="s">
        <v>7</v>
      </c>
      <c r="C15" s="61" t="s">
        <v>18</v>
      </c>
      <c r="D15" s="60" t="s">
        <v>133</v>
      </c>
      <c r="E15" s="158">
        <v>13</v>
      </c>
      <c r="F15" s="113">
        <v>7</v>
      </c>
      <c r="G15" s="76">
        <v>0.21</v>
      </c>
      <c r="H15" s="64">
        <v>-19859450.609999999</v>
      </c>
      <c r="I15" s="79" t="s">
        <v>208</v>
      </c>
      <c r="J15" s="113">
        <v>7</v>
      </c>
      <c r="K15" s="75">
        <v>71.428571428571431</v>
      </c>
      <c r="L15" s="64">
        <f t="shared" si="5"/>
        <v>-1654954.2175</v>
      </c>
      <c r="M15" s="59">
        <v>2</v>
      </c>
      <c r="N15" s="239">
        <v>0.17</v>
      </c>
      <c r="O15" s="240">
        <v>-5383479.0199999996</v>
      </c>
      <c r="P15" s="68"/>
      <c r="Q15" s="59">
        <v>2</v>
      </c>
      <c r="R15" s="245">
        <v>85.714285714285708</v>
      </c>
      <c r="S15" s="67">
        <f t="shared" si="6"/>
        <v>-598164.33555555553</v>
      </c>
      <c r="T15" s="69" t="str">
        <f t="shared" si="7"/>
        <v>ผ่านเกณฑ์-แนวโน้มปสภ.ดีขึ้น</v>
      </c>
      <c r="V15" s="70" t="str">
        <f t="shared" si="0"/>
        <v>ผ่านเกณฑ์</v>
      </c>
      <c r="W15" s="48">
        <f t="shared" si="1"/>
        <v>1</v>
      </c>
      <c r="X15" s="48">
        <f t="shared" si="2"/>
        <v>0</v>
      </c>
      <c r="Y15" s="48">
        <f t="shared" si="3"/>
        <v>0</v>
      </c>
      <c r="Z15" s="48" t="str">
        <f t="shared" si="4"/>
        <v>-แนวโน้มปสภ.ดีขึ้น</v>
      </c>
    </row>
    <row r="16" spans="1:26" x14ac:dyDescent="0.4">
      <c r="A16" s="59">
        <v>12</v>
      </c>
      <c r="B16" s="60" t="s">
        <v>7</v>
      </c>
      <c r="C16" s="61" t="s">
        <v>19</v>
      </c>
      <c r="D16" s="60" t="s">
        <v>134</v>
      </c>
      <c r="E16" s="158">
        <v>2</v>
      </c>
      <c r="F16" s="113">
        <v>6</v>
      </c>
      <c r="G16" s="76">
        <v>0.49</v>
      </c>
      <c r="H16" s="64">
        <v>-4988184.58</v>
      </c>
      <c r="I16" s="82" t="s">
        <v>208</v>
      </c>
      <c r="J16" s="113">
        <v>6</v>
      </c>
      <c r="K16" s="72">
        <v>42.857142857142854</v>
      </c>
      <c r="L16" s="64">
        <f t="shared" si="5"/>
        <v>-415682.04833333334</v>
      </c>
      <c r="M16" s="59">
        <v>3</v>
      </c>
      <c r="N16" s="239">
        <v>0.27</v>
      </c>
      <c r="O16" s="240">
        <v>-2511118.7200000002</v>
      </c>
      <c r="P16" s="68"/>
      <c r="Q16" s="59">
        <v>3</v>
      </c>
      <c r="R16" s="245">
        <v>57.142857142857139</v>
      </c>
      <c r="S16" s="67">
        <f t="shared" si="6"/>
        <v>-279013.19111111114</v>
      </c>
      <c r="T16" s="241" t="str">
        <f t="shared" si="7"/>
        <v>ผ่านเกณฑ์-แนวโน้มปสภ.ดีขึ้น</v>
      </c>
      <c r="V16" s="70" t="str">
        <f t="shared" si="0"/>
        <v>ผ่านเกณฑ์</v>
      </c>
      <c r="W16" s="48">
        <f t="shared" si="1"/>
        <v>1</v>
      </c>
      <c r="X16" s="48">
        <f t="shared" si="2"/>
        <v>0</v>
      </c>
      <c r="Y16" s="48">
        <f t="shared" si="3"/>
        <v>0</v>
      </c>
      <c r="Z16" s="48" t="str">
        <f t="shared" si="4"/>
        <v>-แนวโน้มปสภ.ดีขึ้น</v>
      </c>
    </row>
    <row r="17" spans="1:26" x14ac:dyDescent="0.4">
      <c r="A17" s="59">
        <v>13</v>
      </c>
      <c r="B17" s="60" t="s">
        <v>20</v>
      </c>
      <c r="C17" s="61" t="s">
        <v>21</v>
      </c>
      <c r="D17" s="84" t="s">
        <v>20</v>
      </c>
      <c r="E17" s="159">
        <v>16</v>
      </c>
      <c r="F17" s="113">
        <v>1</v>
      </c>
      <c r="G17" s="63">
        <v>1.42</v>
      </c>
      <c r="H17" s="64">
        <v>-10915922.550000001</v>
      </c>
      <c r="I17" s="65"/>
      <c r="J17" s="113">
        <v>1</v>
      </c>
      <c r="K17" s="75">
        <v>57.142857142857139</v>
      </c>
      <c r="L17" s="64">
        <f t="shared" si="5"/>
        <v>-909660.21250000002</v>
      </c>
      <c r="M17" s="59">
        <v>1</v>
      </c>
      <c r="N17" s="239">
        <v>1.23</v>
      </c>
      <c r="O17" s="240">
        <v>8843389.2699999996</v>
      </c>
      <c r="P17" s="68"/>
      <c r="Q17" s="59">
        <v>1</v>
      </c>
      <c r="R17" s="246">
        <v>42.857142857142854</v>
      </c>
      <c r="S17" s="67">
        <f t="shared" si="6"/>
        <v>982598.80777777778</v>
      </c>
      <c r="T17" s="115" t="str">
        <f t="shared" si="7"/>
        <v>ผ่านเกณฑ์-แนวโน้มปสภ.ลดลง</v>
      </c>
      <c r="V17" s="70" t="str">
        <f t="shared" si="0"/>
        <v>ผ่านเกณฑ์</v>
      </c>
      <c r="W17" s="48">
        <f t="shared" si="1"/>
        <v>0</v>
      </c>
      <c r="X17" s="48">
        <f t="shared" si="2"/>
        <v>0</v>
      </c>
      <c r="Y17" s="48">
        <f t="shared" si="3"/>
        <v>0</v>
      </c>
      <c r="Z17" s="48" t="str">
        <f t="shared" si="4"/>
        <v>-แนวโน้มปสภ.ลดลง</v>
      </c>
    </row>
    <row r="18" spans="1:26" x14ac:dyDescent="0.4">
      <c r="A18" s="59">
        <v>14</v>
      </c>
      <c r="B18" s="60" t="s">
        <v>20</v>
      </c>
      <c r="C18" s="61" t="s">
        <v>22</v>
      </c>
      <c r="D18" s="84" t="s">
        <v>135</v>
      </c>
      <c r="E18" s="159">
        <v>6</v>
      </c>
      <c r="F18" s="113">
        <v>1</v>
      </c>
      <c r="G18" s="63">
        <v>2.8</v>
      </c>
      <c r="H18" s="64">
        <v>-27781624.260000002</v>
      </c>
      <c r="I18" s="65"/>
      <c r="J18" s="113">
        <v>1</v>
      </c>
      <c r="K18" s="75">
        <v>85.714285714285708</v>
      </c>
      <c r="L18" s="64">
        <f t="shared" si="5"/>
        <v>-2315135.355</v>
      </c>
      <c r="M18" s="59">
        <v>1</v>
      </c>
      <c r="N18" s="239">
        <v>1.43</v>
      </c>
      <c r="O18" s="240">
        <v>-13471147.5</v>
      </c>
      <c r="P18" s="68"/>
      <c r="Q18" s="59">
        <v>1</v>
      </c>
      <c r="R18" s="245">
        <v>100</v>
      </c>
      <c r="S18" s="67">
        <f t="shared" si="6"/>
        <v>-1496794.1666666667</v>
      </c>
      <c r="T18" s="69" t="str">
        <f t="shared" si="7"/>
        <v>ผ่านเกณฑ์-แนวโน้มปสภ.ดีขึ้น</v>
      </c>
      <c r="V18" s="70" t="str">
        <f t="shared" si="0"/>
        <v>ผ่านเกณฑ์</v>
      </c>
      <c r="W18" s="48">
        <f t="shared" si="1"/>
        <v>1</v>
      </c>
      <c r="X18" s="48">
        <f t="shared" si="2"/>
        <v>0</v>
      </c>
      <c r="Y18" s="48">
        <f t="shared" si="3"/>
        <v>0</v>
      </c>
      <c r="Z18" s="48" t="str">
        <f t="shared" si="4"/>
        <v>-แนวโน้มปสภ.ดีขึ้น</v>
      </c>
    </row>
    <row r="19" spans="1:26" x14ac:dyDescent="0.4">
      <c r="A19" s="59">
        <v>15</v>
      </c>
      <c r="B19" s="60" t="s">
        <v>20</v>
      </c>
      <c r="C19" s="61" t="s">
        <v>23</v>
      </c>
      <c r="D19" s="84" t="s">
        <v>136</v>
      </c>
      <c r="E19" s="159">
        <v>9</v>
      </c>
      <c r="F19" s="113">
        <v>3</v>
      </c>
      <c r="G19" s="63">
        <v>0.63</v>
      </c>
      <c r="H19" s="64">
        <v>-17716002.510000002</v>
      </c>
      <c r="I19" s="65"/>
      <c r="J19" s="113">
        <v>3</v>
      </c>
      <c r="K19" s="75">
        <v>85.714285714285708</v>
      </c>
      <c r="L19" s="64">
        <f t="shared" si="5"/>
        <v>-1476333.5425000002</v>
      </c>
      <c r="M19" s="59">
        <v>2</v>
      </c>
      <c r="N19" s="239">
        <v>0.37</v>
      </c>
      <c r="O19" s="240">
        <v>-11757356.67</v>
      </c>
      <c r="P19" s="68"/>
      <c r="Q19" s="59">
        <v>2</v>
      </c>
      <c r="R19" s="245">
        <v>100</v>
      </c>
      <c r="S19" s="67">
        <f t="shared" si="6"/>
        <v>-1306372.9633333334</v>
      </c>
      <c r="T19" s="69" t="str">
        <f t="shared" si="7"/>
        <v>ผ่านเกณฑ์-แนวโน้มปสภ.ดีขึ้น</v>
      </c>
      <c r="V19" s="70" t="str">
        <f t="shared" si="0"/>
        <v>ผ่านเกณฑ์</v>
      </c>
      <c r="W19" s="48">
        <f t="shared" si="1"/>
        <v>1</v>
      </c>
      <c r="X19" s="48">
        <f t="shared" si="2"/>
        <v>0</v>
      </c>
      <c r="Y19" s="48">
        <f t="shared" si="3"/>
        <v>0</v>
      </c>
      <c r="Z19" s="48" t="str">
        <f t="shared" si="4"/>
        <v>-แนวโน้มปสภ.ดีขึ้น</v>
      </c>
    </row>
    <row r="20" spans="1:26" x14ac:dyDescent="0.4">
      <c r="A20" s="59">
        <v>16</v>
      </c>
      <c r="B20" s="60" t="s">
        <v>20</v>
      </c>
      <c r="C20" s="61" t="s">
        <v>24</v>
      </c>
      <c r="D20" s="84" t="s">
        <v>137</v>
      </c>
      <c r="E20" s="159">
        <v>13</v>
      </c>
      <c r="F20" s="113">
        <v>1</v>
      </c>
      <c r="G20" s="63">
        <v>1.1299999999999999</v>
      </c>
      <c r="H20" s="64">
        <v>-17902420.850000001</v>
      </c>
      <c r="I20" s="65"/>
      <c r="J20" s="113">
        <v>1</v>
      </c>
      <c r="K20" s="75">
        <v>57.142857142857139</v>
      </c>
      <c r="L20" s="64">
        <f t="shared" si="5"/>
        <v>-1491868.4041666668</v>
      </c>
      <c r="M20" s="59">
        <v>1</v>
      </c>
      <c r="N20" s="239">
        <v>0.84</v>
      </c>
      <c r="O20" s="240">
        <v>-17307144.859999999</v>
      </c>
      <c r="P20" s="68"/>
      <c r="Q20" s="59">
        <v>1</v>
      </c>
      <c r="R20" s="246">
        <v>14.285714285714285</v>
      </c>
      <c r="S20" s="67">
        <f t="shared" si="6"/>
        <v>-1923016.0955555555</v>
      </c>
      <c r="T20" s="115" t="str">
        <f t="shared" si="7"/>
        <v>ผ่านเกณฑ์-แนวโน้มปสภ.ลดลง</v>
      </c>
      <c r="V20" s="70" t="str">
        <f t="shared" si="0"/>
        <v>ผ่านเกณฑ์</v>
      </c>
      <c r="W20" s="48">
        <f t="shared" si="1"/>
        <v>0</v>
      </c>
      <c r="X20" s="48">
        <f t="shared" si="2"/>
        <v>0</v>
      </c>
      <c r="Y20" s="48">
        <f t="shared" si="3"/>
        <v>0</v>
      </c>
      <c r="Z20" s="48" t="str">
        <f t="shared" si="4"/>
        <v>-แนวโน้มปสภ.ลดลง</v>
      </c>
    </row>
    <row r="21" spans="1:26" x14ac:dyDescent="0.4">
      <c r="A21" s="59">
        <v>17</v>
      </c>
      <c r="B21" s="60" t="s">
        <v>20</v>
      </c>
      <c r="C21" s="61" t="s">
        <v>25</v>
      </c>
      <c r="D21" s="84" t="s">
        <v>138</v>
      </c>
      <c r="E21" s="159">
        <v>6</v>
      </c>
      <c r="F21" s="113">
        <v>1</v>
      </c>
      <c r="G21" s="63">
        <v>3.3</v>
      </c>
      <c r="H21" s="64">
        <v>-19973062.289999999</v>
      </c>
      <c r="I21" s="65"/>
      <c r="J21" s="113">
        <v>1</v>
      </c>
      <c r="K21" s="75">
        <v>71.428571428571431</v>
      </c>
      <c r="L21" s="64">
        <f t="shared" si="5"/>
        <v>-1664421.8574999999</v>
      </c>
      <c r="M21" s="59">
        <v>1</v>
      </c>
      <c r="N21" s="239">
        <v>1.1000000000000001</v>
      </c>
      <c r="O21" s="240">
        <v>-16536976.49</v>
      </c>
      <c r="P21" s="68"/>
      <c r="Q21" s="59">
        <v>1</v>
      </c>
      <c r="R21" s="245">
        <v>85.714285714285708</v>
      </c>
      <c r="S21" s="67">
        <f t="shared" si="6"/>
        <v>-1837441.8322222224</v>
      </c>
      <c r="T21" s="69" t="str">
        <f t="shared" si="7"/>
        <v>ผ่านเกณฑ์-แนวโน้มปสภ.ดีขึ้น</v>
      </c>
      <c r="V21" s="70" t="str">
        <f t="shared" si="0"/>
        <v>ผ่านเกณฑ์</v>
      </c>
      <c r="W21" s="48">
        <f t="shared" si="1"/>
        <v>1</v>
      </c>
      <c r="X21" s="48">
        <f t="shared" si="2"/>
        <v>0</v>
      </c>
      <c r="Y21" s="48">
        <f t="shared" si="3"/>
        <v>0</v>
      </c>
      <c r="Z21" s="48" t="str">
        <f t="shared" si="4"/>
        <v>-แนวโน้มปสภ.ดีขึ้น</v>
      </c>
    </row>
    <row r="22" spans="1:26" x14ac:dyDescent="0.4">
      <c r="A22" s="59">
        <v>18</v>
      </c>
      <c r="B22" s="60" t="s">
        <v>20</v>
      </c>
      <c r="C22" s="61" t="s">
        <v>26</v>
      </c>
      <c r="D22" s="84" t="s">
        <v>139</v>
      </c>
      <c r="E22" s="159">
        <v>6</v>
      </c>
      <c r="F22" s="113">
        <v>1</v>
      </c>
      <c r="G22" s="63">
        <v>2.36</v>
      </c>
      <c r="H22" s="64">
        <v>-6659812.7199999997</v>
      </c>
      <c r="I22" s="65"/>
      <c r="J22" s="113">
        <v>1</v>
      </c>
      <c r="K22" s="75">
        <v>57.142857142857139</v>
      </c>
      <c r="L22" s="64">
        <f t="shared" si="5"/>
        <v>-554984.39333333331</v>
      </c>
      <c r="M22" s="59">
        <v>1</v>
      </c>
      <c r="N22" s="239">
        <v>1.7</v>
      </c>
      <c r="O22" s="240">
        <v>2679540.7999999998</v>
      </c>
      <c r="P22" s="68"/>
      <c r="Q22" s="59">
        <v>1</v>
      </c>
      <c r="R22" s="245">
        <v>71.428571428571431</v>
      </c>
      <c r="S22" s="67">
        <f t="shared" si="6"/>
        <v>297726.75555555552</v>
      </c>
      <c r="T22" s="69" t="str">
        <f t="shared" si="7"/>
        <v>ผ่านเกณฑ์-แนวโน้มปสภ.ดีขึ้น</v>
      </c>
      <c r="V22" s="70" t="str">
        <f t="shared" si="0"/>
        <v>ผ่านเกณฑ์</v>
      </c>
      <c r="W22" s="48">
        <f t="shared" si="1"/>
        <v>1</v>
      </c>
      <c r="X22" s="48">
        <f t="shared" si="2"/>
        <v>0</v>
      </c>
      <c r="Y22" s="48">
        <f t="shared" si="3"/>
        <v>0</v>
      </c>
      <c r="Z22" s="48" t="str">
        <f t="shared" si="4"/>
        <v>-แนวโน้มปสภ.ดีขึ้น</v>
      </c>
    </row>
    <row r="23" spans="1:26" x14ac:dyDescent="0.4">
      <c r="A23" s="59">
        <v>19</v>
      </c>
      <c r="B23" s="60" t="s">
        <v>20</v>
      </c>
      <c r="C23" s="61" t="s">
        <v>27</v>
      </c>
      <c r="D23" s="84" t="s">
        <v>140</v>
      </c>
      <c r="E23" s="159">
        <v>6</v>
      </c>
      <c r="F23" s="113">
        <v>1</v>
      </c>
      <c r="G23" s="63">
        <v>2.11</v>
      </c>
      <c r="H23" s="64">
        <v>-21322040.710000001</v>
      </c>
      <c r="I23" s="65"/>
      <c r="J23" s="113">
        <v>1</v>
      </c>
      <c r="K23" s="75">
        <v>57.142857142857139</v>
      </c>
      <c r="L23" s="64">
        <f t="shared" si="5"/>
        <v>-1776836.7258333333</v>
      </c>
      <c r="M23" s="59">
        <v>2</v>
      </c>
      <c r="N23" s="239">
        <v>0.73</v>
      </c>
      <c r="O23" s="240">
        <v>-12517956.050000001</v>
      </c>
      <c r="P23" s="68"/>
      <c r="Q23" s="59">
        <v>2</v>
      </c>
      <c r="R23" s="245">
        <v>71.428571428571431</v>
      </c>
      <c r="S23" s="67">
        <f t="shared" si="6"/>
        <v>-1390884.0055555557</v>
      </c>
      <c r="T23" s="69" t="str">
        <f t="shared" si="7"/>
        <v>ผ่านเกณฑ์-แนวโน้มปสภ.ดีขึ้น</v>
      </c>
      <c r="V23" s="70" t="str">
        <f t="shared" si="0"/>
        <v>ผ่านเกณฑ์</v>
      </c>
      <c r="W23" s="48">
        <f t="shared" si="1"/>
        <v>1</v>
      </c>
      <c r="X23" s="48">
        <f t="shared" si="2"/>
        <v>0</v>
      </c>
      <c r="Y23" s="48">
        <f t="shared" si="3"/>
        <v>0</v>
      </c>
      <c r="Z23" s="48" t="str">
        <f t="shared" si="4"/>
        <v>-แนวโน้มปสภ.ดีขึ้น</v>
      </c>
    </row>
    <row r="24" spans="1:26" x14ac:dyDescent="0.4">
      <c r="A24" s="59">
        <v>20</v>
      </c>
      <c r="B24" s="60" t="s">
        <v>20</v>
      </c>
      <c r="C24" s="61" t="s">
        <v>28</v>
      </c>
      <c r="D24" s="84" t="s">
        <v>141</v>
      </c>
      <c r="E24" s="159">
        <v>2</v>
      </c>
      <c r="F24" s="113">
        <v>6</v>
      </c>
      <c r="G24" s="63">
        <v>0.59</v>
      </c>
      <c r="H24" s="64">
        <v>-15788085.5</v>
      </c>
      <c r="I24" s="86" t="s">
        <v>6</v>
      </c>
      <c r="J24" s="113">
        <v>6</v>
      </c>
      <c r="K24" s="75">
        <v>85.714285714285708</v>
      </c>
      <c r="L24" s="64">
        <f t="shared" si="5"/>
        <v>-1315673.7916666667</v>
      </c>
      <c r="M24" s="59">
        <v>3</v>
      </c>
      <c r="N24" s="239">
        <v>0.19</v>
      </c>
      <c r="O24" s="240">
        <v>-5286735.46</v>
      </c>
      <c r="P24" s="68"/>
      <c r="Q24" s="59">
        <v>3</v>
      </c>
      <c r="R24" s="245">
        <v>71.428571428571431</v>
      </c>
      <c r="S24" s="67">
        <f t="shared" si="6"/>
        <v>-587415.05111111107</v>
      </c>
      <c r="T24" s="115" t="str">
        <f t="shared" si="7"/>
        <v>ผ่านเกณฑ์-แนวโน้มปสภ.ลดลง</v>
      </c>
      <c r="V24" s="70" t="str">
        <f t="shared" si="0"/>
        <v>ผ่านเกณฑ์</v>
      </c>
      <c r="W24" s="48">
        <f t="shared" si="1"/>
        <v>0</v>
      </c>
      <c r="X24" s="48">
        <f t="shared" si="2"/>
        <v>0</v>
      </c>
      <c r="Y24" s="48">
        <f t="shared" si="3"/>
        <v>0</v>
      </c>
      <c r="Z24" s="48" t="str">
        <f t="shared" si="4"/>
        <v>-แนวโน้มปสภ.ลดลง</v>
      </c>
    </row>
    <row r="25" spans="1:26" x14ac:dyDescent="0.4">
      <c r="A25" s="59">
        <v>21</v>
      </c>
      <c r="B25" s="60" t="s">
        <v>29</v>
      </c>
      <c r="C25" s="61" t="s">
        <v>30</v>
      </c>
      <c r="D25" s="84" t="s">
        <v>29</v>
      </c>
      <c r="E25" s="159">
        <v>17</v>
      </c>
      <c r="F25" s="113">
        <v>1</v>
      </c>
      <c r="G25" s="63">
        <v>0.56999999999999995</v>
      </c>
      <c r="H25" s="64">
        <v>43974917.259999998</v>
      </c>
      <c r="I25" s="65"/>
      <c r="J25" s="113">
        <v>1</v>
      </c>
      <c r="K25" s="75">
        <v>71.428571428571431</v>
      </c>
      <c r="L25" s="64">
        <f t="shared" si="5"/>
        <v>3664576.438333333</v>
      </c>
      <c r="M25" s="59">
        <v>1</v>
      </c>
      <c r="N25" s="239">
        <v>0.7</v>
      </c>
      <c r="O25" s="240">
        <v>628815553.89999998</v>
      </c>
      <c r="P25" s="68"/>
      <c r="Q25" s="59">
        <v>1</v>
      </c>
      <c r="R25" s="245">
        <v>71.428571428571431</v>
      </c>
      <c r="S25" s="67">
        <f t="shared" si="6"/>
        <v>69868394.87777777</v>
      </c>
      <c r="T25" s="241" t="str">
        <f t="shared" si="7"/>
        <v>ผ่านเกณฑ์-แนวโน้มปสภ.ดีขึ้น</v>
      </c>
      <c r="V25" s="70" t="str">
        <f t="shared" si="0"/>
        <v>ผ่านเกณฑ์</v>
      </c>
      <c r="W25" s="48">
        <f t="shared" si="1"/>
        <v>0</v>
      </c>
      <c r="X25" s="48">
        <f t="shared" si="2"/>
        <v>0</v>
      </c>
      <c r="Y25" s="48">
        <f t="shared" si="3"/>
        <v>1</v>
      </c>
      <c r="Z25" s="48" t="str">
        <f t="shared" si="4"/>
        <v>-แนวโน้มปสภ.ดีขึ้น</v>
      </c>
    </row>
    <row r="26" spans="1:26" x14ac:dyDescent="0.4">
      <c r="A26" s="59">
        <v>22</v>
      </c>
      <c r="B26" s="60" t="s">
        <v>29</v>
      </c>
      <c r="C26" s="61" t="s">
        <v>31</v>
      </c>
      <c r="D26" s="84" t="s">
        <v>142</v>
      </c>
      <c r="E26" s="159">
        <v>5</v>
      </c>
      <c r="F26" s="113">
        <v>1</v>
      </c>
      <c r="G26" s="63">
        <v>6.74</v>
      </c>
      <c r="H26" s="64">
        <v>-767676.77</v>
      </c>
      <c r="I26" s="65"/>
      <c r="J26" s="113">
        <v>1</v>
      </c>
      <c r="K26" s="75">
        <v>100</v>
      </c>
      <c r="L26" s="64">
        <f t="shared" si="5"/>
        <v>-63973.064166666671</v>
      </c>
      <c r="M26" s="59">
        <v>1</v>
      </c>
      <c r="N26" s="239">
        <v>2.1800000000000002</v>
      </c>
      <c r="O26" s="240">
        <v>-7677205.5</v>
      </c>
      <c r="P26" s="68"/>
      <c r="Q26" s="59">
        <v>1</v>
      </c>
      <c r="R26" s="245">
        <v>100</v>
      </c>
      <c r="S26" s="67">
        <f t="shared" si="6"/>
        <v>-853022.83333333337</v>
      </c>
      <c r="T26" s="69" t="str">
        <f t="shared" si="7"/>
        <v>ผ่านเกณฑ์-แนวโน้มปสภ.ดีขึ้น</v>
      </c>
      <c r="V26" s="70" t="str">
        <f t="shared" si="0"/>
        <v>ผ่านเกณฑ์</v>
      </c>
      <c r="W26" s="48">
        <f t="shared" si="1"/>
        <v>0</v>
      </c>
      <c r="X26" s="48">
        <f t="shared" si="2"/>
        <v>1</v>
      </c>
      <c r="Y26" s="48">
        <f t="shared" si="3"/>
        <v>0</v>
      </c>
      <c r="Z26" s="48" t="str">
        <f t="shared" si="4"/>
        <v>-แนวโน้มปสภ.ดีขึ้น</v>
      </c>
    </row>
    <row r="27" spans="1:26" x14ac:dyDescent="0.4">
      <c r="A27" s="59">
        <v>23</v>
      </c>
      <c r="B27" s="60" t="s">
        <v>29</v>
      </c>
      <c r="C27" s="61" t="s">
        <v>32</v>
      </c>
      <c r="D27" s="84" t="s">
        <v>143</v>
      </c>
      <c r="E27" s="159">
        <v>6</v>
      </c>
      <c r="F27" s="113">
        <v>6</v>
      </c>
      <c r="G27" s="76">
        <v>0.24</v>
      </c>
      <c r="H27" s="64">
        <v>-19577053.91</v>
      </c>
      <c r="I27" s="82" t="s">
        <v>208</v>
      </c>
      <c r="J27" s="113">
        <v>6</v>
      </c>
      <c r="K27" s="75">
        <v>71.428571428571431</v>
      </c>
      <c r="L27" s="64">
        <f t="shared" si="5"/>
        <v>-1631421.1591666667</v>
      </c>
      <c r="M27" s="59">
        <v>2</v>
      </c>
      <c r="N27" s="239">
        <v>0.33</v>
      </c>
      <c r="O27" s="240">
        <v>412851.36</v>
      </c>
      <c r="P27" s="68"/>
      <c r="Q27" s="59">
        <v>2</v>
      </c>
      <c r="R27" s="245">
        <v>57.142857142857139</v>
      </c>
      <c r="S27" s="67">
        <f t="shared" si="6"/>
        <v>45872.373333333329</v>
      </c>
      <c r="T27" s="247" t="str">
        <f t="shared" si="7"/>
        <v>ผ่านเกณฑ์-แนวโน้มปสภ.ลดลง</v>
      </c>
      <c r="V27" s="70" t="str">
        <f t="shared" si="0"/>
        <v>ผ่านเกณฑ์</v>
      </c>
      <c r="W27" s="48">
        <f t="shared" si="1"/>
        <v>0</v>
      </c>
      <c r="X27" s="48">
        <f t="shared" si="2"/>
        <v>0</v>
      </c>
      <c r="Y27" s="48">
        <f t="shared" si="3"/>
        <v>0</v>
      </c>
      <c r="Z27" s="48" t="str">
        <f t="shared" si="4"/>
        <v>-แนวโน้มปสภ.ลดลง</v>
      </c>
    </row>
    <row r="28" spans="1:26" x14ac:dyDescent="0.4">
      <c r="A28" s="59">
        <v>24</v>
      </c>
      <c r="B28" s="60" t="s">
        <v>29</v>
      </c>
      <c r="C28" s="61" t="s">
        <v>33</v>
      </c>
      <c r="D28" s="84" t="s">
        <v>144</v>
      </c>
      <c r="E28" s="159">
        <v>6</v>
      </c>
      <c r="F28" s="113">
        <v>1</v>
      </c>
      <c r="G28" s="63">
        <v>1.04</v>
      </c>
      <c r="H28" s="64">
        <v>-1895952.66</v>
      </c>
      <c r="I28" s="65"/>
      <c r="J28" s="113">
        <v>1</v>
      </c>
      <c r="K28" s="75">
        <v>71.428571428571431</v>
      </c>
      <c r="L28" s="64">
        <f t="shared" si="5"/>
        <v>-157996.05499999999</v>
      </c>
      <c r="M28" s="59">
        <v>1</v>
      </c>
      <c r="N28" s="239">
        <v>0.84</v>
      </c>
      <c r="O28" s="240">
        <v>3225954.25</v>
      </c>
      <c r="P28" s="68"/>
      <c r="Q28" s="59">
        <v>1</v>
      </c>
      <c r="R28" s="245">
        <v>85.714285714285708</v>
      </c>
      <c r="S28" s="67">
        <f t="shared" si="6"/>
        <v>358439.36111111112</v>
      </c>
      <c r="T28" s="69" t="str">
        <f t="shared" si="7"/>
        <v>ผ่านเกณฑ์-แนวโน้มปสภ.ดีขึ้น</v>
      </c>
      <c r="V28" s="70" t="str">
        <f t="shared" si="0"/>
        <v>ผ่านเกณฑ์</v>
      </c>
      <c r="W28" s="48">
        <f t="shared" si="1"/>
        <v>1</v>
      </c>
      <c r="X28" s="48">
        <f t="shared" si="2"/>
        <v>0</v>
      </c>
      <c r="Y28" s="48">
        <f t="shared" si="3"/>
        <v>0</v>
      </c>
      <c r="Z28" s="48" t="str">
        <f t="shared" si="4"/>
        <v>-แนวโน้มปสภ.ดีขึ้น</v>
      </c>
    </row>
    <row r="29" spans="1:26" x14ac:dyDescent="0.4">
      <c r="A29" s="59">
        <v>25</v>
      </c>
      <c r="B29" s="60" t="s">
        <v>29</v>
      </c>
      <c r="C29" s="61" t="s">
        <v>34</v>
      </c>
      <c r="D29" s="84" t="s">
        <v>145</v>
      </c>
      <c r="E29" s="159">
        <v>2</v>
      </c>
      <c r="F29" s="113">
        <v>6</v>
      </c>
      <c r="G29" s="63">
        <v>0.55000000000000004</v>
      </c>
      <c r="H29" s="64">
        <v>-12373731.99</v>
      </c>
      <c r="I29" s="86" t="s">
        <v>6</v>
      </c>
      <c r="J29" s="113">
        <v>6</v>
      </c>
      <c r="K29" s="75">
        <v>71.428571428571431</v>
      </c>
      <c r="L29" s="64">
        <f t="shared" si="5"/>
        <v>-1031144.3325</v>
      </c>
      <c r="M29" s="59">
        <v>3</v>
      </c>
      <c r="N29" s="239">
        <v>0.18</v>
      </c>
      <c r="O29" s="240">
        <v>-3244277.39</v>
      </c>
      <c r="P29" s="68"/>
      <c r="Q29" s="59">
        <v>3</v>
      </c>
      <c r="R29" s="245">
        <v>71.428571428571431</v>
      </c>
      <c r="S29" s="67">
        <f t="shared" si="6"/>
        <v>-360475.26555555558</v>
      </c>
      <c r="T29" s="69" t="str">
        <f t="shared" si="7"/>
        <v>ผ่านเกณฑ์-แนวโน้มปสภ.ดีขึ้น</v>
      </c>
      <c r="V29" s="70" t="str">
        <f t="shared" si="0"/>
        <v>ผ่านเกณฑ์</v>
      </c>
      <c r="W29" s="48">
        <f t="shared" si="1"/>
        <v>0</v>
      </c>
      <c r="X29" s="48">
        <f t="shared" si="2"/>
        <v>0</v>
      </c>
      <c r="Y29" s="48">
        <f t="shared" si="3"/>
        <v>1</v>
      </c>
      <c r="Z29" s="48" t="str">
        <f t="shared" si="4"/>
        <v>-แนวโน้มปสภ.ดีขึ้น</v>
      </c>
    </row>
    <row r="30" spans="1:26" x14ac:dyDescent="0.4">
      <c r="A30" s="59">
        <v>26</v>
      </c>
      <c r="B30" s="60" t="s">
        <v>29</v>
      </c>
      <c r="C30" s="61" t="s">
        <v>35</v>
      </c>
      <c r="D30" s="84" t="s">
        <v>146</v>
      </c>
      <c r="E30" s="159">
        <v>5</v>
      </c>
      <c r="F30" s="113">
        <v>1</v>
      </c>
      <c r="G30" s="63">
        <v>2.56</v>
      </c>
      <c r="H30" s="64">
        <v>-4185810.25</v>
      </c>
      <c r="I30" s="65"/>
      <c r="J30" s="113">
        <v>1</v>
      </c>
      <c r="K30" s="75">
        <v>57.142857142857139</v>
      </c>
      <c r="L30" s="64">
        <f t="shared" si="5"/>
        <v>-348817.52083333331</v>
      </c>
      <c r="M30" s="59">
        <v>2</v>
      </c>
      <c r="N30" s="239">
        <v>0.61</v>
      </c>
      <c r="O30" s="240">
        <v>-5319435.7</v>
      </c>
      <c r="P30" s="68"/>
      <c r="Q30" s="59">
        <v>2</v>
      </c>
      <c r="R30" s="245">
        <v>71.428571428571431</v>
      </c>
      <c r="S30" s="67">
        <f t="shared" si="6"/>
        <v>-591048.41111111117</v>
      </c>
      <c r="T30" s="69" t="str">
        <f t="shared" si="7"/>
        <v>ผ่านเกณฑ์-แนวโน้มปสภ.ดีขึ้น</v>
      </c>
      <c r="V30" s="70" t="str">
        <f t="shared" si="0"/>
        <v>ผ่านเกณฑ์</v>
      </c>
      <c r="W30" s="48">
        <f t="shared" si="1"/>
        <v>1</v>
      </c>
      <c r="X30" s="48">
        <f t="shared" si="2"/>
        <v>0</v>
      </c>
      <c r="Y30" s="48">
        <f t="shared" si="3"/>
        <v>0</v>
      </c>
      <c r="Z30" s="48" t="str">
        <f t="shared" si="4"/>
        <v>-แนวโน้มปสภ.ดีขึ้น</v>
      </c>
    </row>
    <row r="31" spans="1:26" x14ac:dyDescent="0.4">
      <c r="A31" s="59">
        <v>27</v>
      </c>
      <c r="B31" s="60" t="s">
        <v>29</v>
      </c>
      <c r="C31" s="61" t="s">
        <v>36</v>
      </c>
      <c r="D31" s="84" t="s">
        <v>147</v>
      </c>
      <c r="E31" s="159">
        <v>5</v>
      </c>
      <c r="F31" s="113">
        <v>1</v>
      </c>
      <c r="G31" s="63">
        <v>2.1</v>
      </c>
      <c r="H31" s="64">
        <v>-5579587.9199999999</v>
      </c>
      <c r="I31" s="65"/>
      <c r="J31" s="113">
        <v>1</v>
      </c>
      <c r="K31" s="75">
        <v>57.142857142857139</v>
      </c>
      <c r="L31" s="64">
        <f t="shared" si="5"/>
        <v>-464965.66</v>
      </c>
      <c r="M31" s="59">
        <v>2</v>
      </c>
      <c r="N31" s="239">
        <v>0.71</v>
      </c>
      <c r="O31" s="240">
        <v>-11286785.02</v>
      </c>
      <c r="P31" s="68"/>
      <c r="Q31" s="59">
        <v>2</v>
      </c>
      <c r="R31" s="245">
        <v>57.142857142857139</v>
      </c>
      <c r="S31" s="67">
        <f t="shared" si="6"/>
        <v>-1254087.2244444443</v>
      </c>
      <c r="T31" s="115" t="str">
        <f t="shared" si="7"/>
        <v>ผ่านเกณฑ์-แนวโน้มปสภ.ลดลง</v>
      </c>
      <c r="V31" s="70" t="str">
        <f t="shared" si="0"/>
        <v>ผ่านเกณฑ์</v>
      </c>
      <c r="W31" s="48">
        <f t="shared" si="1"/>
        <v>0</v>
      </c>
      <c r="X31" s="48">
        <f t="shared" si="2"/>
        <v>0</v>
      </c>
      <c r="Y31" s="48">
        <f t="shared" si="3"/>
        <v>0</v>
      </c>
      <c r="Z31" s="48" t="str">
        <f t="shared" si="4"/>
        <v>-แนวโน้มปสภ.ลดลง</v>
      </c>
    </row>
    <row r="32" spans="1:26" x14ac:dyDescent="0.4">
      <c r="A32" s="59">
        <v>28</v>
      </c>
      <c r="B32" s="60" t="s">
        <v>29</v>
      </c>
      <c r="C32" s="61" t="s">
        <v>37</v>
      </c>
      <c r="D32" s="84" t="s">
        <v>148</v>
      </c>
      <c r="E32" s="159">
        <v>13</v>
      </c>
      <c r="F32" s="113">
        <v>6</v>
      </c>
      <c r="G32" s="63">
        <v>0.59</v>
      </c>
      <c r="H32" s="64">
        <v>-16090427.619999999</v>
      </c>
      <c r="I32" s="86" t="s">
        <v>6</v>
      </c>
      <c r="J32" s="113">
        <v>6</v>
      </c>
      <c r="K32" s="75">
        <v>85.714285714285708</v>
      </c>
      <c r="L32" s="64">
        <f t="shared" si="5"/>
        <v>-1340868.9683333333</v>
      </c>
      <c r="M32" s="59">
        <v>4</v>
      </c>
      <c r="N32" s="239">
        <v>0.15</v>
      </c>
      <c r="O32" s="240">
        <v>-27065161.02</v>
      </c>
      <c r="P32" s="86" t="s">
        <v>6</v>
      </c>
      <c r="Q32" s="59">
        <v>4</v>
      </c>
      <c r="R32" s="245">
        <v>85.714285714285708</v>
      </c>
      <c r="S32" s="67">
        <f t="shared" si="6"/>
        <v>-3007240.1133333333</v>
      </c>
      <c r="T32" s="248" t="str">
        <f t="shared" si="7"/>
        <v>ไม่ผ่านเกณฑ์-แนวโน้มปสภ.ลดลง</v>
      </c>
      <c r="V32" s="70" t="str">
        <f t="shared" si="0"/>
        <v>ไม่ผ่านเกณฑ์</v>
      </c>
      <c r="W32" s="48">
        <f t="shared" si="1"/>
        <v>0</v>
      </c>
      <c r="X32" s="48">
        <f t="shared" si="2"/>
        <v>0</v>
      </c>
      <c r="Y32" s="48">
        <f t="shared" si="3"/>
        <v>0</v>
      </c>
      <c r="Z32" s="48" t="str">
        <f t="shared" si="4"/>
        <v>-แนวโน้มปสภ.ลดลง</v>
      </c>
    </row>
    <row r="33" spans="1:26" x14ac:dyDescent="0.4">
      <c r="A33" s="59">
        <v>29</v>
      </c>
      <c r="B33" s="60" t="s">
        <v>29</v>
      </c>
      <c r="C33" s="61" t="s">
        <v>38</v>
      </c>
      <c r="D33" s="84" t="s">
        <v>149</v>
      </c>
      <c r="E33" s="159">
        <v>5</v>
      </c>
      <c r="F33" s="113">
        <v>2</v>
      </c>
      <c r="G33" s="63">
        <v>0.84</v>
      </c>
      <c r="H33" s="64">
        <v>-6523773.4299999997</v>
      </c>
      <c r="I33" s="65"/>
      <c r="J33" s="113">
        <v>2</v>
      </c>
      <c r="K33" s="75">
        <v>71.428571428571431</v>
      </c>
      <c r="L33" s="64">
        <f t="shared" si="5"/>
        <v>-543647.78583333327</v>
      </c>
      <c r="M33" s="59">
        <v>2</v>
      </c>
      <c r="N33" s="239">
        <v>0.52</v>
      </c>
      <c r="O33" s="240">
        <v>-4128125.87</v>
      </c>
      <c r="P33" s="68"/>
      <c r="Q33" s="59">
        <v>2</v>
      </c>
      <c r="R33" s="245">
        <v>100</v>
      </c>
      <c r="S33" s="67">
        <f t="shared" si="6"/>
        <v>-458680.65222222224</v>
      </c>
      <c r="T33" s="69" t="str">
        <f t="shared" si="7"/>
        <v>ผ่านเกณฑ์-แนวโน้มปสภ.ดีขึ้น</v>
      </c>
      <c r="V33" s="70" t="str">
        <f t="shared" si="0"/>
        <v>ผ่านเกณฑ์</v>
      </c>
      <c r="W33" s="48">
        <f t="shared" si="1"/>
        <v>1</v>
      </c>
      <c r="X33" s="48">
        <f t="shared" si="2"/>
        <v>0</v>
      </c>
      <c r="Y33" s="48">
        <f t="shared" si="3"/>
        <v>0</v>
      </c>
      <c r="Z33" s="48" t="str">
        <f t="shared" si="4"/>
        <v>-แนวโน้มปสภ.ดีขึ้น</v>
      </c>
    </row>
    <row r="34" spans="1:26" x14ac:dyDescent="0.4">
      <c r="A34" s="59">
        <v>30</v>
      </c>
      <c r="B34" s="60" t="s">
        <v>29</v>
      </c>
      <c r="C34" s="61" t="s">
        <v>39</v>
      </c>
      <c r="D34" s="84" t="s">
        <v>150</v>
      </c>
      <c r="E34" s="159">
        <v>5</v>
      </c>
      <c r="F34" s="113">
        <v>3</v>
      </c>
      <c r="G34" s="76">
        <v>0.36</v>
      </c>
      <c r="H34" s="64">
        <v>-8638170.4199999999</v>
      </c>
      <c r="I34" s="65"/>
      <c r="J34" s="113">
        <v>3</v>
      </c>
      <c r="K34" s="72">
        <v>42.857142857142854</v>
      </c>
      <c r="L34" s="64">
        <f t="shared" si="5"/>
        <v>-719847.53500000003</v>
      </c>
      <c r="M34" s="59">
        <v>2</v>
      </c>
      <c r="N34" s="239">
        <v>0.19</v>
      </c>
      <c r="O34" s="240">
        <v>-7505539.4800000004</v>
      </c>
      <c r="P34" s="68"/>
      <c r="Q34" s="59">
        <v>2</v>
      </c>
      <c r="R34" s="245">
        <v>57.142857142857139</v>
      </c>
      <c r="S34" s="67">
        <f t="shared" si="6"/>
        <v>-833948.83111111121</v>
      </c>
      <c r="T34" s="69" t="str">
        <f t="shared" si="7"/>
        <v>ผ่านเกณฑ์-แนวโน้มปสภ.ดีขึ้น</v>
      </c>
      <c r="V34" s="70" t="str">
        <f t="shared" si="0"/>
        <v>ผ่านเกณฑ์</v>
      </c>
      <c r="W34" s="48">
        <f t="shared" si="1"/>
        <v>1</v>
      </c>
      <c r="X34" s="48">
        <f t="shared" si="2"/>
        <v>0</v>
      </c>
      <c r="Y34" s="48">
        <f t="shared" si="3"/>
        <v>0</v>
      </c>
      <c r="Z34" s="48" t="str">
        <f t="shared" si="4"/>
        <v>-แนวโน้มปสภ.ดีขึ้น</v>
      </c>
    </row>
    <row r="35" spans="1:26" x14ac:dyDescent="0.4">
      <c r="A35" s="59">
        <v>31</v>
      </c>
      <c r="B35" s="60" t="s">
        <v>29</v>
      </c>
      <c r="C35" s="61" t="s">
        <v>40</v>
      </c>
      <c r="D35" s="84" t="s">
        <v>151</v>
      </c>
      <c r="E35" s="159">
        <v>6</v>
      </c>
      <c r="F35" s="113">
        <v>7</v>
      </c>
      <c r="G35" s="76">
        <v>0.47</v>
      </c>
      <c r="H35" s="64">
        <v>-16325093.17</v>
      </c>
      <c r="I35" s="79" t="s">
        <v>208</v>
      </c>
      <c r="J35" s="113">
        <v>7</v>
      </c>
      <c r="K35" s="75">
        <v>100</v>
      </c>
      <c r="L35" s="64">
        <f t="shared" si="5"/>
        <v>-1360424.4308333334</v>
      </c>
      <c r="M35" s="59">
        <v>5</v>
      </c>
      <c r="N35" s="239">
        <v>0.19</v>
      </c>
      <c r="O35" s="240">
        <v>-878644.44</v>
      </c>
      <c r="P35" s="86" t="s">
        <v>6</v>
      </c>
      <c r="Q35" s="59">
        <v>5</v>
      </c>
      <c r="R35" s="245">
        <v>100</v>
      </c>
      <c r="S35" s="67">
        <f t="shared" si="6"/>
        <v>-97627.159999999989</v>
      </c>
      <c r="T35" s="116" t="str">
        <f t="shared" si="7"/>
        <v>ไม่ผ่านเกณฑ์-แนวโน้มปสภ.ดีขึ้น</v>
      </c>
      <c r="V35" s="70" t="str">
        <f t="shared" si="0"/>
        <v>ไม่ผ่านเกณฑ์</v>
      </c>
      <c r="W35" s="48">
        <f t="shared" si="1"/>
        <v>0</v>
      </c>
      <c r="X35" s="48">
        <f t="shared" si="2"/>
        <v>1</v>
      </c>
      <c r="Y35" s="48">
        <f t="shared" si="3"/>
        <v>1</v>
      </c>
      <c r="Z35" s="48" t="str">
        <f t="shared" si="4"/>
        <v>-แนวโน้มปสภ.ดีขึ้น</v>
      </c>
    </row>
    <row r="36" spans="1:26" x14ac:dyDescent="0.4">
      <c r="A36" s="59">
        <v>32</v>
      </c>
      <c r="B36" s="60" t="s">
        <v>29</v>
      </c>
      <c r="C36" s="61" t="s">
        <v>41</v>
      </c>
      <c r="D36" s="84" t="s">
        <v>152</v>
      </c>
      <c r="E36" s="159">
        <v>12</v>
      </c>
      <c r="F36" s="113">
        <v>3</v>
      </c>
      <c r="G36" s="63">
        <v>0.68</v>
      </c>
      <c r="H36" s="64">
        <v>-3192933.09</v>
      </c>
      <c r="I36" s="65"/>
      <c r="J36" s="113">
        <v>3</v>
      </c>
      <c r="K36" s="75">
        <v>85.714285714285708</v>
      </c>
      <c r="L36" s="64">
        <f t="shared" si="5"/>
        <v>-266077.75750000001</v>
      </c>
      <c r="M36" s="59">
        <v>2</v>
      </c>
      <c r="N36" s="239">
        <v>0.56000000000000005</v>
      </c>
      <c r="O36" s="240">
        <v>-2505325.14</v>
      </c>
      <c r="P36" s="68"/>
      <c r="Q36" s="59">
        <v>2</v>
      </c>
      <c r="R36" s="246">
        <v>42.857142857142854</v>
      </c>
      <c r="S36" s="67">
        <f t="shared" si="6"/>
        <v>-278369.46000000002</v>
      </c>
      <c r="T36" s="115" t="str">
        <f t="shared" si="7"/>
        <v>ผ่านเกณฑ์-แนวโน้มปสภ.ลดลง</v>
      </c>
      <c r="V36" s="70" t="str">
        <f t="shared" si="0"/>
        <v>ผ่านเกณฑ์</v>
      </c>
      <c r="W36" s="48">
        <f t="shared" si="1"/>
        <v>0</v>
      </c>
      <c r="X36" s="48">
        <f t="shared" si="2"/>
        <v>0</v>
      </c>
      <c r="Y36" s="48">
        <f t="shared" si="3"/>
        <v>0</v>
      </c>
      <c r="Z36" s="48" t="str">
        <f t="shared" si="4"/>
        <v>-แนวโน้มปสภ.ลดลง</v>
      </c>
    </row>
    <row r="37" spans="1:26" x14ac:dyDescent="0.4">
      <c r="A37" s="59">
        <v>33</v>
      </c>
      <c r="B37" s="60" t="s">
        <v>29</v>
      </c>
      <c r="C37" s="61" t="s">
        <v>42</v>
      </c>
      <c r="D37" s="84" t="s">
        <v>153</v>
      </c>
      <c r="E37" s="159">
        <v>6</v>
      </c>
      <c r="F37" s="113">
        <v>0</v>
      </c>
      <c r="G37" s="63">
        <v>4.0599999999999996</v>
      </c>
      <c r="H37" s="64">
        <v>7671217.1299999999</v>
      </c>
      <c r="I37" s="65"/>
      <c r="J37" s="113">
        <v>0</v>
      </c>
      <c r="K37" s="75">
        <v>57.142857142857139</v>
      </c>
      <c r="L37" s="64">
        <f t="shared" si="5"/>
        <v>639268.09416666662</v>
      </c>
      <c r="M37" s="59">
        <v>1</v>
      </c>
      <c r="N37" s="239">
        <v>2.04</v>
      </c>
      <c r="O37" s="240">
        <v>-12327786.119999999</v>
      </c>
      <c r="P37" s="68"/>
      <c r="Q37" s="59">
        <v>1</v>
      </c>
      <c r="R37" s="245">
        <v>71.428571428571431</v>
      </c>
      <c r="S37" s="67">
        <f t="shared" si="6"/>
        <v>-1369754.0133333332</v>
      </c>
      <c r="T37" s="69" t="str">
        <f t="shared" si="7"/>
        <v>ผ่านเกณฑ์-แนวโน้มปสภ.ดีขึ้น</v>
      </c>
      <c r="V37" s="70" t="str">
        <f t="shared" si="0"/>
        <v>ผ่านเกณฑ์</v>
      </c>
      <c r="W37" s="48">
        <f t="shared" ref="W37:W68" si="8">IF($R37&gt;$K37,1,0)</f>
        <v>1</v>
      </c>
      <c r="X37" s="48">
        <f t="shared" ref="X37:X68" si="9">IF(AND($K37=$R37,$R37=100),1,0)</f>
        <v>0</v>
      </c>
      <c r="Y37" s="48">
        <f t="shared" ref="Y37:Y68" si="10">IF(AND($K37=$R37,$S37&gt;$L37),1,0)</f>
        <v>0</v>
      </c>
      <c r="Z37" s="48" t="str">
        <f t="shared" ref="Z37:Z68" si="11">IF(OR($X37+$W37&gt;0,$X37+$Y37&gt;0),"-แนวโน้มปสภ.ดีขึ้น","-แนวโน้มปสภ.ลดลง")</f>
        <v>-แนวโน้มปสภ.ดีขึ้น</v>
      </c>
    </row>
    <row r="38" spans="1:26" x14ac:dyDescent="0.4">
      <c r="A38" s="59">
        <v>34</v>
      </c>
      <c r="B38" s="60" t="s">
        <v>29</v>
      </c>
      <c r="C38" s="61" t="s">
        <v>43</v>
      </c>
      <c r="D38" s="84" t="s">
        <v>154</v>
      </c>
      <c r="E38" s="159">
        <v>5</v>
      </c>
      <c r="F38" s="113">
        <v>1</v>
      </c>
      <c r="G38" s="63">
        <v>1.33</v>
      </c>
      <c r="H38" s="64">
        <v>1265077.25</v>
      </c>
      <c r="I38" s="65"/>
      <c r="J38" s="113">
        <v>1</v>
      </c>
      <c r="K38" s="75">
        <v>57.142857142857139</v>
      </c>
      <c r="L38" s="64">
        <f t="shared" si="5"/>
        <v>105423.10416666667</v>
      </c>
      <c r="M38" s="59">
        <v>2</v>
      </c>
      <c r="N38" s="239">
        <v>0.49</v>
      </c>
      <c r="O38" s="240">
        <v>-4231182.21</v>
      </c>
      <c r="P38" s="68"/>
      <c r="Q38" s="59">
        <v>2</v>
      </c>
      <c r="R38" s="245">
        <v>57.142857142857139</v>
      </c>
      <c r="S38" s="67">
        <f t="shared" si="6"/>
        <v>-470131.35666666669</v>
      </c>
      <c r="T38" s="115" t="str">
        <f t="shared" si="7"/>
        <v>ผ่านเกณฑ์-แนวโน้มปสภ.ลดลง</v>
      </c>
      <c r="V38" s="70" t="str">
        <f t="shared" si="0"/>
        <v>ผ่านเกณฑ์</v>
      </c>
      <c r="W38" s="48">
        <f t="shared" si="8"/>
        <v>0</v>
      </c>
      <c r="X38" s="48">
        <f t="shared" si="9"/>
        <v>0</v>
      </c>
      <c r="Y38" s="48">
        <f t="shared" si="10"/>
        <v>0</v>
      </c>
      <c r="Z38" s="48" t="str">
        <f t="shared" si="11"/>
        <v>-แนวโน้มปสภ.ลดลง</v>
      </c>
    </row>
    <row r="39" spans="1:26" x14ac:dyDescent="0.4">
      <c r="A39" s="59">
        <v>35</v>
      </c>
      <c r="B39" s="60" t="s">
        <v>44</v>
      </c>
      <c r="C39" s="61" t="s">
        <v>45</v>
      </c>
      <c r="D39" s="60" t="s">
        <v>44</v>
      </c>
      <c r="E39" s="158">
        <v>19</v>
      </c>
      <c r="F39" s="113">
        <v>1</v>
      </c>
      <c r="G39" s="76">
        <v>0.37</v>
      </c>
      <c r="H39" s="64">
        <v>351496180.67000002</v>
      </c>
      <c r="I39" s="65"/>
      <c r="J39" s="113">
        <v>1</v>
      </c>
      <c r="K39" s="75">
        <v>85.714285714285708</v>
      </c>
      <c r="L39" s="64">
        <f t="shared" si="5"/>
        <v>29291348.389166668</v>
      </c>
      <c r="M39" s="59">
        <v>1</v>
      </c>
      <c r="N39" s="239">
        <v>0.63</v>
      </c>
      <c r="O39" s="240">
        <v>561898906.84000003</v>
      </c>
      <c r="P39" s="160"/>
      <c r="Q39" s="59">
        <v>1</v>
      </c>
      <c r="R39" s="245">
        <v>85.714285714285708</v>
      </c>
      <c r="S39" s="67">
        <f t="shared" si="6"/>
        <v>62433211.871111117</v>
      </c>
      <c r="T39" s="69" t="str">
        <f t="shared" si="7"/>
        <v>ผ่านเกณฑ์-แนวโน้มปสภ.ดีขึ้น</v>
      </c>
      <c r="V39" s="70" t="str">
        <f t="shared" si="0"/>
        <v>ผ่านเกณฑ์</v>
      </c>
      <c r="W39" s="48">
        <f t="shared" si="8"/>
        <v>0</v>
      </c>
      <c r="X39" s="48">
        <f t="shared" si="9"/>
        <v>0</v>
      </c>
      <c r="Y39" s="48">
        <f t="shared" si="10"/>
        <v>1</v>
      </c>
      <c r="Z39" s="48" t="str">
        <f t="shared" si="11"/>
        <v>-แนวโน้มปสภ.ดีขึ้น</v>
      </c>
    </row>
    <row r="40" spans="1:26" x14ac:dyDescent="0.4">
      <c r="A40" s="59">
        <v>36</v>
      </c>
      <c r="B40" s="60" t="s">
        <v>44</v>
      </c>
      <c r="C40" s="61" t="s">
        <v>46</v>
      </c>
      <c r="D40" s="60" t="s">
        <v>155</v>
      </c>
      <c r="E40" s="158">
        <v>6</v>
      </c>
      <c r="F40" s="113">
        <v>1</v>
      </c>
      <c r="G40" s="63">
        <v>4.68</v>
      </c>
      <c r="H40" s="64">
        <v>-13302951.050000001</v>
      </c>
      <c r="I40" s="65"/>
      <c r="J40" s="113">
        <v>1</v>
      </c>
      <c r="K40" s="75">
        <v>57.142857142857139</v>
      </c>
      <c r="L40" s="64">
        <f t="shared" si="5"/>
        <v>-1108579.2541666667</v>
      </c>
      <c r="M40" s="59">
        <v>0</v>
      </c>
      <c r="N40" s="239">
        <v>4.28</v>
      </c>
      <c r="O40" s="240">
        <v>3981003.79</v>
      </c>
      <c r="P40" s="68"/>
      <c r="Q40" s="59">
        <v>0</v>
      </c>
      <c r="R40" s="245">
        <v>85.714285714285708</v>
      </c>
      <c r="S40" s="67">
        <f t="shared" si="6"/>
        <v>442333.75444444444</v>
      </c>
      <c r="T40" s="69" t="str">
        <f t="shared" si="7"/>
        <v>ผ่านเกณฑ์-แนวโน้มปสภ.ดีขึ้น</v>
      </c>
      <c r="V40" s="70" t="str">
        <f t="shared" si="0"/>
        <v>ผ่านเกณฑ์</v>
      </c>
      <c r="W40" s="48">
        <f t="shared" si="8"/>
        <v>1</v>
      </c>
      <c r="X40" s="48">
        <f t="shared" si="9"/>
        <v>0</v>
      </c>
      <c r="Y40" s="48">
        <f t="shared" si="10"/>
        <v>0</v>
      </c>
      <c r="Z40" s="48" t="str">
        <f t="shared" si="11"/>
        <v>-แนวโน้มปสภ.ดีขึ้น</v>
      </c>
    </row>
    <row r="41" spans="1:26" x14ac:dyDescent="0.4">
      <c r="A41" s="59">
        <v>37</v>
      </c>
      <c r="B41" s="60" t="s">
        <v>44</v>
      </c>
      <c r="C41" s="61" t="s">
        <v>47</v>
      </c>
      <c r="D41" s="60" t="s">
        <v>156</v>
      </c>
      <c r="E41" s="158">
        <v>5</v>
      </c>
      <c r="F41" s="113">
        <v>1</v>
      </c>
      <c r="G41" s="63">
        <v>3.83</v>
      </c>
      <c r="H41" s="64">
        <v>-10404068.15</v>
      </c>
      <c r="I41" s="65"/>
      <c r="J41" s="113">
        <v>1</v>
      </c>
      <c r="K41" s="75">
        <v>85.714285714285708</v>
      </c>
      <c r="L41" s="64">
        <f t="shared" si="5"/>
        <v>-867005.6791666667</v>
      </c>
      <c r="M41" s="59">
        <v>1</v>
      </c>
      <c r="N41" s="239">
        <v>2.98</v>
      </c>
      <c r="O41" s="240">
        <v>-2352855.81</v>
      </c>
      <c r="P41" s="68"/>
      <c r="Q41" s="59">
        <v>1</v>
      </c>
      <c r="R41" s="245">
        <v>85.714285714285708</v>
      </c>
      <c r="S41" s="67">
        <f t="shared" si="6"/>
        <v>-261428.42333333334</v>
      </c>
      <c r="T41" s="69" t="str">
        <f t="shared" si="7"/>
        <v>ผ่านเกณฑ์-แนวโน้มปสภ.ดีขึ้น</v>
      </c>
      <c r="V41" s="70" t="str">
        <f t="shared" si="0"/>
        <v>ผ่านเกณฑ์</v>
      </c>
      <c r="W41" s="48">
        <f t="shared" si="8"/>
        <v>0</v>
      </c>
      <c r="X41" s="48">
        <f t="shared" si="9"/>
        <v>0</v>
      </c>
      <c r="Y41" s="48">
        <f t="shared" si="10"/>
        <v>1</v>
      </c>
      <c r="Z41" s="48" t="str">
        <f t="shared" si="11"/>
        <v>-แนวโน้มปสภ.ดีขึ้น</v>
      </c>
    </row>
    <row r="42" spans="1:26" x14ac:dyDescent="0.4">
      <c r="A42" s="59">
        <v>38</v>
      </c>
      <c r="B42" s="60" t="s">
        <v>44</v>
      </c>
      <c r="C42" s="61" t="s">
        <v>48</v>
      </c>
      <c r="D42" s="60" t="s">
        <v>157</v>
      </c>
      <c r="E42" s="158">
        <v>10</v>
      </c>
      <c r="F42" s="113">
        <v>2</v>
      </c>
      <c r="G42" s="76">
        <v>0.44</v>
      </c>
      <c r="H42" s="64">
        <v>-12654713.85</v>
      </c>
      <c r="I42" s="65"/>
      <c r="J42" s="113">
        <v>2</v>
      </c>
      <c r="K42" s="72">
        <v>42.857142857142854</v>
      </c>
      <c r="L42" s="64">
        <f t="shared" si="5"/>
        <v>-1054559.4875</v>
      </c>
      <c r="M42" s="59">
        <v>1</v>
      </c>
      <c r="N42" s="239">
        <v>0.43</v>
      </c>
      <c r="O42" s="240">
        <v>51981079.450000003</v>
      </c>
      <c r="P42" s="68"/>
      <c r="Q42" s="59">
        <v>1</v>
      </c>
      <c r="R42" s="245">
        <v>100</v>
      </c>
      <c r="S42" s="67">
        <f t="shared" si="6"/>
        <v>5775675.4944444448</v>
      </c>
      <c r="T42" s="69" t="str">
        <f t="shared" si="7"/>
        <v>ผ่านเกณฑ์-แนวโน้มปสภ.ดีขึ้น</v>
      </c>
      <c r="V42" s="70" t="str">
        <f t="shared" si="0"/>
        <v>ผ่านเกณฑ์</v>
      </c>
      <c r="W42" s="48">
        <f t="shared" si="8"/>
        <v>1</v>
      </c>
      <c r="X42" s="48">
        <f t="shared" si="9"/>
        <v>0</v>
      </c>
      <c r="Y42" s="48">
        <f t="shared" si="10"/>
        <v>0</v>
      </c>
      <c r="Z42" s="48" t="str">
        <f t="shared" si="11"/>
        <v>-แนวโน้มปสภ.ดีขึ้น</v>
      </c>
    </row>
    <row r="43" spans="1:26" x14ac:dyDescent="0.4">
      <c r="A43" s="59">
        <v>39</v>
      </c>
      <c r="B43" s="60" t="s">
        <v>44</v>
      </c>
      <c r="C43" s="61" t="s">
        <v>49</v>
      </c>
      <c r="D43" s="60" t="s">
        <v>158</v>
      </c>
      <c r="E43" s="158">
        <v>13</v>
      </c>
      <c r="F43" s="113">
        <v>1</v>
      </c>
      <c r="G43" s="63">
        <v>1.25</v>
      </c>
      <c r="H43" s="64">
        <v>-12370805.99</v>
      </c>
      <c r="I43" s="65"/>
      <c r="J43" s="113">
        <v>1</v>
      </c>
      <c r="K43" s="75">
        <v>85.714285714285708</v>
      </c>
      <c r="L43" s="64">
        <f t="shared" si="5"/>
        <v>-1030900.4991666666</v>
      </c>
      <c r="M43" s="59">
        <v>2</v>
      </c>
      <c r="N43" s="239">
        <v>0.66</v>
      </c>
      <c r="O43" s="240">
        <v>-5427686.5800000001</v>
      </c>
      <c r="P43" s="68"/>
      <c r="Q43" s="59">
        <v>2</v>
      </c>
      <c r="R43" s="245">
        <v>100</v>
      </c>
      <c r="S43" s="67">
        <f t="shared" si="6"/>
        <v>-603076.28666666662</v>
      </c>
      <c r="T43" s="69" t="str">
        <f t="shared" si="7"/>
        <v>ผ่านเกณฑ์-แนวโน้มปสภ.ดีขึ้น</v>
      </c>
      <c r="V43" s="70" t="str">
        <f t="shared" si="0"/>
        <v>ผ่านเกณฑ์</v>
      </c>
      <c r="W43" s="48">
        <f t="shared" si="8"/>
        <v>1</v>
      </c>
      <c r="X43" s="48">
        <f t="shared" si="9"/>
        <v>0</v>
      </c>
      <c r="Y43" s="48">
        <f t="shared" si="10"/>
        <v>0</v>
      </c>
      <c r="Z43" s="48" t="str">
        <f t="shared" si="11"/>
        <v>-แนวโน้มปสภ.ดีขึ้น</v>
      </c>
    </row>
    <row r="44" spans="1:26" x14ac:dyDescent="0.4">
      <c r="A44" s="59">
        <v>40</v>
      </c>
      <c r="B44" s="60" t="s">
        <v>44</v>
      </c>
      <c r="C44" s="61" t="s">
        <v>50</v>
      </c>
      <c r="D44" s="60" t="s">
        <v>159</v>
      </c>
      <c r="E44" s="158">
        <v>6</v>
      </c>
      <c r="F44" s="113">
        <v>1</v>
      </c>
      <c r="G44" s="63">
        <v>2.0299999999999998</v>
      </c>
      <c r="H44" s="64">
        <v>-15033140.560000001</v>
      </c>
      <c r="I44" s="65"/>
      <c r="J44" s="113">
        <v>1</v>
      </c>
      <c r="K44" s="75">
        <v>71.428571428571431</v>
      </c>
      <c r="L44" s="64">
        <f t="shared" si="5"/>
        <v>-1252761.7133333334</v>
      </c>
      <c r="M44" s="59">
        <v>2</v>
      </c>
      <c r="N44" s="239">
        <v>0.6</v>
      </c>
      <c r="O44" s="240">
        <v>-6951794.6299999999</v>
      </c>
      <c r="P44" s="68"/>
      <c r="Q44" s="59">
        <v>2</v>
      </c>
      <c r="R44" s="245">
        <v>71.428571428571431</v>
      </c>
      <c r="S44" s="67">
        <f t="shared" si="6"/>
        <v>-772421.62555555557</v>
      </c>
      <c r="T44" s="69" t="str">
        <f t="shared" si="7"/>
        <v>ผ่านเกณฑ์-แนวโน้มปสภ.ดีขึ้น</v>
      </c>
      <c r="V44" s="70" t="str">
        <f t="shared" si="0"/>
        <v>ผ่านเกณฑ์</v>
      </c>
      <c r="W44" s="48">
        <f t="shared" si="8"/>
        <v>0</v>
      </c>
      <c r="X44" s="48">
        <f t="shared" si="9"/>
        <v>0</v>
      </c>
      <c r="Y44" s="48">
        <f t="shared" si="10"/>
        <v>1</v>
      </c>
      <c r="Z44" s="48" t="str">
        <f t="shared" si="11"/>
        <v>-แนวโน้มปสภ.ดีขึ้น</v>
      </c>
    </row>
    <row r="45" spans="1:26" x14ac:dyDescent="0.4">
      <c r="A45" s="59">
        <v>41</v>
      </c>
      <c r="B45" s="60" t="s">
        <v>44</v>
      </c>
      <c r="C45" s="61" t="s">
        <v>51</v>
      </c>
      <c r="D45" s="60" t="s">
        <v>160</v>
      </c>
      <c r="E45" s="158">
        <v>2</v>
      </c>
      <c r="F45" s="113">
        <v>1</v>
      </c>
      <c r="G45" s="63">
        <v>5.03</v>
      </c>
      <c r="H45" s="64">
        <v>-3000325.47</v>
      </c>
      <c r="I45" s="65"/>
      <c r="J45" s="113">
        <v>1</v>
      </c>
      <c r="K45" s="75">
        <v>71.428571428571431</v>
      </c>
      <c r="L45" s="64">
        <f t="shared" si="5"/>
        <v>-250027.12250000003</v>
      </c>
      <c r="M45" s="59">
        <v>1</v>
      </c>
      <c r="N45" s="239">
        <v>1.41</v>
      </c>
      <c r="O45" s="240">
        <v>-7261642.1900000004</v>
      </c>
      <c r="P45" s="68"/>
      <c r="Q45" s="59">
        <v>1</v>
      </c>
      <c r="R45" s="245">
        <v>85.714285714285708</v>
      </c>
      <c r="S45" s="67">
        <f t="shared" si="6"/>
        <v>-806849.13222222228</v>
      </c>
      <c r="T45" s="69" t="str">
        <f t="shared" si="7"/>
        <v>ผ่านเกณฑ์-แนวโน้มปสภ.ดีขึ้น</v>
      </c>
      <c r="V45" s="70" t="str">
        <f t="shared" si="0"/>
        <v>ผ่านเกณฑ์</v>
      </c>
      <c r="W45" s="48">
        <f t="shared" si="8"/>
        <v>1</v>
      </c>
      <c r="X45" s="48">
        <f t="shared" si="9"/>
        <v>0</v>
      </c>
      <c r="Y45" s="48">
        <f t="shared" si="10"/>
        <v>0</v>
      </c>
      <c r="Z45" s="48" t="str">
        <f t="shared" si="11"/>
        <v>-แนวโน้มปสภ.ดีขึ้น</v>
      </c>
    </row>
    <row r="46" spans="1:26" x14ac:dyDescent="0.4">
      <c r="A46" s="59">
        <v>42</v>
      </c>
      <c r="B46" s="60" t="s">
        <v>44</v>
      </c>
      <c r="C46" s="61" t="s">
        <v>52</v>
      </c>
      <c r="D46" s="60" t="s">
        <v>161</v>
      </c>
      <c r="E46" s="158">
        <v>15</v>
      </c>
      <c r="F46" s="113">
        <v>2</v>
      </c>
      <c r="G46" s="76">
        <v>0.28000000000000003</v>
      </c>
      <c r="H46" s="64">
        <v>-35799241.640000001</v>
      </c>
      <c r="I46" s="65"/>
      <c r="J46" s="113">
        <v>2</v>
      </c>
      <c r="K46" s="75">
        <v>57.142857142857139</v>
      </c>
      <c r="L46" s="64">
        <f t="shared" si="5"/>
        <v>-2983270.1366666667</v>
      </c>
      <c r="M46" s="59">
        <v>1</v>
      </c>
      <c r="N46" s="239">
        <v>0.67</v>
      </c>
      <c r="O46" s="240">
        <v>46440489.600000001</v>
      </c>
      <c r="P46" s="68"/>
      <c r="Q46" s="59">
        <v>1</v>
      </c>
      <c r="R46" s="245">
        <v>71.428571428571431</v>
      </c>
      <c r="S46" s="67">
        <f t="shared" si="6"/>
        <v>5160054.4000000004</v>
      </c>
      <c r="T46" s="69" t="str">
        <f t="shared" si="7"/>
        <v>ผ่านเกณฑ์-แนวโน้มปสภ.ดีขึ้น</v>
      </c>
      <c r="V46" s="70" t="str">
        <f t="shared" si="0"/>
        <v>ผ่านเกณฑ์</v>
      </c>
      <c r="W46" s="48">
        <f t="shared" si="8"/>
        <v>1</v>
      </c>
      <c r="X46" s="48">
        <f t="shared" si="9"/>
        <v>0</v>
      </c>
      <c r="Y46" s="48">
        <f t="shared" si="10"/>
        <v>0</v>
      </c>
      <c r="Z46" s="48" t="str">
        <f t="shared" si="11"/>
        <v>-แนวโน้มปสภ.ดีขึ้น</v>
      </c>
    </row>
    <row r="47" spans="1:26" x14ac:dyDescent="0.4">
      <c r="A47" s="59">
        <v>43</v>
      </c>
      <c r="B47" s="60" t="s">
        <v>44</v>
      </c>
      <c r="C47" s="61" t="s">
        <v>53</v>
      </c>
      <c r="D47" s="60" t="s">
        <v>162</v>
      </c>
      <c r="E47" s="158">
        <v>6</v>
      </c>
      <c r="F47" s="113">
        <v>1</v>
      </c>
      <c r="G47" s="63">
        <v>3.47</v>
      </c>
      <c r="H47" s="64">
        <v>-11842638.619999999</v>
      </c>
      <c r="I47" s="65"/>
      <c r="J47" s="113">
        <v>1</v>
      </c>
      <c r="K47" s="75">
        <v>71.428571428571431</v>
      </c>
      <c r="L47" s="64">
        <f t="shared" si="5"/>
        <v>-986886.55166666664</v>
      </c>
      <c r="M47" s="59">
        <v>1</v>
      </c>
      <c r="N47" s="239">
        <v>2.0699999999999998</v>
      </c>
      <c r="O47" s="240">
        <v>-4179923.46</v>
      </c>
      <c r="P47" s="68"/>
      <c r="Q47" s="59">
        <v>1</v>
      </c>
      <c r="R47" s="245">
        <v>85.714285714285708</v>
      </c>
      <c r="S47" s="67">
        <f t="shared" si="6"/>
        <v>-464435.94</v>
      </c>
      <c r="T47" s="69" t="str">
        <f t="shared" si="7"/>
        <v>ผ่านเกณฑ์-แนวโน้มปสภ.ดีขึ้น</v>
      </c>
      <c r="V47" s="70" t="str">
        <f t="shared" si="0"/>
        <v>ผ่านเกณฑ์</v>
      </c>
      <c r="W47" s="48">
        <f t="shared" si="8"/>
        <v>1</v>
      </c>
      <c r="X47" s="48">
        <f t="shared" si="9"/>
        <v>0</v>
      </c>
      <c r="Y47" s="48">
        <f t="shared" si="10"/>
        <v>0</v>
      </c>
      <c r="Z47" s="48" t="str">
        <f t="shared" si="11"/>
        <v>-แนวโน้มปสภ.ดีขึ้น</v>
      </c>
    </row>
    <row r="48" spans="1:26" x14ac:dyDescent="0.4">
      <c r="A48" s="59">
        <v>44</v>
      </c>
      <c r="B48" s="60" t="s">
        <v>44</v>
      </c>
      <c r="C48" s="61" t="s">
        <v>54</v>
      </c>
      <c r="D48" s="60" t="s">
        <v>163</v>
      </c>
      <c r="E48" s="158">
        <v>10</v>
      </c>
      <c r="F48" s="113">
        <v>3</v>
      </c>
      <c r="G48" s="63">
        <v>0.7</v>
      </c>
      <c r="H48" s="64">
        <v>7475011.3200000003</v>
      </c>
      <c r="I48" s="65"/>
      <c r="J48" s="113">
        <v>3</v>
      </c>
      <c r="K48" s="75">
        <v>85.714285714285708</v>
      </c>
      <c r="L48" s="64">
        <f t="shared" si="5"/>
        <v>622917.61</v>
      </c>
      <c r="M48" s="59">
        <v>2</v>
      </c>
      <c r="N48" s="239">
        <v>0.63</v>
      </c>
      <c r="O48" s="240">
        <v>2762310.92</v>
      </c>
      <c r="P48" s="68"/>
      <c r="Q48" s="59">
        <v>2</v>
      </c>
      <c r="R48" s="245">
        <v>100</v>
      </c>
      <c r="S48" s="67">
        <f t="shared" si="6"/>
        <v>306923.43555555557</v>
      </c>
      <c r="T48" s="241" t="str">
        <f t="shared" si="7"/>
        <v>ผ่านเกณฑ์-แนวโน้มปสภ.ดีขึ้น</v>
      </c>
      <c r="V48" s="70" t="str">
        <f t="shared" si="0"/>
        <v>ผ่านเกณฑ์</v>
      </c>
      <c r="W48" s="48">
        <f t="shared" si="8"/>
        <v>1</v>
      </c>
      <c r="X48" s="48">
        <f t="shared" si="9"/>
        <v>0</v>
      </c>
      <c r="Y48" s="48">
        <f t="shared" si="10"/>
        <v>0</v>
      </c>
      <c r="Z48" s="48" t="str">
        <f t="shared" si="11"/>
        <v>-แนวโน้มปสภ.ดีขึ้น</v>
      </c>
    </row>
    <row r="49" spans="1:26" x14ac:dyDescent="0.4">
      <c r="A49" s="59">
        <v>45</v>
      </c>
      <c r="B49" s="60" t="s">
        <v>44</v>
      </c>
      <c r="C49" s="61" t="s">
        <v>55</v>
      </c>
      <c r="D49" s="60" t="s">
        <v>164</v>
      </c>
      <c r="E49" s="158">
        <v>10</v>
      </c>
      <c r="F49" s="113">
        <v>4</v>
      </c>
      <c r="G49" s="76">
        <v>0.47</v>
      </c>
      <c r="H49" s="64">
        <v>-27680048.129999999</v>
      </c>
      <c r="I49" s="86" t="s">
        <v>6</v>
      </c>
      <c r="J49" s="113">
        <v>4</v>
      </c>
      <c r="K49" s="75">
        <v>71.428571428571431</v>
      </c>
      <c r="L49" s="64">
        <f t="shared" si="5"/>
        <v>-2306670.6774999998</v>
      </c>
      <c r="M49" s="59">
        <v>2</v>
      </c>
      <c r="N49" s="239">
        <v>0.41</v>
      </c>
      <c r="O49" s="240">
        <v>-3242497.09</v>
      </c>
      <c r="P49" s="68"/>
      <c r="Q49" s="59">
        <v>2</v>
      </c>
      <c r="R49" s="245">
        <v>100</v>
      </c>
      <c r="S49" s="67">
        <f t="shared" si="6"/>
        <v>-360277.45444444445</v>
      </c>
      <c r="T49" s="69" t="str">
        <f t="shared" si="7"/>
        <v>ผ่านเกณฑ์-แนวโน้มปสภ.ดีขึ้น</v>
      </c>
      <c r="V49" s="70" t="str">
        <f t="shared" si="0"/>
        <v>ผ่านเกณฑ์</v>
      </c>
      <c r="W49" s="48">
        <f t="shared" si="8"/>
        <v>1</v>
      </c>
      <c r="X49" s="48">
        <f t="shared" si="9"/>
        <v>0</v>
      </c>
      <c r="Y49" s="48">
        <f t="shared" si="10"/>
        <v>0</v>
      </c>
      <c r="Z49" s="48" t="str">
        <f t="shared" si="11"/>
        <v>-แนวโน้มปสภ.ดีขึ้น</v>
      </c>
    </row>
    <row r="50" spans="1:26" x14ac:dyDescent="0.4">
      <c r="A50" s="59">
        <v>46</v>
      </c>
      <c r="B50" s="60" t="s">
        <v>44</v>
      </c>
      <c r="C50" s="61" t="s">
        <v>56</v>
      </c>
      <c r="D50" s="60" t="s">
        <v>165</v>
      </c>
      <c r="E50" s="158">
        <v>5</v>
      </c>
      <c r="F50" s="113">
        <v>1</v>
      </c>
      <c r="G50" s="63">
        <v>3.49</v>
      </c>
      <c r="H50" s="64">
        <v>4234729.09</v>
      </c>
      <c r="I50" s="65"/>
      <c r="J50" s="113">
        <v>1</v>
      </c>
      <c r="K50" s="75">
        <v>85.714285714285708</v>
      </c>
      <c r="L50" s="64">
        <f t="shared" si="5"/>
        <v>352894.09083333332</v>
      </c>
      <c r="M50" s="59">
        <v>1</v>
      </c>
      <c r="N50" s="239">
        <v>2.38</v>
      </c>
      <c r="O50" s="240">
        <v>824268.02</v>
      </c>
      <c r="P50" s="68"/>
      <c r="Q50" s="59">
        <v>1</v>
      </c>
      <c r="R50" s="245">
        <v>100</v>
      </c>
      <c r="S50" s="67">
        <f t="shared" si="6"/>
        <v>91585.335555555561</v>
      </c>
      <c r="T50" s="69" t="str">
        <f t="shared" si="7"/>
        <v>ผ่านเกณฑ์-แนวโน้มปสภ.ดีขึ้น</v>
      </c>
      <c r="V50" s="70" t="str">
        <f>IF($Q$50&gt;=4,"ไม่ผ่านเกณฑ์","ผ่านเกณฑ์")</f>
        <v>ผ่านเกณฑ์</v>
      </c>
      <c r="W50" s="48">
        <f t="shared" si="8"/>
        <v>1</v>
      </c>
      <c r="X50" s="48">
        <f t="shared" si="9"/>
        <v>0</v>
      </c>
      <c r="Y50" s="48">
        <f t="shared" si="10"/>
        <v>0</v>
      </c>
      <c r="Z50" s="48" t="str">
        <f t="shared" si="11"/>
        <v>-แนวโน้มปสภ.ดีขึ้น</v>
      </c>
    </row>
    <row r="51" spans="1:26" x14ac:dyDescent="0.4">
      <c r="A51" s="59">
        <v>47</v>
      </c>
      <c r="B51" s="60" t="s">
        <v>44</v>
      </c>
      <c r="C51" s="61" t="s">
        <v>57</v>
      </c>
      <c r="D51" s="60" t="s">
        <v>166</v>
      </c>
      <c r="E51" s="158">
        <v>5</v>
      </c>
      <c r="F51" s="113">
        <v>1</v>
      </c>
      <c r="G51" s="63">
        <v>1.83</v>
      </c>
      <c r="H51" s="64">
        <v>-9197620.0899999999</v>
      </c>
      <c r="I51" s="65"/>
      <c r="J51" s="113">
        <v>1</v>
      </c>
      <c r="K51" s="75">
        <v>71.428571428571431</v>
      </c>
      <c r="L51" s="64">
        <f t="shared" si="5"/>
        <v>-766468.34083333332</v>
      </c>
      <c r="M51" s="59">
        <v>1</v>
      </c>
      <c r="N51" s="239">
        <v>1.2</v>
      </c>
      <c r="O51" s="240">
        <v>-6374867.0999999996</v>
      </c>
      <c r="P51" s="68"/>
      <c r="Q51" s="59">
        <v>1</v>
      </c>
      <c r="R51" s="245">
        <v>85.714285714285708</v>
      </c>
      <c r="S51" s="67">
        <f t="shared" si="6"/>
        <v>-708318.56666666665</v>
      </c>
      <c r="T51" s="69" t="str">
        <f t="shared" si="7"/>
        <v>ผ่านเกณฑ์-แนวโน้มปสภ.ดีขึ้น</v>
      </c>
      <c r="V51" s="70" t="str">
        <f>IF($Q$51&gt;=4,"ไม่ผ่านเกณฑ์","ผ่านเกณฑ์")</f>
        <v>ผ่านเกณฑ์</v>
      </c>
      <c r="W51" s="48">
        <f t="shared" si="8"/>
        <v>1</v>
      </c>
      <c r="X51" s="48">
        <f t="shared" si="9"/>
        <v>0</v>
      </c>
      <c r="Y51" s="48">
        <f t="shared" si="10"/>
        <v>0</v>
      </c>
      <c r="Z51" s="48" t="str">
        <f t="shared" si="11"/>
        <v>-แนวโน้มปสภ.ดีขึ้น</v>
      </c>
    </row>
    <row r="52" spans="1:26" x14ac:dyDescent="0.4">
      <c r="A52" s="59">
        <v>48</v>
      </c>
      <c r="B52" s="60" t="s">
        <v>44</v>
      </c>
      <c r="C52" s="61" t="s">
        <v>58</v>
      </c>
      <c r="D52" s="60" t="s">
        <v>167</v>
      </c>
      <c r="E52" s="158">
        <v>5</v>
      </c>
      <c r="F52" s="113">
        <v>1</v>
      </c>
      <c r="G52" s="63">
        <v>3.45</v>
      </c>
      <c r="H52" s="64">
        <v>-4648243.37</v>
      </c>
      <c r="I52" s="65"/>
      <c r="J52" s="113">
        <v>1</v>
      </c>
      <c r="K52" s="75">
        <v>85.714285714285708</v>
      </c>
      <c r="L52" s="64">
        <f t="shared" si="5"/>
        <v>-387353.6141666667</v>
      </c>
      <c r="M52" s="59">
        <v>1</v>
      </c>
      <c r="N52" s="239">
        <v>2.23</v>
      </c>
      <c r="O52" s="240">
        <v>1687047.39</v>
      </c>
      <c r="P52" s="68"/>
      <c r="Q52" s="59">
        <v>1</v>
      </c>
      <c r="R52" s="245">
        <v>85.714285714285708</v>
      </c>
      <c r="S52" s="67">
        <f t="shared" si="6"/>
        <v>187449.71</v>
      </c>
      <c r="T52" s="69" t="str">
        <f t="shared" si="7"/>
        <v>ผ่านเกณฑ์-แนวโน้มปสภ.ดีขึ้น</v>
      </c>
      <c r="V52" s="70" t="str">
        <f>IF($Q$52&gt;=4,"ไม่ผ่านเกณฑ์","ผ่านเกณฑ์")</f>
        <v>ผ่านเกณฑ์</v>
      </c>
      <c r="W52" s="48">
        <f t="shared" si="8"/>
        <v>0</v>
      </c>
      <c r="X52" s="48">
        <f t="shared" si="9"/>
        <v>0</v>
      </c>
      <c r="Y52" s="48">
        <f t="shared" si="10"/>
        <v>1</v>
      </c>
      <c r="Z52" s="48" t="str">
        <f t="shared" si="11"/>
        <v>-แนวโน้มปสภ.ดีขึ้น</v>
      </c>
    </row>
    <row r="53" spans="1:26" x14ac:dyDescent="0.4">
      <c r="A53" s="59">
        <v>49</v>
      </c>
      <c r="B53" s="60" t="s">
        <v>44</v>
      </c>
      <c r="C53" s="61" t="s">
        <v>59</v>
      </c>
      <c r="D53" s="60" t="s">
        <v>168</v>
      </c>
      <c r="E53" s="158">
        <v>6</v>
      </c>
      <c r="F53" s="113">
        <v>1</v>
      </c>
      <c r="G53" s="63">
        <v>1</v>
      </c>
      <c r="H53" s="64">
        <v>-8605165.6899999995</v>
      </c>
      <c r="I53" s="65"/>
      <c r="J53" s="113">
        <v>1</v>
      </c>
      <c r="K53" s="75">
        <v>57.142857142857139</v>
      </c>
      <c r="L53" s="64">
        <f t="shared" si="5"/>
        <v>-717097.14083333325</v>
      </c>
      <c r="M53" s="59">
        <v>0</v>
      </c>
      <c r="N53" s="239">
        <v>1.01</v>
      </c>
      <c r="O53" s="240">
        <v>4467020.66</v>
      </c>
      <c r="P53" s="68"/>
      <c r="Q53" s="59">
        <v>0</v>
      </c>
      <c r="R53" s="245">
        <v>100</v>
      </c>
      <c r="S53" s="67">
        <f t="shared" si="6"/>
        <v>496335.62888888892</v>
      </c>
      <c r="T53" s="69" t="str">
        <f t="shared" si="7"/>
        <v>ผ่านเกณฑ์-แนวโน้มปสภ.ดีขึ้น</v>
      </c>
      <c r="V53" s="70" t="str">
        <f>IF($Q$53&gt;=4,"ไม่ผ่านเกณฑ์","ผ่านเกณฑ์")</f>
        <v>ผ่านเกณฑ์</v>
      </c>
      <c r="W53" s="48">
        <f t="shared" si="8"/>
        <v>1</v>
      </c>
      <c r="X53" s="48">
        <f t="shared" si="9"/>
        <v>0</v>
      </c>
      <c r="Y53" s="48">
        <f t="shared" si="10"/>
        <v>0</v>
      </c>
      <c r="Z53" s="48" t="str">
        <f t="shared" si="11"/>
        <v>-แนวโน้มปสภ.ดีขึ้น</v>
      </c>
    </row>
    <row r="54" spans="1:26" x14ac:dyDescent="0.4">
      <c r="A54" s="59">
        <v>50</v>
      </c>
      <c r="B54" s="60" t="s">
        <v>44</v>
      </c>
      <c r="C54" s="61" t="s">
        <v>60</v>
      </c>
      <c r="D54" s="60" t="s">
        <v>169</v>
      </c>
      <c r="E54" s="158">
        <v>5</v>
      </c>
      <c r="F54" s="113">
        <v>1</v>
      </c>
      <c r="G54" s="63">
        <v>13.56</v>
      </c>
      <c r="H54" s="64">
        <v>-12497798.960000001</v>
      </c>
      <c r="I54" s="65"/>
      <c r="J54" s="113">
        <v>1</v>
      </c>
      <c r="K54" s="75">
        <v>85.714285714285708</v>
      </c>
      <c r="L54" s="64">
        <f t="shared" si="5"/>
        <v>-1041483.2466666667</v>
      </c>
      <c r="M54" s="59">
        <v>1</v>
      </c>
      <c r="N54" s="239">
        <v>4.49</v>
      </c>
      <c r="O54" s="240">
        <v>-2125778.61</v>
      </c>
      <c r="P54" s="68"/>
      <c r="Q54" s="59">
        <v>1</v>
      </c>
      <c r="R54" s="245">
        <v>85.714285714285708</v>
      </c>
      <c r="S54" s="67">
        <f t="shared" si="6"/>
        <v>-236197.62333333332</v>
      </c>
      <c r="T54" s="69" t="str">
        <f t="shared" si="7"/>
        <v>ผ่านเกณฑ์-แนวโน้มปสภ.ดีขึ้น</v>
      </c>
      <c r="V54" s="70" t="str">
        <f>IF($Q$54&gt;=4,"ไม่ผ่านเกณฑ์","ผ่านเกณฑ์")</f>
        <v>ผ่านเกณฑ์</v>
      </c>
      <c r="W54" s="48">
        <f t="shared" si="8"/>
        <v>0</v>
      </c>
      <c r="X54" s="48">
        <f t="shared" si="9"/>
        <v>0</v>
      </c>
      <c r="Y54" s="48">
        <f t="shared" si="10"/>
        <v>1</v>
      </c>
      <c r="Z54" s="48" t="str">
        <f t="shared" si="11"/>
        <v>-แนวโน้มปสภ.ดีขึ้น</v>
      </c>
    </row>
    <row r="55" spans="1:26" x14ac:dyDescent="0.4">
      <c r="A55" s="59">
        <v>51</v>
      </c>
      <c r="B55" s="60" t="s">
        <v>44</v>
      </c>
      <c r="C55" s="61" t="s">
        <v>61</v>
      </c>
      <c r="D55" s="60" t="s">
        <v>170</v>
      </c>
      <c r="E55" s="158">
        <v>16</v>
      </c>
      <c r="F55" s="113">
        <v>1</v>
      </c>
      <c r="G55" s="63">
        <v>3.08</v>
      </c>
      <c r="H55" s="64">
        <v>-25133073.620000001</v>
      </c>
      <c r="I55" s="65"/>
      <c r="J55" s="113">
        <v>1</v>
      </c>
      <c r="K55" s="72">
        <v>28.571428571428569</v>
      </c>
      <c r="L55" s="64">
        <f t="shared" si="5"/>
        <v>-2094422.8016666668</v>
      </c>
      <c r="M55" s="59">
        <v>0</v>
      </c>
      <c r="N55" s="239">
        <v>3.37</v>
      </c>
      <c r="O55" s="240">
        <v>61796072.25</v>
      </c>
      <c r="P55" s="68"/>
      <c r="Q55" s="59">
        <v>0</v>
      </c>
      <c r="R55" s="245">
        <v>71.428571428571431</v>
      </c>
      <c r="S55" s="67">
        <f t="shared" si="6"/>
        <v>6866230.25</v>
      </c>
      <c r="T55" s="69" t="str">
        <f t="shared" si="7"/>
        <v>ผ่านเกณฑ์-แนวโน้มปสภ.ดีขึ้น</v>
      </c>
      <c r="V55" s="70" t="str">
        <f>IF($Q$55&gt;=4,"ไม่ผ่านเกณฑ์","ผ่านเกณฑ์")</f>
        <v>ผ่านเกณฑ์</v>
      </c>
      <c r="W55" s="48">
        <f t="shared" si="8"/>
        <v>1</v>
      </c>
      <c r="X55" s="48">
        <f t="shared" si="9"/>
        <v>0</v>
      </c>
      <c r="Y55" s="48">
        <f t="shared" si="10"/>
        <v>0</v>
      </c>
      <c r="Z55" s="48" t="str">
        <f t="shared" si="11"/>
        <v>-แนวโน้มปสภ.ดีขึ้น</v>
      </c>
    </row>
    <row r="56" spans="1:26" x14ac:dyDescent="0.4">
      <c r="A56" s="59">
        <v>52</v>
      </c>
      <c r="B56" s="60" t="s">
        <v>44</v>
      </c>
      <c r="C56" s="61" t="s">
        <v>62</v>
      </c>
      <c r="D56" s="60" t="s">
        <v>171</v>
      </c>
      <c r="E56" s="158">
        <v>5</v>
      </c>
      <c r="F56" s="113">
        <v>1</v>
      </c>
      <c r="G56" s="63">
        <v>8.69</v>
      </c>
      <c r="H56" s="64">
        <v>436704.83</v>
      </c>
      <c r="I56" s="65"/>
      <c r="J56" s="113">
        <v>1</v>
      </c>
      <c r="K56" s="75">
        <v>85.714285714285708</v>
      </c>
      <c r="L56" s="64">
        <f t="shared" si="5"/>
        <v>36392.069166666668</v>
      </c>
      <c r="M56" s="59">
        <v>1</v>
      </c>
      <c r="N56" s="239">
        <v>4.6900000000000004</v>
      </c>
      <c r="O56" s="240">
        <v>2080823.33</v>
      </c>
      <c r="P56" s="68"/>
      <c r="Q56" s="59">
        <v>1</v>
      </c>
      <c r="R56" s="245">
        <v>100</v>
      </c>
      <c r="S56" s="67">
        <f t="shared" si="6"/>
        <v>231202.59222222224</v>
      </c>
      <c r="T56" s="69" t="str">
        <f t="shared" si="7"/>
        <v>ผ่านเกณฑ์-แนวโน้มปสภ.ดีขึ้น</v>
      </c>
      <c r="V56" s="70" t="str">
        <f>IF($Q$56&gt;=4,"ไม่ผ่านเกณฑ์","ผ่านเกณฑ์")</f>
        <v>ผ่านเกณฑ์</v>
      </c>
      <c r="W56" s="48">
        <f t="shared" si="8"/>
        <v>1</v>
      </c>
      <c r="X56" s="48">
        <f t="shared" si="9"/>
        <v>0</v>
      </c>
      <c r="Y56" s="48">
        <f t="shared" si="10"/>
        <v>0</v>
      </c>
      <c r="Z56" s="48" t="str">
        <f t="shared" si="11"/>
        <v>-แนวโน้มปสภ.ดีขึ้น</v>
      </c>
    </row>
    <row r="57" spans="1:26" x14ac:dyDescent="0.4">
      <c r="A57" s="59">
        <v>53</v>
      </c>
      <c r="B57" s="60" t="s">
        <v>63</v>
      </c>
      <c r="C57" s="61" t="s">
        <v>64</v>
      </c>
      <c r="D57" s="60" t="s">
        <v>63</v>
      </c>
      <c r="E57" s="158">
        <v>17</v>
      </c>
      <c r="F57" s="113">
        <v>0</v>
      </c>
      <c r="G57" s="63">
        <v>5</v>
      </c>
      <c r="H57" s="64">
        <v>104376113.15000001</v>
      </c>
      <c r="I57" s="65"/>
      <c r="J57" s="113">
        <v>0</v>
      </c>
      <c r="K57" s="75">
        <v>85.714285714285708</v>
      </c>
      <c r="L57" s="64">
        <f t="shared" si="5"/>
        <v>8698009.4291666672</v>
      </c>
      <c r="M57" s="59">
        <v>0</v>
      </c>
      <c r="N57" s="239">
        <v>3.61</v>
      </c>
      <c r="O57" s="240">
        <v>118495773.19</v>
      </c>
      <c r="P57" s="68"/>
      <c r="Q57" s="59">
        <v>0</v>
      </c>
      <c r="R57" s="245">
        <v>85.714285714285708</v>
      </c>
      <c r="S57" s="67">
        <f t="shared" si="6"/>
        <v>13166197.02111111</v>
      </c>
      <c r="T57" s="69" t="str">
        <f t="shared" si="7"/>
        <v>ผ่านเกณฑ์-แนวโน้มปสภ.ดีขึ้น</v>
      </c>
      <c r="V57" s="70" t="str">
        <f>IF($Q$57&gt;=4,"ไม่ผ่านเกณฑ์","ผ่านเกณฑ์")</f>
        <v>ผ่านเกณฑ์</v>
      </c>
      <c r="W57" s="48">
        <f t="shared" si="8"/>
        <v>0</v>
      </c>
      <c r="X57" s="48">
        <f t="shared" si="9"/>
        <v>0</v>
      </c>
      <c r="Y57" s="48">
        <f t="shared" si="10"/>
        <v>1</v>
      </c>
      <c r="Z57" s="48" t="str">
        <f t="shared" si="11"/>
        <v>-แนวโน้มปสภ.ดีขึ้น</v>
      </c>
    </row>
    <row r="58" spans="1:26" x14ac:dyDescent="0.4">
      <c r="A58" s="59">
        <v>54</v>
      </c>
      <c r="B58" s="60" t="s">
        <v>63</v>
      </c>
      <c r="C58" s="61" t="s">
        <v>65</v>
      </c>
      <c r="D58" s="60" t="s">
        <v>172</v>
      </c>
      <c r="E58" s="158">
        <v>13</v>
      </c>
      <c r="F58" s="113">
        <v>2</v>
      </c>
      <c r="G58" s="63">
        <v>0.52</v>
      </c>
      <c r="H58" s="64">
        <v>-24460888.920000002</v>
      </c>
      <c r="I58" s="65"/>
      <c r="J58" s="113">
        <v>2</v>
      </c>
      <c r="K58" s="75">
        <v>71.428571428571431</v>
      </c>
      <c r="L58" s="64">
        <f t="shared" si="5"/>
        <v>-2038407.4100000001</v>
      </c>
      <c r="M58" s="59">
        <v>3</v>
      </c>
      <c r="N58" s="239">
        <v>0.2</v>
      </c>
      <c r="O58" s="240">
        <v>-27373496.34</v>
      </c>
      <c r="P58" s="68"/>
      <c r="Q58" s="59">
        <v>3</v>
      </c>
      <c r="R58" s="246">
        <v>14.285714285714285</v>
      </c>
      <c r="S58" s="67">
        <f t="shared" si="6"/>
        <v>-3041499.5933333333</v>
      </c>
      <c r="T58" s="115" t="str">
        <f t="shared" si="7"/>
        <v>ผ่านเกณฑ์-แนวโน้มปสภ.ลดลง</v>
      </c>
      <c r="V58" s="70" t="str">
        <f>IF($Q$58&gt;=4,"ไม่ผ่านเกณฑ์","ผ่านเกณฑ์")</f>
        <v>ผ่านเกณฑ์</v>
      </c>
      <c r="W58" s="48">
        <f t="shared" si="8"/>
        <v>0</v>
      </c>
      <c r="X58" s="48">
        <f t="shared" si="9"/>
        <v>0</v>
      </c>
      <c r="Y58" s="48">
        <f t="shared" si="10"/>
        <v>0</v>
      </c>
      <c r="Z58" s="48" t="str">
        <f t="shared" si="11"/>
        <v>-แนวโน้มปสภ.ลดลง</v>
      </c>
    </row>
    <row r="59" spans="1:26" x14ac:dyDescent="0.4">
      <c r="A59" s="59">
        <v>55</v>
      </c>
      <c r="B59" s="60" t="s">
        <v>63</v>
      </c>
      <c r="C59" s="61" t="s">
        <v>66</v>
      </c>
      <c r="D59" s="60" t="s">
        <v>173</v>
      </c>
      <c r="E59" s="158">
        <v>5</v>
      </c>
      <c r="F59" s="113">
        <v>4</v>
      </c>
      <c r="G59" s="76">
        <v>0.33</v>
      </c>
      <c r="H59" s="64">
        <v>-5896833.79</v>
      </c>
      <c r="I59" s="86" t="s">
        <v>6</v>
      </c>
      <c r="J59" s="113">
        <v>4</v>
      </c>
      <c r="K59" s="75">
        <v>57.142857142857139</v>
      </c>
      <c r="L59" s="64">
        <f t="shared" si="5"/>
        <v>-491402.81583333336</v>
      </c>
      <c r="M59" s="59">
        <v>4</v>
      </c>
      <c r="N59" s="239">
        <v>0.2</v>
      </c>
      <c r="O59" s="240">
        <v>-8638056.9900000002</v>
      </c>
      <c r="P59" s="86" t="s">
        <v>6</v>
      </c>
      <c r="Q59" s="59">
        <v>4</v>
      </c>
      <c r="R59" s="245">
        <v>100</v>
      </c>
      <c r="S59" s="67">
        <f t="shared" si="6"/>
        <v>-959784.11</v>
      </c>
      <c r="T59" s="116" t="str">
        <f t="shared" si="7"/>
        <v>ไม่ผ่านเกณฑ์-แนวโน้มปสภ.ดีขึ้น</v>
      </c>
      <c r="V59" s="70" t="str">
        <f>IF($Q$59&gt;=4,"ไม่ผ่านเกณฑ์","ผ่านเกณฑ์")</f>
        <v>ไม่ผ่านเกณฑ์</v>
      </c>
      <c r="W59" s="48">
        <f t="shared" si="8"/>
        <v>1</v>
      </c>
      <c r="X59" s="48">
        <f t="shared" si="9"/>
        <v>0</v>
      </c>
      <c r="Y59" s="48">
        <f t="shared" si="10"/>
        <v>0</v>
      </c>
      <c r="Z59" s="48" t="str">
        <f t="shared" si="11"/>
        <v>-แนวโน้มปสภ.ดีขึ้น</v>
      </c>
    </row>
    <row r="60" spans="1:26" x14ac:dyDescent="0.4">
      <c r="A60" s="59">
        <v>56</v>
      </c>
      <c r="B60" s="60" t="s">
        <v>63</v>
      </c>
      <c r="C60" s="61" t="s">
        <v>67</v>
      </c>
      <c r="D60" s="60" t="s">
        <v>174</v>
      </c>
      <c r="E60" s="158">
        <v>5</v>
      </c>
      <c r="F60" s="113">
        <v>2</v>
      </c>
      <c r="G60" s="63">
        <v>0.52</v>
      </c>
      <c r="H60" s="64">
        <v>3974073.1</v>
      </c>
      <c r="I60" s="65"/>
      <c r="J60" s="113">
        <v>2</v>
      </c>
      <c r="K60" s="75">
        <v>57.142857142857139</v>
      </c>
      <c r="L60" s="64">
        <f t="shared" si="5"/>
        <v>331172.75833333336</v>
      </c>
      <c r="M60" s="59">
        <v>2</v>
      </c>
      <c r="N60" s="239">
        <v>0.23</v>
      </c>
      <c r="O60" s="240">
        <v>8111855.5899999999</v>
      </c>
      <c r="P60" s="68"/>
      <c r="Q60" s="59">
        <v>2</v>
      </c>
      <c r="R60" s="245">
        <v>85.714285714285708</v>
      </c>
      <c r="S60" s="67">
        <f t="shared" si="6"/>
        <v>901317.28777777776</v>
      </c>
      <c r="T60" s="69" t="str">
        <f t="shared" si="7"/>
        <v>ผ่านเกณฑ์-แนวโน้มปสภ.ดีขึ้น</v>
      </c>
      <c r="V60" s="70" t="str">
        <f t="shared" ref="V60:V92" si="12">IF($Q60&gt;=4,"ไม่ผ่านเกณฑ์","ผ่านเกณฑ์")</f>
        <v>ผ่านเกณฑ์</v>
      </c>
      <c r="W60" s="48">
        <f t="shared" si="8"/>
        <v>1</v>
      </c>
      <c r="X60" s="48">
        <f t="shared" si="9"/>
        <v>0</v>
      </c>
      <c r="Y60" s="48">
        <f t="shared" si="10"/>
        <v>0</v>
      </c>
      <c r="Z60" s="48" t="str">
        <f t="shared" si="11"/>
        <v>-แนวโน้มปสภ.ดีขึ้น</v>
      </c>
    </row>
    <row r="61" spans="1:26" x14ac:dyDescent="0.4">
      <c r="A61" s="59">
        <v>57</v>
      </c>
      <c r="B61" s="60" t="s">
        <v>63</v>
      </c>
      <c r="C61" s="61" t="s">
        <v>68</v>
      </c>
      <c r="D61" s="60" t="s">
        <v>175</v>
      </c>
      <c r="E61" s="158">
        <v>15</v>
      </c>
      <c r="F61" s="113">
        <v>4</v>
      </c>
      <c r="G61" s="76">
        <v>0.34</v>
      </c>
      <c r="H61" s="64">
        <v>52641895.039999999</v>
      </c>
      <c r="I61" s="86" t="s">
        <v>209</v>
      </c>
      <c r="J61" s="113">
        <v>4</v>
      </c>
      <c r="K61" s="75">
        <v>85.714285714285708</v>
      </c>
      <c r="L61" s="64">
        <f t="shared" si="5"/>
        <v>4386824.5866666669</v>
      </c>
      <c r="M61" s="59">
        <v>2</v>
      </c>
      <c r="N61" s="239">
        <v>0.41</v>
      </c>
      <c r="O61" s="240">
        <v>80171973.209999993</v>
      </c>
      <c r="P61" s="68"/>
      <c r="Q61" s="59">
        <v>2</v>
      </c>
      <c r="R61" s="245">
        <v>71.428571428571431</v>
      </c>
      <c r="S61" s="67">
        <f t="shared" si="6"/>
        <v>8907997.0233333334</v>
      </c>
      <c r="T61" s="247" t="str">
        <f t="shared" si="7"/>
        <v>ผ่านเกณฑ์-แนวโน้มปสภ.ลดลง</v>
      </c>
      <c r="V61" s="70" t="str">
        <f t="shared" si="12"/>
        <v>ผ่านเกณฑ์</v>
      </c>
      <c r="W61" s="48">
        <f t="shared" si="8"/>
        <v>0</v>
      </c>
      <c r="X61" s="48">
        <f t="shared" si="9"/>
        <v>0</v>
      </c>
      <c r="Y61" s="48">
        <f t="shared" si="10"/>
        <v>0</v>
      </c>
      <c r="Z61" s="48" t="str">
        <f t="shared" si="11"/>
        <v>-แนวโน้มปสภ.ลดลง</v>
      </c>
    </row>
    <row r="62" spans="1:26" x14ac:dyDescent="0.4">
      <c r="A62" s="59">
        <v>58</v>
      </c>
      <c r="B62" s="60" t="s">
        <v>63</v>
      </c>
      <c r="C62" s="61" t="s">
        <v>69</v>
      </c>
      <c r="D62" s="60" t="s">
        <v>176</v>
      </c>
      <c r="E62" s="158">
        <v>5</v>
      </c>
      <c r="F62" s="113">
        <v>1</v>
      </c>
      <c r="G62" s="63">
        <v>4.1900000000000004</v>
      </c>
      <c r="H62" s="64">
        <v>-2763592.78</v>
      </c>
      <c r="I62" s="65"/>
      <c r="J62" s="113">
        <v>1</v>
      </c>
      <c r="K62" s="75">
        <v>100</v>
      </c>
      <c r="L62" s="64">
        <f t="shared" si="5"/>
        <v>-230299.39833333332</v>
      </c>
      <c r="M62" s="59">
        <v>1</v>
      </c>
      <c r="N62" s="239">
        <v>4.4000000000000004</v>
      </c>
      <c r="O62" s="240">
        <v>-1678522.26</v>
      </c>
      <c r="P62" s="68"/>
      <c r="Q62" s="59">
        <v>1</v>
      </c>
      <c r="R62" s="245">
        <v>100</v>
      </c>
      <c r="S62" s="67">
        <f t="shared" si="6"/>
        <v>-186502.47333333333</v>
      </c>
      <c r="T62" s="69" t="str">
        <f t="shared" si="7"/>
        <v>ผ่านเกณฑ์-แนวโน้มปสภ.ดีขึ้น</v>
      </c>
      <c r="V62" s="70" t="str">
        <f t="shared" si="12"/>
        <v>ผ่านเกณฑ์</v>
      </c>
      <c r="W62" s="48">
        <f t="shared" si="8"/>
        <v>0</v>
      </c>
      <c r="X62" s="48">
        <f t="shared" si="9"/>
        <v>1</v>
      </c>
      <c r="Y62" s="48">
        <f t="shared" si="10"/>
        <v>1</v>
      </c>
      <c r="Z62" s="48" t="str">
        <f t="shared" si="11"/>
        <v>-แนวโน้มปสภ.ดีขึ้น</v>
      </c>
    </row>
    <row r="63" spans="1:26" x14ac:dyDescent="0.4">
      <c r="A63" s="59">
        <v>59</v>
      </c>
      <c r="B63" s="60" t="s">
        <v>63</v>
      </c>
      <c r="C63" s="61" t="s">
        <v>70</v>
      </c>
      <c r="D63" s="60" t="s">
        <v>177</v>
      </c>
      <c r="E63" s="158">
        <v>2</v>
      </c>
      <c r="F63" s="113">
        <v>5</v>
      </c>
      <c r="G63" s="76">
        <v>0.44</v>
      </c>
      <c r="H63" s="64">
        <v>-1830478.31</v>
      </c>
      <c r="I63" s="86" t="s">
        <v>6</v>
      </c>
      <c r="J63" s="113">
        <v>5</v>
      </c>
      <c r="K63" s="75">
        <v>57.142857142857139</v>
      </c>
      <c r="L63" s="64">
        <f t="shared" si="5"/>
        <v>-152539.85916666666</v>
      </c>
      <c r="M63" s="59">
        <v>3</v>
      </c>
      <c r="N63" s="239">
        <v>0.23</v>
      </c>
      <c r="O63" s="240">
        <v>2747084.95</v>
      </c>
      <c r="P63" s="68"/>
      <c r="Q63" s="59">
        <v>3</v>
      </c>
      <c r="R63" s="245">
        <v>71.428571428571431</v>
      </c>
      <c r="S63" s="67">
        <f t="shared" si="6"/>
        <v>305231.66111111111</v>
      </c>
      <c r="T63" s="69" t="str">
        <f t="shared" si="7"/>
        <v>ผ่านเกณฑ์-แนวโน้มปสภ.ดีขึ้น</v>
      </c>
      <c r="V63" s="70" t="str">
        <f t="shared" si="12"/>
        <v>ผ่านเกณฑ์</v>
      </c>
      <c r="W63" s="48">
        <f t="shared" si="8"/>
        <v>1</v>
      </c>
      <c r="X63" s="48">
        <f t="shared" si="9"/>
        <v>0</v>
      </c>
      <c r="Y63" s="48">
        <f t="shared" si="10"/>
        <v>0</v>
      </c>
      <c r="Z63" s="48" t="str">
        <f t="shared" si="11"/>
        <v>-แนวโน้มปสภ.ดีขึ้น</v>
      </c>
    </row>
    <row r="64" spans="1:26" x14ac:dyDescent="0.4">
      <c r="A64" s="59">
        <v>60</v>
      </c>
      <c r="B64" s="60" t="s">
        <v>63</v>
      </c>
      <c r="C64" s="61" t="s">
        <v>71</v>
      </c>
      <c r="D64" s="60" t="s">
        <v>178</v>
      </c>
      <c r="E64" s="158">
        <v>6</v>
      </c>
      <c r="F64" s="113">
        <v>1</v>
      </c>
      <c r="G64" s="63">
        <v>1.43</v>
      </c>
      <c r="H64" s="64">
        <v>-9741108.7799999993</v>
      </c>
      <c r="I64" s="65"/>
      <c r="J64" s="113">
        <v>1</v>
      </c>
      <c r="K64" s="72">
        <v>28.571428571428569</v>
      </c>
      <c r="L64" s="64">
        <f t="shared" si="5"/>
        <v>-811759.06499999994</v>
      </c>
      <c r="M64" s="59">
        <v>1</v>
      </c>
      <c r="N64" s="239">
        <v>0.9</v>
      </c>
      <c r="O64" s="240">
        <v>-1780747.25</v>
      </c>
      <c r="P64" s="68"/>
      <c r="Q64" s="59">
        <v>1</v>
      </c>
      <c r="R64" s="245">
        <v>57.142857142857139</v>
      </c>
      <c r="S64" s="67">
        <f t="shared" si="6"/>
        <v>-197860.80555555556</v>
      </c>
      <c r="T64" s="69" t="str">
        <f t="shared" si="7"/>
        <v>ผ่านเกณฑ์-แนวโน้มปสภ.ดีขึ้น</v>
      </c>
      <c r="V64" s="70" t="str">
        <f t="shared" si="12"/>
        <v>ผ่านเกณฑ์</v>
      </c>
      <c r="W64" s="48">
        <f t="shared" si="8"/>
        <v>1</v>
      </c>
      <c r="X64" s="48">
        <f t="shared" si="9"/>
        <v>0</v>
      </c>
      <c r="Y64" s="48">
        <f t="shared" si="10"/>
        <v>0</v>
      </c>
      <c r="Z64" s="48" t="str">
        <f t="shared" si="11"/>
        <v>-แนวโน้มปสภ.ดีขึ้น</v>
      </c>
    </row>
    <row r="65" spans="1:26" x14ac:dyDescent="0.4">
      <c r="A65" s="59">
        <v>61</v>
      </c>
      <c r="B65" s="60" t="s">
        <v>63</v>
      </c>
      <c r="C65" s="61" t="s">
        <v>72</v>
      </c>
      <c r="D65" s="60" t="s">
        <v>179</v>
      </c>
      <c r="E65" s="158">
        <v>5</v>
      </c>
      <c r="F65" s="113">
        <v>1</v>
      </c>
      <c r="G65" s="63">
        <v>1.32</v>
      </c>
      <c r="H65" s="64">
        <v>-6179607.7999999998</v>
      </c>
      <c r="I65" s="65"/>
      <c r="J65" s="113">
        <v>1</v>
      </c>
      <c r="K65" s="72">
        <v>42.857142857142854</v>
      </c>
      <c r="L65" s="64">
        <f t="shared" si="5"/>
        <v>-514967.31666666665</v>
      </c>
      <c r="M65" s="59">
        <v>1</v>
      </c>
      <c r="N65" s="239">
        <v>0.53</v>
      </c>
      <c r="O65" s="240">
        <v>-630412.49</v>
      </c>
      <c r="P65" s="68"/>
      <c r="Q65" s="59">
        <v>1</v>
      </c>
      <c r="R65" s="245">
        <v>57.142857142857139</v>
      </c>
      <c r="S65" s="67">
        <f t="shared" si="6"/>
        <v>-70045.83222222222</v>
      </c>
      <c r="T65" s="69" t="str">
        <f t="shared" si="7"/>
        <v>ผ่านเกณฑ์-แนวโน้มปสภ.ดีขึ้น</v>
      </c>
      <c r="V65" s="70" t="str">
        <f t="shared" si="12"/>
        <v>ผ่านเกณฑ์</v>
      </c>
      <c r="W65" s="48">
        <f t="shared" si="8"/>
        <v>1</v>
      </c>
      <c r="X65" s="48">
        <f t="shared" si="9"/>
        <v>0</v>
      </c>
      <c r="Y65" s="48">
        <f t="shared" si="10"/>
        <v>0</v>
      </c>
      <c r="Z65" s="48" t="str">
        <f t="shared" si="11"/>
        <v>-แนวโน้มปสภ.ดีขึ้น</v>
      </c>
    </row>
    <row r="66" spans="1:26" x14ac:dyDescent="0.4">
      <c r="A66" s="59">
        <v>62</v>
      </c>
      <c r="B66" s="60" t="s">
        <v>73</v>
      </c>
      <c r="C66" s="61" t="s">
        <v>74</v>
      </c>
      <c r="D66" s="60" t="s">
        <v>73</v>
      </c>
      <c r="E66" s="158">
        <v>16</v>
      </c>
      <c r="F66" s="113">
        <v>1</v>
      </c>
      <c r="G66" s="63">
        <v>2.04</v>
      </c>
      <c r="H66" s="64">
        <v>8067690.6399999997</v>
      </c>
      <c r="I66" s="65"/>
      <c r="J66" s="113">
        <v>1</v>
      </c>
      <c r="K66" s="75">
        <v>57.142857142857139</v>
      </c>
      <c r="L66" s="64">
        <f t="shared" si="5"/>
        <v>672307.55333333334</v>
      </c>
      <c r="M66" s="59">
        <v>0</v>
      </c>
      <c r="N66" s="239">
        <v>2.4</v>
      </c>
      <c r="O66" s="240">
        <v>120235141.48999999</v>
      </c>
      <c r="P66" s="68"/>
      <c r="Q66" s="59">
        <v>0</v>
      </c>
      <c r="R66" s="245">
        <v>57.142857142857139</v>
      </c>
      <c r="S66" s="67">
        <f t="shared" si="6"/>
        <v>13359460.165555555</v>
      </c>
      <c r="T66" s="69" t="str">
        <f t="shared" si="7"/>
        <v>ผ่านเกณฑ์-แนวโน้มปสภ.ดีขึ้น</v>
      </c>
      <c r="V66" s="70" t="str">
        <f t="shared" si="12"/>
        <v>ผ่านเกณฑ์</v>
      </c>
      <c r="W66" s="48">
        <f t="shared" si="8"/>
        <v>0</v>
      </c>
      <c r="X66" s="48">
        <f t="shared" si="9"/>
        <v>0</v>
      </c>
      <c r="Y66" s="48">
        <f t="shared" si="10"/>
        <v>1</v>
      </c>
      <c r="Z66" s="48" t="str">
        <f t="shared" si="11"/>
        <v>-แนวโน้มปสภ.ดีขึ้น</v>
      </c>
    </row>
    <row r="67" spans="1:26" x14ac:dyDescent="0.4">
      <c r="A67" s="59">
        <v>63</v>
      </c>
      <c r="B67" s="60" t="s">
        <v>73</v>
      </c>
      <c r="C67" s="61" t="s">
        <v>75</v>
      </c>
      <c r="D67" s="60" t="s">
        <v>180</v>
      </c>
      <c r="E67" s="158">
        <v>10</v>
      </c>
      <c r="F67" s="113">
        <v>1</v>
      </c>
      <c r="G67" s="63">
        <v>1.36</v>
      </c>
      <c r="H67" s="64">
        <v>-19364903.789999999</v>
      </c>
      <c r="I67" s="65"/>
      <c r="J67" s="113">
        <v>1</v>
      </c>
      <c r="K67" s="75">
        <v>85.714285714285708</v>
      </c>
      <c r="L67" s="64">
        <f t="shared" si="5"/>
        <v>-1613741.9824999999</v>
      </c>
      <c r="M67" s="59">
        <v>2</v>
      </c>
      <c r="N67" s="239">
        <v>0.66</v>
      </c>
      <c r="O67" s="240">
        <v>-17385393.550000001</v>
      </c>
      <c r="P67" s="68"/>
      <c r="Q67" s="59">
        <v>2</v>
      </c>
      <c r="R67" s="245">
        <v>71.428571428571431</v>
      </c>
      <c r="S67" s="67">
        <f t="shared" si="6"/>
        <v>-1931710.3944444444</v>
      </c>
      <c r="T67" s="115" t="str">
        <f t="shared" si="7"/>
        <v>ผ่านเกณฑ์-แนวโน้มปสภ.ลดลง</v>
      </c>
      <c r="V67" s="70" t="str">
        <f t="shared" si="12"/>
        <v>ผ่านเกณฑ์</v>
      </c>
      <c r="W67" s="48">
        <f t="shared" si="8"/>
        <v>0</v>
      </c>
      <c r="X67" s="48">
        <f t="shared" si="9"/>
        <v>0</v>
      </c>
      <c r="Y67" s="48">
        <f t="shared" si="10"/>
        <v>0</v>
      </c>
      <c r="Z67" s="48" t="str">
        <f t="shared" si="11"/>
        <v>-แนวโน้มปสภ.ลดลง</v>
      </c>
    </row>
    <row r="68" spans="1:26" x14ac:dyDescent="0.4">
      <c r="A68" s="59">
        <v>64</v>
      </c>
      <c r="B68" s="60" t="s">
        <v>73</v>
      </c>
      <c r="C68" s="61" t="s">
        <v>76</v>
      </c>
      <c r="D68" s="60" t="s">
        <v>181</v>
      </c>
      <c r="E68" s="158">
        <v>6</v>
      </c>
      <c r="F68" s="113">
        <v>1</v>
      </c>
      <c r="G68" s="63">
        <v>2.38</v>
      </c>
      <c r="H68" s="64">
        <v>-11273575.27</v>
      </c>
      <c r="I68" s="65"/>
      <c r="J68" s="113">
        <v>1</v>
      </c>
      <c r="K68" s="72">
        <v>42.857142857142854</v>
      </c>
      <c r="L68" s="64">
        <f t="shared" si="5"/>
        <v>-939464.60583333333</v>
      </c>
      <c r="M68" s="59">
        <v>1</v>
      </c>
      <c r="N68" s="239">
        <v>1.05</v>
      </c>
      <c r="O68" s="240">
        <v>-2483412.34</v>
      </c>
      <c r="P68" s="68"/>
      <c r="Q68" s="59">
        <v>1</v>
      </c>
      <c r="R68" s="245">
        <v>57.142857142857139</v>
      </c>
      <c r="S68" s="67">
        <f t="shared" si="6"/>
        <v>-275934.70444444445</v>
      </c>
      <c r="T68" s="69" t="str">
        <f t="shared" si="7"/>
        <v>ผ่านเกณฑ์-แนวโน้มปสภ.ดีขึ้น</v>
      </c>
      <c r="V68" s="70" t="str">
        <f t="shared" si="12"/>
        <v>ผ่านเกณฑ์</v>
      </c>
      <c r="W68" s="48">
        <f t="shared" si="8"/>
        <v>1</v>
      </c>
      <c r="X68" s="48">
        <f t="shared" si="9"/>
        <v>0</v>
      </c>
      <c r="Y68" s="48">
        <f t="shared" si="10"/>
        <v>0</v>
      </c>
      <c r="Z68" s="48" t="str">
        <f t="shared" si="11"/>
        <v>-แนวโน้มปสภ.ดีขึ้น</v>
      </c>
    </row>
    <row r="69" spans="1:26" x14ac:dyDescent="0.4">
      <c r="A69" s="59">
        <v>65</v>
      </c>
      <c r="B69" s="60" t="s">
        <v>73</v>
      </c>
      <c r="C69" s="61" t="s">
        <v>77</v>
      </c>
      <c r="D69" s="60" t="s">
        <v>182</v>
      </c>
      <c r="E69" s="158">
        <v>12</v>
      </c>
      <c r="F69" s="113">
        <v>2</v>
      </c>
      <c r="G69" s="63">
        <v>0.9</v>
      </c>
      <c r="H69" s="64">
        <v>-1588828.99</v>
      </c>
      <c r="I69" s="65"/>
      <c r="J69" s="113">
        <v>2</v>
      </c>
      <c r="K69" s="75">
        <v>85.714285714285708</v>
      </c>
      <c r="L69" s="64">
        <f t="shared" si="5"/>
        <v>-132402.41583333333</v>
      </c>
      <c r="M69" s="59">
        <v>3</v>
      </c>
      <c r="N69" s="239">
        <v>0.25</v>
      </c>
      <c r="O69" s="240">
        <v>-9179821.5700000003</v>
      </c>
      <c r="P69" s="68"/>
      <c r="Q69" s="59">
        <v>3</v>
      </c>
      <c r="R69" s="245">
        <v>71.428571428571431</v>
      </c>
      <c r="S69" s="67">
        <f t="shared" si="6"/>
        <v>-1019980.1744444445</v>
      </c>
      <c r="T69" s="115" t="str">
        <f t="shared" si="7"/>
        <v>ผ่านเกณฑ์-แนวโน้มปสภ.ลดลง</v>
      </c>
      <c r="V69" s="70" t="str">
        <f t="shared" si="12"/>
        <v>ผ่านเกณฑ์</v>
      </c>
      <c r="W69" s="48">
        <f t="shared" ref="W69:W92" si="13">IF($R69&gt;$K69,1,0)</f>
        <v>0</v>
      </c>
      <c r="X69" s="48">
        <f t="shared" ref="X69:X92" si="14">IF(AND($K69=$R69,$R69=100),1,0)</f>
        <v>0</v>
      </c>
      <c r="Y69" s="48">
        <f t="shared" ref="Y69:Y92" si="15">IF(AND($K69=$R69,$S69&gt;$L69),1,0)</f>
        <v>0</v>
      </c>
      <c r="Z69" s="48" t="str">
        <f t="shared" ref="Z69:Z92" si="16">IF(OR($X69+$W69&gt;0,$X69+$Y69&gt;0),"-แนวโน้มปสภ.ดีขึ้น","-แนวโน้มปสภ.ลดลง")</f>
        <v>-แนวโน้มปสภ.ลดลง</v>
      </c>
    </row>
    <row r="70" spans="1:26" x14ac:dyDescent="0.4">
      <c r="A70" s="59">
        <v>66</v>
      </c>
      <c r="B70" s="60" t="s">
        <v>73</v>
      </c>
      <c r="C70" s="61" t="s">
        <v>78</v>
      </c>
      <c r="D70" s="60" t="s">
        <v>183</v>
      </c>
      <c r="E70" s="158">
        <v>10</v>
      </c>
      <c r="F70" s="113">
        <v>1</v>
      </c>
      <c r="G70" s="63">
        <v>1.71</v>
      </c>
      <c r="H70" s="64">
        <v>-2246904.0099999998</v>
      </c>
      <c r="I70" s="65"/>
      <c r="J70" s="113">
        <v>1</v>
      </c>
      <c r="K70" s="72">
        <v>0</v>
      </c>
      <c r="L70" s="64">
        <f t="shared" ref="L70:L92" si="17">H70/12</f>
        <v>-187242.00083333332</v>
      </c>
      <c r="M70" s="59">
        <v>2</v>
      </c>
      <c r="N70" s="239">
        <v>0.48</v>
      </c>
      <c r="O70" s="240">
        <v>-15604828.65</v>
      </c>
      <c r="P70" s="68"/>
      <c r="Q70" s="59">
        <v>2</v>
      </c>
      <c r="R70" s="246">
        <v>42.857142857142854</v>
      </c>
      <c r="S70" s="67">
        <f t="shared" ref="S70:S92" si="18">O70/9</f>
        <v>-1733869.85</v>
      </c>
      <c r="T70" s="69" t="str">
        <f t="shared" ref="T70:T92" si="19">_xlfn.CONCAT(V70&amp;Z70)</f>
        <v>ผ่านเกณฑ์-แนวโน้มปสภ.ดีขึ้น</v>
      </c>
      <c r="V70" s="70" t="str">
        <f t="shared" si="12"/>
        <v>ผ่านเกณฑ์</v>
      </c>
      <c r="W70" s="48">
        <f t="shared" si="13"/>
        <v>1</v>
      </c>
      <c r="X70" s="48">
        <f t="shared" si="14"/>
        <v>0</v>
      </c>
      <c r="Y70" s="48">
        <f t="shared" si="15"/>
        <v>0</v>
      </c>
      <c r="Z70" s="48" t="str">
        <f t="shared" si="16"/>
        <v>-แนวโน้มปสภ.ดีขึ้น</v>
      </c>
    </row>
    <row r="71" spans="1:26" x14ac:dyDescent="0.4">
      <c r="A71" s="59">
        <v>67</v>
      </c>
      <c r="B71" s="60" t="s">
        <v>73</v>
      </c>
      <c r="C71" s="61" t="s">
        <v>79</v>
      </c>
      <c r="D71" s="60" t="s">
        <v>184</v>
      </c>
      <c r="E71" s="158">
        <v>5</v>
      </c>
      <c r="F71" s="113">
        <v>1</v>
      </c>
      <c r="G71" s="63">
        <v>1.25</v>
      </c>
      <c r="H71" s="64">
        <v>-11738318.4</v>
      </c>
      <c r="I71" s="65"/>
      <c r="J71" s="113">
        <v>1</v>
      </c>
      <c r="K71" s="72">
        <v>28.571428571428569</v>
      </c>
      <c r="L71" s="64">
        <f t="shared" si="17"/>
        <v>-978193.20000000007</v>
      </c>
      <c r="M71" s="59">
        <v>2</v>
      </c>
      <c r="N71" s="239">
        <v>0.4</v>
      </c>
      <c r="O71" s="240">
        <v>-15133658.83</v>
      </c>
      <c r="P71" s="68"/>
      <c r="Q71" s="59">
        <v>2</v>
      </c>
      <c r="R71" s="246">
        <v>42.857142857142854</v>
      </c>
      <c r="S71" s="67">
        <f t="shared" si="18"/>
        <v>-1681517.6477777779</v>
      </c>
      <c r="T71" s="241" t="str">
        <f t="shared" si="19"/>
        <v>ผ่านเกณฑ์-แนวโน้มปสภ.ดีขึ้น</v>
      </c>
      <c r="V71" s="70" t="str">
        <f t="shared" si="12"/>
        <v>ผ่านเกณฑ์</v>
      </c>
      <c r="W71" s="48">
        <f t="shared" si="13"/>
        <v>1</v>
      </c>
      <c r="X71" s="48">
        <f t="shared" si="14"/>
        <v>0</v>
      </c>
      <c r="Y71" s="48">
        <f t="shared" si="15"/>
        <v>0</v>
      </c>
      <c r="Z71" s="48" t="str">
        <f t="shared" si="16"/>
        <v>-แนวโน้มปสภ.ดีขึ้น</v>
      </c>
    </row>
    <row r="72" spans="1:26" x14ac:dyDescent="0.4">
      <c r="A72" s="59">
        <v>68</v>
      </c>
      <c r="B72" s="60" t="s">
        <v>80</v>
      </c>
      <c r="C72" s="61" t="s">
        <v>81</v>
      </c>
      <c r="D72" s="60" t="s">
        <v>80</v>
      </c>
      <c r="E72" s="158">
        <v>20</v>
      </c>
      <c r="F72" s="113">
        <v>0</v>
      </c>
      <c r="G72" s="63">
        <v>1.54</v>
      </c>
      <c r="H72" s="64">
        <v>149277284.09</v>
      </c>
      <c r="I72" s="65"/>
      <c r="J72" s="113">
        <v>0</v>
      </c>
      <c r="K72" s="75">
        <v>85.714285714285708</v>
      </c>
      <c r="L72" s="64">
        <f t="shared" si="17"/>
        <v>12439773.674166666</v>
      </c>
      <c r="M72" s="59">
        <v>0</v>
      </c>
      <c r="N72" s="239">
        <v>1.23</v>
      </c>
      <c r="O72" s="240">
        <v>196746817.19999999</v>
      </c>
      <c r="P72" s="68"/>
      <c r="Q72" s="59">
        <v>0</v>
      </c>
      <c r="R72" s="245">
        <v>71.428571428571431</v>
      </c>
      <c r="S72" s="67">
        <f t="shared" si="18"/>
        <v>21860757.466666665</v>
      </c>
      <c r="T72" s="115" t="str">
        <f t="shared" si="19"/>
        <v>ผ่านเกณฑ์-แนวโน้มปสภ.ลดลง</v>
      </c>
      <c r="V72" s="70" t="str">
        <f t="shared" si="12"/>
        <v>ผ่านเกณฑ์</v>
      </c>
      <c r="W72" s="48">
        <f t="shared" si="13"/>
        <v>0</v>
      </c>
      <c r="X72" s="48">
        <f t="shared" si="14"/>
        <v>0</v>
      </c>
      <c r="Y72" s="48">
        <f t="shared" si="15"/>
        <v>0</v>
      </c>
      <c r="Z72" s="48" t="str">
        <f t="shared" si="16"/>
        <v>-แนวโน้มปสภ.ลดลง</v>
      </c>
    </row>
    <row r="73" spans="1:26" x14ac:dyDescent="0.4">
      <c r="A73" s="59">
        <v>69</v>
      </c>
      <c r="B73" s="60" t="s">
        <v>80</v>
      </c>
      <c r="C73" s="61" t="s">
        <v>82</v>
      </c>
      <c r="D73" s="60" t="s">
        <v>185</v>
      </c>
      <c r="E73" s="158">
        <v>10</v>
      </c>
      <c r="F73" s="113">
        <v>6</v>
      </c>
      <c r="G73" s="63">
        <v>0.57999999999999996</v>
      </c>
      <c r="H73" s="64">
        <v>-8221075.6799999997</v>
      </c>
      <c r="I73" s="86" t="s">
        <v>6</v>
      </c>
      <c r="J73" s="113">
        <v>6</v>
      </c>
      <c r="K73" s="75">
        <v>71.428571428571431</v>
      </c>
      <c r="L73" s="64">
        <f t="shared" si="17"/>
        <v>-685089.64</v>
      </c>
      <c r="M73" s="59">
        <v>3</v>
      </c>
      <c r="N73" s="239">
        <v>0.23</v>
      </c>
      <c r="O73" s="240">
        <v>-9675401.6099999994</v>
      </c>
      <c r="P73" s="68"/>
      <c r="Q73" s="59">
        <v>3</v>
      </c>
      <c r="R73" s="245">
        <v>100</v>
      </c>
      <c r="S73" s="67">
        <f t="shared" si="18"/>
        <v>-1075044.6233333333</v>
      </c>
      <c r="T73" s="241" t="str">
        <f t="shared" si="19"/>
        <v>ผ่านเกณฑ์-แนวโน้มปสภ.ดีขึ้น</v>
      </c>
      <c r="V73" s="70" t="str">
        <f t="shared" si="12"/>
        <v>ผ่านเกณฑ์</v>
      </c>
      <c r="W73" s="48">
        <f t="shared" si="13"/>
        <v>1</v>
      </c>
      <c r="X73" s="48">
        <f t="shared" si="14"/>
        <v>0</v>
      </c>
      <c r="Y73" s="48">
        <f t="shared" si="15"/>
        <v>0</v>
      </c>
      <c r="Z73" s="48" t="str">
        <f t="shared" si="16"/>
        <v>-แนวโน้มปสภ.ดีขึ้น</v>
      </c>
    </row>
    <row r="74" spans="1:26" x14ac:dyDescent="0.4">
      <c r="A74" s="59">
        <v>70</v>
      </c>
      <c r="B74" s="60" t="s">
        <v>80</v>
      </c>
      <c r="C74" s="61" t="s">
        <v>83</v>
      </c>
      <c r="D74" s="60" t="s">
        <v>186</v>
      </c>
      <c r="E74" s="158">
        <v>9</v>
      </c>
      <c r="F74" s="113">
        <v>5</v>
      </c>
      <c r="G74" s="76">
        <v>0.31</v>
      </c>
      <c r="H74" s="64">
        <v>5318498.8499999996</v>
      </c>
      <c r="I74" s="86" t="s">
        <v>209</v>
      </c>
      <c r="J74" s="113">
        <v>5</v>
      </c>
      <c r="K74" s="72">
        <v>42.857142857142854</v>
      </c>
      <c r="L74" s="64">
        <f t="shared" si="17"/>
        <v>443208.23749999999</v>
      </c>
      <c r="M74" s="59">
        <v>3</v>
      </c>
      <c r="N74" s="239">
        <v>0.28000000000000003</v>
      </c>
      <c r="O74" s="240">
        <v>-1821881.03</v>
      </c>
      <c r="P74" s="68"/>
      <c r="Q74" s="59">
        <v>3</v>
      </c>
      <c r="R74" s="245">
        <v>71.428571428571431</v>
      </c>
      <c r="S74" s="67">
        <f t="shared" si="18"/>
        <v>-202431.22555555555</v>
      </c>
      <c r="T74" s="69" t="str">
        <f t="shared" si="19"/>
        <v>ผ่านเกณฑ์-แนวโน้มปสภ.ดีขึ้น</v>
      </c>
      <c r="V74" s="70" t="str">
        <f t="shared" si="12"/>
        <v>ผ่านเกณฑ์</v>
      </c>
      <c r="W74" s="48">
        <f t="shared" si="13"/>
        <v>1</v>
      </c>
      <c r="X74" s="48">
        <f t="shared" si="14"/>
        <v>0</v>
      </c>
      <c r="Y74" s="48">
        <f t="shared" si="15"/>
        <v>0</v>
      </c>
      <c r="Z74" s="48" t="str">
        <f t="shared" si="16"/>
        <v>-แนวโน้มปสภ.ดีขึ้น</v>
      </c>
    </row>
    <row r="75" spans="1:26" x14ac:dyDescent="0.4">
      <c r="A75" s="59">
        <v>71</v>
      </c>
      <c r="B75" s="60" t="s">
        <v>80</v>
      </c>
      <c r="C75" s="61" t="s">
        <v>84</v>
      </c>
      <c r="D75" s="60" t="s">
        <v>187</v>
      </c>
      <c r="E75" s="158">
        <v>16</v>
      </c>
      <c r="F75" s="113">
        <v>2</v>
      </c>
      <c r="G75" s="63">
        <v>0.72</v>
      </c>
      <c r="H75" s="64">
        <v>10527453.33</v>
      </c>
      <c r="I75" s="65"/>
      <c r="J75" s="113">
        <v>2</v>
      </c>
      <c r="K75" s="75">
        <v>57.142857142857139</v>
      </c>
      <c r="L75" s="64">
        <f t="shared" si="17"/>
        <v>877287.77749999997</v>
      </c>
      <c r="M75" s="59">
        <v>2</v>
      </c>
      <c r="N75" s="239">
        <v>0.7</v>
      </c>
      <c r="O75" s="240">
        <v>-1539043.51</v>
      </c>
      <c r="P75" s="68"/>
      <c r="Q75" s="59">
        <v>2</v>
      </c>
      <c r="R75" s="245">
        <v>57.142857142857139</v>
      </c>
      <c r="S75" s="67">
        <f t="shared" si="18"/>
        <v>-171004.83444444445</v>
      </c>
      <c r="T75" s="115" t="str">
        <f t="shared" si="19"/>
        <v>ผ่านเกณฑ์-แนวโน้มปสภ.ลดลง</v>
      </c>
      <c r="V75" s="70" t="str">
        <f t="shared" si="12"/>
        <v>ผ่านเกณฑ์</v>
      </c>
      <c r="W75" s="48">
        <f t="shared" si="13"/>
        <v>0</v>
      </c>
      <c r="X75" s="48">
        <f t="shared" si="14"/>
        <v>0</v>
      </c>
      <c r="Y75" s="48">
        <f t="shared" si="15"/>
        <v>0</v>
      </c>
      <c r="Z75" s="48" t="str">
        <f t="shared" si="16"/>
        <v>-แนวโน้มปสภ.ลดลง</v>
      </c>
    </row>
    <row r="76" spans="1:26" x14ac:dyDescent="0.4">
      <c r="A76" s="59">
        <v>72</v>
      </c>
      <c r="B76" s="60" t="s">
        <v>80</v>
      </c>
      <c r="C76" s="61" t="s">
        <v>85</v>
      </c>
      <c r="D76" s="60" t="s">
        <v>188</v>
      </c>
      <c r="E76" s="158">
        <v>2</v>
      </c>
      <c r="F76" s="113">
        <v>1</v>
      </c>
      <c r="G76" s="63">
        <v>6.05</v>
      </c>
      <c r="H76" s="64">
        <v>-889163.05</v>
      </c>
      <c r="I76" s="65"/>
      <c r="J76" s="113">
        <v>1</v>
      </c>
      <c r="K76" s="72">
        <v>28.571428571428569</v>
      </c>
      <c r="L76" s="64">
        <f t="shared" si="17"/>
        <v>-74096.920833333337</v>
      </c>
      <c r="M76" s="59">
        <v>1</v>
      </c>
      <c r="N76" s="239">
        <v>1.48</v>
      </c>
      <c r="O76" s="240">
        <v>251442</v>
      </c>
      <c r="P76" s="68"/>
      <c r="Q76" s="59">
        <v>1</v>
      </c>
      <c r="R76" s="246">
        <v>42.857142857142854</v>
      </c>
      <c r="S76" s="67">
        <f t="shared" si="18"/>
        <v>27938</v>
      </c>
      <c r="T76" s="241" t="str">
        <f t="shared" si="19"/>
        <v>ผ่านเกณฑ์-แนวโน้มปสภ.ดีขึ้น</v>
      </c>
      <c r="V76" s="70" t="str">
        <f t="shared" si="12"/>
        <v>ผ่านเกณฑ์</v>
      </c>
      <c r="W76" s="48">
        <f t="shared" si="13"/>
        <v>1</v>
      </c>
      <c r="X76" s="48">
        <f t="shared" si="14"/>
        <v>0</v>
      </c>
      <c r="Y76" s="48">
        <f t="shared" si="15"/>
        <v>0</v>
      </c>
      <c r="Z76" s="48" t="str">
        <f t="shared" si="16"/>
        <v>-แนวโน้มปสภ.ดีขึ้น</v>
      </c>
    </row>
    <row r="77" spans="1:26" x14ac:dyDescent="0.4">
      <c r="A77" s="59">
        <v>73</v>
      </c>
      <c r="B77" s="60" t="s">
        <v>80</v>
      </c>
      <c r="C77" s="61" t="s">
        <v>86</v>
      </c>
      <c r="D77" s="60" t="s">
        <v>189</v>
      </c>
      <c r="E77" s="158">
        <v>6</v>
      </c>
      <c r="F77" s="113">
        <v>5</v>
      </c>
      <c r="G77" s="76">
        <v>0.48</v>
      </c>
      <c r="H77" s="64">
        <v>4226889.5</v>
      </c>
      <c r="I77" s="86" t="s">
        <v>209</v>
      </c>
      <c r="J77" s="113">
        <v>5</v>
      </c>
      <c r="K77" s="75">
        <v>57.142857142857139</v>
      </c>
      <c r="L77" s="64">
        <f t="shared" si="17"/>
        <v>352240.79166666669</v>
      </c>
      <c r="M77" s="59">
        <v>3</v>
      </c>
      <c r="N77" s="239">
        <v>0.41</v>
      </c>
      <c r="O77" s="240">
        <v>-2134809.08</v>
      </c>
      <c r="P77" s="68"/>
      <c r="Q77" s="59">
        <v>3</v>
      </c>
      <c r="R77" s="245">
        <v>71.428571428571431</v>
      </c>
      <c r="S77" s="67">
        <f t="shared" si="18"/>
        <v>-237201.0088888889</v>
      </c>
      <c r="T77" s="241" t="str">
        <f t="shared" si="19"/>
        <v>ผ่านเกณฑ์-แนวโน้มปสภ.ดีขึ้น</v>
      </c>
      <c r="V77" s="70" t="str">
        <f t="shared" si="12"/>
        <v>ผ่านเกณฑ์</v>
      </c>
      <c r="W77" s="48">
        <f t="shared" si="13"/>
        <v>1</v>
      </c>
      <c r="X77" s="48">
        <f t="shared" si="14"/>
        <v>0</v>
      </c>
      <c r="Y77" s="48">
        <f t="shared" si="15"/>
        <v>0</v>
      </c>
      <c r="Z77" s="48" t="str">
        <f t="shared" si="16"/>
        <v>-แนวโน้มปสภ.ดีขึ้น</v>
      </c>
    </row>
    <row r="78" spans="1:26" x14ac:dyDescent="0.4">
      <c r="A78" s="59">
        <v>74</v>
      </c>
      <c r="B78" s="60" t="s">
        <v>80</v>
      </c>
      <c r="C78" s="61" t="s">
        <v>87</v>
      </c>
      <c r="D78" s="60" t="s">
        <v>190</v>
      </c>
      <c r="E78" s="158">
        <v>13</v>
      </c>
      <c r="F78" s="113">
        <v>6</v>
      </c>
      <c r="G78" s="76">
        <v>0.39</v>
      </c>
      <c r="H78" s="64">
        <v>-16863167.5</v>
      </c>
      <c r="I78" s="82" t="s">
        <v>208</v>
      </c>
      <c r="J78" s="113">
        <v>6</v>
      </c>
      <c r="K78" s="75">
        <v>85.714285714285708</v>
      </c>
      <c r="L78" s="64">
        <f t="shared" si="17"/>
        <v>-1405263.9583333333</v>
      </c>
      <c r="M78" s="59">
        <v>3</v>
      </c>
      <c r="N78" s="239">
        <v>0.32</v>
      </c>
      <c r="O78" s="240">
        <v>-84094.42</v>
      </c>
      <c r="P78" s="68"/>
      <c r="Q78" s="59">
        <v>3</v>
      </c>
      <c r="R78" s="245">
        <v>100</v>
      </c>
      <c r="S78" s="67">
        <f t="shared" si="18"/>
        <v>-9343.8244444444445</v>
      </c>
      <c r="T78" s="69" t="str">
        <f t="shared" si="19"/>
        <v>ผ่านเกณฑ์-แนวโน้มปสภ.ดีขึ้น</v>
      </c>
      <c r="V78" s="70" t="str">
        <f t="shared" si="12"/>
        <v>ผ่านเกณฑ์</v>
      </c>
      <c r="W78" s="48">
        <f t="shared" si="13"/>
        <v>1</v>
      </c>
      <c r="X78" s="48">
        <f t="shared" si="14"/>
        <v>0</v>
      </c>
      <c r="Y78" s="48">
        <f t="shared" si="15"/>
        <v>0</v>
      </c>
      <c r="Z78" s="48" t="str">
        <f t="shared" si="16"/>
        <v>-แนวโน้มปสภ.ดีขึ้น</v>
      </c>
    </row>
    <row r="79" spans="1:26" x14ac:dyDescent="0.4">
      <c r="A79" s="59">
        <v>75</v>
      </c>
      <c r="B79" s="60" t="s">
        <v>80</v>
      </c>
      <c r="C79" s="61" t="s">
        <v>88</v>
      </c>
      <c r="D79" s="60" t="s">
        <v>191</v>
      </c>
      <c r="E79" s="158">
        <v>5</v>
      </c>
      <c r="F79" s="113">
        <v>3</v>
      </c>
      <c r="G79" s="63">
        <v>0.72</v>
      </c>
      <c r="H79" s="64">
        <v>-6808946.9000000004</v>
      </c>
      <c r="I79" s="65"/>
      <c r="J79" s="113">
        <v>3</v>
      </c>
      <c r="K79" s="75">
        <v>85.714285714285708</v>
      </c>
      <c r="L79" s="64">
        <f t="shared" si="17"/>
        <v>-567412.2416666667</v>
      </c>
      <c r="M79" s="59">
        <v>3</v>
      </c>
      <c r="N79" s="239">
        <v>0.4</v>
      </c>
      <c r="O79" s="240">
        <v>-2953890.07</v>
      </c>
      <c r="P79" s="68"/>
      <c r="Q79" s="59">
        <v>3</v>
      </c>
      <c r="R79" s="245">
        <v>71.428571428571431</v>
      </c>
      <c r="S79" s="67">
        <f t="shared" si="18"/>
        <v>-328210.00777777773</v>
      </c>
      <c r="T79" s="247" t="str">
        <f t="shared" si="19"/>
        <v>ผ่านเกณฑ์-แนวโน้มปสภ.ลดลง</v>
      </c>
      <c r="V79" s="70" t="str">
        <f t="shared" si="12"/>
        <v>ผ่านเกณฑ์</v>
      </c>
      <c r="W79" s="48">
        <f t="shared" si="13"/>
        <v>0</v>
      </c>
      <c r="X79" s="48">
        <f t="shared" si="14"/>
        <v>0</v>
      </c>
      <c r="Y79" s="48">
        <f t="shared" si="15"/>
        <v>0</v>
      </c>
      <c r="Z79" s="48" t="str">
        <f t="shared" si="16"/>
        <v>-แนวโน้มปสภ.ลดลง</v>
      </c>
    </row>
    <row r="80" spans="1:26" x14ac:dyDescent="0.4">
      <c r="A80" s="59">
        <v>76</v>
      </c>
      <c r="B80" s="60" t="s">
        <v>80</v>
      </c>
      <c r="C80" s="61" t="s">
        <v>89</v>
      </c>
      <c r="D80" s="60" t="s">
        <v>192</v>
      </c>
      <c r="E80" s="158">
        <v>5</v>
      </c>
      <c r="F80" s="113">
        <v>3</v>
      </c>
      <c r="G80" s="76">
        <v>0.32</v>
      </c>
      <c r="H80" s="64">
        <v>36366.559999999998</v>
      </c>
      <c r="I80" s="65"/>
      <c r="J80" s="113">
        <v>3</v>
      </c>
      <c r="K80" s="75">
        <v>57.142857142857139</v>
      </c>
      <c r="L80" s="64">
        <f t="shared" si="17"/>
        <v>3030.5466666666666</v>
      </c>
      <c r="M80" s="59">
        <v>3</v>
      </c>
      <c r="N80" s="239">
        <v>0.12</v>
      </c>
      <c r="O80" s="240">
        <v>-2291492.7000000002</v>
      </c>
      <c r="P80" s="68"/>
      <c r="Q80" s="59">
        <v>3</v>
      </c>
      <c r="R80" s="245">
        <v>71.428571428571431</v>
      </c>
      <c r="S80" s="67">
        <f t="shared" si="18"/>
        <v>-254610.30000000002</v>
      </c>
      <c r="T80" s="69" t="str">
        <f t="shared" si="19"/>
        <v>ผ่านเกณฑ์-แนวโน้มปสภ.ดีขึ้น</v>
      </c>
      <c r="V80" s="70" t="str">
        <f t="shared" si="12"/>
        <v>ผ่านเกณฑ์</v>
      </c>
      <c r="W80" s="48">
        <f t="shared" si="13"/>
        <v>1</v>
      </c>
      <c r="X80" s="48">
        <f t="shared" si="14"/>
        <v>0</v>
      </c>
      <c r="Y80" s="48">
        <f t="shared" si="15"/>
        <v>0</v>
      </c>
      <c r="Z80" s="48" t="str">
        <f t="shared" si="16"/>
        <v>-แนวโน้มปสภ.ดีขึ้น</v>
      </c>
    </row>
    <row r="81" spans="1:26" x14ac:dyDescent="0.4">
      <c r="A81" s="59">
        <v>77</v>
      </c>
      <c r="B81" s="60" t="s">
        <v>80</v>
      </c>
      <c r="C81" s="61" t="s">
        <v>90</v>
      </c>
      <c r="D81" s="60" t="s">
        <v>193</v>
      </c>
      <c r="E81" s="158">
        <v>6</v>
      </c>
      <c r="F81" s="113">
        <v>1</v>
      </c>
      <c r="G81" s="63">
        <v>1.69</v>
      </c>
      <c r="H81" s="64">
        <v>-5284163.63</v>
      </c>
      <c r="I81" s="65"/>
      <c r="J81" s="113">
        <v>1</v>
      </c>
      <c r="K81" s="75">
        <v>57.142857142857139</v>
      </c>
      <c r="L81" s="64">
        <f t="shared" si="17"/>
        <v>-440346.96916666668</v>
      </c>
      <c r="M81" s="59">
        <v>1</v>
      </c>
      <c r="N81" s="239">
        <v>0.8</v>
      </c>
      <c r="O81" s="240">
        <v>-9056760.6199999992</v>
      </c>
      <c r="P81" s="68"/>
      <c r="Q81" s="59">
        <v>1</v>
      </c>
      <c r="R81" s="245">
        <v>100</v>
      </c>
      <c r="S81" s="67">
        <f t="shared" si="18"/>
        <v>-1006306.7355555554</v>
      </c>
      <c r="T81" s="69" t="str">
        <f t="shared" si="19"/>
        <v>ผ่านเกณฑ์-แนวโน้มปสภ.ดีขึ้น</v>
      </c>
      <c r="V81" s="70" t="str">
        <f t="shared" si="12"/>
        <v>ผ่านเกณฑ์</v>
      </c>
      <c r="W81" s="48">
        <f t="shared" si="13"/>
        <v>1</v>
      </c>
      <c r="X81" s="48">
        <f t="shared" si="14"/>
        <v>0</v>
      </c>
      <c r="Y81" s="48">
        <f t="shared" si="15"/>
        <v>0</v>
      </c>
      <c r="Z81" s="48" t="str">
        <f t="shared" si="16"/>
        <v>-แนวโน้มปสภ.ดีขึ้น</v>
      </c>
    </row>
    <row r="82" spans="1:26" x14ac:dyDescent="0.4">
      <c r="A82" s="59">
        <v>78</v>
      </c>
      <c r="B82" s="60" t="s">
        <v>80</v>
      </c>
      <c r="C82" s="61" t="s">
        <v>91</v>
      </c>
      <c r="D82" s="60" t="s">
        <v>194</v>
      </c>
      <c r="E82" s="158">
        <v>9</v>
      </c>
      <c r="F82" s="113">
        <v>2</v>
      </c>
      <c r="G82" s="63">
        <v>0.55000000000000004</v>
      </c>
      <c r="H82" s="64">
        <v>-13716724.310000001</v>
      </c>
      <c r="I82" s="65"/>
      <c r="J82" s="113">
        <v>2</v>
      </c>
      <c r="K82" s="75">
        <v>71.428571428571431</v>
      </c>
      <c r="L82" s="64">
        <f t="shared" si="17"/>
        <v>-1143060.3591666666</v>
      </c>
      <c r="M82" s="59">
        <v>3</v>
      </c>
      <c r="N82" s="239">
        <v>0.26</v>
      </c>
      <c r="O82" s="240">
        <v>-5205650.71</v>
      </c>
      <c r="P82" s="68"/>
      <c r="Q82" s="59">
        <v>3</v>
      </c>
      <c r="R82" s="245">
        <v>85.714285714285708</v>
      </c>
      <c r="S82" s="67">
        <f t="shared" si="18"/>
        <v>-578405.63444444444</v>
      </c>
      <c r="T82" s="69" t="str">
        <f t="shared" si="19"/>
        <v>ผ่านเกณฑ์-แนวโน้มปสภ.ดีขึ้น</v>
      </c>
      <c r="V82" s="70" t="str">
        <f t="shared" si="12"/>
        <v>ผ่านเกณฑ์</v>
      </c>
      <c r="W82" s="48">
        <f t="shared" si="13"/>
        <v>1</v>
      </c>
      <c r="X82" s="48">
        <f t="shared" si="14"/>
        <v>0</v>
      </c>
      <c r="Y82" s="48">
        <f t="shared" si="15"/>
        <v>0</v>
      </c>
      <c r="Z82" s="48" t="str">
        <f t="shared" si="16"/>
        <v>-แนวโน้มปสภ.ดีขึ้น</v>
      </c>
    </row>
    <row r="83" spans="1:26" x14ac:dyDescent="0.4">
      <c r="A83" s="59">
        <v>79</v>
      </c>
      <c r="B83" s="60" t="s">
        <v>80</v>
      </c>
      <c r="C83" s="61" t="s">
        <v>92</v>
      </c>
      <c r="D83" s="60" t="s">
        <v>195</v>
      </c>
      <c r="E83" s="158">
        <v>13</v>
      </c>
      <c r="F83" s="113">
        <v>6</v>
      </c>
      <c r="G83" s="63">
        <v>0.52</v>
      </c>
      <c r="H83" s="64">
        <v>-36473754.979999997</v>
      </c>
      <c r="I83" s="86" t="s">
        <v>6</v>
      </c>
      <c r="J83" s="113">
        <v>6</v>
      </c>
      <c r="K83" s="75">
        <v>71.428571428571431</v>
      </c>
      <c r="L83" s="64">
        <f t="shared" si="17"/>
        <v>-3039479.5816666665</v>
      </c>
      <c r="M83" s="59">
        <v>3</v>
      </c>
      <c r="N83" s="239">
        <v>0.39</v>
      </c>
      <c r="O83" s="240">
        <v>-15026257.93</v>
      </c>
      <c r="P83" s="68"/>
      <c r="Q83" s="59">
        <v>3</v>
      </c>
      <c r="R83" s="245">
        <v>71.428571428571431</v>
      </c>
      <c r="S83" s="67">
        <f t="shared" si="18"/>
        <v>-1669584.2144444445</v>
      </c>
      <c r="T83" s="69" t="str">
        <f t="shared" si="19"/>
        <v>ผ่านเกณฑ์-แนวโน้มปสภ.ดีขึ้น</v>
      </c>
      <c r="V83" s="70" t="str">
        <f t="shared" si="12"/>
        <v>ผ่านเกณฑ์</v>
      </c>
      <c r="W83" s="48">
        <f t="shared" si="13"/>
        <v>0</v>
      </c>
      <c r="X83" s="48">
        <f t="shared" si="14"/>
        <v>0</v>
      </c>
      <c r="Y83" s="48">
        <f t="shared" si="15"/>
        <v>1</v>
      </c>
      <c r="Z83" s="48" t="str">
        <f t="shared" si="16"/>
        <v>-แนวโน้มปสภ.ดีขึ้น</v>
      </c>
    </row>
    <row r="84" spans="1:26" x14ac:dyDescent="0.4">
      <c r="A84" s="59">
        <v>80</v>
      </c>
      <c r="B84" s="60" t="s">
        <v>80</v>
      </c>
      <c r="C84" s="61" t="s">
        <v>93</v>
      </c>
      <c r="D84" s="60" t="s">
        <v>196</v>
      </c>
      <c r="E84" s="158">
        <v>6</v>
      </c>
      <c r="F84" s="113">
        <v>1</v>
      </c>
      <c r="G84" s="63">
        <v>2.2000000000000002</v>
      </c>
      <c r="H84" s="64">
        <v>-20845041.379999999</v>
      </c>
      <c r="I84" s="65"/>
      <c r="J84" s="113">
        <v>1</v>
      </c>
      <c r="K84" s="75">
        <v>57.142857142857139</v>
      </c>
      <c r="L84" s="64">
        <f t="shared" si="17"/>
        <v>-1737086.7816666665</v>
      </c>
      <c r="M84" s="59">
        <v>1</v>
      </c>
      <c r="N84" s="239">
        <v>1.6</v>
      </c>
      <c r="O84" s="240">
        <v>-3454651.35</v>
      </c>
      <c r="P84" s="68"/>
      <c r="Q84" s="59">
        <v>1</v>
      </c>
      <c r="R84" s="245">
        <v>71.428571428571431</v>
      </c>
      <c r="S84" s="67">
        <f t="shared" si="18"/>
        <v>-383850.15</v>
      </c>
      <c r="T84" s="69" t="str">
        <f t="shared" si="19"/>
        <v>ผ่านเกณฑ์-แนวโน้มปสภ.ดีขึ้น</v>
      </c>
      <c r="V84" s="70" t="str">
        <f t="shared" si="12"/>
        <v>ผ่านเกณฑ์</v>
      </c>
      <c r="W84" s="48">
        <f t="shared" si="13"/>
        <v>1</v>
      </c>
      <c r="X84" s="48">
        <f t="shared" si="14"/>
        <v>0</v>
      </c>
      <c r="Y84" s="48">
        <f t="shared" si="15"/>
        <v>0</v>
      </c>
      <c r="Z84" s="48" t="str">
        <f t="shared" si="16"/>
        <v>-แนวโน้มปสภ.ดีขึ้น</v>
      </c>
    </row>
    <row r="85" spans="1:26" x14ac:dyDescent="0.4">
      <c r="A85" s="59">
        <v>81</v>
      </c>
      <c r="B85" s="60" t="s">
        <v>80</v>
      </c>
      <c r="C85" s="61" t="s">
        <v>94</v>
      </c>
      <c r="D85" s="60" t="s">
        <v>197</v>
      </c>
      <c r="E85" s="158">
        <v>13</v>
      </c>
      <c r="F85" s="113">
        <v>1</v>
      </c>
      <c r="G85" s="63">
        <v>0.96</v>
      </c>
      <c r="H85" s="64">
        <v>-26225784.530000001</v>
      </c>
      <c r="I85" s="65"/>
      <c r="J85" s="113">
        <v>1</v>
      </c>
      <c r="K85" s="75">
        <v>85.714285714285708</v>
      </c>
      <c r="L85" s="64">
        <f t="shared" si="17"/>
        <v>-2185482.0441666669</v>
      </c>
      <c r="M85" s="59">
        <v>2</v>
      </c>
      <c r="N85" s="239">
        <v>0.59</v>
      </c>
      <c r="O85" s="240">
        <v>-9699162.8499999996</v>
      </c>
      <c r="P85" s="68"/>
      <c r="Q85" s="59">
        <v>2</v>
      </c>
      <c r="R85" s="246">
        <v>42.857142857142854</v>
      </c>
      <c r="S85" s="67">
        <f t="shared" si="18"/>
        <v>-1077684.7611111111</v>
      </c>
      <c r="T85" s="115" t="str">
        <f t="shared" si="19"/>
        <v>ผ่านเกณฑ์-แนวโน้มปสภ.ลดลง</v>
      </c>
      <c r="V85" s="70" t="str">
        <f t="shared" si="12"/>
        <v>ผ่านเกณฑ์</v>
      </c>
      <c r="W85" s="48">
        <f t="shared" si="13"/>
        <v>0</v>
      </c>
      <c r="X85" s="48">
        <f t="shared" si="14"/>
        <v>0</v>
      </c>
      <c r="Y85" s="48">
        <f t="shared" si="15"/>
        <v>0</v>
      </c>
      <c r="Z85" s="48" t="str">
        <f t="shared" si="16"/>
        <v>-แนวโน้มปสภ.ลดลง</v>
      </c>
    </row>
    <row r="86" spans="1:26" x14ac:dyDescent="0.4">
      <c r="A86" s="59">
        <v>82</v>
      </c>
      <c r="B86" s="60" t="s">
        <v>80</v>
      </c>
      <c r="C86" s="61" t="s">
        <v>95</v>
      </c>
      <c r="D86" s="60" t="s">
        <v>198</v>
      </c>
      <c r="E86" s="158">
        <v>5</v>
      </c>
      <c r="F86" s="113">
        <v>6</v>
      </c>
      <c r="G86" s="63">
        <v>0.77</v>
      </c>
      <c r="H86" s="64">
        <v>-15015877.6</v>
      </c>
      <c r="I86" s="86" t="s">
        <v>6</v>
      </c>
      <c r="J86" s="113">
        <v>6</v>
      </c>
      <c r="K86" s="75">
        <v>85.714285714285708</v>
      </c>
      <c r="L86" s="64">
        <f t="shared" si="17"/>
        <v>-1251323.1333333333</v>
      </c>
      <c r="M86" s="59">
        <v>4</v>
      </c>
      <c r="N86" s="239">
        <v>0.34</v>
      </c>
      <c r="O86" s="240">
        <v>-7880681.6799999997</v>
      </c>
      <c r="P86" s="86" t="s">
        <v>6</v>
      </c>
      <c r="Q86" s="59">
        <v>4</v>
      </c>
      <c r="R86" s="245">
        <v>57.142857142857139</v>
      </c>
      <c r="S86" s="67">
        <f t="shared" si="18"/>
        <v>-875631.29777777777</v>
      </c>
      <c r="T86" s="248" t="str">
        <f t="shared" si="19"/>
        <v>ไม่ผ่านเกณฑ์-แนวโน้มปสภ.ลดลง</v>
      </c>
      <c r="V86" s="70" t="str">
        <f t="shared" si="12"/>
        <v>ไม่ผ่านเกณฑ์</v>
      </c>
      <c r="W86" s="48">
        <f t="shared" si="13"/>
        <v>0</v>
      </c>
      <c r="X86" s="48">
        <f t="shared" si="14"/>
        <v>0</v>
      </c>
      <c r="Y86" s="48">
        <f t="shared" si="15"/>
        <v>0</v>
      </c>
      <c r="Z86" s="48" t="str">
        <f t="shared" si="16"/>
        <v>-แนวโน้มปสภ.ลดลง</v>
      </c>
    </row>
    <row r="87" spans="1:26" x14ac:dyDescent="0.4">
      <c r="A87" s="59">
        <v>83</v>
      </c>
      <c r="B87" s="60" t="s">
        <v>80</v>
      </c>
      <c r="C87" s="61" t="s">
        <v>96</v>
      </c>
      <c r="D87" s="60" t="s">
        <v>199</v>
      </c>
      <c r="E87" s="158">
        <v>5</v>
      </c>
      <c r="F87" s="113">
        <v>4</v>
      </c>
      <c r="G87" s="63">
        <v>0.54</v>
      </c>
      <c r="H87" s="64">
        <v>-9563692.2200000007</v>
      </c>
      <c r="I87" s="86" t="s">
        <v>6</v>
      </c>
      <c r="J87" s="113">
        <v>4</v>
      </c>
      <c r="K87" s="75">
        <v>57.142857142857139</v>
      </c>
      <c r="L87" s="64">
        <f t="shared" si="17"/>
        <v>-796974.35166666668</v>
      </c>
      <c r="M87" s="59">
        <v>3</v>
      </c>
      <c r="N87" s="239">
        <v>0.34</v>
      </c>
      <c r="O87" s="240">
        <v>-4546884.9000000004</v>
      </c>
      <c r="P87" s="68"/>
      <c r="Q87" s="59">
        <v>3</v>
      </c>
      <c r="R87" s="246">
        <v>42.857142857142854</v>
      </c>
      <c r="S87" s="67">
        <f t="shared" si="18"/>
        <v>-505209.43333333335</v>
      </c>
      <c r="T87" s="115" t="str">
        <f t="shared" si="19"/>
        <v>ผ่านเกณฑ์-แนวโน้มปสภ.ลดลง</v>
      </c>
      <c r="V87" s="70" t="str">
        <f t="shared" si="12"/>
        <v>ผ่านเกณฑ์</v>
      </c>
      <c r="W87" s="48">
        <f t="shared" si="13"/>
        <v>0</v>
      </c>
      <c r="X87" s="48">
        <f t="shared" si="14"/>
        <v>0</v>
      </c>
      <c r="Y87" s="48">
        <f t="shared" si="15"/>
        <v>0</v>
      </c>
      <c r="Z87" s="48" t="str">
        <f t="shared" si="16"/>
        <v>-แนวโน้มปสภ.ลดลง</v>
      </c>
    </row>
    <row r="88" spans="1:26" x14ac:dyDescent="0.4">
      <c r="A88" s="59">
        <v>84</v>
      </c>
      <c r="B88" s="60" t="s">
        <v>80</v>
      </c>
      <c r="C88" s="61" t="s">
        <v>97</v>
      </c>
      <c r="D88" s="60" t="s">
        <v>200</v>
      </c>
      <c r="E88" s="158">
        <v>5</v>
      </c>
      <c r="F88" s="113">
        <v>1</v>
      </c>
      <c r="G88" s="63">
        <v>1.06</v>
      </c>
      <c r="H88" s="64">
        <v>-452744.43</v>
      </c>
      <c r="I88" s="65"/>
      <c r="J88" s="113">
        <v>1</v>
      </c>
      <c r="K88" s="75">
        <v>57.142857142857139</v>
      </c>
      <c r="L88" s="64">
        <f t="shared" si="17"/>
        <v>-37728.702499999999</v>
      </c>
      <c r="M88" s="59">
        <v>3</v>
      </c>
      <c r="N88" s="239">
        <v>0.51</v>
      </c>
      <c r="O88" s="240">
        <v>-2808972.85</v>
      </c>
      <c r="P88" s="68"/>
      <c r="Q88" s="59">
        <v>3</v>
      </c>
      <c r="R88" s="245">
        <v>71.428571428571431</v>
      </c>
      <c r="S88" s="67">
        <f t="shared" si="18"/>
        <v>-312108.09444444446</v>
      </c>
      <c r="T88" s="69" t="str">
        <f t="shared" si="19"/>
        <v>ผ่านเกณฑ์-แนวโน้มปสภ.ดีขึ้น</v>
      </c>
      <c r="V88" s="70" t="str">
        <f t="shared" si="12"/>
        <v>ผ่านเกณฑ์</v>
      </c>
      <c r="W88" s="48">
        <f t="shared" si="13"/>
        <v>1</v>
      </c>
      <c r="X88" s="48">
        <f t="shared" si="14"/>
        <v>0</v>
      </c>
      <c r="Y88" s="48">
        <f t="shared" si="15"/>
        <v>0</v>
      </c>
      <c r="Z88" s="48" t="str">
        <f t="shared" si="16"/>
        <v>-แนวโน้มปสภ.ดีขึ้น</v>
      </c>
    </row>
    <row r="89" spans="1:26" x14ac:dyDescent="0.4">
      <c r="A89" s="59">
        <v>85</v>
      </c>
      <c r="B89" s="60" t="s">
        <v>80</v>
      </c>
      <c r="C89" s="61" t="s">
        <v>98</v>
      </c>
      <c r="D89" s="60" t="s">
        <v>201</v>
      </c>
      <c r="E89" s="158">
        <v>5</v>
      </c>
      <c r="F89" s="113">
        <v>3</v>
      </c>
      <c r="G89" s="63">
        <v>0.82</v>
      </c>
      <c r="H89" s="64">
        <v>-9905845.4100000001</v>
      </c>
      <c r="I89" s="65"/>
      <c r="J89" s="113">
        <v>3</v>
      </c>
      <c r="K89" s="75">
        <v>85.714285714285708</v>
      </c>
      <c r="L89" s="64">
        <f t="shared" si="17"/>
        <v>-825487.11750000005</v>
      </c>
      <c r="M89" s="59">
        <v>2</v>
      </c>
      <c r="N89" s="239">
        <v>0.59</v>
      </c>
      <c r="O89" s="240">
        <v>-3301491.53</v>
      </c>
      <c r="P89" s="68"/>
      <c r="Q89" s="59">
        <v>2</v>
      </c>
      <c r="R89" s="245">
        <v>85.714285714285708</v>
      </c>
      <c r="S89" s="67">
        <f t="shared" si="18"/>
        <v>-366832.39222222217</v>
      </c>
      <c r="T89" s="69" t="str">
        <f t="shared" si="19"/>
        <v>ผ่านเกณฑ์-แนวโน้มปสภ.ดีขึ้น</v>
      </c>
      <c r="V89" s="70" t="str">
        <f t="shared" si="12"/>
        <v>ผ่านเกณฑ์</v>
      </c>
      <c r="W89" s="48">
        <f t="shared" si="13"/>
        <v>0</v>
      </c>
      <c r="X89" s="48">
        <f t="shared" si="14"/>
        <v>0</v>
      </c>
      <c r="Y89" s="48">
        <f t="shared" si="15"/>
        <v>1</v>
      </c>
      <c r="Z89" s="48" t="str">
        <f t="shared" si="16"/>
        <v>-แนวโน้มปสภ.ดีขึ้น</v>
      </c>
    </row>
    <row r="90" spans="1:26" x14ac:dyDescent="0.4">
      <c r="A90" s="59">
        <v>86</v>
      </c>
      <c r="B90" s="60" t="s">
        <v>80</v>
      </c>
      <c r="C90" s="61" t="s">
        <v>99</v>
      </c>
      <c r="D90" s="60" t="s">
        <v>202</v>
      </c>
      <c r="E90" s="158">
        <v>13</v>
      </c>
      <c r="F90" s="113">
        <v>6</v>
      </c>
      <c r="G90" s="76">
        <v>0.28999999999999998</v>
      </c>
      <c r="H90" s="64">
        <v>-32413352.489999998</v>
      </c>
      <c r="I90" s="82" t="s">
        <v>208</v>
      </c>
      <c r="J90" s="113">
        <v>6</v>
      </c>
      <c r="K90" s="75">
        <v>85.714285714285708</v>
      </c>
      <c r="L90" s="64">
        <f t="shared" si="17"/>
        <v>-2701112.7075</v>
      </c>
      <c r="M90" s="59">
        <v>3</v>
      </c>
      <c r="N90" s="239">
        <v>0.24</v>
      </c>
      <c r="O90" s="240">
        <v>-9596933.1600000001</v>
      </c>
      <c r="P90" s="68"/>
      <c r="Q90" s="59">
        <v>3</v>
      </c>
      <c r="R90" s="245">
        <v>85.714285714285708</v>
      </c>
      <c r="S90" s="67">
        <f t="shared" si="18"/>
        <v>-1066325.9066666667</v>
      </c>
      <c r="T90" s="69" t="str">
        <f t="shared" si="19"/>
        <v>ผ่านเกณฑ์-แนวโน้มปสภ.ดีขึ้น</v>
      </c>
      <c r="V90" s="70" t="str">
        <f t="shared" si="12"/>
        <v>ผ่านเกณฑ์</v>
      </c>
      <c r="W90" s="48">
        <f t="shared" si="13"/>
        <v>0</v>
      </c>
      <c r="X90" s="48">
        <f t="shared" si="14"/>
        <v>0</v>
      </c>
      <c r="Y90" s="48">
        <f t="shared" si="15"/>
        <v>1</v>
      </c>
      <c r="Z90" s="48" t="str">
        <f t="shared" si="16"/>
        <v>-แนวโน้มปสภ.ดีขึ้น</v>
      </c>
    </row>
    <row r="91" spans="1:26" x14ac:dyDescent="0.4">
      <c r="A91" s="59">
        <v>87</v>
      </c>
      <c r="B91" s="60" t="s">
        <v>80</v>
      </c>
      <c r="C91" s="61" t="s">
        <v>100</v>
      </c>
      <c r="D91" s="60" t="s">
        <v>203</v>
      </c>
      <c r="E91" s="158">
        <v>5</v>
      </c>
      <c r="F91" s="113">
        <v>5</v>
      </c>
      <c r="G91" s="63">
        <v>0.59</v>
      </c>
      <c r="H91" s="64">
        <v>-2132778.11</v>
      </c>
      <c r="I91" s="86" t="s">
        <v>6</v>
      </c>
      <c r="J91" s="113">
        <v>5</v>
      </c>
      <c r="K91" s="75">
        <v>71.428571428571431</v>
      </c>
      <c r="L91" s="64">
        <f t="shared" si="17"/>
        <v>-177731.50916666666</v>
      </c>
      <c r="M91" s="59">
        <v>2</v>
      </c>
      <c r="N91" s="239">
        <v>0.6</v>
      </c>
      <c r="O91" s="240">
        <v>1583556.82</v>
      </c>
      <c r="P91" s="68"/>
      <c r="Q91" s="59">
        <v>2</v>
      </c>
      <c r="R91" s="245">
        <v>71.428571428571431</v>
      </c>
      <c r="S91" s="67">
        <f t="shared" si="18"/>
        <v>175950.75777777779</v>
      </c>
      <c r="T91" s="241" t="str">
        <f t="shared" si="19"/>
        <v>ผ่านเกณฑ์-แนวโน้มปสภ.ดีขึ้น</v>
      </c>
      <c r="V91" s="70" t="str">
        <f t="shared" si="12"/>
        <v>ผ่านเกณฑ์</v>
      </c>
      <c r="W91" s="48">
        <f t="shared" si="13"/>
        <v>0</v>
      </c>
      <c r="X91" s="48">
        <f t="shared" si="14"/>
        <v>0</v>
      </c>
      <c r="Y91" s="48">
        <f t="shared" si="15"/>
        <v>1</v>
      </c>
      <c r="Z91" s="48" t="str">
        <f t="shared" si="16"/>
        <v>-แนวโน้มปสภ.ดีขึ้น</v>
      </c>
    </row>
    <row r="92" spans="1:26" x14ac:dyDescent="0.4">
      <c r="A92" s="59">
        <v>88</v>
      </c>
      <c r="B92" s="60" t="s">
        <v>80</v>
      </c>
      <c r="C92" s="61" t="s">
        <v>101</v>
      </c>
      <c r="D92" s="60" t="s">
        <v>204</v>
      </c>
      <c r="E92" s="158">
        <v>3</v>
      </c>
      <c r="F92" s="113">
        <v>1</v>
      </c>
      <c r="G92" s="63">
        <v>1.52</v>
      </c>
      <c r="H92" s="64">
        <v>-3755237.75</v>
      </c>
      <c r="I92" s="65"/>
      <c r="J92" s="113">
        <v>1</v>
      </c>
      <c r="K92" s="75">
        <v>71.428571428571431</v>
      </c>
      <c r="L92" s="64">
        <f t="shared" si="17"/>
        <v>-312936.47916666669</v>
      </c>
      <c r="M92" s="59">
        <v>1</v>
      </c>
      <c r="N92" s="239">
        <v>1.45</v>
      </c>
      <c r="O92" s="240">
        <v>791165.79</v>
      </c>
      <c r="P92" s="68"/>
      <c r="Q92" s="59">
        <v>1</v>
      </c>
      <c r="R92" s="245">
        <v>57.142857142857139</v>
      </c>
      <c r="S92" s="67">
        <f t="shared" si="18"/>
        <v>87907.31</v>
      </c>
      <c r="T92" s="247" t="str">
        <f t="shared" si="19"/>
        <v>ผ่านเกณฑ์-แนวโน้มปสภ.ลดลง</v>
      </c>
      <c r="V92" s="70" t="str">
        <f t="shared" si="12"/>
        <v>ผ่านเกณฑ์</v>
      </c>
      <c r="W92" s="48">
        <f t="shared" si="13"/>
        <v>0</v>
      </c>
      <c r="X92" s="48">
        <f t="shared" si="14"/>
        <v>0</v>
      </c>
      <c r="Y92" s="48">
        <f t="shared" si="15"/>
        <v>0</v>
      </c>
      <c r="Z92" s="48" t="str">
        <f t="shared" si="16"/>
        <v>-แนวโน้มปสภ.ลดลง</v>
      </c>
    </row>
    <row r="96" spans="1:26" x14ac:dyDescent="0.4">
      <c r="O96" s="50">
        <v>791165.79</v>
      </c>
    </row>
  </sheetData>
  <autoFilter ref="A4:Z96" xr:uid="{EDE91BD6-72D0-4B2D-AD87-7F82DFE3A7D2}"/>
  <mergeCells count="12">
    <mergeCell ref="V2:Z2"/>
    <mergeCell ref="M3:P3"/>
    <mergeCell ref="F2:L2"/>
    <mergeCell ref="E3:E4"/>
    <mergeCell ref="D3:D4"/>
    <mergeCell ref="M2:T2"/>
    <mergeCell ref="A3:A4"/>
    <mergeCell ref="B3:B4"/>
    <mergeCell ref="C3:C4"/>
    <mergeCell ref="F3:I3"/>
    <mergeCell ref="Q3:T3"/>
    <mergeCell ref="J3:L3"/>
  </mergeCells>
  <conditionalFormatting sqref="F5:F92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5:J9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5:M92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5:Q9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8C908-F38E-42E8-A563-62BE47450666}">
  <dimension ref="A2:AJ92"/>
  <sheetViews>
    <sheetView zoomScale="70" zoomScaleNormal="70" workbookViewId="0">
      <pane xSplit="4" ySplit="4" topLeftCell="E56" activePane="bottomRight" state="frozen"/>
      <selection pane="topRight" activeCell="E1" sqref="E1"/>
      <selection pane="bottomLeft" activeCell="A5" sqref="A5"/>
      <selection pane="bottomRight" activeCell="R5" sqref="R5"/>
    </sheetView>
  </sheetViews>
  <sheetFormatPr defaultColWidth="9" defaultRowHeight="21" x14ac:dyDescent="0.4"/>
  <cols>
    <col min="1" max="1" width="4.5" style="51" customWidth="1"/>
    <col min="2" max="2" width="10" style="48" customWidth="1"/>
    <col min="3" max="3" width="5.59765625" style="48" customWidth="1"/>
    <col min="4" max="4" width="13.19921875" style="48" customWidth="1"/>
    <col min="5" max="5" width="7.19921875" style="49" customWidth="1"/>
    <col min="6" max="6" width="11" style="49" customWidth="1"/>
    <col min="7" max="7" width="14.09765625" style="49" customWidth="1"/>
    <col min="8" max="9" width="14.8984375" style="50" customWidth="1"/>
    <col min="10" max="10" width="11.8984375" style="48" customWidth="1"/>
    <col min="11" max="14" width="9" style="48"/>
    <col min="15" max="16" width="12.59765625" style="48" customWidth="1"/>
    <col min="17" max="17" width="14.59765625" style="48" customWidth="1"/>
    <col min="18" max="18" width="30.3984375" style="48" customWidth="1"/>
    <col min="19" max="23" width="10.59765625" style="48" customWidth="1"/>
    <col min="24" max="24" width="13.69921875" style="48" customWidth="1"/>
    <col min="25" max="26" width="10.59765625" style="48" customWidth="1"/>
    <col min="27" max="33" width="9" style="48"/>
    <col min="34" max="34" width="19.09765625" style="48" customWidth="1"/>
    <col min="35" max="36" width="9" style="50"/>
    <col min="37" max="38" width="9" style="48"/>
    <col min="39" max="39" width="7.3984375" style="48" customWidth="1"/>
    <col min="40" max="16384" width="9" style="48"/>
  </cols>
  <sheetData>
    <row r="2" spans="1:36" x14ac:dyDescent="0.4">
      <c r="A2" s="47" t="s">
        <v>102</v>
      </c>
      <c r="B2" s="47"/>
      <c r="C2" s="47"/>
      <c r="D2" s="47"/>
      <c r="E2" s="157"/>
      <c r="F2" s="47"/>
      <c r="G2" s="47"/>
      <c r="H2" s="47"/>
      <c r="O2" s="47"/>
      <c r="P2" s="47"/>
      <c r="Q2" s="47"/>
      <c r="R2" s="47"/>
    </row>
    <row r="3" spans="1:36" x14ac:dyDescent="0.4">
      <c r="A3" s="214" t="s">
        <v>0</v>
      </c>
      <c r="B3" s="216" t="s">
        <v>1</v>
      </c>
      <c r="C3" s="216" t="s">
        <v>2</v>
      </c>
      <c r="D3" s="216" t="s">
        <v>3</v>
      </c>
      <c r="E3" s="229" t="s">
        <v>205</v>
      </c>
      <c r="F3" s="234" t="s">
        <v>103</v>
      </c>
      <c r="G3" s="235"/>
      <c r="H3" s="235"/>
      <c r="I3" s="236"/>
      <c r="J3" s="211" t="s">
        <v>117</v>
      </c>
      <c r="K3" s="211"/>
      <c r="L3" s="211"/>
      <c r="M3" s="211"/>
      <c r="N3" s="211"/>
      <c r="O3" s="221" t="s">
        <v>267</v>
      </c>
      <c r="P3" s="222"/>
      <c r="Q3" s="222"/>
      <c r="R3" s="223"/>
      <c r="S3" s="231" t="s">
        <v>105</v>
      </c>
      <c r="T3" s="232"/>
      <c r="U3" s="232"/>
      <c r="V3" s="232"/>
      <c r="W3" s="232"/>
      <c r="X3" s="232"/>
      <c r="Y3" s="232"/>
      <c r="Z3" s="233"/>
      <c r="AA3" s="231" t="s">
        <v>121</v>
      </c>
      <c r="AB3" s="232"/>
      <c r="AC3" s="232"/>
      <c r="AD3" s="232"/>
      <c r="AE3" s="232"/>
      <c r="AF3" s="232"/>
      <c r="AG3" s="232"/>
      <c r="AH3" s="233"/>
    </row>
    <row r="4" spans="1:36" s="58" customFormat="1" ht="63" x14ac:dyDescent="0.25">
      <c r="A4" s="215"/>
      <c r="B4" s="217"/>
      <c r="C4" s="217"/>
      <c r="D4" s="217"/>
      <c r="E4" s="230"/>
      <c r="F4" s="95" t="s">
        <v>104</v>
      </c>
      <c r="G4" s="54" t="s">
        <v>210</v>
      </c>
      <c r="H4" s="21" t="s">
        <v>5</v>
      </c>
      <c r="I4" s="96" t="s">
        <v>4</v>
      </c>
      <c r="J4" s="97" t="s">
        <v>112</v>
      </c>
      <c r="K4" s="98" t="s">
        <v>113</v>
      </c>
      <c r="L4" s="54" t="s">
        <v>114</v>
      </c>
      <c r="M4" s="56" t="s">
        <v>111</v>
      </c>
      <c r="N4" s="57" t="s">
        <v>206</v>
      </c>
      <c r="O4" s="56" t="s">
        <v>118</v>
      </c>
      <c r="P4" s="57" t="s">
        <v>116</v>
      </c>
      <c r="Q4" s="54" t="s">
        <v>297</v>
      </c>
      <c r="R4" s="56" t="s">
        <v>296</v>
      </c>
      <c r="S4" s="99" t="s">
        <v>106</v>
      </c>
      <c r="T4" s="99" t="s">
        <v>107</v>
      </c>
      <c r="U4" s="98" t="s">
        <v>108</v>
      </c>
      <c r="V4" s="98" t="s">
        <v>108</v>
      </c>
      <c r="W4" s="54" t="s">
        <v>109</v>
      </c>
      <c r="X4" s="54" t="s">
        <v>110</v>
      </c>
      <c r="Y4" s="56" t="s">
        <v>111</v>
      </c>
      <c r="Z4" s="56" t="s">
        <v>122</v>
      </c>
      <c r="AA4" s="99" t="s">
        <v>106</v>
      </c>
      <c r="AB4" s="99" t="s">
        <v>107</v>
      </c>
      <c r="AC4" s="98" t="s">
        <v>108</v>
      </c>
      <c r="AD4" s="98" t="s">
        <v>108</v>
      </c>
      <c r="AE4" s="54" t="s">
        <v>109</v>
      </c>
      <c r="AF4" s="54" t="s">
        <v>110</v>
      </c>
      <c r="AG4" s="56" t="s">
        <v>111</v>
      </c>
      <c r="AH4" s="57" t="s">
        <v>207</v>
      </c>
    </row>
    <row r="5" spans="1:36" x14ac:dyDescent="0.4">
      <c r="A5" s="59">
        <v>1</v>
      </c>
      <c r="B5" s="60" t="s">
        <v>7</v>
      </c>
      <c r="C5" s="61" t="s">
        <v>8</v>
      </c>
      <c r="D5" s="60" t="s">
        <v>123</v>
      </c>
      <c r="E5" s="158">
        <v>16</v>
      </c>
      <c r="F5" s="59">
        <v>1</v>
      </c>
      <c r="G5" s="239">
        <v>0.64</v>
      </c>
      <c r="H5" s="67">
        <v>116226808.16</v>
      </c>
      <c r="I5" s="68"/>
      <c r="J5" s="101">
        <f t="shared" ref="J5:J68" si="0">AA5+AB5</f>
        <v>100</v>
      </c>
      <c r="K5" s="101">
        <f t="shared" ref="K5:K68" si="1">AC5+AD5</f>
        <v>100</v>
      </c>
      <c r="L5" s="101">
        <f t="shared" ref="L5:L68" si="2">AE5+AF5</f>
        <v>0</v>
      </c>
      <c r="M5" s="101">
        <f t="shared" ref="M5:M68" si="3">AG5</f>
        <v>100</v>
      </c>
      <c r="N5" s="102">
        <f>(S5+T5+U5+V5+W5+X5+Y5)/7*100</f>
        <v>71.428571428571431</v>
      </c>
      <c r="O5" s="59">
        <v>1</v>
      </c>
      <c r="P5" s="245">
        <v>71.428571428571431</v>
      </c>
      <c r="Q5" s="67">
        <v>12914089.795555554</v>
      </c>
      <c r="R5" s="69" t="s">
        <v>300</v>
      </c>
      <c r="S5" s="102">
        <v>1</v>
      </c>
      <c r="T5" s="102">
        <v>1</v>
      </c>
      <c r="U5" s="238">
        <v>1</v>
      </c>
      <c r="V5" s="238">
        <v>1</v>
      </c>
      <c r="W5" s="102">
        <v>0</v>
      </c>
      <c r="X5" s="102">
        <v>0</v>
      </c>
      <c r="Y5" s="102">
        <v>1</v>
      </c>
      <c r="Z5" s="103">
        <f>S5+T5+U5+V5+W5+X5+Y5</f>
        <v>5</v>
      </c>
      <c r="AA5" s="161">
        <f>IF(S5=1,50,0)</f>
        <v>50</v>
      </c>
      <c r="AB5" s="161">
        <f t="shared" ref="AB5:AF20" si="4">IF(T5=1,50,0)</f>
        <v>50</v>
      </c>
      <c r="AC5" s="161">
        <f t="shared" si="4"/>
        <v>50</v>
      </c>
      <c r="AD5" s="161">
        <f t="shared" si="4"/>
        <v>50</v>
      </c>
      <c r="AE5" s="161">
        <f t="shared" si="4"/>
        <v>0</v>
      </c>
      <c r="AF5" s="161">
        <f t="shared" si="4"/>
        <v>0</v>
      </c>
      <c r="AG5" s="162">
        <f>IF(Y5=1,100,0)</f>
        <v>100</v>
      </c>
      <c r="AH5" s="161">
        <f>Z5/7*100</f>
        <v>71.428571428571431</v>
      </c>
      <c r="AJ5" s="48"/>
    </row>
    <row r="6" spans="1:36" x14ac:dyDescent="0.4">
      <c r="A6" s="59">
        <v>2</v>
      </c>
      <c r="B6" s="60" t="s">
        <v>7</v>
      </c>
      <c r="C6" s="61" t="s">
        <v>9</v>
      </c>
      <c r="D6" s="60" t="s">
        <v>124</v>
      </c>
      <c r="E6" s="158">
        <v>6</v>
      </c>
      <c r="F6" s="59">
        <v>1</v>
      </c>
      <c r="G6" s="239">
        <v>2.78</v>
      </c>
      <c r="H6" s="240">
        <v>-15556666.15</v>
      </c>
      <c r="I6" s="68"/>
      <c r="J6" s="101">
        <f t="shared" si="0"/>
        <v>50</v>
      </c>
      <c r="K6" s="101">
        <f t="shared" si="1"/>
        <v>100</v>
      </c>
      <c r="L6" s="101">
        <f t="shared" si="2"/>
        <v>100</v>
      </c>
      <c r="M6" s="101">
        <f t="shared" si="3"/>
        <v>0</v>
      </c>
      <c r="N6" s="102">
        <f t="shared" ref="N6:N69" si="5">(S6+T6+U6+V6+W6+X6+Y6)/7*100</f>
        <v>71.428571428571431</v>
      </c>
      <c r="O6" s="59">
        <v>1</v>
      </c>
      <c r="P6" s="245">
        <v>71.428571428571431</v>
      </c>
      <c r="Q6" s="67">
        <v>-1728518.4611111111</v>
      </c>
      <c r="R6" s="69" t="s">
        <v>300</v>
      </c>
      <c r="S6" s="102">
        <v>0</v>
      </c>
      <c r="T6" s="102">
        <v>1</v>
      </c>
      <c r="U6" s="238">
        <v>1</v>
      </c>
      <c r="V6" s="238">
        <v>1</v>
      </c>
      <c r="W6" s="102">
        <v>1</v>
      </c>
      <c r="X6" s="102">
        <v>1</v>
      </c>
      <c r="Y6" s="102">
        <v>0</v>
      </c>
      <c r="Z6" s="103">
        <f t="shared" ref="Z6:Z69" si="6">S6+T6+U6+V6+W6+X6+Y6</f>
        <v>5</v>
      </c>
      <c r="AA6" s="161">
        <f t="shared" ref="AA6:AF21" si="7">IF(S6=1,50,0)</f>
        <v>0</v>
      </c>
      <c r="AB6" s="161">
        <f t="shared" si="4"/>
        <v>50</v>
      </c>
      <c r="AC6" s="161">
        <f t="shared" si="4"/>
        <v>50</v>
      </c>
      <c r="AD6" s="161">
        <f t="shared" si="4"/>
        <v>50</v>
      </c>
      <c r="AE6" s="161">
        <f t="shared" si="4"/>
        <v>50</v>
      </c>
      <c r="AF6" s="161">
        <f t="shared" si="4"/>
        <v>50</v>
      </c>
      <c r="AG6" s="162">
        <f t="shared" ref="AG6:AG69" si="8">IF(Y6=1,100,0)</f>
        <v>0</v>
      </c>
      <c r="AH6" s="161">
        <f t="shared" ref="AH6:AH69" si="9">Z6/7*100</f>
        <v>71.428571428571431</v>
      </c>
      <c r="AJ6" s="48"/>
    </row>
    <row r="7" spans="1:36" x14ac:dyDescent="0.4">
      <c r="A7" s="59">
        <v>3</v>
      </c>
      <c r="B7" s="60" t="s">
        <v>7</v>
      </c>
      <c r="C7" s="61" t="s">
        <v>10</v>
      </c>
      <c r="D7" s="60" t="s">
        <v>125</v>
      </c>
      <c r="E7" s="158">
        <v>6</v>
      </c>
      <c r="F7" s="59">
        <v>1</v>
      </c>
      <c r="G7" s="239">
        <v>2.35</v>
      </c>
      <c r="H7" s="240">
        <v>-21273352.870000001</v>
      </c>
      <c r="I7" s="68"/>
      <c r="J7" s="101">
        <f t="shared" si="0"/>
        <v>0</v>
      </c>
      <c r="K7" s="101">
        <f t="shared" si="1"/>
        <v>100</v>
      </c>
      <c r="L7" s="101">
        <f t="shared" si="2"/>
        <v>0</v>
      </c>
      <c r="M7" s="101">
        <f t="shared" si="3"/>
        <v>100</v>
      </c>
      <c r="N7" s="102">
        <f t="shared" si="5"/>
        <v>42.857142857142854</v>
      </c>
      <c r="O7" s="59">
        <v>1</v>
      </c>
      <c r="P7" s="246">
        <v>42.857142857142854</v>
      </c>
      <c r="Q7" s="67">
        <v>-2363705.8744444447</v>
      </c>
      <c r="R7" s="69" t="s">
        <v>300</v>
      </c>
      <c r="S7" s="102">
        <v>0</v>
      </c>
      <c r="T7" s="102">
        <v>0</v>
      </c>
      <c r="U7" s="238">
        <v>1</v>
      </c>
      <c r="V7" s="238">
        <v>1</v>
      </c>
      <c r="W7" s="102">
        <v>0</v>
      </c>
      <c r="X7" s="102">
        <v>0</v>
      </c>
      <c r="Y7" s="102">
        <v>1</v>
      </c>
      <c r="Z7" s="103">
        <f t="shared" si="6"/>
        <v>3</v>
      </c>
      <c r="AA7" s="161">
        <f t="shared" si="7"/>
        <v>0</v>
      </c>
      <c r="AB7" s="161">
        <f t="shared" si="4"/>
        <v>0</v>
      </c>
      <c r="AC7" s="161">
        <f t="shared" si="4"/>
        <v>50</v>
      </c>
      <c r="AD7" s="161">
        <f t="shared" si="4"/>
        <v>50</v>
      </c>
      <c r="AE7" s="161">
        <f t="shared" si="4"/>
        <v>0</v>
      </c>
      <c r="AF7" s="161">
        <f t="shared" si="4"/>
        <v>0</v>
      </c>
      <c r="AG7" s="162">
        <f t="shared" si="8"/>
        <v>100</v>
      </c>
      <c r="AH7" s="161">
        <f t="shared" si="9"/>
        <v>42.857142857142854</v>
      </c>
      <c r="AJ7" s="48"/>
    </row>
    <row r="8" spans="1:36" x14ac:dyDescent="0.4">
      <c r="A8" s="59">
        <v>4</v>
      </c>
      <c r="B8" s="60" t="s">
        <v>7</v>
      </c>
      <c r="C8" s="61" t="s">
        <v>11</v>
      </c>
      <c r="D8" s="60" t="s">
        <v>126</v>
      </c>
      <c r="E8" s="158">
        <v>5</v>
      </c>
      <c r="F8" s="59">
        <v>1</v>
      </c>
      <c r="G8" s="239">
        <v>1.18</v>
      </c>
      <c r="H8" s="240">
        <v>-20963390.260000002</v>
      </c>
      <c r="I8" s="68"/>
      <c r="J8" s="101">
        <f t="shared" si="0"/>
        <v>50</v>
      </c>
      <c r="K8" s="101">
        <f t="shared" si="1"/>
        <v>100</v>
      </c>
      <c r="L8" s="101">
        <f t="shared" si="2"/>
        <v>100</v>
      </c>
      <c r="M8" s="101">
        <f t="shared" si="3"/>
        <v>0</v>
      </c>
      <c r="N8" s="102">
        <f t="shared" si="5"/>
        <v>71.428571428571431</v>
      </c>
      <c r="O8" s="59">
        <v>1</v>
      </c>
      <c r="P8" s="245">
        <v>71.428571428571431</v>
      </c>
      <c r="Q8" s="67">
        <v>-2329265.5844444446</v>
      </c>
      <c r="R8" s="69" t="s">
        <v>300</v>
      </c>
      <c r="S8" s="102">
        <v>0</v>
      </c>
      <c r="T8" s="102">
        <v>1</v>
      </c>
      <c r="U8" s="238">
        <v>1</v>
      </c>
      <c r="V8" s="238">
        <v>1</v>
      </c>
      <c r="W8" s="102">
        <v>1</v>
      </c>
      <c r="X8" s="102">
        <v>1</v>
      </c>
      <c r="Y8" s="102">
        <v>0</v>
      </c>
      <c r="Z8" s="103">
        <f t="shared" si="6"/>
        <v>5</v>
      </c>
      <c r="AA8" s="161">
        <f t="shared" si="7"/>
        <v>0</v>
      </c>
      <c r="AB8" s="161">
        <f t="shared" si="4"/>
        <v>50</v>
      </c>
      <c r="AC8" s="161">
        <f t="shared" si="4"/>
        <v>50</v>
      </c>
      <c r="AD8" s="161">
        <f t="shared" si="4"/>
        <v>50</v>
      </c>
      <c r="AE8" s="161">
        <f t="shared" si="4"/>
        <v>50</v>
      </c>
      <c r="AF8" s="161">
        <f t="shared" si="4"/>
        <v>50</v>
      </c>
      <c r="AG8" s="162">
        <f t="shared" si="8"/>
        <v>0</v>
      </c>
      <c r="AH8" s="161">
        <f t="shared" si="9"/>
        <v>71.428571428571431</v>
      </c>
      <c r="AJ8" s="48"/>
    </row>
    <row r="9" spans="1:36" x14ac:dyDescent="0.4">
      <c r="A9" s="59">
        <v>5</v>
      </c>
      <c r="B9" s="60" t="s">
        <v>7</v>
      </c>
      <c r="C9" s="61" t="s">
        <v>12</v>
      </c>
      <c r="D9" s="60" t="s">
        <v>127</v>
      </c>
      <c r="E9" s="158">
        <v>5</v>
      </c>
      <c r="F9" s="59">
        <v>1</v>
      </c>
      <c r="G9" s="239">
        <v>0.99</v>
      </c>
      <c r="H9" s="240">
        <v>-10550531.65</v>
      </c>
      <c r="I9" s="68"/>
      <c r="J9" s="101">
        <f t="shared" si="0"/>
        <v>50</v>
      </c>
      <c r="K9" s="101">
        <f t="shared" si="1"/>
        <v>100</v>
      </c>
      <c r="L9" s="101">
        <f t="shared" si="2"/>
        <v>0</v>
      </c>
      <c r="M9" s="101">
        <f t="shared" si="3"/>
        <v>100</v>
      </c>
      <c r="N9" s="102">
        <f t="shared" si="5"/>
        <v>57.142857142857139</v>
      </c>
      <c r="O9" s="59">
        <v>1</v>
      </c>
      <c r="P9" s="245">
        <v>57.142857142857139</v>
      </c>
      <c r="Q9" s="67">
        <v>-1172281.2944444446</v>
      </c>
      <c r="R9" s="241" t="s">
        <v>300</v>
      </c>
      <c r="S9" s="102">
        <v>0</v>
      </c>
      <c r="T9" s="102">
        <v>1</v>
      </c>
      <c r="U9" s="238">
        <v>1</v>
      </c>
      <c r="V9" s="238">
        <v>1</v>
      </c>
      <c r="W9" s="102">
        <v>0</v>
      </c>
      <c r="X9" s="102">
        <v>0</v>
      </c>
      <c r="Y9" s="102">
        <v>1</v>
      </c>
      <c r="Z9" s="103">
        <f t="shared" si="6"/>
        <v>4</v>
      </c>
      <c r="AA9" s="161">
        <f t="shared" si="7"/>
        <v>0</v>
      </c>
      <c r="AB9" s="161">
        <f t="shared" si="4"/>
        <v>50</v>
      </c>
      <c r="AC9" s="161">
        <f t="shared" si="4"/>
        <v>50</v>
      </c>
      <c r="AD9" s="161">
        <f t="shared" si="4"/>
        <v>50</v>
      </c>
      <c r="AE9" s="161">
        <f t="shared" si="4"/>
        <v>0</v>
      </c>
      <c r="AF9" s="161">
        <f t="shared" si="4"/>
        <v>0</v>
      </c>
      <c r="AG9" s="162">
        <f t="shared" si="8"/>
        <v>100</v>
      </c>
      <c r="AH9" s="161">
        <f t="shared" si="9"/>
        <v>57.142857142857139</v>
      </c>
      <c r="AJ9" s="48"/>
    </row>
    <row r="10" spans="1:36" x14ac:dyDescent="0.4">
      <c r="A10" s="59">
        <v>6</v>
      </c>
      <c r="B10" s="60" t="s">
        <v>7</v>
      </c>
      <c r="C10" s="61" t="s">
        <v>13</v>
      </c>
      <c r="D10" s="60" t="s">
        <v>128</v>
      </c>
      <c r="E10" s="158">
        <v>6</v>
      </c>
      <c r="F10" s="59">
        <v>2</v>
      </c>
      <c r="G10" s="239">
        <v>0.27</v>
      </c>
      <c r="H10" s="240">
        <v>-16070144.869999999</v>
      </c>
      <c r="I10" s="68"/>
      <c r="J10" s="101">
        <f t="shared" si="0"/>
        <v>0</v>
      </c>
      <c r="K10" s="101">
        <f t="shared" si="1"/>
        <v>100</v>
      </c>
      <c r="L10" s="101">
        <f t="shared" si="2"/>
        <v>100</v>
      </c>
      <c r="M10" s="101">
        <f t="shared" si="3"/>
        <v>100</v>
      </c>
      <c r="N10" s="102">
        <f t="shared" si="5"/>
        <v>71.428571428571431</v>
      </c>
      <c r="O10" s="59">
        <v>2</v>
      </c>
      <c r="P10" s="245">
        <v>71.428571428571431</v>
      </c>
      <c r="Q10" s="67">
        <v>-1785571.6522222222</v>
      </c>
      <c r="R10" s="115" t="s">
        <v>301</v>
      </c>
      <c r="S10" s="102">
        <v>0</v>
      </c>
      <c r="T10" s="102">
        <v>0</v>
      </c>
      <c r="U10" s="238">
        <v>1</v>
      </c>
      <c r="V10" s="238">
        <v>1</v>
      </c>
      <c r="W10" s="102">
        <v>1</v>
      </c>
      <c r="X10" s="102">
        <v>1</v>
      </c>
      <c r="Y10" s="102">
        <v>1</v>
      </c>
      <c r="Z10" s="103">
        <f t="shared" si="6"/>
        <v>5</v>
      </c>
      <c r="AA10" s="161">
        <f t="shared" si="7"/>
        <v>0</v>
      </c>
      <c r="AB10" s="161">
        <f t="shared" si="4"/>
        <v>0</v>
      </c>
      <c r="AC10" s="161">
        <f t="shared" si="4"/>
        <v>50</v>
      </c>
      <c r="AD10" s="161">
        <f t="shared" si="4"/>
        <v>50</v>
      </c>
      <c r="AE10" s="161">
        <f t="shared" si="4"/>
        <v>50</v>
      </c>
      <c r="AF10" s="161">
        <f t="shared" si="4"/>
        <v>50</v>
      </c>
      <c r="AG10" s="162">
        <f t="shared" si="8"/>
        <v>100</v>
      </c>
      <c r="AH10" s="161">
        <f t="shared" si="9"/>
        <v>71.428571428571431</v>
      </c>
      <c r="AJ10" s="48"/>
    </row>
    <row r="11" spans="1:36" x14ac:dyDescent="0.4">
      <c r="A11" s="59">
        <v>7</v>
      </c>
      <c r="B11" s="60" t="s">
        <v>7</v>
      </c>
      <c r="C11" s="61" t="s">
        <v>14</v>
      </c>
      <c r="D11" s="60" t="s">
        <v>129</v>
      </c>
      <c r="E11" s="158">
        <v>6</v>
      </c>
      <c r="F11" s="59">
        <v>1</v>
      </c>
      <c r="G11" s="239">
        <v>1.33</v>
      </c>
      <c r="H11" s="240">
        <v>-23786609.239999998</v>
      </c>
      <c r="I11" s="68"/>
      <c r="J11" s="101">
        <f t="shared" si="0"/>
        <v>50</v>
      </c>
      <c r="K11" s="101">
        <f t="shared" si="1"/>
        <v>100</v>
      </c>
      <c r="L11" s="101">
        <f t="shared" si="2"/>
        <v>100</v>
      </c>
      <c r="M11" s="101">
        <f t="shared" si="3"/>
        <v>0</v>
      </c>
      <c r="N11" s="102">
        <f t="shared" si="5"/>
        <v>71.428571428571431</v>
      </c>
      <c r="O11" s="59">
        <v>1</v>
      </c>
      <c r="P11" s="245">
        <v>71.428571428571431</v>
      </c>
      <c r="Q11" s="67">
        <v>-2642956.5822222219</v>
      </c>
      <c r="R11" s="69" t="s">
        <v>300</v>
      </c>
      <c r="S11" s="102">
        <v>0</v>
      </c>
      <c r="T11" s="102">
        <v>1</v>
      </c>
      <c r="U11" s="238">
        <v>1</v>
      </c>
      <c r="V11" s="238">
        <v>1</v>
      </c>
      <c r="W11" s="102">
        <v>1</v>
      </c>
      <c r="X11" s="102">
        <v>1</v>
      </c>
      <c r="Y11" s="102">
        <v>0</v>
      </c>
      <c r="Z11" s="103">
        <f t="shared" si="6"/>
        <v>5</v>
      </c>
      <c r="AA11" s="161">
        <f t="shared" si="7"/>
        <v>0</v>
      </c>
      <c r="AB11" s="161">
        <f t="shared" si="4"/>
        <v>50</v>
      </c>
      <c r="AC11" s="161">
        <f t="shared" si="4"/>
        <v>50</v>
      </c>
      <c r="AD11" s="161">
        <f t="shared" si="4"/>
        <v>50</v>
      </c>
      <c r="AE11" s="161">
        <f t="shared" si="4"/>
        <v>50</v>
      </c>
      <c r="AF11" s="161">
        <f t="shared" si="4"/>
        <v>50</v>
      </c>
      <c r="AG11" s="162">
        <f t="shared" si="8"/>
        <v>0</v>
      </c>
      <c r="AH11" s="161">
        <f t="shared" si="9"/>
        <v>71.428571428571431</v>
      </c>
      <c r="AJ11" s="48"/>
    </row>
    <row r="12" spans="1:36" x14ac:dyDescent="0.4">
      <c r="A12" s="59">
        <v>8</v>
      </c>
      <c r="B12" s="60" t="s">
        <v>7</v>
      </c>
      <c r="C12" s="61" t="s">
        <v>15</v>
      </c>
      <c r="D12" s="60" t="s">
        <v>130</v>
      </c>
      <c r="E12" s="158">
        <v>12</v>
      </c>
      <c r="F12" s="59">
        <v>2</v>
      </c>
      <c r="G12" s="239">
        <v>0.4</v>
      </c>
      <c r="H12" s="240">
        <v>-33950124.770000003</v>
      </c>
      <c r="I12" s="68"/>
      <c r="J12" s="101">
        <f t="shared" si="0"/>
        <v>50</v>
      </c>
      <c r="K12" s="101">
        <f t="shared" si="1"/>
        <v>100</v>
      </c>
      <c r="L12" s="101">
        <f t="shared" si="2"/>
        <v>100</v>
      </c>
      <c r="M12" s="101">
        <f t="shared" si="3"/>
        <v>0</v>
      </c>
      <c r="N12" s="102">
        <f t="shared" si="5"/>
        <v>71.428571428571431</v>
      </c>
      <c r="O12" s="59">
        <v>2</v>
      </c>
      <c r="P12" s="245">
        <v>71.428571428571431</v>
      </c>
      <c r="Q12" s="67">
        <v>-3772236.0855555558</v>
      </c>
      <c r="R12" s="69" t="s">
        <v>300</v>
      </c>
      <c r="S12" s="102">
        <v>0</v>
      </c>
      <c r="T12" s="102">
        <v>1</v>
      </c>
      <c r="U12" s="238">
        <v>1</v>
      </c>
      <c r="V12" s="238">
        <v>1</v>
      </c>
      <c r="W12" s="102">
        <v>1</v>
      </c>
      <c r="X12" s="102">
        <v>1</v>
      </c>
      <c r="Y12" s="102">
        <v>0</v>
      </c>
      <c r="Z12" s="103">
        <f t="shared" si="6"/>
        <v>5</v>
      </c>
      <c r="AA12" s="161">
        <f t="shared" si="7"/>
        <v>0</v>
      </c>
      <c r="AB12" s="161">
        <f t="shared" si="4"/>
        <v>50</v>
      </c>
      <c r="AC12" s="161">
        <f t="shared" si="4"/>
        <v>50</v>
      </c>
      <c r="AD12" s="161">
        <f t="shared" si="4"/>
        <v>50</v>
      </c>
      <c r="AE12" s="161">
        <f t="shared" si="4"/>
        <v>50</v>
      </c>
      <c r="AF12" s="161">
        <f t="shared" si="4"/>
        <v>50</v>
      </c>
      <c r="AG12" s="162">
        <f t="shared" si="8"/>
        <v>0</v>
      </c>
      <c r="AH12" s="161">
        <f t="shared" si="9"/>
        <v>71.428571428571431</v>
      </c>
      <c r="AJ12" s="48"/>
    </row>
    <row r="13" spans="1:36" x14ac:dyDescent="0.4">
      <c r="A13" s="59">
        <v>9</v>
      </c>
      <c r="B13" s="60" t="s">
        <v>7</v>
      </c>
      <c r="C13" s="61" t="s">
        <v>16</v>
      </c>
      <c r="D13" s="60" t="s">
        <v>131</v>
      </c>
      <c r="E13" s="158">
        <v>6</v>
      </c>
      <c r="F13" s="59">
        <v>1</v>
      </c>
      <c r="G13" s="239">
        <v>1.17</v>
      </c>
      <c r="H13" s="240">
        <v>-18113424.199999999</v>
      </c>
      <c r="I13" s="68"/>
      <c r="J13" s="101">
        <f t="shared" si="0"/>
        <v>50</v>
      </c>
      <c r="K13" s="101">
        <f t="shared" si="1"/>
        <v>100</v>
      </c>
      <c r="L13" s="101">
        <f t="shared" si="2"/>
        <v>100</v>
      </c>
      <c r="M13" s="101">
        <f t="shared" si="3"/>
        <v>0</v>
      </c>
      <c r="N13" s="102">
        <f t="shared" si="5"/>
        <v>71.428571428571431</v>
      </c>
      <c r="O13" s="59">
        <v>1</v>
      </c>
      <c r="P13" s="245">
        <v>71.428571428571431</v>
      </c>
      <c r="Q13" s="67">
        <v>-2012602.6888888888</v>
      </c>
      <c r="R13" s="241" t="s">
        <v>300</v>
      </c>
      <c r="S13" s="102">
        <v>0</v>
      </c>
      <c r="T13" s="102">
        <v>1</v>
      </c>
      <c r="U13" s="238">
        <v>1</v>
      </c>
      <c r="V13" s="238">
        <v>1</v>
      </c>
      <c r="W13" s="102">
        <v>1</v>
      </c>
      <c r="X13" s="102">
        <v>1</v>
      </c>
      <c r="Y13" s="102">
        <v>0</v>
      </c>
      <c r="Z13" s="103">
        <f t="shared" si="6"/>
        <v>5</v>
      </c>
      <c r="AA13" s="161">
        <f t="shared" si="7"/>
        <v>0</v>
      </c>
      <c r="AB13" s="161">
        <f t="shared" si="4"/>
        <v>50</v>
      </c>
      <c r="AC13" s="161">
        <f t="shared" si="4"/>
        <v>50</v>
      </c>
      <c r="AD13" s="161">
        <f t="shared" si="4"/>
        <v>50</v>
      </c>
      <c r="AE13" s="161">
        <f t="shared" si="4"/>
        <v>50</v>
      </c>
      <c r="AF13" s="161">
        <f t="shared" si="4"/>
        <v>50</v>
      </c>
      <c r="AG13" s="162">
        <f t="shared" si="8"/>
        <v>0</v>
      </c>
      <c r="AH13" s="161">
        <f t="shared" si="9"/>
        <v>71.428571428571431</v>
      </c>
      <c r="AJ13" s="48"/>
    </row>
    <row r="14" spans="1:36" x14ac:dyDescent="0.4">
      <c r="A14" s="59">
        <v>10</v>
      </c>
      <c r="B14" s="60" t="s">
        <v>7</v>
      </c>
      <c r="C14" s="61" t="s">
        <v>17</v>
      </c>
      <c r="D14" s="60" t="s">
        <v>132</v>
      </c>
      <c r="E14" s="158">
        <v>6</v>
      </c>
      <c r="F14" s="59">
        <v>2</v>
      </c>
      <c r="G14" s="239">
        <v>0.77</v>
      </c>
      <c r="H14" s="240">
        <v>-22054159.989999998</v>
      </c>
      <c r="I14" s="68"/>
      <c r="J14" s="101">
        <f t="shared" si="0"/>
        <v>100</v>
      </c>
      <c r="K14" s="101">
        <f t="shared" si="1"/>
        <v>100</v>
      </c>
      <c r="L14" s="101">
        <f t="shared" si="2"/>
        <v>100</v>
      </c>
      <c r="M14" s="101">
        <f t="shared" si="3"/>
        <v>0</v>
      </c>
      <c r="N14" s="102">
        <f t="shared" si="5"/>
        <v>85.714285714285708</v>
      </c>
      <c r="O14" s="59">
        <v>2</v>
      </c>
      <c r="P14" s="245">
        <v>85.714285714285708</v>
      </c>
      <c r="Q14" s="67">
        <v>-2450462.2211111109</v>
      </c>
      <c r="R14" s="69" t="s">
        <v>300</v>
      </c>
      <c r="S14" s="102">
        <v>1</v>
      </c>
      <c r="T14" s="102">
        <v>1</v>
      </c>
      <c r="U14" s="238">
        <v>1</v>
      </c>
      <c r="V14" s="238">
        <v>1</v>
      </c>
      <c r="W14" s="102">
        <v>1</v>
      </c>
      <c r="X14" s="102">
        <v>1</v>
      </c>
      <c r="Y14" s="102">
        <v>0</v>
      </c>
      <c r="Z14" s="103">
        <f t="shared" si="6"/>
        <v>6</v>
      </c>
      <c r="AA14" s="161">
        <f t="shared" si="7"/>
        <v>50</v>
      </c>
      <c r="AB14" s="161">
        <f t="shared" si="4"/>
        <v>50</v>
      </c>
      <c r="AC14" s="161">
        <f t="shared" si="4"/>
        <v>50</v>
      </c>
      <c r="AD14" s="161">
        <f t="shared" si="4"/>
        <v>50</v>
      </c>
      <c r="AE14" s="161">
        <f t="shared" si="4"/>
        <v>50</v>
      </c>
      <c r="AF14" s="161">
        <f t="shared" si="4"/>
        <v>50</v>
      </c>
      <c r="AG14" s="162">
        <f t="shared" si="8"/>
        <v>0</v>
      </c>
      <c r="AH14" s="161">
        <f t="shared" si="9"/>
        <v>85.714285714285708</v>
      </c>
      <c r="AJ14" s="48"/>
    </row>
    <row r="15" spans="1:36" x14ac:dyDescent="0.4">
      <c r="A15" s="59">
        <v>11</v>
      </c>
      <c r="B15" s="60" t="s">
        <v>7</v>
      </c>
      <c r="C15" s="61" t="s">
        <v>18</v>
      </c>
      <c r="D15" s="60" t="s">
        <v>133</v>
      </c>
      <c r="E15" s="158">
        <v>13</v>
      </c>
      <c r="F15" s="59">
        <v>2</v>
      </c>
      <c r="G15" s="239">
        <v>0.17</v>
      </c>
      <c r="H15" s="240">
        <v>-5383479.0199999996</v>
      </c>
      <c r="I15" s="68"/>
      <c r="J15" s="101">
        <f t="shared" si="0"/>
        <v>50</v>
      </c>
      <c r="K15" s="101">
        <f t="shared" si="1"/>
        <v>100</v>
      </c>
      <c r="L15" s="101">
        <f t="shared" si="2"/>
        <v>100</v>
      </c>
      <c r="M15" s="101">
        <f t="shared" si="3"/>
        <v>100</v>
      </c>
      <c r="N15" s="102">
        <f t="shared" si="5"/>
        <v>85.714285714285708</v>
      </c>
      <c r="O15" s="59">
        <v>2</v>
      </c>
      <c r="P15" s="245">
        <v>85.714285714285708</v>
      </c>
      <c r="Q15" s="67">
        <v>-598164.33555555553</v>
      </c>
      <c r="R15" s="69" t="s">
        <v>300</v>
      </c>
      <c r="S15" s="102">
        <v>0</v>
      </c>
      <c r="T15" s="102">
        <v>1</v>
      </c>
      <c r="U15" s="238">
        <v>1</v>
      </c>
      <c r="V15" s="238">
        <v>1</v>
      </c>
      <c r="W15" s="102">
        <v>1</v>
      </c>
      <c r="X15" s="102">
        <v>1</v>
      </c>
      <c r="Y15" s="102">
        <v>1</v>
      </c>
      <c r="Z15" s="103">
        <f t="shared" si="6"/>
        <v>6</v>
      </c>
      <c r="AA15" s="161">
        <f t="shared" si="7"/>
        <v>0</v>
      </c>
      <c r="AB15" s="161">
        <f t="shared" si="4"/>
        <v>50</v>
      </c>
      <c r="AC15" s="161">
        <f t="shared" si="4"/>
        <v>50</v>
      </c>
      <c r="AD15" s="161">
        <f t="shared" si="4"/>
        <v>50</v>
      </c>
      <c r="AE15" s="161">
        <f t="shared" si="4"/>
        <v>50</v>
      </c>
      <c r="AF15" s="161">
        <f t="shared" si="4"/>
        <v>50</v>
      </c>
      <c r="AG15" s="162">
        <f t="shared" si="8"/>
        <v>100</v>
      </c>
      <c r="AH15" s="161">
        <f t="shared" si="9"/>
        <v>85.714285714285708</v>
      </c>
      <c r="AJ15" s="48"/>
    </row>
    <row r="16" spans="1:36" x14ac:dyDescent="0.4">
      <c r="A16" s="59">
        <v>12</v>
      </c>
      <c r="B16" s="60" t="s">
        <v>7</v>
      </c>
      <c r="C16" s="61" t="s">
        <v>19</v>
      </c>
      <c r="D16" s="60" t="s">
        <v>134</v>
      </c>
      <c r="E16" s="158">
        <v>2</v>
      </c>
      <c r="F16" s="59">
        <v>3</v>
      </c>
      <c r="G16" s="239">
        <v>0.27</v>
      </c>
      <c r="H16" s="240">
        <v>-2511118.7200000002</v>
      </c>
      <c r="I16" s="68"/>
      <c r="J16" s="101">
        <f t="shared" si="0"/>
        <v>50</v>
      </c>
      <c r="K16" s="101">
        <f t="shared" si="1"/>
        <v>100</v>
      </c>
      <c r="L16" s="101">
        <f t="shared" si="2"/>
        <v>50</v>
      </c>
      <c r="M16" s="101">
        <f t="shared" si="3"/>
        <v>0</v>
      </c>
      <c r="N16" s="102">
        <f t="shared" si="5"/>
        <v>57.142857142857139</v>
      </c>
      <c r="O16" s="59">
        <v>3</v>
      </c>
      <c r="P16" s="245">
        <v>57.142857142857139</v>
      </c>
      <c r="Q16" s="67">
        <v>-279013.19111111114</v>
      </c>
      <c r="R16" s="241" t="s">
        <v>300</v>
      </c>
      <c r="S16" s="102">
        <v>0</v>
      </c>
      <c r="T16" s="102">
        <v>1</v>
      </c>
      <c r="U16" s="238">
        <v>1</v>
      </c>
      <c r="V16" s="238">
        <v>1</v>
      </c>
      <c r="W16" s="102">
        <v>1</v>
      </c>
      <c r="X16" s="102">
        <v>0</v>
      </c>
      <c r="Y16" s="102">
        <v>0</v>
      </c>
      <c r="Z16" s="103">
        <f t="shared" si="6"/>
        <v>4</v>
      </c>
      <c r="AA16" s="161">
        <f t="shared" si="7"/>
        <v>0</v>
      </c>
      <c r="AB16" s="161">
        <f t="shared" si="4"/>
        <v>50</v>
      </c>
      <c r="AC16" s="161">
        <f t="shared" si="4"/>
        <v>50</v>
      </c>
      <c r="AD16" s="161">
        <f t="shared" si="4"/>
        <v>50</v>
      </c>
      <c r="AE16" s="161">
        <f t="shared" si="4"/>
        <v>50</v>
      </c>
      <c r="AF16" s="161">
        <f t="shared" si="4"/>
        <v>0</v>
      </c>
      <c r="AG16" s="162">
        <f t="shared" si="8"/>
        <v>0</v>
      </c>
      <c r="AH16" s="161">
        <f t="shared" si="9"/>
        <v>57.142857142857139</v>
      </c>
      <c r="AJ16" s="48"/>
    </row>
    <row r="17" spans="1:36" x14ac:dyDescent="0.4">
      <c r="A17" s="59">
        <v>13</v>
      </c>
      <c r="B17" s="60" t="s">
        <v>20</v>
      </c>
      <c r="C17" s="61" t="s">
        <v>21</v>
      </c>
      <c r="D17" s="84" t="s">
        <v>20</v>
      </c>
      <c r="E17" s="159">
        <v>16</v>
      </c>
      <c r="F17" s="59">
        <v>1</v>
      </c>
      <c r="G17" s="239">
        <v>1.23</v>
      </c>
      <c r="H17" s="240">
        <v>8843389.2699999996</v>
      </c>
      <c r="I17" s="68"/>
      <c r="J17" s="101">
        <f t="shared" si="0"/>
        <v>50</v>
      </c>
      <c r="K17" s="101">
        <f t="shared" si="1"/>
        <v>50</v>
      </c>
      <c r="L17" s="101">
        <f t="shared" si="2"/>
        <v>0</v>
      </c>
      <c r="M17" s="101">
        <f t="shared" si="3"/>
        <v>100</v>
      </c>
      <c r="N17" s="102">
        <f t="shared" si="5"/>
        <v>42.857142857142854</v>
      </c>
      <c r="O17" s="59">
        <v>1</v>
      </c>
      <c r="P17" s="246">
        <v>42.857142857142854</v>
      </c>
      <c r="Q17" s="67">
        <v>982598.80777777778</v>
      </c>
      <c r="R17" s="115" t="s">
        <v>301</v>
      </c>
      <c r="S17" s="102">
        <v>0</v>
      </c>
      <c r="T17" s="102">
        <v>1</v>
      </c>
      <c r="U17" s="238">
        <v>0</v>
      </c>
      <c r="V17" s="238">
        <v>1</v>
      </c>
      <c r="W17" s="102">
        <v>0</v>
      </c>
      <c r="X17" s="102">
        <v>0</v>
      </c>
      <c r="Y17" s="102">
        <v>1</v>
      </c>
      <c r="Z17" s="103">
        <f t="shared" si="6"/>
        <v>3</v>
      </c>
      <c r="AA17" s="161">
        <f t="shared" si="7"/>
        <v>0</v>
      </c>
      <c r="AB17" s="161">
        <f t="shared" si="4"/>
        <v>50</v>
      </c>
      <c r="AC17" s="161">
        <f t="shared" si="4"/>
        <v>0</v>
      </c>
      <c r="AD17" s="161">
        <f t="shared" si="4"/>
        <v>50</v>
      </c>
      <c r="AE17" s="161">
        <f t="shared" si="4"/>
        <v>0</v>
      </c>
      <c r="AF17" s="161">
        <f t="shared" si="4"/>
        <v>0</v>
      </c>
      <c r="AG17" s="162">
        <f t="shared" si="8"/>
        <v>100</v>
      </c>
      <c r="AH17" s="161">
        <f t="shared" si="9"/>
        <v>42.857142857142854</v>
      </c>
      <c r="AJ17" s="48"/>
    </row>
    <row r="18" spans="1:36" x14ac:dyDescent="0.4">
      <c r="A18" s="59">
        <v>14</v>
      </c>
      <c r="B18" s="60" t="s">
        <v>20</v>
      </c>
      <c r="C18" s="61" t="s">
        <v>22</v>
      </c>
      <c r="D18" s="84" t="s">
        <v>135</v>
      </c>
      <c r="E18" s="159">
        <v>6</v>
      </c>
      <c r="F18" s="59">
        <v>1</v>
      </c>
      <c r="G18" s="239">
        <v>1.43</v>
      </c>
      <c r="H18" s="240">
        <v>-13471147.5</v>
      </c>
      <c r="I18" s="68"/>
      <c r="J18" s="101">
        <f t="shared" si="0"/>
        <v>100</v>
      </c>
      <c r="K18" s="101">
        <f t="shared" si="1"/>
        <v>100</v>
      </c>
      <c r="L18" s="101">
        <f t="shared" si="2"/>
        <v>100</v>
      </c>
      <c r="M18" s="101">
        <f t="shared" si="3"/>
        <v>100</v>
      </c>
      <c r="N18" s="102">
        <f t="shared" si="5"/>
        <v>100</v>
      </c>
      <c r="O18" s="59">
        <v>1</v>
      </c>
      <c r="P18" s="245">
        <v>100</v>
      </c>
      <c r="Q18" s="67">
        <v>-1496794.1666666667</v>
      </c>
      <c r="R18" s="69" t="s">
        <v>300</v>
      </c>
      <c r="S18" s="102">
        <v>1</v>
      </c>
      <c r="T18" s="102">
        <v>1</v>
      </c>
      <c r="U18" s="238">
        <v>1</v>
      </c>
      <c r="V18" s="238">
        <v>1</v>
      </c>
      <c r="W18" s="102">
        <v>1</v>
      </c>
      <c r="X18" s="102">
        <v>1</v>
      </c>
      <c r="Y18" s="102">
        <v>1</v>
      </c>
      <c r="Z18" s="103">
        <f t="shared" si="6"/>
        <v>7</v>
      </c>
      <c r="AA18" s="161">
        <f t="shared" si="7"/>
        <v>50</v>
      </c>
      <c r="AB18" s="161">
        <f t="shared" si="4"/>
        <v>50</v>
      </c>
      <c r="AC18" s="161">
        <f t="shared" si="4"/>
        <v>50</v>
      </c>
      <c r="AD18" s="161">
        <f t="shared" si="4"/>
        <v>50</v>
      </c>
      <c r="AE18" s="161">
        <f t="shared" si="4"/>
        <v>50</v>
      </c>
      <c r="AF18" s="161">
        <f t="shared" si="4"/>
        <v>50</v>
      </c>
      <c r="AG18" s="162">
        <f t="shared" si="8"/>
        <v>100</v>
      </c>
      <c r="AH18" s="161">
        <f t="shared" si="9"/>
        <v>100</v>
      </c>
      <c r="AJ18" s="48"/>
    </row>
    <row r="19" spans="1:36" x14ac:dyDescent="0.4">
      <c r="A19" s="59">
        <v>15</v>
      </c>
      <c r="B19" s="60" t="s">
        <v>20</v>
      </c>
      <c r="C19" s="61" t="s">
        <v>23</v>
      </c>
      <c r="D19" s="84" t="s">
        <v>136</v>
      </c>
      <c r="E19" s="159">
        <v>9</v>
      </c>
      <c r="F19" s="59">
        <v>2</v>
      </c>
      <c r="G19" s="239">
        <v>0.37</v>
      </c>
      <c r="H19" s="240">
        <v>-11757356.67</v>
      </c>
      <c r="I19" s="68"/>
      <c r="J19" s="101">
        <f t="shared" si="0"/>
        <v>100</v>
      </c>
      <c r="K19" s="101">
        <f t="shared" si="1"/>
        <v>100</v>
      </c>
      <c r="L19" s="101">
        <f t="shared" si="2"/>
        <v>100</v>
      </c>
      <c r="M19" s="101">
        <f t="shared" si="3"/>
        <v>100</v>
      </c>
      <c r="N19" s="102">
        <f t="shared" si="5"/>
        <v>100</v>
      </c>
      <c r="O19" s="59">
        <v>2</v>
      </c>
      <c r="P19" s="245">
        <v>100</v>
      </c>
      <c r="Q19" s="67">
        <v>-1306372.9633333334</v>
      </c>
      <c r="R19" s="69" t="s">
        <v>300</v>
      </c>
      <c r="S19" s="102">
        <v>1</v>
      </c>
      <c r="T19" s="102">
        <v>1</v>
      </c>
      <c r="U19" s="238">
        <v>1</v>
      </c>
      <c r="V19" s="238">
        <v>1</v>
      </c>
      <c r="W19" s="102">
        <v>1</v>
      </c>
      <c r="X19" s="102">
        <v>1</v>
      </c>
      <c r="Y19" s="102">
        <v>1</v>
      </c>
      <c r="Z19" s="103">
        <f t="shared" si="6"/>
        <v>7</v>
      </c>
      <c r="AA19" s="161">
        <f t="shared" si="7"/>
        <v>50</v>
      </c>
      <c r="AB19" s="161">
        <f t="shared" si="4"/>
        <v>50</v>
      </c>
      <c r="AC19" s="161">
        <f t="shared" si="4"/>
        <v>50</v>
      </c>
      <c r="AD19" s="161">
        <f t="shared" si="4"/>
        <v>50</v>
      </c>
      <c r="AE19" s="161">
        <f t="shared" si="4"/>
        <v>50</v>
      </c>
      <c r="AF19" s="161">
        <f t="shared" si="4"/>
        <v>50</v>
      </c>
      <c r="AG19" s="162">
        <f t="shared" si="8"/>
        <v>100</v>
      </c>
      <c r="AH19" s="161">
        <f t="shared" si="9"/>
        <v>100</v>
      </c>
      <c r="AJ19" s="48"/>
    </row>
    <row r="20" spans="1:36" x14ac:dyDescent="0.4">
      <c r="A20" s="59">
        <v>16</v>
      </c>
      <c r="B20" s="60" t="s">
        <v>20</v>
      </c>
      <c r="C20" s="61" t="s">
        <v>24</v>
      </c>
      <c r="D20" s="84" t="s">
        <v>137</v>
      </c>
      <c r="E20" s="159">
        <v>13</v>
      </c>
      <c r="F20" s="59">
        <v>1</v>
      </c>
      <c r="G20" s="239">
        <v>0.84</v>
      </c>
      <c r="H20" s="240">
        <v>-17307144.859999999</v>
      </c>
      <c r="I20" s="68"/>
      <c r="J20" s="101">
        <f t="shared" si="0"/>
        <v>0</v>
      </c>
      <c r="K20" s="101">
        <f t="shared" si="1"/>
        <v>50</v>
      </c>
      <c r="L20" s="101">
        <f t="shared" si="2"/>
        <v>0</v>
      </c>
      <c r="M20" s="101">
        <f t="shared" si="3"/>
        <v>0</v>
      </c>
      <c r="N20" s="102">
        <f t="shared" si="5"/>
        <v>14.285714285714285</v>
      </c>
      <c r="O20" s="59">
        <v>1</v>
      </c>
      <c r="P20" s="246">
        <v>14.285714285714285</v>
      </c>
      <c r="Q20" s="67">
        <v>-1923016.0955555555</v>
      </c>
      <c r="R20" s="115" t="s">
        <v>301</v>
      </c>
      <c r="S20" s="102">
        <v>0</v>
      </c>
      <c r="T20" s="102">
        <v>0</v>
      </c>
      <c r="U20" s="238">
        <v>0</v>
      </c>
      <c r="V20" s="238">
        <v>1</v>
      </c>
      <c r="W20" s="102">
        <v>0</v>
      </c>
      <c r="X20" s="102">
        <v>0</v>
      </c>
      <c r="Y20" s="102">
        <v>0</v>
      </c>
      <c r="Z20" s="103">
        <f t="shared" si="6"/>
        <v>1</v>
      </c>
      <c r="AA20" s="161">
        <f t="shared" si="7"/>
        <v>0</v>
      </c>
      <c r="AB20" s="161">
        <f t="shared" si="4"/>
        <v>0</v>
      </c>
      <c r="AC20" s="161">
        <f t="shared" si="4"/>
        <v>0</v>
      </c>
      <c r="AD20" s="161">
        <f t="shared" si="4"/>
        <v>50</v>
      </c>
      <c r="AE20" s="161">
        <f t="shared" si="4"/>
        <v>0</v>
      </c>
      <c r="AF20" s="161">
        <f t="shared" si="4"/>
        <v>0</v>
      </c>
      <c r="AG20" s="162">
        <f t="shared" si="8"/>
        <v>0</v>
      </c>
      <c r="AH20" s="161">
        <f t="shared" si="9"/>
        <v>14.285714285714285</v>
      </c>
      <c r="AJ20" s="48"/>
    </row>
    <row r="21" spans="1:36" x14ac:dyDescent="0.4">
      <c r="A21" s="59">
        <v>17</v>
      </c>
      <c r="B21" s="60" t="s">
        <v>20</v>
      </c>
      <c r="C21" s="61" t="s">
        <v>25</v>
      </c>
      <c r="D21" s="84" t="s">
        <v>138</v>
      </c>
      <c r="E21" s="159">
        <v>6</v>
      </c>
      <c r="F21" s="59">
        <v>1</v>
      </c>
      <c r="G21" s="239">
        <v>1.1000000000000001</v>
      </c>
      <c r="H21" s="240">
        <v>-16536976.49</v>
      </c>
      <c r="I21" s="68"/>
      <c r="J21" s="101">
        <f t="shared" si="0"/>
        <v>100</v>
      </c>
      <c r="K21" s="101">
        <f t="shared" si="1"/>
        <v>100</v>
      </c>
      <c r="L21" s="101">
        <f t="shared" si="2"/>
        <v>50</v>
      </c>
      <c r="M21" s="101">
        <f t="shared" si="3"/>
        <v>100</v>
      </c>
      <c r="N21" s="102">
        <f t="shared" si="5"/>
        <v>85.714285714285708</v>
      </c>
      <c r="O21" s="59">
        <v>1</v>
      </c>
      <c r="P21" s="245">
        <v>85.714285714285708</v>
      </c>
      <c r="Q21" s="67">
        <v>-1837441.8322222224</v>
      </c>
      <c r="R21" s="69" t="s">
        <v>300</v>
      </c>
      <c r="S21" s="102">
        <v>1</v>
      </c>
      <c r="T21" s="102">
        <v>1</v>
      </c>
      <c r="U21" s="238">
        <v>1</v>
      </c>
      <c r="V21" s="238">
        <v>1</v>
      </c>
      <c r="W21" s="102">
        <v>0</v>
      </c>
      <c r="X21" s="102">
        <v>1</v>
      </c>
      <c r="Y21" s="102">
        <v>1</v>
      </c>
      <c r="Z21" s="103">
        <f t="shared" si="6"/>
        <v>6</v>
      </c>
      <c r="AA21" s="161">
        <f t="shared" si="7"/>
        <v>50</v>
      </c>
      <c r="AB21" s="161">
        <f t="shared" si="7"/>
        <v>50</v>
      </c>
      <c r="AC21" s="161">
        <f t="shared" si="7"/>
        <v>50</v>
      </c>
      <c r="AD21" s="161">
        <f t="shared" si="7"/>
        <v>50</v>
      </c>
      <c r="AE21" s="161">
        <f t="shared" si="7"/>
        <v>0</v>
      </c>
      <c r="AF21" s="161">
        <f t="shared" si="7"/>
        <v>50</v>
      </c>
      <c r="AG21" s="162">
        <f t="shared" si="8"/>
        <v>100</v>
      </c>
      <c r="AH21" s="161">
        <f t="shared" si="9"/>
        <v>85.714285714285708</v>
      </c>
      <c r="AJ21" s="48"/>
    </row>
    <row r="22" spans="1:36" x14ac:dyDescent="0.4">
      <c r="A22" s="59">
        <v>18</v>
      </c>
      <c r="B22" s="60" t="s">
        <v>20</v>
      </c>
      <c r="C22" s="61" t="s">
        <v>26</v>
      </c>
      <c r="D22" s="84" t="s">
        <v>139</v>
      </c>
      <c r="E22" s="159">
        <v>6</v>
      </c>
      <c r="F22" s="59">
        <v>1</v>
      </c>
      <c r="G22" s="239">
        <v>1.7</v>
      </c>
      <c r="H22" s="240">
        <v>2679540.7999999998</v>
      </c>
      <c r="I22" s="68"/>
      <c r="J22" s="101">
        <f t="shared" si="0"/>
        <v>100</v>
      </c>
      <c r="K22" s="101">
        <f t="shared" si="1"/>
        <v>100</v>
      </c>
      <c r="L22" s="101">
        <f t="shared" si="2"/>
        <v>50</v>
      </c>
      <c r="M22" s="101">
        <f t="shared" si="3"/>
        <v>0</v>
      </c>
      <c r="N22" s="102">
        <f t="shared" si="5"/>
        <v>71.428571428571431</v>
      </c>
      <c r="O22" s="59">
        <v>1</v>
      </c>
      <c r="P22" s="245">
        <v>71.428571428571431</v>
      </c>
      <c r="Q22" s="67">
        <v>297726.75555555552</v>
      </c>
      <c r="R22" s="69" t="s">
        <v>300</v>
      </c>
      <c r="S22" s="102">
        <v>1</v>
      </c>
      <c r="T22" s="102">
        <v>1</v>
      </c>
      <c r="U22" s="238">
        <v>1</v>
      </c>
      <c r="V22" s="238">
        <v>1</v>
      </c>
      <c r="W22" s="102">
        <v>0</v>
      </c>
      <c r="X22" s="102">
        <v>1</v>
      </c>
      <c r="Y22" s="102">
        <v>0</v>
      </c>
      <c r="Z22" s="103">
        <f t="shared" si="6"/>
        <v>5</v>
      </c>
      <c r="AA22" s="161">
        <f t="shared" ref="AA22:AF57" si="10">IF(S22=1,50,0)</f>
        <v>50</v>
      </c>
      <c r="AB22" s="161">
        <f t="shared" si="10"/>
        <v>50</v>
      </c>
      <c r="AC22" s="161">
        <f t="shared" si="10"/>
        <v>50</v>
      </c>
      <c r="AD22" s="161">
        <f t="shared" si="10"/>
        <v>50</v>
      </c>
      <c r="AE22" s="161">
        <f t="shared" si="10"/>
        <v>0</v>
      </c>
      <c r="AF22" s="161">
        <f t="shared" si="10"/>
        <v>50</v>
      </c>
      <c r="AG22" s="162">
        <f t="shared" si="8"/>
        <v>0</v>
      </c>
      <c r="AH22" s="161">
        <f t="shared" si="9"/>
        <v>71.428571428571431</v>
      </c>
      <c r="AJ22" s="48"/>
    </row>
    <row r="23" spans="1:36" x14ac:dyDescent="0.4">
      <c r="A23" s="59">
        <v>19</v>
      </c>
      <c r="B23" s="60" t="s">
        <v>20</v>
      </c>
      <c r="C23" s="61" t="s">
        <v>27</v>
      </c>
      <c r="D23" s="84" t="s">
        <v>140</v>
      </c>
      <c r="E23" s="159">
        <v>6</v>
      </c>
      <c r="F23" s="59">
        <v>2</v>
      </c>
      <c r="G23" s="239">
        <v>0.73</v>
      </c>
      <c r="H23" s="240">
        <v>-12517956.050000001</v>
      </c>
      <c r="I23" s="68"/>
      <c r="J23" s="101">
        <f t="shared" si="0"/>
        <v>50</v>
      </c>
      <c r="K23" s="101">
        <f t="shared" si="1"/>
        <v>100</v>
      </c>
      <c r="L23" s="101">
        <f t="shared" si="2"/>
        <v>50</v>
      </c>
      <c r="M23" s="101">
        <f t="shared" si="3"/>
        <v>100</v>
      </c>
      <c r="N23" s="102">
        <f t="shared" si="5"/>
        <v>71.428571428571431</v>
      </c>
      <c r="O23" s="59">
        <v>2</v>
      </c>
      <c r="P23" s="245">
        <v>71.428571428571431</v>
      </c>
      <c r="Q23" s="67">
        <v>-1390884.0055555557</v>
      </c>
      <c r="R23" s="69" t="s">
        <v>300</v>
      </c>
      <c r="S23" s="102">
        <v>0</v>
      </c>
      <c r="T23" s="102">
        <v>1</v>
      </c>
      <c r="U23" s="238">
        <v>1</v>
      </c>
      <c r="V23" s="238">
        <v>1</v>
      </c>
      <c r="W23" s="102">
        <v>1</v>
      </c>
      <c r="X23" s="102">
        <v>0</v>
      </c>
      <c r="Y23" s="102">
        <v>1</v>
      </c>
      <c r="Z23" s="103">
        <f t="shared" si="6"/>
        <v>5</v>
      </c>
      <c r="AA23" s="161">
        <f t="shared" si="10"/>
        <v>0</v>
      </c>
      <c r="AB23" s="161">
        <f t="shared" si="10"/>
        <v>50</v>
      </c>
      <c r="AC23" s="161">
        <f t="shared" si="10"/>
        <v>50</v>
      </c>
      <c r="AD23" s="161">
        <f t="shared" si="10"/>
        <v>50</v>
      </c>
      <c r="AE23" s="161">
        <f t="shared" si="10"/>
        <v>50</v>
      </c>
      <c r="AF23" s="161">
        <f t="shared" si="10"/>
        <v>0</v>
      </c>
      <c r="AG23" s="162">
        <f t="shared" si="8"/>
        <v>100</v>
      </c>
      <c r="AH23" s="161">
        <f t="shared" si="9"/>
        <v>71.428571428571431</v>
      </c>
      <c r="AJ23" s="48"/>
    </row>
    <row r="24" spans="1:36" x14ac:dyDescent="0.4">
      <c r="A24" s="59">
        <v>20</v>
      </c>
      <c r="B24" s="60" t="s">
        <v>20</v>
      </c>
      <c r="C24" s="61" t="s">
        <v>28</v>
      </c>
      <c r="D24" s="84" t="s">
        <v>141</v>
      </c>
      <c r="E24" s="159">
        <v>2</v>
      </c>
      <c r="F24" s="59">
        <v>3</v>
      </c>
      <c r="G24" s="239">
        <v>0.19</v>
      </c>
      <c r="H24" s="240">
        <v>-5286735.46</v>
      </c>
      <c r="I24" s="68"/>
      <c r="J24" s="101">
        <f t="shared" si="0"/>
        <v>50</v>
      </c>
      <c r="K24" s="101">
        <f t="shared" si="1"/>
        <v>100</v>
      </c>
      <c r="L24" s="101">
        <f t="shared" si="2"/>
        <v>100</v>
      </c>
      <c r="M24" s="101">
        <f t="shared" si="3"/>
        <v>0</v>
      </c>
      <c r="N24" s="102">
        <f t="shared" si="5"/>
        <v>71.428571428571431</v>
      </c>
      <c r="O24" s="59">
        <v>3</v>
      </c>
      <c r="P24" s="245">
        <v>71.428571428571431</v>
      </c>
      <c r="Q24" s="67">
        <v>-587415.05111111107</v>
      </c>
      <c r="R24" s="115" t="s">
        <v>301</v>
      </c>
      <c r="S24" s="102">
        <v>0</v>
      </c>
      <c r="T24" s="102">
        <v>1</v>
      </c>
      <c r="U24" s="238">
        <v>1</v>
      </c>
      <c r="V24" s="238">
        <v>1</v>
      </c>
      <c r="W24" s="102">
        <v>1</v>
      </c>
      <c r="X24" s="102">
        <v>1</v>
      </c>
      <c r="Y24" s="102">
        <v>0</v>
      </c>
      <c r="Z24" s="103">
        <f t="shared" si="6"/>
        <v>5</v>
      </c>
      <c r="AA24" s="161">
        <f t="shared" si="10"/>
        <v>0</v>
      </c>
      <c r="AB24" s="161">
        <f t="shared" si="10"/>
        <v>50</v>
      </c>
      <c r="AC24" s="161">
        <f t="shared" si="10"/>
        <v>50</v>
      </c>
      <c r="AD24" s="161">
        <f t="shared" si="10"/>
        <v>50</v>
      </c>
      <c r="AE24" s="161">
        <f t="shared" si="10"/>
        <v>50</v>
      </c>
      <c r="AF24" s="161">
        <f t="shared" si="10"/>
        <v>50</v>
      </c>
      <c r="AG24" s="162">
        <f t="shared" si="8"/>
        <v>0</v>
      </c>
      <c r="AH24" s="161">
        <f t="shared" si="9"/>
        <v>71.428571428571431</v>
      </c>
      <c r="AJ24" s="48"/>
    </row>
    <row r="25" spans="1:36" x14ac:dyDescent="0.4">
      <c r="A25" s="59">
        <v>21</v>
      </c>
      <c r="B25" s="60" t="s">
        <v>29</v>
      </c>
      <c r="C25" s="61" t="s">
        <v>30</v>
      </c>
      <c r="D25" s="84" t="s">
        <v>29</v>
      </c>
      <c r="E25" s="159">
        <v>17</v>
      </c>
      <c r="F25" s="59">
        <v>1</v>
      </c>
      <c r="G25" s="239">
        <v>0.7</v>
      </c>
      <c r="H25" s="240">
        <v>628815553.89999998</v>
      </c>
      <c r="I25" s="68"/>
      <c r="J25" s="101">
        <f t="shared" si="0"/>
        <v>50</v>
      </c>
      <c r="K25" s="101">
        <f t="shared" si="1"/>
        <v>100</v>
      </c>
      <c r="L25" s="101">
        <f t="shared" si="2"/>
        <v>50</v>
      </c>
      <c r="M25" s="101">
        <f t="shared" si="3"/>
        <v>100</v>
      </c>
      <c r="N25" s="102">
        <f t="shared" si="5"/>
        <v>71.428571428571431</v>
      </c>
      <c r="O25" s="59">
        <v>1</v>
      </c>
      <c r="P25" s="245">
        <v>71.428571428571431</v>
      </c>
      <c r="Q25" s="67">
        <v>69868394.87777777</v>
      </c>
      <c r="R25" s="241" t="s">
        <v>300</v>
      </c>
      <c r="S25" s="102">
        <v>0</v>
      </c>
      <c r="T25" s="102">
        <v>1</v>
      </c>
      <c r="U25" s="238">
        <v>1</v>
      </c>
      <c r="V25" s="238">
        <v>1</v>
      </c>
      <c r="W25" s="102">
        <v>0</v>
      </c>
      <c r="X25" s="102">
        <v>1</v>
      </c>
      <c r="Y25" s="102">
        <v>1</v>
      </c>
      <c r="Z25" s="103">
        <f t="shared" si="6"/>
        <v>5</v>
      </c>
      <c r="AA25" s="161">
        <f t="shared" si="10"/>
        <v>0</v>
      </c>
      <c r="AB25" s="161">
        <f t="shared" si="10"/>
        <v>50</v>
      </c>
      <c r="AC25" s="161">
        <f t="shared" si="10"/>
        <v>50</v>
      </c>
      <c r="AD25" s="161">
        <f t="shared" si="10"/>
        <v>50</v>
      </c>
      <c r="AE25" s="161">
        <f t="shared" si="10"/>
        <v>0</v>
      </c>
      <c r="AF25" s="161">
        <f t="shared" si="10"/>
        <v>50</v>
      </c>
      <c r="AG25" s="162">
        <f t="shared" si="8"/>
        <v>100</v>
      </c>
      <c r="AH25" s="161">
        <f t="shared" si="9"/>
        <v>71.428571428571431</v>
      </c>
      <c r="AJ25" s="48"/>
    </row>
    <row r="26" spans="1:36" x14ac:dyDescent="0.4">
      <c r="A26" s="59">
        <v>22</v>
      </c>
      <c r="B26" s="60" t="s">
        <v>29</v>
      </c>
      <c r="C26" s="61" t="s">
        <v>31</v>
      </c>
      <c r="D26" s="84" t="s">
        <v>142</v>
      </c>
      <c r="E26" s="159">
        <v>5</v>
      </c>
      <c r="F26" s="59">
        <v>1</v>
      </c>
      <c r="G26" s="239">
        <v>2.1800000000000002</v>
      </c>
      <c r="H26" s="240">
        <v>-7677205.5</v>
      </c>
      <c r="I26" s="68"/>
      <c r="J26" s="101">
        <f t="shared" si="0"/>
        <v>100</v>
      </c>
      <c r="K26" s="101">
        <f t="shared" si="1"/>
        <v>100</v>
      </c>
      <c r="L26" s="101">
        <f t="shared" si="2"/>
        <v>100</v>
      </c>
      <c r="M26" s="101">
        <f t="shared" si="3"/>
        <v>100</v>
      </c>
      <c r="N26" s="102">
        <f t="shared" si="5"/>
        <v>100</v>
      </c>
      <c r="O26" s="59">
        <v>1</v>
      </c>
      <c r="P26" s="245">
        <v>100</v>
      </c>
      <c r="Q26" s="67">
        <v>-853022.83333333337</v>
      </c>
      <c r="R26" s="69" t="s">
        <v>300</v>
      </c>
      <c r="S26" s="102">
        <v>1</v>
      </c>
      <c r="T26" s="102">
        <v>1</v>
      </c>
      <c r="U26" s="238">
        <v>1</v>
      </c>
      <c r="V26" s="238">
        <v>1</v>
      </c>
      <c r="W26" s="102">
        <v>1</v>
      </c>
      <c r="X26" s="102">
        <v>1</v>
      </c>
      <c r="Y26" s="102">
        <v>1</v>
      </c>
      <c r="Z26" s="103">
        <f t="shared" si="6"/>
        <v>7</v>
      </c>
      <c r="AA26" s="161">
        <f t="shared" si="10"/>
        <v>50</v>
      </c>
      <c r="AB26" s="161">
        <f t="shared" si="10"/>
        <v>50</v>
      </c>
      <c r="AC26" s="161">
        <f t="shared" si="10"/>
        <v>50</v>
      </c>
      <c r="AD26" s="161">
        <f t="shared" si="10"/>
        <v>50</v>
      </c>
      <c r="AE26" s="161">
        <f t="shared" si="10"/>
        <v>50</v>
      </c>
      <c r="AF26" s="161">
        <f t="shared" si="10"/>
        <v>50</v>
      </c>
      <c r="AG26" s="162">
        <f t="shared" si="8"/>
        <v>100</v>
      </c>
      <c r="AH26" s="161">
        <f t="shared" si="9"/>
        <v>100</v>
      </c>
      <c r="AJ26" s="48"/>
    </row>
    <row r="27" spans="1:36" x14ac:dyDescent="0.4">
      <c r="A27" s="59">
        <v>23</v>
      </c>
      <c r="B27" s="60" t="s">
        <v>29</v>
      </c>
      <c r="C27" s="61" t="s">
        <v>32</v>
      </c>
      <c r="D27" s="84" t="s">
        <v>143</v>
      </c>
      <c r="E27" s="159">
        <v>6</v>
      </c>
      <c r="F27" s="59">
        <v>2</v>
      </c>
      <c r="G27" s="239">
        <v>0.33</v>
      </c>
      <c r="H27" s="240">
        <v>412851.36</v>
      </c>
      <c r="I27" s="68"/>
      <c r="J27" s="101">
        <f t="shared" si="0"/>
        <v>100</v>
      </c>
      <c r="K27" s="101">
        <f t="shared" si="1"/>
        <v>50</v>
      </c>
      <c r="L27" s="101">
        <f t="shared" si="2"/>
        <v>50</v>
      </c>
      <c r="M27" s="101">
        <f t="shared" si="3"/>
        <v>0</v>
      </c>
      <c r="N27" s="102">
        <f t="shared" si="5"/>
        <v>57.142857142857139</v>
      </c>
      <c r="O27" s="59">
        <v>2</v>
      </c>
      <c r="P27" s="245">
        <v>57.142857142857139</v>
      </c>
      <c r="Q27" s="67">
        <v>45872.373333333329</v>
      </c>
      <c r="R27" s="247" t="s">
        <v>301</v>
      </c>
      <c r="S27" s="102">
        <v>1</v>
      </c>
      <c r="T27" s="102">
        <v>1</v>
      </c>
      <c r="U27" s="238">
        <v>0</v>
      </c>
      <c r="V27" s="238">
        <v>1</v>
      </c>
      <c r="W27" s="102">
        <v>1</v>
      </c>
      <c r="X27" s="102">
        <v>0</v>
      </c>
      <c r="Y27" s="102">
        <v>0</v>
      </c>
      <c r="Z27" s="103">
        <f t="shared" si="6"/>
        <v>4</v>
      </c>
      <c r="AA27" s="161">
        <f t="shared" si="10"/>
        <v>50</v>
      </c>
      <c r="AB27" s="161">
        <f t="shared" si="10"/>
        <v>50</v>
      </c>
      <c r="AC27" s="161">
        <f t="shared" si="10"/>
        <v>0</v>
      </c>
      <c r="AD27" s="161">
        <f t="shared" si="10"/>
        <v>50</v>
      </c>
      <c r="AE27" s="161">
        <f t="shared" si="10"/>
        <v>50</v>
      </c>
      <c r="AF27" s="161">
        <f t="shared" si="10"/>
        <v>0</v>
      </c>
      <c r="AG27" s="162">
        <f t="shared" si="8"/>
        <v>0</v>
      </c>
      <c r="AH27" s="161">
        <f t="shared" si="9"/>
        <v>57.142857142857139</v>
      </c>
      <c r="AJ27" s="48"/>
    </row>
    <row r="28" spans="1:36" x14ac:dyDescent="0.4">
      <c r="A28" s="59">
        <v>24</v>
      </c>
      <c r="B28" s="60" t="s">
        <v>29</v>
      </c>
      <c r="C28" s="61" t="s">
        <v>33</v>
      </c>
      <c r="D28" s="84" t="s">
        <v>144</v>
      </c>
      <c r="E28" s="159">
        <v>6</v>
      </c>
      <c r="F28" s="59">
        <v>1</v>
      </c>
      <c r="G28" s="239">
        <v>0.84</v>
      </c>
      <c r="H28" s="240">
        <v>3225954.25</v>
      </c>
      <c r="I28" s="68"/>
      <c r="J28" s="101">
        <f t="shared" si="0"/>
        <v>100</v>
      </c>
      <c r="K28" s="101">
        <f t="shared" si="1"/>
        <v>100</v>
      </c>
      <c r="L28" s="101">
        <f t="shared" si="2"/>
        <v>100</v>
      </c>
      <c r="M28" s="101">
        <f t="shared" si="3"/>
        <v>0</v>
      </c>
      <c r="N28" s="102">
        <f t="shared" si="5"/>
        <v>85.714285714285708</v>
      </c>
      <c r="O28" s="59">
        <v>1</v>
      </c>
      <c r="P28" s="245">
        <v>85.714285714285708</v>
      </c>
      <c r="Q28" s="67">
        <v>358439.36111111112</v>
      </c>
      <c r="R28" s="69" t="s">
        <v>300</v>
      </c>
      <c r="S28" s="102">
        <v>1</v>
      </c>
      <c r="T28" s="102">
        <v>1</v>
      </c>
      <c r="U28" s="238">
        <v>1</v>
      </c>
      <c r="V28" s="238">
        <v>1</v>
      </c>
      <c r="W28" s="102">
        <v>1</v>
      </c>
      <c r="X28" s="102">
        <v>1</v>
      </c>
      <c r="Y28" s="102">
        <v>0</v>
      </c>
      <c r="Z28" s="103">
        <f t="shared" si="6"/>
        <v>6</v>
      </c>
      <c r="AA28" s="161">
        <f t="shared" si="10"/>
        <v>50</v>
      </c>
      <c r="AB28" s="161">
        <f t="shared" si="10"/>
        <v>50</v>
      </c>
      <c r="AC28" s="161">
        <f t="shared" si="10"/>
        <v>50</v>
      </c>
      <c r="AD28" s="161">
        <f t="shared" si="10"/>
        <v>50</v>
      </c>
      <c r="AE28" s="161">
        <f t="shared" si="10"/>
        <v>50</v>
      </c>
      <c r="AF28" s="161">
        <f t="shared" si="10"/>
        <v>50</v>
      </c>
      <c r="AG28" s="162">
        <f t="shared" si="8"/>
        <v>0</v>
      </c>
      <c r="AH28" s="161">
        <f t="shared" si="9"/>
        <v>85.714285714285708</v>
      </c>
      <c r="AJ28" s="48"/>
    </row>
    <row r="29" spans="1:36" x14ac:dyDescent="0.4">
      <c r="A29" s="59">
        <v>25</v>
      </c>
      <c r="B29" s="60" t="s">
        <v>29</v>
      </c>
      <c r="C29" s="61" t="s">
        <v>34</v>
      </c>
      <c r="D29" s="84" t="s">
        <v>145</v>
      </c>
      <c r="E29" s="159">
        <v>2</v>
      </c>
      <c r="F29" s="59">
        <v>3</v>
      </c>
      <c r="G29" s="239">
        <v>0.18</v>
      </c>
      <c r="H29" s="240">
        <v>-3244277.39</v>
      </c>
      <c r="I29" s="68"/>
      <c r="J29" s="101">
        <f t="shared" si="0"/>
        <v>50</v>
      </c>
      <c r="K29" s="101">
        <f t="shared" si="1"/>
        <v>50</v>
      </c>
      <c r="L29" s="101">
        <f t="shared" si="2"/>
        <v>100</v>
      </c>
      <c r="M29" s="101">
        <f t="shared" si="3"/>
        <v>100</v>
      </c>
      <c r="N29" s="102">
        <f t="shared" si="5"/>
        <v>71.428571428571431</v>
      </c>
      <c r="O29" s="59">
        <v>3</v>
      </c>
      <c r="P29" s="245">
        <v>71.428571428571431</v>
      </c>
      <c r="Q29" s="67">
        <v>-360475.26555555558</v>
      </c>
      <c r="R29" s="69" t="s">
        <v>300</v>
      </c>
      <c r="S29" s="102">
        <v>0</v>
      </c>
      <c r="T29" s="102">
        <v>1</v>
      </c>
      <c r="U29" s="238">
        <v>0</v>
      </c>
      <c r="V29" s="238">
        <v>1</v>
      </c>
      <c r="W29" s="102">
        <v>1</v>
      </c>
      <c r="X29" s="102">
        <v>1</v>
      </c>
      <c r="Y29" s="102">
        <v>1</v>
      </c>
      <c r="Z29" s="103">
        <f t="shared" si="6"/>
        <v>5</v>
      </c>
      <c r="AA29" s="161">
        <f t="shared" si="10"/>
        <v>0</v>
      </c>
      <c r="AB29" s="161">
        <f t="shared" si="10"/>
        <v>50</v>
      </c>
      <c r="AC29" s="161">
        <f t="shared" si="10"/>
        <v>0</v>
      </c>
      <c r="AD29" s="161">
        <f t="shared" si="10"/>
        <v>50</v>
      </c>
      <c r="AE29" s="161">
        <f t="shared" si="10"/>
        <v>50</v>
      </c>
      <c r="AF29" s="161">
        <f t="shared" si="10"/>
        <v>50</v>
      </c>
      <c r="AG29" s="162">
        <f t="shared" si="8"/>
        <v>100</v>
      </c>
      <c r="AH29" s="161">
        <f t="shared" si="9"/>
        <v>71.428571428571431</v>
      </c>
      <c r="AJ29" s="48"/>
    </row>
    <row r="30" spans="1:36" x14ac:dyDescent="0.4">
      <c r="A30" s="59">
        <v>26</v>
      </c>
      <c r="B30" s="60" t="s">
        <v>29</v>
      </c>
      <c r="C30" s="61" t="s">
        <v>35</v>
      </c>
      <c r="D30" s="84" t="s">
        <v>146</v>
      </c>
      <c r="E30" s="159">
        <v>5</v>
      </c>
      <c r="F30" s="59">
        <v>2</v>
      </c>
      <c r="G30" s="239">
        <v>0.61</v>
      </c>
      <c r="H30" s="240">
        <v>-5319435.7</v>
      </c>
      <c r="I30" s="68"/>
      <c r="J30" s="101">
        <f t="shared" si="0"/>
        <v>50</v>
      </c>
      <c r="K30" s="101">
        <f t="shared" si="1"/>
        <v>100</v>
      </c>
      <c r="L30" s="101">
        <f t="shared" si="2"/>
        <v>100</v>
      </c>
      <c r="M30" s="101">
        <f t="shared" si="3"/>
        <v>0</v>
      </c>
      <c r="N30" s="102">
        <f t="shared" si="5"/>
        <v>71.428571428571431</v>
      </c>
      <c r="O30" s="59">
        <v>2</v>
      </c>
      <c r="P30" s="245">
        <v>71.428571428571431</v>
      </c>
      <c r="Q30" s="67">
        <v>-591048.41111111117</v>
      </c>
      <c r="R30" s="69" t="s">
        <v>300</v>
      </c>
      <c r="S30" s="102">
        <v>0</v>
      </c>
      <c r="T30" s="102">
        <v>1</v>
      </c>
      <c r="U30" s="238">
        <v>1</v>
      </c>
      <c r="V30" s="238">
        <v>1</v>
      </c>
      <c r="W30" s="102">
        <v>1</v>
      </c>
      <c r="X30" s="102">
        <v>1</v>
      </c>
      <c r="Y30" s="102">
        <v>0</v>
      </c>
      <c r="Z30" s="103">
        <f t="shared" si="6"/>
        <v>5</v>
      </c>
      <c r="AA30" s="161">
        <f t="shared" si="10"/>
        <v>0</v>
      </c>
      <c r="AB30" s="161">
        <f t="shared" si="10"/>
        <v>50</v>
      </c>
      <c r="AC30" s="161">
        <f t="shared" si="10"/>
        <v>50</v>
      </c>
      <c r="AD30" s="161">
        <f t="shared" si="10"/>
        <v>50</v>
      </c>
      <c r="AE30" s="161">
        <f t="shared" si="10"/>
        <v>50</v>
      </c>
      <c r="AF30" s="161">
        <f t="shared" si="10"/>
        <v>50</v>
      </c>
      <c r="AG30" s="162">
        <f t="shared" si="8"/>
        <v>0</v>
      </c>
      <c r="AH30" s="161">
        <f t="shared" si="9"/>
        <v>71.428571428571431</v>
      </c>
      <c r="AJ30" s="48"/>
    </row>
    <row r="31" spans="1:36" x14ac:dyDescent="0.4">
      <c r="A31" s="59">
        <v>27</v>
      </c>
      <c r="B31" s="60" t="s">
        <v>29</v>
      </c>
      <c r="C31" s="61" t="s">
        <v>36</v>
      </c>
      <c r="D31" s="84" t="s">
        <v>147</v>
      </c>
      <c r="E31" s="159">
        <v>5</v>
      </c>
      <c r="F31" s="59">
        <v>2</v>
      </c>
      <c r="G31" s="239">
        <v>0.71</v>
      </c>
      <c r="H31" s="240">
        <v>-11286785.02</v>
      </c>
      <c r="I31" s="68"/>
      <c r="J31" s="101">
        <f t="shared" si="0"/>
        <v>100</v>
      </c>
      <c r="K31" s="101">
        <f t="shared" si="1"/>
        <v>100</v>
      </c>
      <c r="L31" s="101">
        <f t="shared" si="2"/>
        <v>0</v>
      </c>
      <c r="M31" s="101">
        <f t="shared" si="3"/>
        <v>0</v>
      </c>
      <c r="N31" s="102">
        <f t="shared" si="5"/>
        <v>57.142857142857139</v>
      </c>
      <c r="O31" s="59">
        <v>2</v>
      </c>
      <c r="P31" s="245">
        <v>57.142857142857139</v>
      </c>
      <c r="Q31" s="67">
        <v>-1254087.2244444443</v>
      </c>
      <c r="R31" s="115" t="s">
        <v>301</v>
      </c>
      <c r="S31" s="102">
        <v>1</v>
      </c>
      <c r="T31" s="102">
        <v>1</v>
      </c>
      <c r="U31" s="238">
        <v>1</v>
      </c>
      <c r="V31" s="238">
        <v>1</v>
      </c>
      <c r="W31" s="102">
        <v>0</v>
      </c>
      <c r="X31" s="102">
        <v>0</v>
      </c>
      <c r="Y31" s="102">
        <v>0</v>
      </c>
      <c r="Z31" s="103">
        <f t="shared" si="6"/>
        <v>4</v>
      </c>
      <c r="AA31" s="161">
        <f t="shared" si="10"/>
        <v>50</v>
      </c>
      <c r="AB31" s="161">
        <f t="shared" si="10"/>
        <v>50</v>
      </c>
      <c r="AC31" s="161">
        <f t="shared" si="10"/>
        <v>50</v>
      </c>
      <c r="AD31" s="161">
        <f t="shared" si="10"/>
        <v>50</v>
      </c>
      <c r="AE31" s="161">
        <f t="shared" si="10"/>
        <v>0</v>
      </c>
      <c r="AF31" s="161">
        <f t="shared" si="10"/>
        <v>0</v>
      </c>
      <c r="AG31" s="162">
        <f t="shared" si="8"/>
        <v>0</v>
      </c>
      <c r="AH31" s="161">
        <f t="shared" si="9"/>
        <v>57.142857142857139</v>
      </c>
      <c r="AJ31" s="48"/>
    </row>
    <row r="32" spans="1:36" x14ac:dyDescent="0.4">
      <c r="A32" s="59">
        <v>28</v>
      </c>
      <c r="B32" s="60" t="s">
        <v>29</v>
      </c>
      <c r="C32" s="61" t="s">
        <v>37</v>
      </c>
      <c r="D32" s="84" t="s">
        <v>148</v>
      </c>
      <c r="E32" s="159">
        <v>13</v>
      </c>
      <c r="F32" s="59">
        <v>4</v>
      </c>
      <c r="G32" s="239">
        <v>0.15</v>
      </c>
      <c r="H32" s="240">
        <v>-27065161.02</v>
      </c>
      <c r="I32" s="86" t="s">
        <v>6</v>
      </c>
      <c r="J32" s="101">
        <f t="shared" si="0"/>
        <v>100</v>
      </c>
      <c r="K32" s="101">
        <f t="shared" si="1"/>
        <v>100</v>
      </c>
      <c r="L32" s="101">
        <f t="shared" si="2"/>
        <v>50</v>
      </c>
      <c r="M32" s="101">
        <f t="shared" si="3"/>
        <v>100</v>
      </c>
      <c r="N32" s="102">
        <f t="shared" si="5"/>
        <v>85.714285714285708</v>
      </c>
      <c r="O32" s="59">
        <v>4</v>
      </c>
      <c r="P32" s="245">
        <v>85.714285714285708</v>
      </c>
      <c r="Q32" s="67">
        <v>-3007240.1133333333</v>
      </c>
      <c r="R32" s="248" t="s">
        <v>442</v>
      </c>
      <c r="S32" s="102">
        <v>1</v>
      </c>
      <c r="T32" s="102">
        <v>1</v>
      </c>
      <c r="U32" s="238">
        <v>1</v>
      </c>
      <c r="V32" s="238">
        <v>1</v>
      </c>
      <c r="W32" s="102">
        <v>0</v>
      </c>
      <c r="X32" s="102">
        <v>1</v>
      </c>
      <c r="Y32" s="102">
        <v>1</v>
      </c>
      <c r="Z32" s="103">
        <f t="shared" si="6"/>
        <v>6</v>
      </c>
      <c r="AA32" s="161">
        <f t="shared" si="10"/>
        <v>50</v>
      </c>
      <c r="AB32" s="161">
        <f t="shared" si="10"/>
        <v>50</v>
      </c>
      <c r="AC32" s="161">
        <f t="shared" si="10"/>
        <v>50</v>
      </c>
      <c r="AD32" s="161">
        <f t="shared" si="10"/>
        <v>50</v>
      </c>
      <c r="AE32" s="161">
        <f t="shared" si="10"/>
        <v>0</v>
      </c>
      <c r="AF32" s="161">
        <f t="shared" si="10"/>
        <v>50</v>
      </c>
      <c r="AG32" s="162">
        <f t="shared" si="8"/>
        <v>100</v>
      </c>
      <c r="AH32" s="161">
        <f t="shared" si="9"/>
        <v>85.714285714285708</v>
      </c>
      <c r="AJ32" s="48"/>
    </row>
    <row r="33" spans="1:36" x14ac:dyDescent="0.4">
      <c r="A33" s="59">
        <v>29</v>
      </c>
      <c r="B33" s="60" t="s">
        <v>29</v>
      </c>
      <c r="C33" s="61" t="s">
        <v>38</v>
      </c>
      <c r="D33" s="84" t="s">
        <v>149</v>
      </c>
      <c r="E33" s="159">
        <v>5</v>
      </c>
      <c r="F33" s="59">
        <v>2</v>
      </c>
      <c r="G33" s="239">
        <v>0.52</v>
      </c>
      <c r="H33" s="240">
        <v>-4128125.87</v>
      </c>
      <c r="I33" s="68"/>
      <c r="J33" s="101">
        <f t="shared" si="0"/>
        <v>100</v>
      </c>
      <c r="K33" s="101">
        <f t="shared" si="1"/>
        <v>100</v>
      </c>
      <c r="L33" s="101">
        <f t="shared" si="2"/>
        <v>100</v>
      </c>
      <c r="M33" s="101">
        <f t="shared" si="3"/>
        <v>100</v>
      </c>
      <c r="N33" s="102">
        <f t="shared" si="5"/>
        <v>100</v>
      </c>
      <c r="O33" s="59">
        <v>2</v>
      </c>
      <c r="P33" s="245">
        <v>100</v>
      </c>
      <c r="Q33" s="67">
        <v>-458680.65222222224</v>
      </c>
      <c r="R33" s="69" t="s">
        <v>300</v>
      </c>
      <c r="S33" s="102">
        <v>1</v>
      </c>
      <c r="T33" s="102">
        <v>1</v>
      </c>
      <c r="U33" s="238">
        <v>1</v>
      </c>
      <c r="V33" s="238">
        <v>1</v>
      </c>
      <c r="W33" s="102">
        <v>1</v>
      </c>
      <c r="X33" s="102">
        <v>1</v>
      </c>
      <c r="Y33" s="102">
        <v>1</v>
      </c>
      <c r="Z33" s="103">
        <f t="shared" si="6"/>
        <v>7</v>
      </c>
      <c r="AA33" s="161">
        <f t="shared" si="10"/>
        <v>50</v>
      </c>
      <c r="AB33" s="161">
        <f t="shared" si="10"/>
        <v>50</v>
      </c>
      <c r="AC33" s="161">
        <f t="shared" si="10"/>
        <v>50</v>
      </c>
      <c r="AD33" s="161">
        <f t="shared" si="10"/>
        <v>50</v>
      </c>
      <c r="AE33" s="161">
        <f t="shared" si="10"/>
        <v>50</v>
      </c>
      <c r="AF33" s="161">
        <f t="shared" si="10"/>
        <v>50</v>
      </c>
      <c r="AG33" s="162">
        <f t="shared" si="8"/>
        <v>100</v>
      </c>
      <c r="AH33" s="161">
        <f t="shared" si="9"/>
        <v>100</v>
      </c>
      <c r="AJ33" s="48"/>
    </row>
    <row r="34" spans="1:36" x14ac:dyDescent="0.4">
      <c r="A34" s="59">
        <v>30</v>
      </c>
      <c r="B34" s="60" t="s">
        <v>29</v>
      </c>
      <c r="C34" s="61" t="s">
        <v>39</v>
      </c>
      <c r="D34" s="84" t="s">
        <v>150</v>
      </c>
      <c r="E34" s="159">
        <v>5</v>
      </c>
      <c r="F34" s="59">
        <v>2</v>
      </c>
      <c r="G34" s="239">
        <v>0.19</v>
      </c>
      <c r="H34" s="240">
        <v>-7505539.4800000004</v>
      </c>
      <c r="I34" s="68"/>
      <c r="J34" s="101">
        <f t="shared" si="0"/>
        <v>100</v>
      </c>
      <c r="K34" s="101">
        <f t="shared" si="1"/>
        <v>100</v>
      </c>
      <c r="L34" s="101">
        <f t="shared" si="2"/>
        <v>0</v>
      </c>
      <c r="M34" s="101">
        <f t="shared" si="3"/>
        <v>0</v>
      </c>
      <c r="N34" s="102">
        <f t="shared" si="5"/>
        <v>57.142857142857139</v>
      </c>
      <c r="O34" s="59">
        <v>2</v>
      </c>
      <c r="P34" s="245">
        <v>57.142857142857139</v>
      </c>
      <c r="Q34" s="67">
        <v>-833948.83111111121</v>
      </c>
      <c r="R34" s="69" t="s">
        <v>300</v>
      </c>
      <c r="S34" s="102">
        <v>1</v>
      </c>
      <c r="T34" s="102">
        <v>1</v>
      </c>
      <c r="U34" s="238">
        <v>1</v>
      </c>
      <c r="V34" s="238">
        <v>1</v>
      </c>
      <c r="W34" s="102">
        <v>0</v>
      </c>
      <c r="X34" s="102">
        <v>0</v>
      </c>
      <c r="Y34" s="102">
        <v>0</v>
      </c>
      <c r="Z34" s="103">
        <f t="shared" si="6"/>
        <v>4</v>
      </c>
      <c r="AA34" s="161">
        <f t="shared" si="10"/>
        <v>50</v>
      </c>
      <c r="AB34" s="161">
        <f t="shared" si="10"/>
        <v>50</v>
      </c>
      <c r="AC34" s="161">
        <f t="shared" si="10"/>
        <v>50</v>
      </c>
      <c r="AD34" s="161">
        <f t="shared" si="10"/>
        <v>50</v>
      </c>
      <c r="AE34" s="161">
        <f t="shared" si="10"/>
        <v>0</v>
      </c>
      <c r="AF34" s="161">
        <f t="shared" si="10"/>
        <v>0</v>
      </c>
      <c r="AG34" s="162">
        <f t="shared" si="8"/>
        <v>0</v>
      </c>
      <c r="AH34" s="161">
        <f t="shared" si="9"/>
        <v>57.142857142857139</v>
      </c>
      <c r="AJ34" s="48"/>
    </row>
    <row r="35" spans="1:36" x14ac:dyDescent="0.4">
      <c r="A35" s="59">
        <v>31</v>
      </c>
      <c r="B35" s="60" t="s">
        <v>29</v>
      </c>
      <c r="C35" s="61" t="s">
        <v>40</v>
      </c>
      <c r="D35" s="84" t="s">
        <v>151</v>
      </c>
      <c r="E35" s="159">
        <v>6</v>
      </c>
      <c r="F35" s="59">
        <v>5</v>
      </c>
      <c r="G35" s="239">
        <v>0.19</v>
      </c>
      <c r="H35" s="240">
        <v>-878644.44</v>
      </c>
      <c r="I35" s="86" t="s">
        <v>6</v>
      </c>
      <c r="J35" s="101">
        <f t="shared" si="0"/>
        <v>100</v>
      </c>
      <c r="K35" s="101">
        <f t="shared" si="1"/>
        <v>100</v>
      </c>
      <c r="L35" s="101">
        <f t="shared" si="2"/>
        <v>100</v>
      </c>
      <c r="M35" s="101">
        <f t="shared" si="3"/>
        <v>100</v>
      </c>
      <c r="N35" s="102">
        <f t="shared" si="5"/>
        <v>100</v>
      </c>
      <c r="O35" s="59">
        <v>5</v>
      </c>
      <c r="P35" s="245">
        <v>100</v>
      </c>
      <c r="Q35" s="67">
        <v>-97627.159999999989</v>
      </c>
      <c r="R35" s="116" t="s">
        <v>302</v>
      </c>
      <c r="S35" s="102">
        <v>1</v>
      </c>
      <c r="T35" s="102">
        <v>1</v>
      </c>
      <c r="U35" s="238">
        <v>1</v>
      </c>
      <c r="V35" s="238">
        <v>1</v>
      </c>
      <c r="W35" s="102">
        <v>1</v>
      </c>
      <c r="X35" s="102">
        <v>1</v>
      </c>
      <c r="Y35" s="102">
        <v>1</v>
      </c>
      <c r="Z35" s="103">
        <f t="shared" si="6"/>
        <v>7</v>
      </c>
      <c r="AA35" s="161">
        <f t="shared" si="10"/>
        <v>50</v>
      </c>
      <c r="AB35" s="161">
        <f t="shared" si="10"/>
        <v>50</v>
      </c>
      <c r="AC35" s="161">
        <f t="shared" si="10"/>
        <v>50</v>
      </c>
      <c r="AD35" s="161">
        <f t="shared" si="10"/>
        <v>50</v>
      </c>
      <c r="AE35" s="161">
        <f t="shared" si="10"/>
        <v>50</v>
      </c>
      <c r="AF35" s="161">
        <f t="shared" si="10"/>
        <v>50</v>
      </c>
      <c r="AG35" s="162">
        <f t="shared" si="8"/>
        <v>100</v>
      </c>
      <c r="AH35" s="161">
        <f t="shared" si="9"/>
        <v>100</v>
      </c>
      <c r="AJ35" s="48"/>
    </row>
    <row r="36" spans="1:36" x14ac:dyDescent="0.4">
      <c r="A36" s="59">
        <v>32</v>
      </c>
      <c r="B36" s="60" t="s">
        <v>29</v>
      </c>
      <c r="C36" s="61" t="s">
        <v>41</v>
      </c>
      <c r="D36" s="84" t="s">
        <v>152</v>
      </c>
      <c r="E36" s="159">
        <v>12</v>
      </c>
      <c r="F36" s="59">
        <v>2</v>
      </c>
      <c r="G36" s="239">
        <v>0.56000000000000005</v>
      </c>
      <c r="H36" s="240">
        <v>-2505325.14</v>
      </c>
      <c r="I36" s="68"/>
      <c r="J36" s="101">
        <f t="shared" si="0"/>
        <v>0</v>
      </c>
      <c r="K36" s="101">
        <f t="shared" si="1"/>
        <v>100</v>
      </c>
      <c r="L36" s="101">
        <f t="shared" si="2"/>
        <v>0</v>
      </c>
      <c r="M36" s="101">
        <f t="shared" si="3"/>
        <v>100</v>
      </c>
      <c r="N36" s="102">
        <f t="shared" si="5"/>
        <v>42.857142857142854</v>
      </c>
      <c r="O36" s="59">
        <v>2</v>
      </c>
      <c r="P36" s="246">
        <v>42.857142857142854</v>
      </c>
      <c r="Q36" s="67">
        <v>-278369.46000000002</v>
      </c>
      <c r="R36" s="115" t="s">
        <v>301</v>
      </c>
      <c r="S36" s="102">
        <v>0</v>
      </c>
      <c r="T36" s="102">
        <v>0</v>
      </c>
      <c r="U36" s="238">
        <v>1</v>
      </c>
      <c r="V36" s="238">
        <v>1</v>
      </c>
      <c r="W36" s="102">
        <v>0</v>
      </c>
      <c r="X36" s="102">
        <v>0</v>
      </c>
      <c r="Y36" s="102">
        <v>1</v>
      </c>
      <c r="Z36" s="103">
        <f t="shared" si="6"/>
        <v>3</v>
      </c>
      <c r="AA36" s="161">
        <f t="shared" si="10"/>
        <v>0</v>
      </c>
      <c r="AB36" s="161">
        <f t="shared" si="10"/>
        <v>0</v>
      </c>
      <c r="AC36" s="161">
        <f t="shared" si="10"/>
        <v>50</v>
      </c>
      <c r="AD36" s="161">
        <f t="shared" si="10"/>
        <v>50</v>
      </c>
      <c r="AE36" s="161">
        <f t="shared" si="10"/>
        <v>0</v>
      </c>
      <c r="AF36" s="161">
        <f t="shared" si="10"/>
        <v>0</v>
      </c>
      <c r="AG36" s="162">
        <f t="shared" si="8"/>
        <v>100</v>
      </c>
      <c r="AH36" s="161">
        <f t="shared" si="9"/>
        <v>42.857142857142854</v>
      </c>
      <c r="AJ36" s="48"/>
    </row>
    <row r="37" spans="1:36" x14ac:dyDescent="0.4">
      <c r="A37" s="59">
        <v>33</v>
      </c>
      <c r="B37" s="60" t="s">
        <v>29</v>
      </c>
      <c r="C37" s="61" t="s">
        <v>42</v>
      </c>
      <c r="D37" s="84" t="s">
        <v>153</v>
      </c>
      <c r="E37" s="159">
        <v>6</v>
      </c>
      <c r="F37" s="59">
        <v>1</v>
      </c>
      <c r="G37" s="239">
        <v>2.04</v>
      </c>
      <c r="H37" s="240">
        <v>-12327786.119999999</v>
      </c>
      <c r="I37" s="68"/>
      <c r="J37" s="101">
        <f t="shared" si="0"/>
        <v>100</v>
      </c>
      <c r="K37" s="101">
        <f t="shared" si="1"/>
        <v>100</v>
      </c>
      <c r="L37" s="101">
        <f t="shared" si="2"/>
        <v>0</v>
      </c>
      <c r="M37" s="101">
        <f t="shared" si="3"/>
        <v>100</v>
      </c>
      <c r="N37" s="102">
        <f t="shared" si="5"/>
        <v>71.428571428571431</v>
      </c>
      <c r="O37" s="59">
        <v>1</v>
      </c>
      <c r="P37" s="245">
        <v>71.428571428571431</v>
      </c>
      <c r="Q37" s="67">
        <v>-1369754.0133333332</v>
      </c>
      <c r="R37" s="69" t="s">
        <v>300</v>
      </c>
      <c r="S37" s="102">
        <v>1</v>
      </c>
      <c r="T37" s="102">
        <v>1</v>
      </c>
      <c r="U37" s="238">
        <v>1</v>
      </c>
      <c r="V37" s="238">
        <v>1</v>
      </c>
      <c r="W37" s="102">
        <v>0</v>
      </c>
      <c r="X37" s="102">
        <v>0</v>
      </c>
      <c r="Y37" s="102">
        <v>1</v>
      </c>
      <c r="Z37" s="103">
        <f t="shared" si="6"/>
        <v>5</v>
      </c>
      <c r="AA37" s="161">
        <f t="shared" si="10"/>
        <v>50</v>
      </c>
      <c r="AB37" s="161">
        <f t="shared" si="10"/>
        <v>50</v>
      </c>
      <c r="AC37" s="161">
        <f t="shared" si="10"/>
        <v>50</v>
      </c>
      <c r="AD37" s="161">
        <f t="shared" si="10"/>
        <v>50</v>
      </c>
      <c r="AE37" s="161">
        <f t="shared" si="10"/>
        <v>0</v>
      </c>
      <c r="AF37" s="161">
        <f t="shared" si="10"/>
        <v>0</v>
      </c>
      <c r="AG37" s="162">
        <f t="shared" si="8"/>
        <v>100</v>
      </c>
      <c r="AH37" s="161">
        <f t="shared" si="9"/>
        <v>71.428571428571431</v>
      </c>
      <c r="AJ37" s="48"/>
    </row>
    <row r="38" spans="1:36" x14ac:dyDescent="0.4">
      <c r="A38" s="59">
        <v>34</v>
      </c>
      <c r="B38" s="60" t="s">
        <v>29</v>
      </c>
      <c r="C38" s="61" t="s">
        <v>43</v>
      </c>
      <c r="D38" s="84" t="s">
        <v>154</v>
      </c>
      <c r="E38" s="159">
        <v>5</v>
      </c>
      <c r="F38" s="59">
        <v>2</v>
      </c>
      <c r="G38" s="239">
        <v>0.49</v>
      </c>
      <c r="H38" s="240">
        <v>-4231182.21</v>
      </c>
      <c r="I38" s="68"/>
      <c r="J38" s="101">
        <f t="shared" si="0"/>
        <v>50</v>
      </c>
      <c r="K38" s="101">
        <f t="shared" si="1"/>
        <v>100</v>
      </c>
      <c r="L38" s="101">
        <f t="shared" si="2"/>
        <v>50</v>
      </c>
      <c r="M38" s="101">
        <f t="shared" si="3"/>
        <v>0</v>
      </c>
      <c r="N38" s="102">
        <f t="shared" si="5"/>
        <v>57.142857142857139</v>
      </c>
      <c r="O38" s="59">
        <v>2</v>
      </c>
      <c r="P38" s="245">
        <v>57.142857142857139</v>
      </c>
      <c r="Q38" s="67">
        <v>-470131.35666666669</v>
      </c>
      <c r="R38" s="115" t="s">
        <v>301</v>
      </c>
      <c r="S38" s="102">
        <v>0</v>
      </c>
      <c r="T38" s="102">
        <v>1</v>
      </c>
      <c r="U38" s="238">
        <v>1</v>
      </c>
      <c r="V38" s="238">
        <v>1</v>
      </c>
      <c r="W38" s="102">
        <v>1</v>
      </c>
      <c r="X38" s="102">
        <v>0</v>
      </c>
      <c r="Y38" s="102">
        <v>0</v>
      </c>
      <c r="Z38" s="103">
        <f t="shared" si="6"/>
        <v>4</v>
      </c>
      <c r="AA38" s="161">
        <f t="shared" si="10"/>
        <v>0</v>
      </c>
      <c r="AB38" s="161">
        <f t="shared" si="10"/>
        <v>50</v>
      </c>
      <c r="AC38" s="161">
        <f t="shared" si="10"/>
        <v>50</v>
      </c>
      <c r="AD38" s="161">
        <f t="shared" si="10"/>
        <v>50</v>
      </c>
      <c r="AE38" s="161">
        <f t="shared" si="10"/>
        <v>50</v>
      </c>
      <c r="AF38" s="161">
        <f t="shared" si="10"/>
        <v>0</v>
      </c>
      <c r="AG38" s="162">
        <f t="shared" si="8"/>
        <v>0</v>
      </c>
      <c r="AH38" s="161">
        <f t="shared" si="9"/>
        <v>57.142857142857139</v>
      </c>
      <c r="AJ38" s="48"/>
    </row>
    <row r="39" spans="1:36" x14ac:dyDescent="0.4">
      <c r="A39" s="59">
        <v>35</v>
      </c>
      <c r="B39" s="60" t="s">
        <v>44</v>
      </c>
      <c r="C39" s="61" t="s">
        <v>45</v>
      </c>
      <c r="D39" s="60" t="s">
        <v>44</v>
      </c>
      <c r="E39" s="158">
        <v>19</v>
      </c>
      <c r="F39" s="59">
        <v>1</v>
      </c>
      <c r="G39" s="239">
        <v>0.63</v>
      </c>
      <c r="H39" s="240">
        <v>561898906.84000003</v>
      </c>
      <c r="I39" s="160"/>
      <c r="J39" s="101">
        <f t="shared" si="0"/>
        <v>100</v>
      </c>
      <c r="K39" s="101">
        <f t="shared" si="1"/>
        <v>100</v>
      </c>
      <c r="L39" s="101">
        <f t="shared" si="2"/>
        <v>50</v>
      </c>
      <c r="M39" s="101">
        <f t="shared" si="3"/>
        <v>100</v>
      </c>
      <c r="N39" s="102">
        <f t="shared" si="5"/>
        <v>85.714285714285708</v>
      </c>
      <c r="O39" s="59">
        <v>1</v>
      </c>
      <c r="P39" s="245">
        <v>85.714285714285708</v>
      </c>
      <c r="Q39" s="67">
        <v>62433211.871111117</v>
      </c>
      <c r="R39" s="69" t="s">
        <v>300</v>
      </c>
      <c r="S39" s="102">
        <v>1</v>
      </c>
      <c r="T39" s="102">
        <v>1</v>
      </c>
      <c r="U39" s="238">
        <v>1</v>
      </c>
      <c r="V39" s="238">
        <v>1</v>
      </c>
      <c r="W39" s="102">
        <v>0</v>
      </c>
      <c r="X39" s="102">
        <v>1</v>
      </c>
      <c r="Y39" s="102">
        <v>1</v>
      </c>
      <c r="Z39" s="103">
        <f t="shared" si="6"/>
        <v>6</v>
      </c>
      <c r="AA39" s="161">
        <f t="shared" si="10"/>
        <v>50</v>
      </c>
      <c r="AB39" s="161">
        <f t="shared" si="10"/>
        <v>50</v>
      </c>
      <c r="AC39" s="161">
        <f t="shared" si="10"/>
        <v>50</v>
      </c>
      <c r="AD39" s="161">
        <f t="shared" si="10"/>
        <v>50</v>
      </c>
      <c r="AE39" s="161">
        <f t="shared" si="10"/>
        <v>0</v>
      </c>
      <c r="AF39" s="161">
        <f t="shared" si="10"/>
        <v>50</v>
      </c>
      <c r="AG39" s="162">
        <f t="shared" si="8"/>
        <v>100</v>
      </c>
      <c r="AH39" s="161">
        <f t="shared" si="9"/>
        <v>85.714285714285708</v>
      </c>
      <c r="AJ39" s="48"/>
    </row>
    <row r="40" spans="1:36" x14ac:dyDescent="0.4">
      <c r="A40" s="59">
        <v>36</v>
      </c>
      <c r="B40" s="60" t="s">
        <v>44</v>
      </c>
      <c r="C40" s="61" t="s">
        <v>46</v>
      </c>
      <c r="D40" s="60" t="s">
        <v>155</v>
      </c>
      <c r="E40" s="158">
        <v>6</v>
      </c>
      <c r="F40" s="59">
        <v>0</v>
      </c>
      <c r="G40" s="239">
        <v>4.28</v>
      </c>
      <c r="H40" s="240">
        <v>3981003.79</v>
      </c>
      <c r="I40" s="68"/>
      <c r="J40" s="101">
        <f t="shared" si="0"/>
        <v>100</v>
      </c>
      <c r="K40" s="101">
        <f t="shared" si="1"/>
        <v>100</v>
      </c>
      <c r="L40" s="101">
        <f t="shared" si="2"/>
        <v>100</v>
      </c>
      <c r="M40" s="101">
        <f t="shared" si="3"/>
        <v>0</v>
      </c>
      <c r="N40" s="102">
        <f t="shared" si="5"/>
        <v>85.714285714285708</v>
      </c>
      <c r="O40" s="59">
        <v>0</v>
      </c>
      <c r="P40" s="245">
        <v>85.714285714285708</v>
      </c>
      <c r="Q40" s="67">
        <v>442333.75444444444</v>
      </c>
      <c r="R40" s="69" t="s">
        <v>300</v>
      </c>
      <c r="S40" s="102">
        <v>1</v>
      </c>
      <c r="T40" s="102">
        <v>1</v>
      </c>
      <c r="U40" s="238">
        <v>1</v>
      </c>
      <c r="V40" s="238">
        <v>1</v>
      </c>
      <c r="W40" s="102">
        <v>1</v>
      </c>
      <c r="X40" s="102">
        <v>1</v>
      </c>
      <c r="Y40" s="102">
        <v>0</v>
      </c>
      <c r="Z40" s="103">
        <f t="shared" si="6"/>
        <v>6</v>
      </c>
      <c r="AA40" s="161">
        <f t="shared" si="10"/>
        <v>50</v>
      </c>
      <c r="AB40" s="161">
        <f t="shared" si="10"/>
        <v>50</v>
      </c>
      <c r="AC40" s="161">
        <f t="shared" si="10"/>
        <v>50</v>
      </c>
      <c r="AD40" s="161">
        <f t="shared" si="10"/>
        <v>50</v>
      </c>
      <c r="AE40" s="161">
        <f t="shared" si="10"/>
        <v>50</v>
      </c>
      <c r="AF40" s="161">
        <f t="shared" si="10"/>
        <v>50</v>
      </c>
      <c r="AG40" s="162">
        <f t="shared" si="8"/>
        <v>0</v>
      </c>
      <c r="AH40" s="161">
        <f t="shared" si="9"/>
        <v>85.714285714285708</v>
      </c>
      <c r="AJ40" s="48"/>
    </row>
    <row r="41" spans="1:36" x14ac:dyDescent="0.4">
      <c r="A41" s="59">
        <v>37</v>
      </c>
      <c r="B41" s="60" t="s">
        <v>44</v>
      </c>
      <c r="C41" s="61" t="s">
        <v>47</v>
      </c>
      <c r="D41" s="60" t="s">
        <v>156</v>
      </c>
      <c r="E41" s="158">
        <v>5</v>
      </c>
      <c r="F41" s="59">
        <v>1</v>
      </c>
      <c r="G41" s="239">
        <v>2.98</v>
      </c>
      <c r="H41" s="240">
        <v>-2352855.81</v>
      </c>
      <c r="I41" s="68"/>
      <c r="J41" s="101">
        <f t="shared" si="0"/>
        <v>50</v>
      </c>
      <c r="K41" s="101">
        <f t="shared" si="1"/>
        <v>100</v>
      </c>
      <c r="L41" s="101">
        <f t="shared" si="2"/>
        <v>100</v>
      </c>
      <c r="M41" s="101">
        <f t="shared" si="3"/>
        <v>100</v>
      </c>
      <c r="N41" s="102">
        <f t="shared" si="5"/>
        <v>85.714285714285708</v>
      </c>
      <c r="O41" s="59">
        <v>1</v>
      </c>
      <c r="P41" s="245">
        <v>85.714285714285708</v>
      </c>
      <c r="Q41" s="67">
        <v>-261428.42333333334</v>
      </c>
      <c r="R41" s="69" t="s">
        <v>300</v>
      </c>
      <c r="S41" s="102">
        <v>0</v>
      </c>
      <c r="T41" s="102">
        <v>1</v>
      </c>
      <c r="U41" s="238">
        <v>1</v>
      </c>
      <c r="V41" s="238">
        <v>1</v>
      </c>
      <c r="W41" s="102">
        <v>1</v>
      </c>
      <c r="X41" s="102">
        <v>1</v>
      </c>
      <c r="Y41" s="102">
        <v>1</v>
      </c>
      <c r="Z41" s="103">
        <f t="shared" si="6"/>
        <v>6</v>
      </c>
      <c r="AA41" s="161">
        <f t="shared" si="10"/>
        <v>0</v>
      </c>
      <c r="AB41" s="161">
        <f t="shared" si="10"/>
        <v>50</v>
      </c>
      <c r="AC41" s="161">
        <f t="shared" si="10"/>
        <v>50</v>
      </c>
      <c r="AD41" s="161">
        <f t="shared" si="10"/>
        <v>50</v>
      </c>
      <c r="AE41" s="161">
        <f t="shared" si="10"/>
        <v>50</v>
      </c>
      <c r="AF41" s="161">
        <f t="shared" si="10"/>
        <v>50</v>
      </c>
      <c r="AG41" s="162">
        <f t="shared" si="8"/>
        <v>100</v>
      </c>
      <c r="AH41" s="161">
        <f t="shared" si="9"/>
        <v>85.714285714285708</v>
      </c>
      <c r="AJ41" s="48"/>
    </row>
    <row r="42" spans="1:36" x14ac:dyDescent="0.4">
      <c r="A42" s="59">
        <v>38</v>
      </c>
      <c r="B42" s="60" t="s">
        <v>44</v>
      </c>
      <c r="C42" s="61" t="s">
        <v>48</v>
      </c>
      <c r="D42" s="60" t="s">
        <v>157</v>
      </c>
      <c r="E42" s="158">
        <v>10</v>
      </c>
      <c r="F42" s="59">
        <v>1</v>
      </c>
      <c r="G42" s="239">
        <v>0.43</v>
      </c>
      <c r="H42" s="240">
        <v>51981079.450000003</v>
      </c>
      <c r="I42" s="68"/>
      <c r="J42" s="101">
        <f t="shared" si="0"/>
        <v>100</v>
      </c>
      <c r="K42" s="101">
        <f t="shared" si="1"/>
        <v>100</v>
      </c>
      <c r="L42" s="101">
        <f t="shared" si="2"/>
        <v>100</v>
      </c>
      <c r="M42" s="101">
        <f t="shared" si="3"/>
        <v>100</v>
      </c>
      <c r="N42" s="102">
        <f t="shared" si="5"/>
        <v>100</v>
      </c>
      <c r="O42" s="59">
        <v>1</v>
      </c>
      <c r="P42" s="245">
        <v>100</v>
      </c>
      <c r="Q42" s="67">
        <v>5775675.4944444448</v>
      </c>
      <c r="R42" s="69" t="s">
        <v>300</v>
      </c>
      <c r="S42" s="102">
        <v>1</v>
      </c>
      <c r="T42" s="102">
        <v>1</v>
      </c>
      <c r="U42" s="238">
        <v>1</v>
      </c>
      <c r="V42" s="238">
        <v>1</v>
      </c>
      <c r="W42" s="102">
        <v>1</v>
      </c>
      <c r="X42" s="102">
        <v>1</v>
      </c>
      <c r="Y42" s="102">
        <v>1</v>
      </c>
      <c r="Z42" s="103">
        <f t="shared" si="6"/>
        <v>7</v>
      </c>
      <c r="AA42" s="161">
        <f t="shared" si="10"/>
        <v>50</v>
      </c>
      <c r="AB42" s="161">
        <f t="shared" si="10"/>
        <v>50</v>
      </c>
      <c r="AC42" s="161">
        <f t="shared" si="10"/>
        <v>50</v>
      </c>
      <c r="AD42" s="161">
        <f t="shared" si="10"/>
        <v>50</v>
      </c>
      <c r="AE42" s="161">
        <f t="shared" si="10"/>
        <v>50</v>
      </c>
      <c r="AF42" s="161">
        <f t="shared" si="10"/>
        <v>50</v>
      </c>
      <c r="AG42" s="162">
        <f t="shared" si="8"/>
        <v>100</v>
      </c>
      <c r="AH42" s="161">
        <f t="shared" si="9"/>
        <v>100</v>
      </c>
      <c r="AJ42" s="48"/>
    </row>
    <row r="43" spans="1:36" x14ac:dyDescent="0.4">
      <c r="A43" s="59">
        <v>39</v>
      </c>
      <c r="B43" s="60" t="s">
        <v>44</v>
      </c>
      <c r="C43" s="61" t="s">
        <v>49</v>
      </c>
      <c r="D43" s="60" t="s">
        <v>158</v>
      </c>
      <c r="E43" s="158">
        <v>13</v>
      </c>
      <c r="F43" s="59">
        <v>2</v>
      </c>
      <c r="G43" s="239">
        <v>0.66</v>
      </c>
      <c r="H43" s="240">
        <v>-5427686.5800000001</v>
      </c>
      <c r="I43" s="68"/>
      <c r="J43" s="101">
        <f t="shared" si="0"/>
        <v>100</v>
      </c>
      <c r="K43" s="101">
        <f t="shared" si="1"/>
        <v>100</v>
      </c>
      <c r="L43" s="101">
        <f t="shared" si="2"/>
        <v>100</v>
      </c>
      <c r="M43" s="101">
        <f t="shared" si="3"/>
        <v>100</v>
      </c>
      <c r="N43" s="102">
        <f t="shared" si="5"/>
        <v>100</v>
      </c>
      <c r="O43" s="59">
        <v>2</v>
      </c>
      <c r="P43" s="245">
        <v>100</v>
      </c>
      <c r="Q43" s="67">
        <v>-603076.28666666662</v>
      </c>
      <c r="R43" s="69" t="s">
        <v>300</v>
      </c>
      <c r="S43" s="102">
        <v>1</v>
      </c>
      <c r="T43" s="102">
        <v>1</v>
      </c>
      <c r="U43" s="238">
        <v>1</v>
      </c>
      <c r="V43" s="238">
        <v>1</v>
      </c>
      <c r="W43" s="102">
        <v>1</v>
      </c>
      <c r="X43" s="102">
        <v>1</v>
      </c>
      <c r="Y43" s="102">
        <v>1</v>
      </c>
      <c r="Z43" s="103">
        <f t="shared" si="6"/>
        <v>7</v>
      </c>
      <c r="AA43" s="161">
        <f t="shared" si="10"/>
        <v>50</v>
      </c>
      <c r="AB43" s="161">
        <f t="shared" si="10"/>
        <v>50</v>
      </c>
      <c r="AC43" s="161">
        <f t="shared" si="10"/>
        <v>50</v>
      </c>
      <c r="AD43" s="161">
        <f t="shared" si="10"/>
        <v>50</v>
      </c>
      <c r="AE43" s="161">
        <f t="shared" si="10"/>
        <v>50</v>
      </c>
      <c r="AF43" s="161">
        <f t="shared" si="10"/>
        <v>50</v>
      </c>
      <c r="AG43" s="162">
        <f t="shared" si="8"/>
        <v>100</v>
      </c>
      <c r="AH43" s="161">
        <f t="shared" si="9"/>
        <v>100</v>
      </c>
      <c r="AJ43" s="48"/>
    </row>
    <row r="44" spans="1:36" x14ac:dyDescent="0.4">
      <c r="A44" s="59">
        <v>40</v>
      </c>
      <c r="B44" s="60" t="s">
        <v>44</v>
      </c>
      <c r="C44" s="61" t="s">
        <v>50</v>
      </c>
      <c r="D44" s="60" t="s">
        <v>159</v>
      </c>
      <c r="E44" s="158">
        <v>6</v>
      </c>
      <c r="F44" s="59">
        <v>2</v>
      </c>
      <c r="G44" s="239">
        <v>0.6</v>
      </c>
      <c r="H44" s="240">
        <v>-6951794.6299999999</v>
      </c>
      <c r="I44" s="68"/>
      <c r="J44" s="101">
        <f t="shared" si="0"/>
        <v>50</v>
      </c>
      <c r="K44" s="101">
        <f t="shared" si="1"/>
        <v>100</v>
      </c>
      <c r="L44" s="101">
        <f t="shared" si="2"/>
        <v>50</v>
      </c>
      <c r="M44" s="101">
        <f t="shared" si="3"/>
        <v>100</v>
      </c>
      <c r="N44" s="102">
        <f t="shared" si="5"/>
        <v>71.428571428571431</v>
      </c>
      <c r="O44" s="59">
        <v>2</v>
      </c>
      <c r="P44" s="245">
        <v>71.428571428571431</v>
      </c>
      <c r="Q44" s="67">
        <v>-772421.62555555557</v>
      </c>
      <c r="R44" s="69" t="s">
        <v>300</v>
      </c>
      <c r="S44" s="102">
        <v>0</v>
      </c>
      <c r="T44" s="102">
        <v>1</v>
      </c>
      <c r="U44" s="238">
        <v>1</v>
      </c>
      <c r="V44" s="238">
        <v>1</v>
      </c>
      <c r="W44" s="102">
        <v>1</v>
      </c>
      <c r="X44" s="102">
        <v>0</v>
      </c>
      <c r="Y44" s="102">
        <v>1</v>
      </c>
      <c r="Z44" s="103">
        <f t="shared" si="6"/>
        <v>5</v>
      </c>
      <c r="AA44" s="161">
        <f t="shared" si="10"/>
        <v>0</v>
      </c>
      <c r="AB44" s="161">
        <f t="shared" si="10"/>
        <v>50</v>
      </c>
      <c r="AC44" s="161">
        <f t="shared" si="10"/>
        <v>50</v>
      </c>
      <c r="AD44" s="161">
        <f t="shared" si="10"/>
        <v>50</v>
      </c>
      <c r="AE44" s="161">
        <f t="shared" si="10"/>
        <v>50</v>
      </c>
      <c r="AF44" s="161">
        <f t="shared" si="10"/>
        <v>0</v>
      </c>
      <c r="AG44" s="162">
        <f t="shared" si="8"/>
        <v>100</v>
      </c>
      <c r="AH44" s="161">
        <f t="shared" si="9"/>
        <v>71.428571428571431</v>
      </c>
      <c r="AJ44" s="48"/>
    </row>
    <row r="45" spans="1:36" x14ac:dyDescent="0.4">
      <c r="A45" s="59">
        <v>41</v>
      </c>
      <c r="B45" s="60" t="s">
        <v>44</v>
      </c>
      <c r="C45" s="61" t="s">
        <v>51</v>
      </c>
      <c r="D45" s="60" t="s">
        <v>160</v>
      </c>
      <c r="E45" s="158">
        <v>2</v>
      </c>
      <c r="F45" s="59">
        <v>1</v>
      </c>
      <c r="G45" s="239">
        <v>1.41</v>
      </c>
      <c r="H45" s="240">
        <v>-7261642.1900000004</v>
      </c>
      <c r="I45" s="68"/>
      <c r="J45" s="101">
        <f t="shared" si="0"/>
        <v>50</v>
      </c>
      <c r="K45" s="101">
        <f t="shared" si="1"/>
        <v>100</v>
      </c>
      <c r="L45" s="101">
        <f t="shared" si="2"/>
        <v>100</v>
      </c>
      <c r="M45" s="101">
        <f t="shared" si="3"/>
        <v>100</v>
      </c>
      <c r="N45" s="102">
        <f t="shared" si="5"/>
        <v>85.714285714285708</v>
      </c>
      <c r="O45" s="59">
        <v>1</v>
      </c>
      <c r="P45" s="245">
        <v>85.714285714285708</v>
      </c>
      <c r="Q45" s="67">
        <v>-806849.13222222228</v>
      </c>
      <c r="R45" s="69" t="s">
        <v>300</v>
      </c>
      <c r="S45" s="102">
        <v>0</v>
      </c>
      <c r="T45" s="102">
        <v>1</v>
      </c>
      <c r="U45" s="238">
        <v>1</v>
      </c>
      <c r="V45" s="238">
        <v>1</v>
      </c>
      <c r="W45" s="102">
        <v>1</v>
      </c>
      <c r="X45" s="102">
        <v>1</v>
      </c>
      <c r="Y45" s="102">
        <v>1</v>
      </c>
      <c r="Z45" s="103">
        <f t="shared" si="6"/>
        <v>6</v>
      </c>
      <c r="AA45" s="161">
        <f t="shared" si="10"/>
        <v>0</v>
      </c>
      <c r="AB45" s="161">
        <f t="shared" si="10"/>
        <v>50</v>
      </c>
      <c r="AC45" s="161">
        <f t="shared" si="10"/>
        <v>50</v>
      </c>
      <c r="AD45" s="161">
        <f t="shared" si="10"/>
        <v>50</v>
      </c>
      <c r="AE45" s="161">
        <f t="shared" si="10"/>
        <v>50</v>
      </c>
      <c r="AF45" s="161">
        <f t="shared" si="10"/>
        <v>50</v>
      </c>
      <c r="AG45" s="162">
        <f t="shared" si="8"/>
        <v>100</v>
      </c>
      <c r="AH45" s="161">
        <f t="shared" si="9"/>
        <v>85.714285714285708</v>
      </c>
      <c r="AJ45" s="48"/>
    </row>
    <row r="46" spans="1:36" x14ac:dyDescent="0.4">
      <c r="A46" s="59">
        <v>42</v>
      </c>
      <c r="B46" s="60" t="s">
        <v>44</v>
      </c>
      <c r="C46" s="61" t="s">
        <v>52</v>
      </c>
      <c r="D46" s="60" t="s">
        <v>161</v>
      </c>
      <c r="E46" s="158">
        <v>15</v>
      </c>
      <c r="F46" s="59">
        <v>1</v>
      </c>
      <c r="G46" s="239">
        <v>0.67</v>
      </c>
      <c r="H46" s="240">
        <v>46440489.600000001</v>
      </c>
      <c r="I46" s="68"/>
      <c r="J46" s="101">
        <f t="shared" si="0"/>
        <v>50</v>
      </c>
      <c r="K46" s="101">
        <f t="shared" si="1"/>
        <v>50</v>
      </c>
      <c r="L46" s="101">
        <f t="shared" si="2"/>
        <v>100</v>
      </c>
      <c r="M46" s="101">
        <f t="shared" si="3"/>
        <v>100</v>
      </c>
      <c r="N46" s="102">
        <f t="shared" si="5"/>
        <v>71.428571428571431</v>
      </c>
      <c r="O46" s="59">
        <v>1</v>
      </c>
      <c r="P46" s="245">
        <v>71.428571428571431</v>
      </c>
      <c r="Q46" s="67">
        <v>5160054.4000000004</v>
      </c>
      <c r="R46" s="69" t="s">
        <v>300</v>
      </c>
      <c r="S46" s="102">
        <v>0</v>
      </c>
      <c r="T46" s="102">
        <v>1</v>
      </c>
      <c r="U46" s="238">
        <v>0</v>
      </c>
      <c r="V46" s="238">
        <v>1</v>
      </c>
      <c r="W46" s="102">
        <v>1</v>
      </c>
      <c r="X46" s="102">
        <v>1</v>
      </c>
      <c r="Y46" s="102">
        <v>1</v>
      </c>
      <c r="Z46" s="103">
        <f t="shared" si="6"/>
        <v>5</v>
      </c>
      <c r="AA46" s="161">
        <f t="shared" si="10"/>
        <v>0</v>
      </c>
      <c r="AB46" s="161">
        <f t="shared" si="10"/>
        <v>50</v>
      </c>
      <c r="AC46" s="161">
        <f t="shared" si="10"/>
        <v>0</v>
      </c>
      <c r="AD46" s="161">
        <f t="shared" si="10"/>
        <v>50</v>
      </c>
      <c r="AE46" s="161">
        <f t="shared" si="10"/>
        <v>50</v>
      </c>
      <c r="AF46" s="161">
        <f t="shared" si="10"/>
        <v>50</v>
      </c>
      <c r="AG46" s="162">
        <f t="shared" si="8"/>
        <v>100</v>
      </c>
      <c r="AH46" s="161">
        <f t="shared" si="9"/>
        <v>71.428571428571431</v>
      </c>
      <c r="AJ46" s="48"/>
    </row>
    <row r="47" spans="1:36" x14ac:dyDescent="0.4">
      <c r="A47" s="59">
        <v>43</v>
      </c>
      <c r="B47" s="60" t="s">
        <v>44</v>
      </c>
      <c r="C47" s="61" t="s">
        <v>53</v>
      </c>
      <c r="D47" s="60" t="s">
        <v>162</v>
      </c>
      <c r="E47" s="158">
        <v>6</v>
      </c>
      <c r="F47" s="59">
        <v>1</v>
      </c>
      <c r="G47" s="239">
        <v>2.0699999999999998</v>
      </c>
      <c r="H47" s="240">
        <v>-4179923.46</v>
      </c>
      <c r="I47" s="68"/>
      <c r="J47" s="101">
        <f t="shared" si="0"/>
        <v>50</v>
      </c>
      <c r="K47" s="101">
        <f t="shared" si="1"/>
        <v>100</v>
      </c>
      <c r="L47" s="101">
        <f t="shared" si="2"/>
        <v>100</v>
      </c>
      <c r="M47" s="101">
        <f t="shared" si="3"/>
        <v>100</v>
      </c>
      <c r="N47" s="102">
        <f t="shared" si="5"/>
        <v>85.714285714285708</v>
      </c>
      <c r="O47" s="59">
        <v>1</v>
      </c>
      <c r="P47" s="245">
        <v>85.714285714285708</v>
      </c>
      <c r="Q47" s="67">
        <v>-464435.94</v>
      </c>
      <c r="R47" s="69" t="s">
        <v>300</v>
      </c>
      <c r="S47" s="102">
        <v>0</v>
      </c>
      <c r="T47" s="102">
        <v>1</v>
      </c>
      <c r="U47" s="238">
        <v>1</v>
      </c>
      <c r="V47" s="238">
        <v>1</v>
      </c>
      <c r="W47" s="102">
        <v>1</v>
      </c>
      <c r="X47" s="102">
        <v>1</v>
      </c>
      <c r="Y47" s="102">
        <v>1</v>
      </c>
      <c r="Z47" s="103">
        <f t="shared" si="6"/>
        <v>6</v>
      </c>
      <c r="AA47" s="161">
        <f t="shared" si="10"/>
        <v>0</v>
      </c>
      <c r="AB47" s="161">
        <f t="shared" si="10"/>
        <v>50</v>
      </c>
      <c r="AC47" s="161">
        <f t="shared" si="10"/>
        <v>50</v>
      </c>
      <c r="AD47" s="161">
        <f t="shared" si="10"/>
        <v>50</v>
      </c>
      <c r="AE47" s="161">
        <f t="shared" si="10"/>
        <v>50</v>
      </c>
      <c r="AF47" s="161">
        <f t="shared" si="10"/>
        <v>50</v>
      </c>
      <c r="AG47" s="162">
        <f t="shared" si="8"/>
        <v>100</v>
      </c>
      <c r="AH47" s="161">
        <f t="shared" si="9"/>
        <v>85.714285714285708</v>
      </c>
      <c r="AJ47" s="48"/>
    </row>
    <row r="48" spans="1:36" x14ac:dyDescent="0.4">
      <c r="A48" s="59">
        <v>44</v>
      </c>
      <c r="B48" s="60" t="s">
        <v>44</v>
      </c>
      <c r="C48" s="61" t="s">
        <v>54</v>
      </c>
      <c r="D48" s="60" t="s">
        <v>163</v>
      </c>
      <c r="E48" s="158">
        <v>10</v>
      </c>
      <c r="F48" s="59">
        <v>2</v>
      </c>
      <c r="G48" s="239">
        <v>0.63</v>
      </c>
      <c r="H48" s="240">
        <v>2762310.92</v>
      </c>
      <c r="I48" s="68"/>
      <c r="J48" s="101">
        <f t="shared" si="0"/>
        <v>100</v>
      </c>
      <c r="K48" s="101">
        <f t="shared" si="1"/>
        <v>100</v>
      </c>
      <c r="L48" s="101">
        <f t="shared" si="2"/>
        <v>100</v>
      </c>
      <c r="M48" s="101">
        <f t="shared" si="3"/>
        <v>100</v>
      </c>
      <c r="N48" s="102">
        <f t="shared" si="5"/>
        <v>100</v>
      </c>
      <c r="O48" s="59">
        <v>2</v>
      </c>
      <c r="P48" s="245">
        <v>100</v>
      </c>
      <c r="Q48" s="67">
        <v>306923.43555555557</v>
      </c>
      <c r="R48" s="241" t="s">
        <v>300</v>
      </c>
      <c r="S48" s="102">
        <v>1</v>
      </c>
      <c r="T48" s="102">
        <v>1</v>
      </c>
      <c r="U48" s="238">
        <v>1</v>
      </c>
      <c r="V48" s="238">
        <v>1</v>
      </c>
      <c r="W48" s="102">
        <v>1</v>
      </c>
      <c r="X48" s="102">
        <v>1</v>
      </c>
      <c r="Y48" s="102">
        <v>1</v>
      </c>
      <c r="Z48" s="103">
        <f t="shared" si="6"/>
        <v>7</v>
      </c>
      <c r="AA48" s="161">
        <f t="shared" si="10"/>
        <v>50</v>
      </c>
      <c r="AB48" s="161">
        <f t="shared" si="10"/>
        <v>50</v>
      </c>
      <c r="AC48" s="161">
        <f t="shared" si="10"/>
        <v>50</v>
      </c>
      <c r="AD48" s="161">
        <f t="shared" si="10"/>
        <v>50</v>
      </c>
      <c r="AE48" s="161">
        <f t="shared" si="10"/>
        <v>50</v>
      </c>
      <c r="AF48" s="161">
        <f t="shared" si="10"/>
        <v>50</v>
      </c>
      <c r="AG48" s="162">
        <f t="shared" si="8"/>
        <v>100</v>
      </c>
      <c r="AH48" s="161">
        <f t="shared" si="9"/>
        <v>100</v>
      </c>
      <c r="AJ48" s="48"/>
    </row>
    <row r="49" spans="1:36" x14ac:dyDescent="0.4">
      <c r="A49" s="59">
        <v>45</v>
      </c>
      <c r="B49" s="60" t="s">
        <v>44</v>
      </c>
      <c r="C49" s="61" t="s">
        <v>55</v>
      </c>
      <c r="D49" s="60" t="s">
        <v>164</v>
      </c>
      <c r="E49" s="158">
        <v>10</v>
      </c>
      <c r="F49" s="59">
        <v>2</v>
      </c>
      <c r="G49" s="239">
        <v>0.41</v>
      </c>
      <c r="H49" s="240">
        <v>-3242497.09</v>
      </c>
      <c r="I49" s="68"/>
      <c r="J49" s="101">
        <f t="shared" si="0"/>
        <v>100</v>
      </c>
      <c r="K49" s="101">
        <f t="shared" si="1"/>
        <v>100</v>
      </c>
      <c r="L49" s="101">
        <f t="shared" si="2"/>
        <v>100</v>
      </c>
      <c r="M49" s="101">
        <f t="shared" si="3"/>
        <v>100</v>
      </c>
      <c r="N49" s="102">
        <f t="shared" si="5"/>
        <v>100</v>
      </c>
      <c r="O49" s="59">
        <v>2</v>
      </c>
      <c r="P49" s="245">
        <v>100</v>
      </c>
      <c r="Q49" s="67">
        <v>-360277.45444444445</v>
      </c>
      <c r="R49" s="69" t="s">
        <v>300</v>
      </c>
      <c r="S49" s="102">
        <v>1</v>
      </c>
      <c r="T49" s="102">
        <v>1</v>
      </c>
      <c r="U49" s="238">
        <v>1</v>
      </c>
      <c r="V49" s="238">
        <v>1</v>
      </c>
      <c r="W49" s="102">
        <v>1</v>
      </c>
      <c r="X49" s="102">
        <v>1</v>
      </c>
      <c r="Y49" s="102">
        <v>1</v>
      </c>
      <c r="Z49" s="103">
        <f t="shared" si="6"/>
        <v>7</v>
      </c>
      <c r="AA49" s="161">
        <f t="shared" si="10"/>
        <v>50</v>
      </c>
      <c r="AB49" s="161">
        <f t="shared" si="10"/>
        <v>50</v>
      </c>
      <c r="AC49" s="161">
        <f t="shared" si="10"/>
        <v>50</v>
      </c>
      <c r="AD49" s="161">
        <f t="shared" si="10"/>
        <v>50</v>
      </c>
      <c r="AE49" s="161">
        <f t="shared" si="10"/>
        <v>50</v>
      </c>
      <c r="AF49" s="161">
        <f t="shared" si="10"/>
        <v>50</v>
      </c>
      <c r="AG49" s="162">
        <f t="shared" si="8"/>
        <v>100</v>
      </c>
      <c r="AH49" s="161">
        <f t="shared" si="9"/>
        <v>100</v>
      </c>
      <c r="AJ49" s="48"/>
    </row>
    <row r="50" spans="1:36" x14ac:dyDescent="0.4">
      <c r="A50" s="59">
        <v>46</v>
      </c>
      <c r="B50" s="60" t="s">
        <v>44</v>
      </c>
      <c r="C50" s="61" t="s">
        <v>56</v>
      </c>
      <c r="D50" s="60" t="s">
        <v>165</v>
      </c>
      <c r="E50" s="158">
        <v>5</v>
      </c>
      <c r="F50" s="59">
        <v>1</v>
      </c>
      <c r="G50" s="239">
        <v>2.38</v>
      </c>
      <c r="H50" s="240">
        <v>824268.02</v>
      </c>
      <c r="I50" s="68"/>
      <c r="J50" s="101">
        <f t="shared" si="0"/>
        <v>100</v>
      </c>
      <c r="K50" s="101">
        <f t="shared" si="1"/>
        <v>100</v>
      </c>
      <c r="L50" s="101">
        <f t="shared" si="2"/>
        <v>100</v>
      </c>
      <c r="M50" s="101">
        <f t="shared" si="3"/>
        <v>100</v>
      </c>
      <c r="N50" s="102">
        <f t="shared" si="5"/>
        <v>100</v>
      </c>
      <c r="O50" s="59">
        <v>1</v>
      </c>
      <c r="P50" s="245">
        <v>100</v>
      </c>
      <c r="Q50" s="67">
        <v>91585.335555555561</v>
      </c>
      <c r="R50" s="69" t="s">
        <v>300</v>
      </c>
      <c r="S50" s="102">
        <v>1</v>
      </c>
      <c r="T50" s="102">
        <v>1</v>
      </c>
      <c r="U50" s="238">
        <v>1</v>
      </c>
      <c r="V50" s="238">
        <v>1</v>
      </c>
      <c r="W50" s="102">
        <v>1</v>
      </c>
      <c r="X50" s="102">
        <v>1</v>
      </c>
      <c r="Y50" s="102">
        <v>1</v>
      </c>
      <c r="Z50" s="103">
        <f t="shared" si="6"/>
        <v>7</v>
      </c>
      <c r="AA50" s="161">
        <f t="shared" si="10"/>
        <v>50</v>
      </c>
      <c r="AB50" s="161">
        <f t="shared" si="10"/>
        <v>50</v>
      </c>
      <c r="AC50" s="161">
        <f t="shared" si="10"/>
        <v>50</v>
      </c>
      <c r="AD50" s="161">
        <f t="shared" si="10"/>
        <v>50</v>
      </c>
      <c r="AE50" s="161">
        <f t="shared" si="10"/>
        <v>50</v>
      </c>
      <c r="AF50" s="161">
        <f t="shared" si="10"/>
        <v>50</v>
      </c>
      <c r="AG50" s="162">
        <f t="shared" si="8"/>
        <v>100</v>
      </c>
      <c r="AH50" s="161">
        <f t="shared" si="9"/>
        <v>100</v>
      </c>
      <c r="AJ50" s="48"/>
    </row>
    <row r="51" spans="1:36" x14ac:dyDescent="0.4">
      <c r="A51" s="59">
        <v>47</v>
      </c>
      <c r="B51" s="60" t="s">
        <v>44</v>
      </c>
      <c r="C51" s="61" t="s">
        <v>57</v>
      </c>
      <c r="D51" s="60" t="s">
        <v>166</v>
      </c>
      <c r="E51" s="158">
        <v>5</v>
      </c>
      <c r="F51" s="59">
        <v>1</v>
      </c>
      <c r="G51" s="239">
        <v>1.2</v>
      </c>
      <c r="H51" s="240">
        <v>-6374867.0999999996</v>
      </c>
      <c r="I51" s="68"/>
      <c r="J51" s="101">
        <f t="shared" si="0"/>
        <v>50</v>
      </c>
      <c r="K51" s="101">
        <f t="shared" si="1"/>
        <v>100</v>
      </c>
      <c r="L51" s="101">
        <f t="shared" si="2"/>
        <v>100</v>
      </c>
      <c r="M51" s="101">
        <f t="shared" si="3"/>
        <v>100</v>
      </c>
      <c r="N51" s="102">
        <f t="shared" si="5"/>
        <v>85.714285714285708</v>
      </c>
      <c r="O51" s="59">
        <v>1</v>
      </c>
      <c r="P51" s="245">
        <v>85.714285714285708</v>
      </c>
      <c r="Q51" s="67">
        <v>-708318.56666666665</v>
      </c>
      <c r="R51" s="69" t="s">
        <v>300</v>
      </c>
      <c r="S51" s="102">
        <v>0</v>
      </c>
      <c r="T51" s="102">
        <v>1</v>
      </c>
      <c r="U51" s="238">
        <v>1</v>
      </c>
      <c r="V51" s="238">
        <v>1</v>
      </c>
      <c r="W51" s="102">
        <v>1</v>
      </c>
      <c r="X51" s="102">
        <v>1</v>
      </c>
      <c r="Y51" s="102">
        <v>1</v>
      </c>
      <c r="Z51" s="103">
        <f t="shared" si="6"/>
        <v>6</v>
      </c>
      <c r="AA51" s="161">
        <f t="shared" si="10"/>
        <v>0</v>
      </c>
      <c r="AB51" s="161">
        <f t="shared" si="10"/>
        <v>50</v>
      </c>
      <c r="AC51" s="161">
        <f t="shared" si="10"/>
        <v>50</v>
      </c>
      <c r="AD51" s="161">
        <f t="shared" si="10"/>
        <v>50</v>
      </c>
      <c r="AE51" s="161">
        <f t="shared" si="10"/>
        <v>50</v>
      </c>
      <c r="AF51" s="161">
        <f t="shared" si="10"/>
        <v>50</v>
      </c>
      <c r="AG51" s="162">
        <f t="shared" si="8"/>
        <v>100</v>
      </c>
      <c r="AH51" s="161">
        <f t="shared" si="9"/>
        <v>85.714285714285708</v>
      </c>
      <c r="AJ51" s="48"/>
    </row>
    <row r="52" spans="1:36" x14ac:dyDescent="0.4">
      <c r="A52" s="59">
        <v>48</v>
      </c>
      <c r="B52" s="60" t="s">
        <v>44</v>
      </c>
      <c r="C52" s="61" t="s">
        <v>58</v>
      </c>
      <c r="D52" s="60" t="s">
        <v>167</v>
      </c>
      <c r="E52" s="158">
        <v>5</v>
      </c>
      <c r="F52" s="59">
        <v>1</v>
      </c>
      <c r="G52" s="239">
        <v>2.23</v>
      </c>
      <c r="H52" s="240">
        <v>1687047.39</v>
      </c>
      <c r="I52" s="68"/>
      <c r="J52" s="101">
        <f t="shared" si="0"/>
        <v>100</v>
      </c>
      <c r="K52" s="101">
        <f t="shared" si="1"/>
        <v>100</v>
      </c>
      <c r="L52" s="101">
        <f t="shared" si="2"/>
        <v>50</v>
      </c>
      <c r="M52" s="101">
        <f t="shared" si="3"/>
        <v>100</v>
      </c>
      <c r="N52" s="102">
        <f t="shared" si="5"/>
        <v>85.714285714285708</v>
      </c>
      <c r="O52" s="59">
        <v>1</v>
      </c>
      <c r="P52" s="245">
        <v>85.714285714285708</v>
      </c>
      <c r="Q52" s="67">
        <v>187449.71</v>
      </c>
      <c r="R52" s="69" t="s">
        <v>300</v>
      </c>
      <c r="S52" s="102">
        <v>1</v>
      </c>
      <c r="T52" s="102">
        <v>1</v>
      </c>
      <c r="U52" s="238">
        <v>1</v>
      </c>
      <c r="V52" s="238">
        <v>1</v>
      </c>
      <c r="W52" s="102">
        <v>1</v>
      </c>
      <c r="X52" s="102">
        <v>0</v>
      </c>
      <c r="Y52" s="102">
        <v>1</v>
      </c>
      <c r="Z52" s="103">
        <f t="shared" si="6"/>
        <v>6</v>
      </c>
      <c r="AA52" s="161">
        <f t="shared" si="10"/>
        <v>50</v>
      </c>
      <c r="AB52" s="161">
        <f t="shared" si="10"/>
        <v>50</v>
      </c>
      <c r="AC52" s="161">
        <f t="shared" si="10"/>
        <v>50</v>
      </c>
      <c r="AD52" s="161">
        <f t="shared" si="10"/>
        <v>50</v>
      </c>
      <c r="AE52" s="161">
        <f t="shared" si="10"/>
        <v>50</v>
      </c>
      <c r="AF52" s="161">
        <f t="shared" si="10"/>
        <v>0</v>
      </c>
      <c r="AG52" s="162">
        <f t="shared" si="8"/>
        <v>100</v>
      </c>
      <c r="AH52" s="161">
        <f t="shared" si="9"/>
        <v>85.714285714285708</v>
      </c>
      <c r="AJ52" s="48"/>
    </row>
    <row r="53" spans="1:36" x14ac:dyDescent="0.4">
      <c r="A53" s="59">
        <v>49</v>
      </c>
      <c r="B53" s="60" t="s">
        <v>44</v>
      </c>
      <c r="C53" s="61" t="s">
        <v>59</v>
      </c>
      <c r="D53" s="60" t="s">
        <v>168</v>
      </c>
      <c r="E53" s="158">
        <v>6</v>
      </c>
      <c r="F53" s="59">
        <v>0</v>
      </c>
      <c r="G53" s="239">
        <v>1.01</v>
      </c>
      <c r="H53" s="240">
        <v>4467020.66</v>
      </c>
      <c r="I53" s="68"/>
      <c r="J53" s="101">
        <f t="shared" si="0"/>
        <v>100</v>
      </c>
      <c r="K53" s="101">
        <f t="shared" si="1"/>
        <v>100</v>
      </c>
      <c r="L53" s="101">
        <f t="shared" si="2"/>
        <v>100</v>
      </c>
      <c r="M53" s="101">
        <f t="shared" si="3"/>
        <v>100</v>
      </c>
      <c r="N53" s="102">
        <f t="shared" si="5"/>
        <v>100</v>
      </c>
      <c r="O53" s="59">
        <v>0</v>
      </c>
      <c r="P53" s="245">
        <v>100</v>
      </c>
      <c r="Q53" s="67">
        <v>496335.62888888892</v>
      </c>
      <c r="R53" s="69" t="s">
        <v>300</v>
      </c>
      <c r="S53" s="102">
        <v>1</v>
      </c>
      <c r="T53" s="102">
        <v>1</v>
      </c>
      <c r="U53" s="238">
        <v>1</v>
      </c>
      <c r="V53" s="238">
        <v>1</v>
      </c>
      <c r="W53" s="102">
        <v>1</v>
      </c>
      <c r="X53" s="102">
        <v>1</v>
      </c>
      <c r="Y53" s="102">
        <v>1</v>
      </c>
      <c r="Z53" s="103">
        <f t="shared" si="6"/>
        <v>7</v>
      </c>
      <c r="AA53" s="161">
        <f t="shared" si="10"/>
        <v>50</v>
      </c>
      <c r="AB53" s="161">
        <f t="shared" si="10"/>
        <v>50</v>
      </c>
      <c r="AC53" s="161">
        <f t="shared" si="10"/>
        <v>50</v>
      </c>
      <c r="AD53" s="161">
        <f t="shared" si="10"/>
        <v>50</v>
      </c>
      <c r="AE53" s="161">
        <f t="shared" si="10"/>
        <v>50</v>
      </c>
      <c r="AF53" s="161">
        <f t="shared" si="10"/>
        <v>50</v>
      </c>
      <c r="AG53" s="162">
        <f t="shared" si="8"/>
        <v>100</v>
      </c>
      <c r="AH53" s="161">
        <f t="shared" si="9"/>
        <v>100</v>
      </c>
      <c r="AJ53" s="48"/>
    </row>
    <row r="54" spans="1:36" x14ac:dyDescent="0.4">
      <c r="A54" s="59">
        <v>50</v>
      </c>
      <c r="B54" s="60" t="s">
        <v>44</v>
      </c>
      <c r="C54" s="61" t="s">
        <v>60</v>
      </c>
      <c r="D54" s="60" t="s">
        <v>169</v>
      </c>
      <c r="E54" s="158">
        <v>5</v>
      </c>
      <c r="F54" s="59">
        <v>1</v>
      </c>
      <c r="G54" s="239">
        <v>4.49</v>
      </c>
      <c r="H54" s="240">
        <v>-2125778.61</v>
      </c>
      <c r="I54" s="68"/>
      <c r="J54" s="101">
        <f t="shared" si="0"/>
        <v>50</v>
      </c>
      <c r="K54" s="101">
        <f t="shared" si="1"/>
        <v>100</v>
      </c>
      <c r="L54" s="101">
        <f t="shared" si="2"/>
        <v>100</v>
      </c>
      <c r="M54" s="101">
        <f t="shared" si="3"/>
        <v>100</v>
      </c>
      <c r="N54" s="102">
        <f t="shared" si="5"/>
        <v>85.714285714285708</v>
      </c>
      <c r="O54" s="59">
        <v>1</v>
      </c>
      <c r="P54" s="245">
        <v>85.714285714285708</v>
      </c>
      <c r="Q54" s="67">
        <v>-236197.62333333332</v>
      </c>
      <c r="R54" s="69" t="s">
        <v>300</v>
      </c>
      <c r="S54" s="102">
        <v>0</v>
      </c>
      <c r="T54" s="102">
        <v>1</v>
      </c>
      <c r="U54" s="238">
        <v>1</v>
      </c>
      <c r="V54" s="238">
        <v>1</v>
      </c>
      <c r="W54" s="102">
        <v>1</v>
      </c>
      <c r="X54" s="102">
        <v>1</v>
      </c>
      <c r="Y54" s="102">
        <v>1</v>
      </c>
      <c r="Z54" s="103">
        <f t="shared" si="6"/>
        <v>6</v>
      </c>
      <c r="AA54" s="161">
        <f t="shared" si="10"/>
        <v>0</v>
      </c>
      <c r="AB54" s="161">
        <f t="shared" si="10"/>
        <v>50</v>
      </c>
      <c r="AC54" s="161">
        <f t="shared" si="10"/>
        <v>50</v>
      </c>
      <c r="AD54" s="161">
        <f t="shared" si="10"/>
        <v>50</v>
      </c>
      <c r="AE54" s="161">
        <f t="shared" si="10"/>
        <v>50</v>
      </c>
      <c r="AF54" s="161">
        <f t="shared" si="10"/>
        <v>50</v>
      </c>
      <c r="AG54" s="162">
        <f t="shared" si="8"/>
        <v>100</v>
      </c>
      <c r="AH54" s="161">
        <f t="shared" si="9"/>
        <v>85.714285714285708</v>
      </c>
      <c r="AJ54" s="48"/>
    </row>
    <row r="55" spans="1:36" x14ac:dyDescent="0.4">
      <c r="A55" s="59">
        <v>51</v>
      </c>
      <c r="B55" s="60" t="s">
        <v>44</v>
      </c>
      <c r="C55" s="61" t="s">
        <v>61</v>
      </c>
      <c r="D55" s="60" t="s">
        <v>170</v>
      </c>
      <c r="E55" s="158">
        <v>16</v>
      </c>
      <c r="F55" s="59">
        <v>0</v>
      </c>
      <c r="G55" s="239">
        <v>3.37</v>
      </c>
      <c r="H55" s="240">
        <v>61796072.25</v>
      </c>
      <c r="I55" s="68"/>
      <c r="J55" s="101">
        <f t="shared" si="0"/>
        <v>50</v>
      </c>
      <c r="K55" s="101">
        <f t="shared" si="1"/>
        <v>100</v>
      </c>
      <c r="L55" s="101">
        <f t="shared" si="2"/>
        <v>100</v>
      </c>
      <c r="M55" s="101">
        <f t="shared" si="3"/>
        <v>0</v>
      </c>
      <c r="N55" s="102">
        <f t="shared" si="5"/>
        <v>71.428571428571431</v>
      </c>
      <c r="O55" s="59">
        <v>0</v>
      </c>
      <c r="P55" s="245">
        <v>71.428571428571431</v>
      </c>
      <c r="Q55" s="67">
        <v>6866230.25</v>
      </c>
      <c r="R55" s="69" t="s">
        <v>300</v>
      </c>
      <c r="S55" s="102">
        <v>0</v>
      </c>
      <c r="T55" s="102">
        <v>1</v>
      </c>
      <c r="U55" s="238">
        <v>1</v>
      </c>
      <c r="V55" s="238">
        <v>1</v>
      </c>
      <c r="W55" s="102">
        <v>1</v>
      </c>
      <c r="X55" s="102">
        <v>1</v>
      </c>
      <c r="Y55" s="102">
        <v>0</v>
      </c>
      <c r="Z55" s="103">
        <f t="shared" si="6"/>
        <v>5</v>
      </c>
      <c r="AA55" s="161">
        <f t="shared" si="10"/>
        <v>0</v>
      </c>
      <c r="AB55" s="161">
        <f t="shared" si="10"/>
        <v>50</v>
      </c>
      <c r="AC55" s="161">
        <f t="shared" si="10"/>
        <v>50</v>
      </c>
      <c r="AD55" s="161">
        <f t="shared" si="10"/>
        <v>50</v>
      </c>
      <c r="AE55" s="161">
        <f t="shared" si="10"/>
        <v>50</v>
      </c>
      <c r="AF55" s="161">
        <f t="shared" si="10"/>
        <v>50</v>
      </c>
      <c r="AG55" s="162">
        <f t="shared" si="8"/>
        <v>0</v>
      </c>
      <c r="AH55" s="161">
        <f t="shared" si="9"/>
        <v>71.428571428571431</v>
      </c>
      <c r="AJ55" s="48"/>
    </row>
    <row r="56" spans="1:36" x14ac:dyDescent="0.4">
      <c r="A56" s="59">
        <v>52</v>
      </c>
      <c r="B56" s="60" t="s">
        <v>44</v>
      </c>
      <c r="C56" s="61" t="s">
        <v>62</v>
      </c>
      <c r="D56" s="60" t="s">
        <v>171</v>
      </c>
      <c r="E56" s="158">
        <v>5</v>
      </c>
      <c r="F56" s="59">
        <v>1</v>
      </c>
      <c r="G56" s="239">
        <v>4.6900000000000004</v>
      </c>
      <c r="H56" s="240">
        <v>2080823.33</v>
      </c>
      <c r="I56" s="68"/>
      <c r="J56" s="101">
        <f t="shared" si="0"/>
        <v>100</v>
      </c>
      <c r="K56" s="101">
        <f t="shared" si="1"/>
        <v>100</v>
      </c>
      <c r="L56" s="101">
        <f t="shared" si="2"/>
        <v>100</v>
      </c>
      <c r="M56" s="101">
        <f t="shared" si="3"/>
        <v>100</v>
      </c>
      <c r="N56" s="102">
        <f t="shared" si="5"/>
        <v>100</v>
      </c>
      <c r="O56" s="59">
        <v>1</v>
      </c>
      <c r="P56" s="245">
        <v>100</v>
      </c>
      <c r="Q56" s="67">
        <v>231202.59222222224</v>
      </c>
      <c r="R56" s="69" t="s">
        <v>300</v>
      </c>
      <c r="S56" s="102">
        <v>1</v>
      </c>
      <c r="T56" s="102">
        <v>1</v>
      </c>
      <c r="U56" s="238">
        <v>1</v>
      </c>
      <c r="V56" s="238">
        <v>1</v>
      </c>
      <c r="W56" s="102">
        <v>1</v>
      </c>
      <c r="X56" s="102">
        <v>1</v>
      </c>
      <c r="Y56" s="102">
        <v>1</v>
      </c>
      <c r="Z56" s="103">
        <f t="shared" si="6"/>
        <v>7</v>
      </c>
      <c r="AA56" s="161">
        <f t="shared" si="10"/>
        <v>50</v>
      </c>
      <c r="AB56" s="161">
        <f t="shared" si="10"/>
        <v>50</v>
      </c>
      <c r="AC56" s="161">
        <f t="shared" si="10"/>
        <v>50</v>
      </c>
      <c r="AD56" s="161">
        <f t="shared" si="10"/>
        <v>50</v>
      </c>
      <c r="AE56" s="161">
        <f t="shared" si="10"/>
        <v>50</v>
      </c>
      <c r="AF56" s="161">
        <f t="shared" si="10"/>
        <v>50</v>
      </c>
      <c r="AG56" s="162">
        <f t="shared" si="8"/>
        <v>100</v>
      </c>
      <c r="AH56" s="161">
        <f t="shared" si="9"/>
        <v>100</v>
      </c>
      <c r="AJ56" s="48"/>
    </row>
    <row r="57" spans="1:36" x14ac:dyDescent="0.4">
      <c r="A57" s="59">
        <v>53</v>
      </c>
      <c r="B57" s="60" t="s">
        <v>63</v>
      </c>
      <c r="C57" s="61" t="s">
        <v>64</v>
      </c>
      <c r="D57" s="60" t="s">
        <v>63</v>
      </c>
      <c r="E57" s="158">
        <v>17</v>
      </c>
      <c r="F57" s="59">
        <v>0</v>
      </c>
      <c r="G57" s="239">
        <v>3.61</v>
      </c>
      <c r="H57" s="240">
        <v>118495773.19</v>
      </c>
      <c r="I57" s="68"/>
      <c r="J57" s="101">
        <f t="shared" si="0"/>
        <v>100</v>
      </c>
      <c r="K57" s="101">
        <f t="shared" si="1"/>
        <v>100</v>
      </c>
      <c r="L57" s="101">
        <f t="shared" si="2"/>
        <v>50</v>
      </c>
      <c r="M57" s="101">
        <f t="shared" si="3"/>
        <v>100</v>
      </c>
      <c r="N57" s="102">
        <f t="shared" si="5"/>
        <v>85.714285714285708</v>
      </c>
      <c r="O57" s="59">
        <v>0</v>
      </c>
      <c r="P57" s="245">
        <v>85.714285714285708</v>
      </c>
      <c r="Q57" s="67">
        <v>13166197.02111111</v>
      </c>
      <c r="R57" s="69" t="s">
        <v>300</v>
      </c>
      <c r="S57" s="102">
        <v>1</v>
      </c>
      <c r="T57" s="102">
        <v>1</v>
      </c>
      <c r="U57" s="238">
        <v>1</v>
      </c>
      <c r="V57" s="238">
        <v>1</v>
      </c>
      <c r="W57" s="102">
        <v>0</v>
      </c>
      <c r="X57" s="102">
        <v>1</v>
      </c>
      <c r="Y57" s="102">
        <v>1</v>
      </c>
      <c r="Z57" s="103">
        <f t="shared" si="6"/>
        <v>6</v>
      </c>
      <c r="AA57" s="161">
        <f t="shared" si="10"/>
        <v>50</v>
      </c>
      <c r="AB57" s="161">
        <f t="shared" si="10"/>
        <v>50</v>
      </c>
      <c r="AC57" s="161">
        <f t="shared" si="10"/>
        <v>50</v>
      </c>
      <c r="AD57" s="161">
        <f t="shared" si="10"/>
        <v>50</v>
      </c>
      <c r="AE57" s="161">
        <f t="shared" si="10"/>
        <v>0</v>
      </c>
      <c r="AF57" s="161">
        <f t="shared" si="10"/>
        <v>50</v>
      </c>
      <c r="AG57" s="162">
        <f t="shared" si="8"/>
        <v>100</v>
      </c>
      <c r="AH57" s="161">
        <f t="shared" si="9"/>
        <v>85.714285714285708</v>
      </c>
      <c r="AJ57" s="48"/>
    </row>
    <row r="58" spans="1:36" x14ac:dyDescent="0.4">
      <c r="A58" s="59">
        <v>54</v>
      </c>
      <c r="B58" s="60" t="s">
        <v>63</v>
      </c>
      <c r="C58" s="61" t="s">
        <v>65</v>
      </c>
      <c r="D58" s="60" t="s">
        <v>172</v>
      </c>
      <c r="E58" s="158">
        <v>13</v>
      </c>
      <c r="F58" s="59">
        <v>3</v>
      </c>
      <c r="G58" s="239">
        <v>0.2</v>
      </c>
      <c r="H58" s="240">
        <v>-27373496.34</v>
      </c>
      <c r="I58" s="68"/>
      <c r="J58" s="101">
        <f t="shared" si="0"/>
        <v>0</v>
      </c>
      <c r="K58" s="101">
        <f t="shared" si="1"/>
        <v>50</v>
      </c>
      <c r="L58" s="101">
        <f t="shared" si="2"/>
        <v>0</v>
      </c>
      <c r="M58" s="101">
        <f t="shared" si="3"/>
        <v>0</v>
      </c>
      <c r="N58" s="102">
        <f t="shared" si="5"/>
        <v>14.285714285714285</v>
      </c>
      <c r="O58" s="59">
        <v>3</v>
      </c>
      <c r="P58" s="246">
        <v>14.285714285714285</v>
      </c>
      <c r="Q58" s="67">
        <v>-3041499.5933333333</v>
      </c>
      <c r="R58" s="115" t="s">
        <v>301</v>
      </c>
      <c r="S58" s="102">
        <v>0</v>
      </c>
      <c r="T58" s="102">
        <v>0</v>
      </c>
      <c r="U58" s="238">
        <v>0</v>
      </c>
      <c r="V58" s="238">
        <v>1</v>
      </c>
      <c r="W58" s="102">
        <v>0</v>
      </c>
      <c r="X58" s="102">
        <v>0</v>
      </c>
      <c r="Y58" s="102">
        <v>0</v>
      </c>
      <c r="Z58" s="103">
        <f t="shared" si="6"/>
        <v>1</v>
      </c>
      <c r="AA58" s="161">
        <f t="shared" ref="AA58:AF92" si="11">IF(S58=1,50,0)</f>
        <v>0</v>
      </c>
      <c r="AB58" s="161">
        <f t="shared" si="11"/>
        <v>0</v>
      </c>
      <c r="AC58" s="161">
        <f t="shared" si="11"/>
        <v>0</v>
      </c>
      <c r="AD58" s="161">
        <f t="shared" si="11"/>
        <v>50</v>
      </c>
      <c r="AE58" s="161">
        <f t="shared" si="11"/>
        <v>0</v>
      </c>
      <c r="AF58" s="161">
        <f t="shared" si="11"/>
        <v>0</v>
      </c>
      <c r="AG58" s="162">
        <f t="shared" si="8"/>
        <v>0</v>
      </c>
      <c r="AH58" s="161">
        <f t="shared" si="9"/>
        <v>14.285714285714285</v>
      </c>
      <c r="AJ58" s="48"/>
    </row>
    <row r="59" spans="1:36" x14ac:dyDescent="0.4">
      <c r="A59" s="59">
        <v>55</v>
      </c>
      <c r="B59" s="60" t="s">
        <v>63</v>
      </c>
      <c r="C59" s="61" t="s">
        <v>66</v>
      </c>
      <c r="D59" s="60" t="s">
        <v>173</v>
      </c>
      <c r="E59" s="158">
        <v>5</v>
      </c>
      <c r="F59" s="59">
        <v>4</v>
      </c>
      <c r="G59" s="239">
        <v>0.2</v>
      </c>
      <c r="H59" s="240">
        <v>-8638056.9900000002</v>
      </c>
      <c r="I59" s="86" t="s">
        <v>6</v>
      </c>
      <c r="J59" s="101">
        <f t="shared" si="0"/>
        <v>100</v>
      </c>
      <c r="K59" s="101">
        <f t="shared" si="1"/>
        <v>100</v>
      </c>
      <c r="L59" s="101">
        <f t="shared" si="2"/>
        <v>100</v>
      </c>
      <c r="M59" s="101">
        <f t="shared" si="3"/>
        <v>100</v>
      </c>
      <c r="N59" s="102">
        <f t="shared" si="5"/>
        <v>100</v>
      </c>
      <c r="O59" s="59">
        <v>4</v>
      </c>
      <c r="P59" s="245">
        <v>100</v>
      </c>
      <c r="Q59" s="67">
        <v>-959784.11</v>
      </c>
      <c r="R59" s="116" t="s">
        <v>302</v>
      </c>
      <c r="S59" s="102">
        <v>1</v>
      </c>
      <c r="T59" s="102">
        <v>1</v>
      </c>
      <c r="U59" s="238">
        <v>1</v>
      </c>
      <c r="V59" s="238">
        <v>1</v>
      </c>
      <c r="W59" s="102">
        <v>1</v>
      </c>
      <c r="X59" s="102">
        <v>1</v>
      </c>
      <c r="Y59" s="102">
        <v>1</v>
      </c>
      <c r="Z59" s="103">
        <f t="shared" si="6"/>
        <v>7</v>
      </c>
      <c r="AA59" s="161">
        <f t="shared" si="11"/>
        <v>50</v>
      </c>
      <c r="AB59" s="161">
        <f t="shared" si="11"/>
        <v>50</v>
      </c>
      <c r="AC59" s="161">
        <f t="shared" si="11"/>
        <v>50</v>
      </c>
      <c r="AD59" s="161">
        <f t="shared" si="11"/>
        <v>50</v>
      </c>
      <c r="AE59" s="161">
        <f t="shared" si="11"/>
        <v>50</v>
      </c>
      <c r="AF59" s="161">
        <f t="shared" si="11"/>
        <v>50</v>
      </c>
      <c r="AG59" s="162">
        <f t="shared" si="8"/>
        <v>100</v>
      </c>
      <c r="AH59" s="161">
        <f t="shared" si="9"/>
        <v>100</v>
      </c>
      <c r="AJ59" s="48"/>
    </row>
    <row r="60" spans="1:36" x14ac:dyDescent="0.4">
      <c r="A60" s="59">
        <v>56</v>
      </c>
      <c r="B60" s="60" t="s">
        <v>63</v>
      </c>
      <c r="C60" s="61" t="s">
        <v>67</v>
      </c>
      <c r="D60" s="60" t="s">
        <v>174</v>
      </c>
      <c r="E60" s="158">
        <v>5</v>
      </c>
      <c r="F60" s="59">
        <v>2</v>
      </c>
      <c r="G60" s="239">
        <v>0.23</v>
      </c>
      <c r="H60" s="240">
        <v>8111855.5899999999</v>
      </c>
      <c r="I60" s="68"/>
      <c r="J60" s="101">
        <f t="shared" si="0"/>
        <v>100</v>
      </c>
      <c r="K60" s="101">
        <f t="shared" si="1"/>
        <v>100</v>
      </c>
      <c r="L60" s="101">
        <f t="shared" si="2"/>
        <v>50</v>
      </c>
      <c r="M60" s="101">
        <f t="shared" si="3"/>
        <v>100</v>
      </c>
      <c r="N60" s="102">
        <f t="shared" si="5"/>
        <v>85.714285714285708</v>
      </c>
      <c r="O60" s="59">
        <v>2</v>
      </c>
      <c r="P60" s="245">
        <v>85.714285714285708</v>
      </c>
      <c r="Q60" s="67">
        <v>901317.28777777776</v>
      </c>
      <c r="R60" s="69" t="s">
        <v>300</v>
      </c>
      <c r="S60" s="102">
        <v>1</v>
      </c>
      <c r="T60" s="102">
        <v>1</v>
      </c>
      <c r="U60" s="238">
        <v>1</v>
      </c>
      <c r="V60" s="238">
        <v>1</v>
      </c>
      <c r="W60" s="102">
        <v>1</v>
      </c>
      <c r="X60" s="102">
        <v>0</v>
      </c>
      <c r="Y60" s="102">
        <v>1</v>
      </c>
      <c r="Z60" s="103">
        <f t="shared" si="6"/>
        <v>6</v>
      </c>
      <c r="AA60" s="161">
        <f t="shared" si="11"/>
        <v>50</v>
      </c>
      <c r="AB60" s="161">
        <f t="shared" si="11"/>
        <v>50</v>
      </c>
      <c r="AC60" s="161">
        <f t="shared" si="11"/>
        <v>50</v>
      </c>
      <c r="AD60" s="161">
        <f t="shared" si="11"/>
        <v>50</v>
      </c>
      <c r="AE60" s="161">
        <f t="shared" si="11"/>
        <v>50</v>
      </c>
      <c r="AF60" s="161">
        <f t="shared" si="11"/>
        <v>0</v>
      </c>
      <c r="AG60" s="162">
        <f t="shared" si="8"/>
        <v>100</v>
      </c>
      <c r="AH60" s="161">
        <f t="shared" si="9"/>
        <v>85.714285714285708</v>
      </c>
      <c r="AJ60" s="48"/>
    </row>
    <row r="61" spans="1:36" x14ac:dyDescent="0.4">
      <c r="A61" s="59">
        <v>57</v>
      </c>
      <c r="B61" s="60" t="s">
        <v>63</v>
      </c>
      <c r="C61" s="61" t="s">
        <v>68</v>
      </c>
      <c r="D61" s="60" t="s">
        <v>175</v>
      </c>
      <c r="E61" s="158">
        <v>15</v>
      </c>
      <c r="F61" s="59">
        <v>2</v>
      </c>
      <c r="G61" s="239">
        <v>0.41</v>
      </c>
      <c r="H61" s="240">
        <v>80171973.209999993</v>
      </c>
      <c r="I61" s="68"/>
      <c r="J61" s="101">
        <f t="shared" si="0"/>
        <v>100</v>
      </c>
      <c r="K61" s="101">
        <f t="shared" si="1"/>
        <v>100</v>
      </c>
      <c r="L61" s="101">
        <f t="shared" si="2"/>
        <v>0</v>
      </c>
      <c r="M61" s="101">
        <f t="shared" si="3"/>
        <v>100</v>
      </c>
      <c r="N61" s="102">
        <f t="shared" si="5"/>
        <v>71.428571428571431</v>
      </c>
      <c r="O61" s="59">
        <v>2</v>
      </c>
      <c r="P61" s="245">
        <v>71.428571428571431</v>
      </c>
      <c r="Q61" s="67">
        <v>8907997.0233333334</v>
      </c>
      <c r="R61" s="247" t="s">
        <v>301</v>
      </c>
      <c r="S61" s="102">
        <v>1</v>
      </c>
      <c r="T61" s="102">
        <v>1</v>
      </c>
      <c r="U61" s="238">
        <v>1</v>
      </c>
      <c r="V61" s="238">
        <v>1</v>
      </c>
      <c r="W61" s="102">
        <v>0</v>
      </c>
      <c r="X61" s="102">
        <v>0</v>
      </c>
      <c r="Y61" s="102">
        <v>1</v>
      </c>
      <c r="Z61" s="103">
        <f t="shared" si="6"/>
        <v>5</v>
      </c>
      <c r="AA61" s="161">
        <f t="shared" si="11"/>
        <v>50</v>
      </c>
      <c r="AB61" s="161">
        <f t="shared" si="11"/>
        <v>50</v>
      </c>
      <c r="AC61" s="161">
        <f t="shared" si="11"/>
        <v>50</v>
      </c>
      <c r="AD61" s="161">
        <f t="shared" si="11"/>
        <v>50</v>
      </c>
      <c r="AE61" s="161">
        <f t="shared" si="11"/>
        <v>0</v>
      </c>
      <c r="AF61" s="161">
        <f t="shared" si="11"/>
        <v>0</v>
      </c>
      <c r="AG61" s="162">
        <f t="shared" si="8"/>
        <v>100</v>
      </c>
      <c r="AH61" s="161">
        <f t="shared" si="9"/>
        <v>71.428571428571431</v>
      </c>
      <c r="AJ61" s="48"/>
    </row>
    <row r="62" spans="1:36" x14ac:dyDescent="0.4">
      <c r="A62" s="59">
        <v>58</v>
      </c>
      <c r="B62" s="60" t="s">
        <v>63</v>
      </c>
      <c r="C62" s="61" t="s">
        <v>69</v>
      </c>
      <c r="D62" s="60" t="s">
        <v>176</v>
      </c>
      <c r="E62" s="158">
        <v>5</v>
      </c>
      <c r="F62" s="59">
        <v>1</v>
      </c>
      <c r="G62" s="239">
        <v>4.4000000000000004</v>
      </c>
      <c r="H62" s="240">
        <v>-1678522.26</v>
      </c>
      <c r="I62" s="68"/>
      <c r="J62" s="101">
        <f t="shared" si="0"/>
        <v>100</v>
      </c>
      <c r="K62" s="101">
        <f t="shared" si="1"/>
        <v>100</v>
      </c>
      <c r="L62" s="101">
        <f t="shared" si="2"/>
        <v>100</v>
      </c>
      <c r="M62" s="101">
        <f t="shared" si="3"/>
        <v>100</v>
      </c>
      <c r="N62" s="102">
        <f t="shared" si="5"/>
        <v>100</v>
      </c>
      <c r="O62" s="59">
        <v>1</v>
      </c>
      <c r="P62" s="245">
        <v>100</v>
      </c>
      <c r="Q62" s="67">
        <v>-186502.47333333333</v>
      </c>
      <c r="R62" s="69" t="s">
        <v>300</v>
      </c>
      <c r="S62" s="102">
        <v>1</v>
      </c>
      <c r="T62" s="102">
        <v>1</v>
      </c>
      <c r="U62" s="238">
        <v>1</v>
      </c>
      <c r="V62" s="238">
        <v>1</v>
      </c>
      <c r="W62" s="102">
        <v>1</v>
      </c>
      <c r="X62" s="102">
        <v>1</v>
      </c>
      <c r="Y62" s="102">
        <v>1</v>
      </c>
      <c r="Z62" s="103">
        <f t="shared" si="6"/>
        <v>7</v>
      </c>
      <c r="AA62" s="161">
        <f t="shared" si="11"/>
        <v>50</v>
      </c>
      <c r="AB62" s="161">
        <f t="shared" si="11"/>
        <v>50</v>
      </c>
      <c r="AC62" s="161">
        <f t="shared" si="11"/>
        <v>50</v>
      </c>
      <c r="AD62" s="161">
        <f t="shared" si="11"/>
        <v>50</v>
      </c>
      <c r="AE62" s="161">
        <f t="shared" si="11"/>
        <v>50</v>
      </c>
      <c r="AF62" s="161">
        <f t="shared" si="11"/>
        <v>50</v>
      </c>
      <c r="AG62" s="162">
        <f t="shared" si="8"/>
        <v>100</v>
      </c>
      <c r="AH62" s="161">
        <f t="shared" si="9"/>
        <v>100</v>
      </c>
      <c r="AJ62" s="48"/>
    </row>
    <row r="63" spans="1:36" x14ac:dyDescent="0.4">
      <c r="A63" s="59">
        <v>59</v>
      </c>
      <c r="B63" s="60" t="s">
        <v>63</v>
      </c>
      <c r="C63" s="61" t="s">
        <v>70</v>
      </c>
      <c r="D63" s="60" t="s">
        <v>177</v>
      </c>
      <c r="E63" s="158">
        <v>2</v>
      </c>
      <c r="F63" s="59">
        <v>3</v>
      </c>
      <c r="G63" s="239">
        <v>0.23</v>
      </c>
      <c r="H63" s="240">
        <v>2747084.95</v>
      </c>
      <c r="I63" s="68"/>
      <c r="J63" s="101">
        <f t="shared" si="0"/>
        <v>50</v>
      </c>
      <c r="K63" s="101">
        <f t="shared" si="1"/>
        <v>100</v>
      </c>
      <c r="L63" s="101">
        <f t="shared" si="2"/>
        <v>100</v>
      </c>
      <c r="M63" s="101">
        <f t="shared" si="3"/>
        <v>0</v>
      </c>
      <c r="N63" s="102">
        <f t="shared" si="5"/>
        <v>71.428571428571431</v>
      </c>
      <c r="O63" s="59">
        <v>3</v>
      </c>
      <c r="P63" s="245">
        <v>71.428571428571431</v>
      </c>
      <c r="Q63" s="67">
        <v>305231.66111111111</v>
      </c>
      <c r="R63" s="69" t="s">
        <v>300</v>
      </c>
      <c r="S63" s="102">
        <v>0</v>
      </c>
      <c r="T63" s="102">
        <v>1</v>
      </c>
      <c r="U63" s="238">
        <v>1</v>
      </c>
      <c r="V63" s="238">
        <v>1</v>
      </c>
      <c r="W63" s="102">
        <v>1</v>
      </c>
      <c r="X63" s="102">
        <v>1</v>
      </c>
      <c r="Y63" s="102">
        <v>0</v>
      </c>
      <c r="Z63" s="103">
        <f t="shared" si="6"/>
        <v>5</v>
      </c>
      <c r="AA63" s="161">
        <f t="shared" si="11"/>
        <v>0</v>
      </c>
      <c r="AB63" s="161">
        <f t="shared" si="11"/>
        <v>50</v>
      </c>
      <c r="AC63" s="161">
        <f t="shared" si="11"/>
        <v>50</v>
      </c>
      <c r="AD63" s="161">
        <f t="shared" si="11"/>
        <v>50</v>
      </c>
      <c r="AE63" s="161">
        <f t="shared" si="11"/>
        <v>50</v>
      </c>
      <c r="AF63" s="161">
        <f t="shared" si="11"/>
        <v>50</v>
      </c>
      <c r="AG63" s="162">
        <f t="shared" si="8"/>
        <v>0</v>
      </c>
      <c r="AH63" s="161">
        <f t="shared" si="9"/>
        <v>71.428571428571431</v>
      </c>
      <c r="AJ63" s="48"/>
    </row>
    <row r="64" spans="1:36" x14ac:dyDescent="0.4">
      <c r="A64" s="59">
        <v>60</v>
      </c>
      <c r="B64" s="60" t="s">
        <v>63</v>
      </c>
      <c r="C64" s="61" t="s">
        <v>71</v>
      </c>
      <c r="D64" s="60" t="s">
        <v>178</v>
      </c>
      <c r="E64" s="158">
        <v>6</v>
      </c>
      <c r="F64" s="59">
        <v>1</v>
      </c>
      <c r="G64" s="239">
        <v>0.9</v>
      </c>
      <c r="H64" s="240">
        <v>-1780747.25</v>
      </c>
      <c r="I64" s="68"/>
      <c r="J64" s="101">
        <f t="shared" si="0"/>
        <v>100</v>
      </c>
      <c r="K64" s="101">
        <f t="shared" si="1"/>
        <v>100</v>
      </c>
      <c r="L64" s="101">
        <f t="shared" si="2"/>
        <v>0</v>
      </c>
      <c r="M64" s="101">
        <f t="shared" si="3"/>
        <v>0</v>
      </c>
      <c r="N64" s="102">
        <f t="shared" si="5"/>
        <v>57.142857142857139</v>
      </c>
      <c r="O64" s="59">
        <v>1</v>
      </c>
      <c r="P64" s="245">
        <v>57.142857142857139</v>
      </c>
      <c r="Q64" s="67">
        <v>-197860.80555555556</v>
      </c>
      <c r="R64" s="69" t="s">
        <v>300</v>
      </c>
      <c r="S64" s="102">
        <v>1</v>
      </c>
      <c r="T64" s="102">
        <v>1</v>
      </c>
      <c r="U64" s="238">
        <v>1</v>
      </c>
      <c r="V64" s="238">
        <v>1</v>
      </c>
      <c r="W64" s="102">
        <v>0</v>
      </c>
      <c r="X64" s="102">
        <v>0</v>
      </c>
      <c r="Y64" s="102">
        <v>0</v>
      </c>
      <c r="Z64" s="103">
        <f t="shared" si="6"/>
        <v>4</v>
      </c>
      <c r="AA64" s="161">
        <f t="shared" si="11"/>
        <v>50</v>
      </c>
      <c r="AB64" s="161">
        <f t="shared" si="11"/>
        <v>50</v>
      </c>
      <c r="AC64" s="161">
        <f t="shared" si="11"/>
        <v>50</v>
      </c>
      <c r="AD64" s="161">
        <f t="shared" si="11"/>
        <v>50</v>
      </c>
      <c r="AE64" s="161">
        <f t="shared" si="11"/>
        <v>0</v>
      </c>
      <c r="AF64" s="161">
        <f t="shared" si="11"/>
        <v>0</v>
      </c>
      <c r="AG64" s="162">
        <f t="shared" si="8"/>
        <v>0</v>
      </c>
      <c r="AH64" s="161">
        <f t="shared" si="9"/>
        <v>57.142857142857139</v>
      </c>
      <c r="AJ64" s="48"/>
    </row>
    <row r="65" spans="1:36" x14ac:dyDescent="0.4">
      <c r="A65" s="59">
        <v>61</v>
      </c>
      <c r="B65" s="60" t="s">
        <v>63</v>
      </c>
      <c r="C65" s="61" t="s">
        <v>72</v>
      </c>
      <c r="D65" s="60" t="s">
        <v>179</v>
      </c>
      <c r="E65" s="158">
        <v>5</v>
      </c>
      <c r="F65" s="59">
        <v>1</v>
      </c>
      <c r="G65" s="239">
        <v>0.53</v>
      </c>
      <c r="H65" s="240">
        <v>-630412.49</v>
      </c>
      <c r="I65" s="68"/>
      <c r="J65" s="101">
        <f t="shared" si="0"/>
        <v>50</v>
      </c>
      <c r="K65" s="101">
        <f t="shared" si="1"/>
        <v>100</v>
      </c>
      <c r="L65" s="101">
        <f t="shared" si="2"/>
        <v>0</v>
      </c>
      <c r="M65" s="101">
        <f t="shared" si="3"/>
        <v>100</v>
      </c>
      <c r="N65" s="102">
        <f t="shared" si="5"/>
        <v>57.142857142857139</v>
      </c>
      <c r="O65" s="59">
        <v>1</v>
      </c>
      <c r="P65" s="245">
        <v>57.142857142857139</v>
      </c>
      <c r="Q65" s="67">
        <v>-70045.83222222222</v>
      </c>
      <c r="R65" s="69" t="s">
        <v>300</v>
      </c>
      <c r="S65" s="102">
        <v>0</v>
      </c>
      <c r="T65" s="102">
        <v>1</v>
      </c>
      <c r="U65" s="238">
        <v>1</v>
      </c>
      <c r="V65" s="238">
        <v>1</v>
      </c>
      <c r="W65" s="102">
        <v>0</v>
      </c>
      <c r="X65" s="102">
        <v>0</v>
      </c>
      <c r="Y65" s="102">
        <v>1</v>
      </c>
      <c r="Z65" s="103">
        <f t="shared" si="6"/>
        <v>4</v>
      </c>
      <c r="AA65" s="161">
        <f t="shared" si="11"/>
        <v>0</v>
      </c>
      <c r="AB65" s="161">
        <f t="shared" si="11"/>
        <v>50</v>
      </c>
      <c r="AC65" s="161">
        <f t="shared" si="11"/>
        <v>50</v>
      </c>
      <c r="AD65" s="161">
        <f t="shared" si="11"/>
        <v>50</v>
      </c>
      <c r="AE65" s="161">
        <f t="shared" si="11"/>
        <v>0</v>
      </c>
      <c r="AF65" s="161">
        <f t="shared" si="11"/>
        <v>0</v>
      </c>
      <c r="AG65" s="162">
        <f t="shared" si="8"/>
        <v>100</v>
      </c>
      <c r="AH65" s="161">
        <f t="shared" si="9"/>
        <v>57.142857142857139</v>
      </c>
      <c r="AJ65" s="48"/>
    </row>
    <row r="66" spans="1:36" x14ac:dyDescent="0.4">
      <c r="A66" s="59">
        <v>62</v>
      </c>
      <c r="B66" s="60" t="s">
        <v>73</v>
      </c>
      <c r="C66" s="61" t="s">
        <v>74</v>
      </c>
      <c r="D66" s="60" t="s">
        <v>73</v>
      </c>
      <c r="E66" s="158">
        <v>16</v>
      </c>
      <c r="F66" s="59">
        <v>0</v>
      </c>
      <c r="G66" s="239">
        <v>2.4</v>
      </c>
      <c r="H66" s="240">
        <v>120235141.48999999</v>
      </c>
      <c r="I66" s="68"/>
      <c r="J66" s="101">
        <f t="shared" si="0"/>
        <v>100</v>
      </c>
      <c r="K66" s="101">
        <f t="shared" si="1"/>
        <v>100</v>
      </c>
      <c r="L66" s="101">
        <f t="shared" si="2"/>
        <v>0</v>
      </c>
      <c r="M66" s="101">
        <f t="shared" si="3"/>
        <v>0</v>
      </c>
      <c r="N66" s="102">
        <f t="shared" si="5"/>
        <v>57.142857142857139</v>
      </c>
      <c r="O66" s="59">
        <v>0</v>
      </c>
      <c r="P66" s="245">
        <v>57.142857142857139</v>
      </c>
      <c r="Q66" s="67">
        <v>13359460.165555555</v>
      </c>
      <c r="R66" s="69" t="s">
        <v>300</v>
      </c>
      <c r="S66" s="102">
        <v>1</v>
      </c>
      <c r="T66" s="102">
        <v>1</v>
      </c>
      <c r="U66" s="238">
        <v>1</v>
      </c>
      <c r="V66" s="238">
        <v>1</v>
      </c>
      <c r="W66" s="102">
        <v>0</v>
      </c>
      <c r="X66" s="102">
        <v>0</v>
      </c>
      <c r="Y66" s="102">
        <v>0</v>
      </c>
      <c r="Z66" s="103">
        <f t="shared" si="6"/>
        <v>4</v>
      </c>
      <c r="AA66" s="161">
        <f t="shared" si="11"/>
        <v>50</v>
      </c>
      <c r="AB66" s="161">
        <f t="shared" si="11"/>
        <v>50</v>
      </c>
      <c r="AC66" s="161">
        <f t="shared" si="11"/>
        <v>50</v>
      </c>
      <c r="AD66" s="161">
        <f t="shared" si="11"/>
        <v>50</v>
      </c>
      <c r="AE66" s="161">
        <f t="shared" si="11"/>
        <v>0</v>
      </c>
      <c r="AF66" s="161">
        <f t="shared" si="11"/>
        <v>0</v>
      </c>
      <c r="AG66" s="162">
        <f t="shared" si="8"/>
        <v>0</v>
      </c>
      <c r="AH66" s="161">
        <f t="shared" si="9"/>
        <v>57.142857142857139</v>
      </c>
      <c r="AJ66" s="48"/>
    </row>
    <row r="67" spans="1:36" x14ac:dyDescent="0.4">
      <c r="A67" s="59">
        <v>63</v>
      </c>
      <c r="B67" s="60" t="s">
        <v>73</v>
      </c>
      <c r="C67" s="61" t="s">
        <v>75</v>
      </c>
      <c r="D67" s="60" t="s">
        <v>180</v>
      </c>
      <c r="E67" s="158">
        <v>10</v>
      </c>
      <c r="F67" s="59">
        <v>2</v>
      </c>
      <c r="G67" s="239">
        <v>0.66</v>
      </c>
      <c r="H67" s="240">
        <v>-17385393.550000001</v>
      </c>
      <c r="I67" s="68"/>
      <c r="J67" s="101">
        <f t="shared" si="0"/>
        <v>0</v>
      </c>
      <c r="K67" s="101">
        <f t="shared" si="1"/>
        <v>100</v>
      </c>
      <c r="L67" s="101">
        <f t="shared" si="2"/>
        <v>100</v>
      </c>
      <c r="M67" s="101">
        <f t="shared" si="3"/>
        <v>100</v>
      </c>
      <c r="N67" s="102">
        <f t="shared" si="5"/>
        <v>71.428571428571431</v>
      </c>
      <c r="O67" s="59">
        <v>2</v>
      </c>
      <c r="P67" s="245">
        <v>71.428571428571431</v>
      </c>
      <c r="Q67" s="67">
        <v>-1931710.3944444444</v>
      </c>
      <c r="R67" s="115" t="s">
        <v>301</v>
      </c>
      <c r="S67" s="102">
        <v>0</v>
      </c>
      <c r="T67" s="102">
        <v>0</v>
      </c>
      <c r="U67" s="238">
        <v>1</v>
      </c>
      <c r="V67" s="238">
        <v>1</v>
      </c>
      <c r="W67" s="102">
        <v>1</v>
      </c>
      <c r="X67" s="102">
        <v>1</v>
      </c>
      <c r="Y67" s="102">
        <v>1</v>
      </c>
      <c r="Z67" s="103">
        <f t="shared" si="6"/>
        <v>5</v>
      </c>
      <c r="AA67" s="161">
        <f t="shared" si="11"/>
        <v>0</v>
      </c>
      <c r="AB67" s="161">
        <f t="shared" si="11"/>
        <v>0</v>
      </c>
      <c r="AC67" s="161">
        <f t="shared" si="11"/>
        <v>50</v>
      </c>
      <c r="AD67" s="161">
        <f t="shared" si="11"/>
        <v>50</v>
      </c>
      <c r="AE67" s="161">
        <f t="shared" si="11"/>
        <v>50</v>
      </c>
      <c r="AF67" s="161">
        <f t="shared" si="11"/>
        <v>50</v>
      </c>
      <c r="AG67" s="162">
        <f t="shared" si="8"/>
        <v>100</v>
      </c>
      <c r="AH67" s="161">
        <f t="shared" si="9"/>
        <v>71.428571428571431</v>
      </c>
      <c r="AJ67" s="48"/>
    </row>
    <row r="68" spans="1:36" x14ac:dyDescent="0.4">
      <c r="A68" s="59">
        <v>64</v>
      </c>
      <c r="B68" s="60" t="s">
        <v>73</v>
      </c>
      <c r="C68" s="61" t="s">
        <v>76</v>
      </c>
      <c r="D68" s="60" t="s">
        <v>181</v>
      </c>
      <c r="E68" s="158">
        <v>6</v>
      </c>
      <c r="F68" s="59">
        <v>1</v>
      </c>
      <c r="G68" s="239">
        <v>1.05</v>
      </c>
      <c r="H68" s="240">
        <v>-2483412.34</v>
      </c>
      <c r="I68" s="68"/>
      <c r="J68" s="101">
        <f t="shared" si="0"/>
        <v>50</v>
      </c>
      <c r="K68" s="101">
        <f t="shared" si="1"/>
        <v>50</v>
      </c>
      <c r="L68" s="101">
        <f t="shared" si="2"/>
        <v>100</v>
      </c>
      <c r="M68" s="101">
        <f t="shared" si="3"/>
        <v>0</v>
      </c>
      <c r="N68" s="102">
        <f t="shared" si="5"/>
        <v>57.142857142857139</v>
      </c>
      <c r="O68" s="59">
        <v>1</v>
      </c>
      <c r="P68" s="245">
        <v>57.142857142857139</v>
      </c>
      <c r="Q68" s="67">
        <v>-275934.70444444445</v>
      </c>
      <c r="R68" s="69" t="s">
        <v>300</v>
      </c>
      <c r="S68" s="102">
        <v>0</v>
      </c>
      <c r="T68" s="102">
        <v>1</v>
      </c>
      <c r="U68" s="238">
        <v>0</v>
      </c>
      <c r="V68" s="238">
        <v>1</v>
      </c>
      <c r="W68" s="102">
        <v>1</v>
      </c>
      <c r="X68" s="102">
        <v>1</v>
      </c>
      <c r="Y68" s="102">
        <v>0</v>
      </c>
      <c r="Z68" s="103">
        <f t="shared" si="6"/>
        <v>4</v>
      </c>
      <c r="AA68" s="161">
        <f t="shared" si="11"/>
        <v>0</v>
      </c>
      <c r="AB68" s="161">
        <f t="shared" si="11"/>
        <v>50</v>
      </c>
      <c r="AC68" s="161">
        <f t="shared" si="11"/>
        <v>0</v>
      </c>
      <c r="AD68" s="161">
        <f t="shared" si="11"/>
        <v>50</v>
      </c>
      <c r="AE68" s="161">
        <f t="shared" si="11"/>
        <v>50</v>
      </c>
      <c r="AF68" s="161">
        <f t="shared" si="11"/>
        <v>50</v>
      </c>
      <c r="AG68" s="162">
        <f t="shared" si="8"/>
        <v>0</v>
      </c>
      <c r="AH68" s="161">
        <f t="shared" si="9"/>
        <v>57.142857142857139</v>
      </c>
      <c r="AJ68" s="48"/>
    </row>
    <row r="69" spans="1:36" x14ac:dyDescent="0.4">
      <c r="A69" s="59">
        <v>65</v>
      </c>
      <c r="B69" s="60" t="s">
        <v>73</v>
      </c>
      <c r="C69" s="61" t="s">
        <v>77</v>
      </c>
      <c r="D69" s="60" t="s">
        <v>182</v>
      </c>
      <c r="E69" s="158">
        <v>12</v>
      </c>
      <c r="F69" s="59">
        <v>3</v>
      </c>
      <c r="G69" s="239">
        <v>0.25</v>
      </c>
      <c r="H69" s="240">
        <v>-9179821.5700000003</v>
      </c>
      <c r="I69" s="68"/>
      <c r="J69" s="101">
        <f t="shared" ref="J69:J92" si="12">AA69+AB69</f>
        <v>100</v>
      </c>
      <c r="K69" s="101">
        <f t="shared" ref="K69:K92" si="13">AC69+AD69</f>
        <v>100</v>
      </c>
      <c r="L69" s="101">
        <f t="shared" ref="L69:L92" si="14">AE69+AF69</f>
        <v>0</v>
      </c>
      <c r="M69" s="101">
        <f t="shared" ref="M69:M92" si="15">AG69</f>
        <v>100</v>
      </c>
      <c r="N69" s="102">
        <f t="shared" si="5"/>
        <v>71.428571428571431</v>
      </c>
      <c r="O69" s="59">
        <v>3</v>
      </c>
      <c r="P69" s="245">
        <v>71.428571428571431</v>
      </c>
      <c r="Q69" s="67">
        <v>-1019980.1744444445</v>
      </c>
      <c r="R69" s="115" t="s">
        <v>301</v>
      </c>
      <c r="S69" s="102">
        <v>1</v>
      </c>
      <c r="T69" s="102">
        <v>1</v>
      </c>
      <c r="U69" s="238">
        <v>1</v>
      </c>
      <c r="V69" s="238">
        <v>1</v>
      </c>
      <c r="W69" s="102">
        <v>0</v>
      </c>
      <c r="X69" s="102">
        <v>0</v>
      </c>
      <c r="Y69" s="102">
        <v>1</v>
      </c>
      <c r="Z69" s="103">
        <f t="shared" si="6"/>
        <v>5</v>
      </c>
      <c r="AA69" s="161">
        <f t="shared" si="11"/>
        <v>50</v>
      </c>
      <c r="AB69" s="161">
        <f t="shared" si="11"/>
        <v>50</v>
      </c>
      <c r="AC69" s="161">
        <f t="shared" si="11"/>
        <v>50</v>
      </c>
      <c r="AD69" s="161">
        <f t="shared" si="11"/>
        <v>50</v>
      </c>
      <c r="AE69" s="161">
        <f t="shared" si="11"/>
        <v>0</v>
      </c>
      <c r="AF69" s="161">
        <f t="shared" si="11"/>
        <v>0</v>
      </c>
      <c r="AG69" s="162">
        <f t="shared" si="8"/>
        <v>100</v>
      </c>
      <c r="AH69" s="161">
        <f t="shared" si="9"/>
        <v>71.428571428571431</v>
      </c>
      <c r="AJ69" s="48"/>
    </row>
    <row r="70" spans="1:36" x14ac:dyDescent="0.4">
      <c r="A70" s="59">
        <v>66</v>
      </c>
      <c r="B70" s="60" t="s">
        <v>73</v>
      </c>
      <c r="C70" s="61" t="s">
        <v>78</v>
      </c>
      <c r="D70" s="60" t="s">
        <v>183</v>
      </c>
      <c r="E70" s="158">
        <v>10</v>
      </c>
      <c r="F70" s="59">
        <v>2</v>
      </c>
      <c r="G70" s="239">
        <v>0.48</v>
      </c>
      <c r="H70" s="240">
        <v>-15604828.65</v>
      </c>
      <c r="I70" s="68"/>
      <c r="J70" s="101">
        <f t="shared" si="12"/>
        <v>50</v>
      </c>
      <c r="K70" s="101">
        <f t="shared" si="13"/>
        <v>0</v>
      </c>
      <c r="L70" s="101">
        <f t="shared" si="14"/>
        <v>100</v>
      </c>
      <c r="M70" s="101">
        <f t="shared" si="15"/>
        <v>0</v>
      </c>
      <c r="N70" s="102">
        <f t="shared" ref="N70:N92" si="16">(S70+T70+U70+V70+W70+X70+Y70)/7*100</f>
        <v>42.857142857142854</v>
      </c>
      <c r="O70" s="59">
        <v>2</v>
      </c>
      <c r="P70" s="246">
        <v>42.857142857142854</v>
      </c>
      <c r="Q70" s="67">
        <v>-1733869.85</v>
      </c>
      <c r="R70" s="69" t="s">
        <v>300</v>
      </c>
      <c r="S70" s="102">
        <v>1</v>
      </c>
      <c r="T70" s="102">
        <v>0</v>
      </c>
      <c r="U70" s="238">
        <v>0</v>
      </c>
      <c r="V70" s="238">
        <v>0</v>
      </c>
      <c r="W70" s="102">
        <v>1</v>
      </c>
      <c r="X70" s="102">
        <v>1</v>
      </c>
      <c r="Y70" s="102">
        <v>0</v>
      </c>
      <c r="Z70" s="103">
        <f t="shared" ref="Z70:Z92" si="17">S70+T70+U70+V70+W70+X70+Y70</f>
        <v>3</v>
      </c>
      <c r="AA70" s="161">
        <f t="shared" si="11"/>
        <v>50</v>
      </c>
      <c r="AB70" s="161">
        <f t="shared" si="11"/>
        <v>0</v>
      </c>
      <c r="AC70" s="161">
        <f t="shared" si="11"/>
        <v>0</v>
      </c>
      <c r="AD70" s="161">
        <f t="shared" si="11"/>
        <v>0</v>
      </c>
      <c r="AE70" s="161">
        <f t="shared" si="11"/>
        <v>50</v>
      </c>
      <c r="AF70" s="161">
        <f t="shared" si="11"/>
        <v>50</v>
      </c>
      <c r="AG70" s="162">
        <f t="shared" ref="AG70:AG92" si="18">IF(Y70=1,100,0)</f>
        <v>0</v>
      </c>
      <c r="AH70" s="161">
        <f t="shared" ref="AH70:AH92" si="19">Z70/7*100</f>
        <v>42.857142857142854</v>
      </c>
      <c r="AJ70" s="48"/>
    </row>
    <row r="71" spans="1:36" x14ac:dyDescent="0.4">
      <c r="A71" s="59">
        <v>67</v>
      </c>
      <c r="B71" s="60" t="s">
        <v>73</v>
      </c>
      <c r="C71" s="61" t="s">
        <v>79</v>
      </c>
      <c r="D71" s="60" t="s">
        <v>184</v>
      </c>
      <c r="E71" s="158">
        <v>5</v>
      </c>
      <c r="F71" s="59">
        <v>2</v>
      </c>
      <c r="G71" s="239">
        <v>0.4</v>
      </c>
      <c r="H71" s="240">
        <v>-15133658.83</v>
      </c>
      <c r="I71" s="68"/>
      <c r="J71" s="101">
        <f t="shared" si="12"/>
        <v>50</v>
      </c>
      <c r="K71" s="101">
        <f t="shared" si="13"/>
        <v>50</v>
      </c>
      <c r="L71" s="101">
        <f t="shared" si="14"/>
        <v>0</v>
      </c>
      <c r="M71" s="101">
        <f t="shared" si="15"/>
        <v>100</v>
      </c>
      <c r="N71" s="102">
        <f t="shared" si="16"/>
        <v>42.857142857142854</v>
      </c>
      <c r="O71" s="59">
        <v>2</v>
      </c>
      <c r="P71" s="246">
        <v>42.857142857142854</v>
      </c>
      <c r="Q71" s="67">
        <v>-1681517.6477777779</v>
      </c>
      <c r="R71" s="241" t="s">
        <v>300</v>
      </c>
      <c r="S71" s="102">
        <v>0</v>
      </c>
      <c r="T71" s="102">
        <v>1</v>
      </c>
      <c r="U71" s="238">
        <v>0</v>
      </c>
      <c r="V71" s="238">
        <v>1</v>
      </c>
      <c r="W71" s="102">
        <v>0</v>
      </c>
      <c r="X71" s="102">
        <v>0</v>
      </c>
      <c r="Y71" s="102">
        <v>1</v>
      </c>
      <c r="Z71" s="103">
        <f t="shared" si="17"/>
        <v>3</v>
      </c>
      <c r="AA71" s="161">
        <f t="shared" si="11"/>
        <v>0</v>
      </c>
      <c r="AB71" s="161">
        <f t="shared" si="11"/>
        <v>50</v>
      </c>
      <c r="AC71" s="161">
        <f t="shared" si="11"/>
        <v>0</v>
      </c>
      <c r="AD71" s="161">
        <f t="shared" si="11"/>
        <v>50</v>
      </c>
      <c r="AE71" s="161">
        <f t="shared" si="11"/>
        <v>0</v>
      </c>
      <c r="AF71" s="161">
        <f t="shared" si="11"/>
        <v>0</v>
      </c>
      <c r="AG71" s="162">
        <f t="shared" si="18"/>
        <v>100</v>
      </c>
      <c r="AH71" s="161">
        <f t="shared" si="19"/>
        <v>42.857142857142854</v>
      </c>
      <c r="AJ71" s="48"/>
    </row>
    <row r="72" spans="1:36" x14ac:dyDescent="0.4">
      <c r="A72" s="59">
        <v>68</v>
      </c>
      <c r="B72" s="60" t="s">
        <v>80</v>
      </c>
      <c r="C72" s="61" t="s">
        <v>81</v>
      </c>
      <c r="D72" s="60" t="s">
        <v>80</v>
      </c>
      <c r="E72" s="158">
        <v>20</v>
      </c>
      <c r="F72" s="59">
        <v>0</v>
      </c>
      <c r="G72" s="239">
        <v>1.23</v>
      </c>
      <c r="H72" s="240">
        <v>196746817.19999999</v>
      </c>
      <c r="I72" s="68"/>
      <c r="J72" s="101">
        <f t="shared" si="12"/>
        <v>50</v>
      </c>
      <c r="K72" s="101">
        <f t="shared" si="13"/>
        <v>100</v>
      </c>
      <c r="L72" s="101">
        <f t="shared" si="14"/>
        <v>50</v>
      </c>
      <c r="M72" s="101">
        <f t="shared" si="15"/>
        <v>100</v>
      </c>
      <c r="N72" s="102">
        <f t="shared" si="16"/>
        <v>71.428571428571431</v>
      </c>
      <c r="O72" s="59">
        <v>0</v>
      </c>
      <c r="P72" s="245">
        <v>71.428571428571431</v>
      </c>
      <c r="Q72" s="67">
        <v>21860757.466666665</v>
      </c>
      <c r="R72" s="115" t="s">
        <v>301</v>
      </c>
      <c r="S72" s="102">
        <v>1</v>
      </c>
      <c r="T72" s="102">
        <v>0</v>
      </c>
      <c r="U72" s="238">
        <v>1</v>
      </c>
      <c r="V72" s="238">
        <v>1</v>
      </c>
      <c r="W72" s="102">
        <v>0</v>
      </c>
      <c r="X72" s="102">
        <v>1</v>
      </c>
      <c r="Y72" s="102">
        <v>1</v>
      </c>
      <c r="Z72" s="103">
        <f t="shared" si="17"/>
        <v>5</v>
      </c>
      <c r="AA72" s="161">
        <f t="shared" si="11"/>
        <v>50</v>
      </c>
      <c r="AB72" s="161">
        <f t="shared" si="11"/>
        <v>0</v>
      </c>
      <c r="AC72" s="161">
        <f t="shared" si="11"/>
        <v>50</v>
      </c>
      <c r="AD72" s="161">
        <f t="shared" si="11"/>
        <v>50</v>
      </c>
      <c r="AE72" s="161">
        <f t="shared" si="11"/>
        <v>0</v>
      </c>
      <c r="AF72" s="161">
        <f t="shared" si="11"/>
        <v>50</v>
      </c>
      <c r="AG72" s="162">
        <f t="shared" si="18"/>
        <v>100</v>
      </c>
      <c r="AH72" s="161">
        <f t="shared" si="19"/>
        <v>71.428571428571431</v>
      </c>
      <c r="AJ72" s="48"/>
    </row>
    <row r="73" spans="1:36" x14ac:dyDescent="0.4">
      <c r="A73" s="59">
        <v>69</v>
      </c>
      <c r="B73" s="60" t="s">
        <v>80</v>
      </c>
      <c r="C73" s="61" t="s">
        <v>82</v>
      </c>
      <c r="D73" s="60" t="s">
        <v>185</v>
      </c>
      <c r="E73" s="158">
        <v>10</v>
      </c>
      <c r="F73" s="59">
        <v>3</v>
      </c>
      <c r="G73" s="239">
        <v>0.23</v>
      </c>
      <c r="H73" s="240">
        <v>-9675401.6099999994</v>
      </c>
      <c r="I73" s="68"/>
      <c r="J73" s="101">
        <f t="shared" si="12"/>
        <v>100</v>
      </c>
      <c r="K73" s="101">
        <f t="shared" si="13"/>
        <v>100</v>
      </c>
      <c r="L73" s="101">
        <f t="shared" si="14"/>
        <v>100</v>
      </c>
      <c r="M73" s="101">
        <f t="shared" si="15"/>
        <v>100</v>
      </c>
      <c r="N73" s="102">
        <f t="shared" si="16"/>
        <v>100</v>
      </c>
      <c r="O73" s="59">
        <v>3</v>
      </c>
      <c r="P73" s="245">
        <v>100</v>
      </c>
      <c r="Q73" s="67">
        <v>-1075044.6233333333</v>
      </c>
      <c r="R73" s="241" t="s">
        <v>300</v>
      </c>
      <c r="S73" s="102">
        <v>1</v>
      </c>
      <c r="T73" s="102">
        <v>1</v>
      </c>
      <c r="U73" s="238">
        <v>1</v>
      </c>
      <c r="V73" s="238">
        <v>1</v>
      </c>
      <c r="W73" s="102">
        <v>1</v>
      </c>
      <c r="X73" s="102">
        <v>1</v>
      </c>
      <c r="Y73" s="102">
        <v>1</v>
      </c>
      <c r="Z73" s="103">
        <f t="shared" si="17"/>
        <v>7</v>
      </c>
      <c r="AA73" s="161">
        <f t="shared" si="11"/>
        <v>50</v>
      </c>
      <c r="AB73" s="161">
        <f t="shared" si="11"/>
        <v>50</v>
      </c>
      <c r="AC73" s="161">
        <f t="shared" si="11"/>
        <v>50</v>
      </c>
      <c r="AD73" s="161">
        <f t="shared" si="11"/>
        <v>50</v>
      </c>
      <c r="AE73" s="161">
        <f t="shared" si="11"/>
        <v>50</v>
      </c>
      <c r="AF73" s="161">
        <f t="shared" si="11"/>
        <v>50</v>
      </c>
      <c r="AG73" s="162">
        <f t="shared" si="18"/>
        <v>100</v>
      </c>
      <c r="AH73" s="161">
        <f>Z73/7*100</f>
        <v>100</v>
      </c>
      <c r="AJ73" s="48"/>
    </row>
    <row r="74" spans="1:36" x14ac:dyDescent="0.4">
      <c r="A74" s="59">
        <v>70</v>
      </c>
      <c r="B74" s="60" t="s">
        <v>80</v>
      </c>
      <c r="C74" s="61" t="s">
        <v>83</v>
      </c>
      <c r="D74" s="60" t="s">
        <v>186</v>
      </c>
      <c r="E74" s="158">
        <v>9</v>
      </c>
      <c r="F74" s="59">
        <v>3</v>
      </c>
      <c r="G74" s="239">
        <v>0.28000000000000003</v>
      </c>
      <c r="H74" s="240">
        <v>-1821881.03</v>
      </c>
      <c r="I74" s="68"/>
      <c r="J74" s="101">
        <f t="shared" si="12"/>
        <v>50</v>
      </c>
      <c r="K74" s="101">
        <f t="shared" si="13"/>
        <v>100</v>
      </c>
      <c r="L74" s="101">
        <f t="shared" si="14"/>
        <v>100</v>
      </c>
      <c r="M74" s="101">
        <f t="shared" si="15"/>
        <v>0</v>
      </c>
      <c r="N74" s="102">
        <f t="shared" si="16"/>
        <v>71.428571428571431</v>
      </c>
      <c r="O74" s="59">
        <v>3</v>
      </c>
      <c r="P74" s="245">
        <v>71.428571428571431</v>
      </c>
      <c r="Q74" s="67">
        <v>-202431.22555555555</v>
      </c>
      <c r="R74" s="69" t="s">
        <v>300</v>
      </c>
      <c r="S74" s="102">
        <v>0</v>
      </c>
      <c r="T74" s="102">
        <v>1</v>
      </c>
      <c r="U74" s="238">
        <v>1</v>
      </c>
      <c r="V74" s="238">
        <v>1</v>
      </c>
      <c r="W74" s="102">
        <v>1</v>
      </c>
      <c r="X74" s="102">
        <v>1</v>
      </c>
      <c r="Y74" s="102">
        <v>0</v>
      </c>
      <c r="Z74" s="103">
        <f t="shared" si="17"/>
        <v>5</v>
      </c>
      <c r="AA74" s="161">
        <f t="shared" si="11"/>
        <v>0</v>
      </c>
      <c r="AB74" s="161">
        <f t="shared" si="11"/>
        <v>50</v>
      </c>
      <c r="AC74" s="161">
        <f t="shared" si="11"/>
        <v>50</v>
      </c>
      <c r="AD74" s="161">
        <f t="shared" si="11"/>
        <v>50</v>
      </c>
      <c r="AE74" s="161">
        <f t="shared" si="11"/>
        <v>50</v>
      </c>
      <c r="AF74" s="161">
        <f t="shared" si="11"/>
        <v>50</v>
      </c>
      <c r="AG74" s="162">
        <f t="shared" si="18"/>
        <v>0</v>
      </c>
      <c r="AH74" s="161">
        <f t="shared" si="19"/>
        <v>71.428571428571431</v>
      </c>
      <c r="AJ74" s="48"/>
    </row>
    <row r="75" spans="1:36" x14ac:dyDescent="0.4">
      <c r="A75" s="59">
        <v>71</v>
      </c>
      <c r="B75" s="60" t="s">
        <v>80</v>
      </c>
      <c r="C75" s="61" t="s">
        <v>84</v>
      </c>
      <c r="D75" s="60" t="s">
        <v>187</v>
      </c>
      <c r="E75" s="158">
        <v>16</v>
      </c>
      <c r="F75" s="59">
        <v>2</v>
      </c>
      <c r="G75" s="239">
        <v>0.7</v>
      </c>
      <c r="H75" s="240">
        <v>-1539043.51</v>
      </c>
      <c r="I75" s="68"/>
      <c r="J75" s="101">
        <f t="shared" si="12"/>
        <v>50</v>
      </c>
      <c r="K75" s="101">
        <f t="shared" si="13"/>
        <v>100</v>
      </c>
      <c r="L75" s="101">
        <f t="shared" si="14"/>
        <v>0</v>
      </c>
      <c r="M75" s="101">
        <f t="shared" si="15"/>
        <v>100</v>
      </c>
      <c r="N75" s="102">
        <f t="shared" si="16"/>
        <v>57.142857142857139</v>
      </c>
      <c r="O75" s="59">
        <v>2</v>
      </c>
      <c r="P75" s="245">
        <v>57.142857142857139</v>
      </c>
      <c r="Q75" s="67">
        <v>-171004.83444444445</v>
      </c>
      <c r="R75" s="115" t="s">
        <v>301</v>
      </c>
      <c r="S75" s="102">
        <v>0</v>
      </c>
      <c r="T75" s="102">
        <v>1</v>
      </c>
      <c r="U75" s="238">
        <v>1</v>
      </c>
      <c r="V75" s="238">
        <v>1</v>
      </c>
      <c r="W75" s="102">
        <v>0</v>
      </c>
      <c r="X75" s="102">
        <v>0</v>
      </c>
      <c r="Y75" s="102">
        <v>1</v>
      </c>
      <c r="Z75" s="103">
        <f t="shared" si="17"/>
        <v>4</v>
      </c>
      <c r="AA75" s="161">
        <f t="shared" si="11"/>
        <v>0</v>
      </c>
      <c r="AB75" s="161">
        <f t="shared" si="11"/>
        <v>50</v>
      </c>
      <c r="AC75" s="161">
        <f t="shared" si="11"/>
        <v>50</v>
      </c>
      <c r="AD75" s="161">
        <f t="shared" si="11"/>
        <v>50</v>
      </c>
      <c r="AE75" s="161">
        <f t="shared" si="11"/>
        <v>0</v>
      </c>
      <c r="AF75" s="161">
        <f t="shared" si="11"/>
        <v>0</v>
      </c>
      <c r="AG75" s="162">
        <f t="shared" si="18"/>
        <v>100</v>
      </c>
      <c r="AH75" s="161">
        <f t="shared" si="19"/>
        <v>57.142857142857139</v>
      </c>
      <c r="AJ75" s="48"/>
    </row>
    <row r="76" spans="1:36" x14ac:dyDescent="0.4">
      <c r="A76" s="59">
        <v>72</v>
      </c>
      <c r="B76" s="60" t="s">
        <v>80</v>
      </c>
      <c r="C76" s="61" t="s">
        <v>85</v>
      </c>
      <c r="D76" s="60" t="s">
        <v>188</v>
      </c>
      <c r="E76" s="158">
        <v>2</v>
      </c>
      <c r="F76" s="59">
        <v>1</v>
      </c>
      <c r="G76" s="239">
        <v>1.48</v>
      </c>
      <c r="H76" s="240">
        <v>251442</v>
      </c>
      <c r="I76" s="68"/>
      <c r="J76" s="101">
        <f t="shared" si="12"/>
        <v>50</v>
      </c>
      <c r="K76" s="101">
        <f t="shared" si="13"/>
        <v>50</v>
      </c>
      <c r="L76" s="101">
        <f t="shared" si="14"/>
        <v>50</v>
      </c>
      <c r="M76" s="101">
        <f t="shared" si="15"/>
        <v>0</v>
      </c>
      <c r="N76" s="102">
        <f t="shared" si="16"/>
        <v>42.857142857142854</v>
      </c>
      <c r="O76" s="59">
        <v>1</v>
      </c>
      <c r="P76" s="246">
        <v>42.857142857142854</v>
      </c>
      <c r="Q76" s="67">
        <v>27938</v>
      </c>
      <c r="R76" s="241" t="s">
        <v>300</v>
      </c>
      <c r="S76" s="102">
        <v>0</v>
      </c>
      <c r="T76" s="102">
        <v>1</v>
      </c>
      <c r="U76" s="238">
        <v>1</v>
      </c>
      <c r="V76" s="238">
        <v>0</v>
      </c>
      <c r="W76" s="102">
        <v>0</v>
      </c>
      <c r="X76" s="102">
        <v>1</v>
      </c>
      <c r="Y76" s="102">
        <v>0</v>
      </c>
      <c r="Z76" s="103">
        <f t="shared" si="17"/>
        <v>3</v>
      </c>
      <c r="AA76" s="161">
        <f t="shared" si="11"/>
        <v>0</v>
      </c>
      <c r="AB76" s="161">
        <f t="shared" si="11"/>
        <v>50</v>
      </c>
      <c r="AC76" s="161">
        <f t="shared" si="11"/>
        <v>50</v>
      </c>
      <c r="AD76" s="161">
        <f t="shared" si="11"/>
        <v>0</v>
      </c>
      <c r="AE76" s="161">
        <f t="shared" si="11"/>
        <v>0</v>
      </c>
      <c r="AF76" s="161">
        <f t="shared" si="11"/>
        <v>50</v>
      </c>
      <c r="AG76" s="162">
        <f t="shared" si="18"/>
        <v>0</v>
      </c>
      <c r="AH76" s="161">
        <f t="shared" si="19"/>
        <v>42.857142857142854</v>
      </c>
      <c r="AJ76" s="48"/>
    </row>
    <row r="77" spans="1:36" x14ac:dyDescent="0.4">
      <c r="A77" s="59">
        <v>73</v>
      </c>
      <c r="B77" s="60" t="s">
        <v>80</v>
      </c>
      <c r="C77" s="61" t="s">
        <v>86</v>
      </c>
      <c r="D77" s="60" t="s">
        <v>189</v>
      </c>
      <c r="E77" s="158">
        <v>6</v>
      </c>
      <c r="F77" s="59">
        <v>3</v>
      </c>
      <c r="G77" s="239">
        <v>0.41</v>
      </c>
      <c r="H77" s="240">
        <v>-2134809.08</v>
      </c>
      <c r="I77" s="68"/>
      <c r="J77" s="101">
        <f t="shared" si="12"/>
        <v>50</v>
      </c>
      <c r="K77" s="101">
        <f t="shared" si="13"/>
        <v>100</v>
      </c>
      <c r="L77" s="101">
        <f t="shared" si="14"/>
        <v>50</v>
      </c>
      <c r="M77" s="101">
        <f t="shared" si="15"/>
        <v>100</v>
      </c>
      <c r="N77" s="102">
        <f t="shared" si="16"/>
        <v>71.428571428571431</v>
      </c>
      <c r="O77" s="59">
        <v>3</v>
      </c>
      <c r="P77" s="245">
        <v>71.428571428571431</v>
      </c>
      <c r="Q77" s="67">
        <v>-237201.0088888889</v>
      </c>
      <c r="R77" s="241" t="s">
        <v>300</v>
      </c>
      <c r="S77" s="102">
        <v>0</v>
      </c>
      <c r="T77" s="102">
        <v>1</v>
      </c>
      <c r="U77" s="238">
        <v>1</v>
      </c>
      <c r="V77" s="238">
        <v>1</v>
      </c>
      <c r="W77" s="102">
        <v>1</v>
      </c>
      <c r="X77" s="102">
        <v>0</v>
      </c>
      <c r="Y77" s="102">
        <v>1</v>
      </c>
      <c r="Z77" s="103">
        <f t="shared" si="17"/>
        <v>5</v>
      </c>
      <c r="AA77" s="161">
        <f t="shared" si="11"/>
        <v>0</v>
      </c>
      <c r="AB77" s="161">
        <f t="shared" si="11"/>
        <v>50</v>
      </c>
      <c r="AC77" s="161">
        <f t="shared" si="11"/>
        <v>50</v>
      </c>
      <c r="AD77" s="161">
        <f t="shared" si="11"/>
        <v>50</v>
      </c>
      <c r="AE77" s="161">
        <f t="shared" si="11"/>
        <v>50</v>
      </c>
      <c r="AF77" s="161">
        <f t="shared" si="11"/>
        <v>0</v>
      </c>
      <c r="AG77" s="162">
        <f t="shared" si="18"/>
        <v>100</v>
      </c>
      <c r="AH77" s="161">
        <f t="shared" si="19"/>
        <v>71.428571428571431</v>
      </c>
      <c r="AJ77" s="48"/>
    </row>
    <row r="78" spans="1:36" x14ac:dyDescent="0.4">
      <c r="A78" s="59">
        <v>74</v>
      </c>
      <c r="B78" s="60" t="s">
        <v>80</v>
      </c>
      <c r="C78" s="61" t="s">
        <v>87</v>
      </c>
      <c r="D78" s="60" t="s">
        <v>190</v>
      </c>
      <c r="E78" s="158">
        <v>13</v>
      </c>
      <c r="F78" s="59">
        <v>3</v>
      </c>
      <c r="G78" s="239">
        <v>0.32</v>
      </c>
      <c r="H78" s="240">
        <v>-84094.42</v>
      </c>
      <c r="I78" s="68"/>
      <c r="J78" s="101">
        <f t="shared" si="12"/>
        <v>100</v>
      </c>
      <c r="K78" s="101">
        <f t="shared" si="13"/>
        <v>100</v>
      </c>
      <c r="L78" s="101">
        <f t="shared" si="14"/>
        <v>100</v>
      </c>
      <c r="M78" s="101">
        <f t="shared" si="15"/>
        <v>100</v>
      </c>
      <c r="N78" s="102">
        <f t="shared" si="16"/>
        <v>100</v>
      </c>
      <c r="O78" s="59">
        <v>3</v>
      </c>
      <c r="P78" s="245">
        <v>100</v>
      </c>
      <c r="Q78" s="67">
        <v>-9343.8244444444445</v>
      </c>
      <c r="R78" s="69" t="s">
        <v>300</v>
      </c>
      <c r="S78" s="102">
        <v>1</v>
      </c>
      <c r="T78" s="102">
        <v>1</v>
      </c>
      <c r="U78" s="238">
        <v>1</v>
      </c>
      <c r="V78" s="238">
        <v>1</v>
      </c>
      <c r="W78" s="102">
        <v>1</v>
      </c>
      <c r="X78" s="102">
        <v>1</v>
      </c>
      <c r="Y78" s="102">
        <v>1</v>
      </c>
      <c r="Z78" s="103">
        <f t="shared" si="17"/>
        <v>7</v>
      </c>
      <c r="AA78" s="161">
        <f t="shared" si="11"/>
        <v>50</v>
      </c>
      <c r="AB78" s="161">
        <f t="shared" si="11"/>
        <v>50</v>
      </c>
      <c r="AC78" s="161">
        <f t="shared" si="11"/>
        <v>50</v>
      </c>
      <c r="AD78" s="161">
        <f t="shared" si="11"/>
        <v>50</v>
      </c>
      <c r="AE78" s="161">
        <f t="shared" si="11"/>
        <v>50</v>
      </c>
      <c r="AF78" s="161">
        <f t="shared" si="11"/>
        <v>50</v>
      </c>
      <c r="AG78" s="162">
        <f t="shared" si="18"/>
        <v>100</v>
      </c>
      <c r="AH78" s="161">
        <f t="shared" si="19"/>
        <v>100</v>
      </c>
      <c r="AJ78" s="48"/>
    </row>
    <row r="79" spans="1:36" x14ac:dyDescent="0.4">
      <c r="A79" s="59">
        <v>75</v>
      </c>
      <c r="B79" s="60" t="s">
        <v>80</v>
      </c>
      <c r="C79" s="61" t="s">
        <v>88</v>
      </c>
      <c r="D79" s="60" t="s">
        <v>191</v>
      </c>
      <c r="E79" s="158">
        <v>5</v>
      </c>
      <c r="F79" s="59">
        <v>3</v>
      </c>
      <c r="G79" s="239">
        <v>0.4</v>
      </c>
      <c r="H79" s="240">
        <v>-2953890.07</v>
      </c>
      <c r="I79" s="68"/>
      <c r="J79" s="101">
        <f t="shared" si="12"/>
        <v>50</v>
      </c>
      <c r="K79" s="101">
        <f t="shared" si="13"/>
        <v>100</v>
      </c>
      <c r="L79" s="101">
        <f t="shared" si="14"/>
        <v>100</v>
      </c>
      <c r="M79" s="101">
        <f t="shared" si="15"/>
        <v>0</v>
      </c>
      <c r="N79" s="102">
        <f t="shared" si="16"/>
        <v>71.428571428571431</v>
      </c>
      <c r="O79" s="59">
        <v>3</v>
      </c>
      <c r="P79" s="245">
        <v>71.428571428571431</v>
      </c>
      <c r="Q79" s="67">
        <v>-328210.00777777773</v>
      </c>
      <c r="R79" s="247" t="s">
        <v>301</v>
      </c>
      <c r="S79" s="102">
        <v>0</v>
      </c>
      <c r="T79" s="102">
        <v>1</v>
      </c>
      <c r="U79" s="238">
        <v>1</v>
      </c>
      <c r="V79" s="238">
        <v>1</v>
      </c>
      <c r="W79" s="102">
        <v>1</v>
      </c>
      <c r="X79" s="102">
        <v>1</v>
      </c>
      <c r="Y79" s="102">
        <v>0</v>
      </c>
      <c r="Z79" s="103">
        <f t="shared" si="17"/>
        <v>5</v>
      </c>
      <c r="AA79" s="161">
        <f t="shared" si="11"/>
        <v>0</v>
      </c>
      <c r="AB79" s="161">
        <f t="shared" si="11"/>
        <v>50</v>
      </c>
      <c r="AC79" s="161">
        <f t="shared" si="11"/>
        <v>50</v>
      </c>
      <c r="AD79" s="161">
        <f t="shared" si="11"/>
        <v>50</v>
      </c>
      <c r="AE79" s="161">
        <f t="shared" si="11"/>
        <v>50</v>
      </c>
      <c r="AF79" s="161">
        <f t="shared" si="11"/>
        <v>50</v>
      </c>
      <c r="AG79" s="162">
        <f t="shared" si="18"/>
        <v>0</v>
      </c>
      <c r="AH79" s="161">
        <f t="shared" si="19"/>
        <v>71.428571428571431</v>
      </c>
      <c r="AJ79" s="48"/>
    </row>
    <row r="80" spans="1:36" x14ac:dyDescent="0.4">
      <c r="A80" s="59">
        <v>76</v>
      </c>
      <c r="B80" s="60" t="s">
        <v>80</v>
      </c>
      <c r="C80" s="61" t="s">
        <v>89</v>
      </c>
      <c r="D80" s="60" t="s">
        <v>192</v>
      </c>
      <c r="E80" s="158">
        <v>5</v>
      </c>
      <c r="F80" s="59">
        <v>3</v>
      </c>
      <c r="G80" s="239">
        <v>0.12</v>
      </c>
      <c r="H80" s="240">
        <v>-2291492.7000000002</v>
      </c>
      <c r="I80" s="68"/>
      <c r="J80" s="101">
        <f t="shared" si="12"/>
        <v>50</v>
      </c>
      <c r="K80" s="101">
        <f t="shared" si="13"/>
        <v>100</v>
      </c>
      <c r="L80" s="101">
        <f t="shared" si="14"/>
        <v>100</v>
      </c>
      <c r="M80" s="101">
        <f t="shared" si="15"/>
        <v>0</v>
      </c>
      <c r="N80" s="102">
        <f t="shared" si="16"/>
        <v>71.428571428571431</v>
      </c>
      <c r="O80" s="59">
        <v>3</v>
      </c>
      <c r="P80" s="245">
        <v>71.428571428571431</v>
      </c>
      <c r="Q80" s="67">
        <v>-254610.30000000002</v>
      </c>
      <c r="R80" s="69" t="s">
        <v>300</v>
      </c>
      <c r="S80" s="102">
        <v>0</v>
      </c>
      <c r="T80" s="102">
        <v>1</v>
      </c>
      <c r="U80" s="238">
        <v>1</v>
      </c>
      <c r="V80" s="238">
        <v>1</v>
      </c>
      <c r="W80" s="102">
        <v>1</v>
      </c>
      <c r="X80" s="102">
        <v>1</v>
      </c>
      <c r="Y80" s="102">
        <v>0</v>
      </c>
      <c r="Z80" s="103">
        <f t="shared" si="17"/>
        <v>5</v>
      </c>
      <c r="AA80" s="161">
        <f t="shared" si="11"/>
        <v>0</v>
      </c>
      <c r="AB80" s="161">
        <f t="shared" si="11"/>
        <v>50</v>
      </c>
      <c r="AC80" s="161">
        <f t="shared" si="11"/>
        <v>50</v>
      </c>
      <c r="AD80" s="161">
        <f t="shared" si="11"/>
        <v>50</v>
      </c>
      <c r="AE80" s="161">
        <f t="shared" si="11"/>
        <v>50</v>
      </c>
      <c r="AF80" s="161">
        <f t="shared" si="11"/>
        <v>50</v>
      </c>
      <c r="AG80" s="162">
        <f t="shared" si="18"/>
        <v>0</v>
      </c>
      <c r="AH80" s="161">
        <f t="shared" si="19"/>
        <v>71.428571428571431</v>
      </c>
      <c r="AJ80" s="48"/>
    </row>
    <row r="81" spans="1:36" x14ac:dyDescent="0.4">
      <c r="A81" s="59">
        <v>77</v>
      </c>
      <c r="B81" s="60" t="s">
        <v>80</v>
      </c>
      <c r="C81" s="61" t="s">
        <v>90</v>
      </c>
      <c r="D81" s="60" t="s">
        <v>193</v>
      </c>
      <c r="E81" s="158">
        <v>6</v>
      </c>
      <c r="F81" s="59">
        <v>1</v>
      </c>
      <c r="G81" s="239">
        <v>0.8</v>
      </c>
      <c r="H81" s="240">
        <v>-9056760.6199999992</v>
      </c>
      <c r="I81" s="68"/>
      <c r="J81" s="101">
        <f t="shared" si="12"/>
        <v>100</v>
      </c>
      <c r="K81" s="101">
        <f t="shared" si="13"/>
        <v>100</v>
      </c>
      <c r="L81" s="101">
        <f t="shared" si="14"/>
        <v>100</v>
      </c>
      <c r="M81" s="101">
        <f t="shared" si="15"/>
        <v>100</v>
      </c>
      <c r="N81" s="102">
        <f t="shared" si="16"/>
        <v>100</v>
      </c>
      <c r="O81" s="59">
        <v>1</v>
      </c>
      <c r="P81" s="245">
        <v>100</v>
      </c>
      <c r="Q81" s="67">
        <v>-1006306.7355555554</v>
      </c>
      <c r="R81" s="69" t="s">
        <v>300</v>
      </c>
      <c r="S81" s="102">
        <v>1</v>
      </c>
      <c r="T81" s="102">
        <v>1</v>
      </c>
      <c r="U81" s="238">
        <v>1</v>
      </c>
      <c r="V81" s="238">
        <v>1</v>
      </c>
      <c r="W81" s="102">
        <v>1</v>
      </c>
      <c r="X81" s="102">
        <v>1</v>
      </c>
      <c r="Y81" s="102">
        <v>1</v>
      </c>
      <c r="Z81" s="103">
        <f t="shared" si="17"/>
        <v>7</v>
      </c>
      <c r="AA81" s="161">
        <f t="shared" si="11"/>
        <v>50</v>
      </c>
      <c r="AB81" s="161">
        <f t="shared" si="11"/>
        <v>50</v>
      </c>
      <c r="AC81" s="161">
        <f t="shared" si="11"/>
        <v>50</v>
      </c>
      <c r="AD81" s="161">
        <f t="shared" si="11"/>
        <v>50</v>
      </c>
      <c r="AE81" s="161">
        <f t="shared" si="11"/>
        <v>50</v>
      </c>
      <c r="AF81" s="161">
        <f t="shared" si="11"/>
        <v>50</v>
      </c>
      <c r="AG81" s="162">
        <f t="shared" si="18"/>
        <v>100</v>
      </c>
      <c r="AH81" s="161">
        <f t="shared" si="19"/>
        <v>100</v>
      </c>
      <c r="AJ81" s="48"/>
    </row>
    <row r="82" spans="1:36" x14ac:dyDescent="0.4">
      <c r="A82" s="59">
        <v>78</v>
      </c>
      <c r="B82" s="60" t="s">
        <v>80</v>
      </c>
      <c r="C82" s="61" t="s">
        <v>91</v>
      </c>
      <c r="D82" s="60" t="s">
        <v>194</v>
      </c>
      <c r="E82" s="158">
        <v>9</v>
      </c>
      <c r="F82" s="59">
        <v>3</v>
      </c>
      <c r="G82" s="239">
        <v>0.26</v>
      </c>
      <c r="H82" s="240">
        <v>-5205650.71</v>
      </c>
      <c r="I82" s="68"/>
      <c r="J82" s="101">
        <f t="shared" si="12"/>
        <v>100</v>
      </c>
      <c r="K82" s="101">
        <f t="shared" si="13"/>
        <v>100</v>
      </c>
      <c r="L82" s="101">
        <f t="shared" si="14"/>
        <v>50</v>
      </c>
      <c r="M82" s="101">
        <f t="shared" si="15"/>
        <v>100</v>
      </c>
      <c r="N82" s="102">
        <f t="shared" si="16"/>
        <v>85.714285714285708</v>
      </c>
      <c r="O82" s="59">
        <v>3</v>
      </c>
      <c r="P82" s="245">
        <v>85.714285714285708</v>
      </c>
      <c r="Q82" s="67">
        <v>-578405.63444444444</v>
      </c>
      <c r="R82" s="69" t="s">
        <v>300</v>
      </c>
      <c r="S82" s="102">
        <v>1</v>
      </c>
      <c r="T82" s="102">
        <v>1</v>
      </c>
      <c r="U82" s="238">
        <v>1</v>
      </c>
      <c r="V82" s="238">
        <v>1</v>
      </c>
      <c r="W82" s="102">
        <v>1</v>
      </c>
      <c r="X82" s="102">
        <v>0</v>
      </c>
      <c r="Y82" s="102">
        <v>1</v>
      </c>
      <c r="Z82" s="103">
        <f t="shared" si="17"/>
        <v>6</v>
      </c>
      <c r="AA82" s="161">
        <f t="shared" si="11"/>
        <v>50</v>
      </c>
      <c r="AB82" s="161">
        <f t="shared" si="11"/>
        <v>50</v>
      </c>
      <c r="AC82" s="161">
        <f t="shared" si="11"/>
        <v>50</v>
      </c>
      <c r="AD82" s="161">
        <f t="shared" si="11"/>
        <v>50</v>
      </c>
      <c r="AE82" s="161">
        <f t="shared" si="11"/>
        <v>50</v>
      </c>
      <c r="AF82" s="161">
        <f t="shared" si="11"/>
        <v>0</v>
      </c>
      <c r="AG82" s="162">
        <f t="shared" si="18"/>
        <v>100</v>
      </c>
      <c r="AH82" s="161">
        <f t="shared" si="19"/>
        <v>85.714285714285708</v>
      </c>
      <c r="AJ82" s="48"/>
    </row>
    <row r="83" spans="1:36" x14ac:dyDescent="0.4">
      <c r="A83" s="59">
        <v>79</v>
      </c>
      <c r="B83" s="60" t="s">
        <v>80</v>
      </c>
      <c r="C83" s="61" t="s">
        <v>92</v>
      </c>
      <c r="D83" s="60" t="s">
        <v>195</v>
      </c>
      <c r="E83" s="158">
        <v>13</v>
      </c>
      <c r="F83" s="59">
        <v>3</v>
      </c>
      <c r="G83" s="239">
        <v>0.39</v>
      </c>
      <c r="H83" s="240">
        <v>-15026257.93</v>
      </c>
      <c r="I83" s="68"/>
      <c r="J83" s="101">
        <f t="shared" si="12"/>
        <v>50</v>
      </c>
      <c r="K83" s="101">
        <f t="shared" si="13"/>
        <v>100</v>
      </c>
      <c r="L83" s="101">
        <f t="shared" si="14"/>
        <v>100</v>
      </c>
      <c r="M83" s="101">
        <f t="shared" si="15"/>
        <v>0</v>
      </c>
      <c r="N83" s="102">
        <f t="shared" si="16"/>
        <v>71.428571428571431</v>
      </c>
      <c r="O83" s="59">
        <v>3</v>
      </c>
      <c r="P83" s="245">
        <v>71.428571428571431</v>
      </c>
      <c r="Q83" s="67">
        <v>-1669584.2144444445</v>
      </c>
      <c r="R83" s="69" t="s">
        <v>300</v>
      </c>
      <c r="S83" s="102">
        <v>0</v>
      </c>
      <c r="T83" s="102">
        <v>1</v>
      </c>
      <c r="U83" s="238">
        <v>1</v>
      </c>
      <c r="V83" s="238">
        <v>1</v>
      </c>
      <c r="W83" s="102">
        <v>1</v>
      </c>
      <c r="X83" s="102">
        <v>1</v>
      </c>
      <c r="Y83" s="102">
        <v>0</v>
      </c>
      <c r="Z83" s="103">
        <f t="shared" si="17"/>
        <v>5</v>
      </c>
      <c r="AA83" s="161">
        <f t="shared" si="11"/>
        <v>0</v>
      </c>
      <c r="AB83" s="161">
        <f t="shared" si="11"/>
        <v>50</v>
      </c>
      <c r="AC83" s="161">
        <f t="shared" si="11"/>
        <v>50</v>
      </c>
      <c r="AD83" s="161">
        <f t="shared" si="11"/>
        <v>50</v>
      </c>
      <c r="AE83" s="161">
        <f t="shared" si="11"/>
        <v>50</v>
      </c>
      <c r="AF83" s="161">
        <f t="shared" si="11"/>
        <v>50</v>
      </c>
      <c r="AG83" s="162">
        <f t="shared" si="18"/>
        <v>0</v>
      </c>
      <c r="AH83" s="161">
        <f t="shared" si="19"/>
        <v>71.428571428571431</v>
      </c>
      <c r="AJ83" s="48"/>
    </row>
    <row r="84" spans="1:36" x14ac:dyDescent="0.4">
      <c r="A84" s="59">
        <v>80</v>
      </c>
      <c r="B84" s="60" t="s">
        <v>80</v>
      </c>
      <c r="C84" s="61" t="s">
        <v>93</v>
      </c>
      <c r="D84" s="60" t="s">
        <v>196</v>
      </c>
      <c r="E84" s="158">
        <v>6</v>
      </c>
      <c r="F84" s="59">
        <v>1</v>
      </c>
      <c r="G84" s="239">
        <v>1.6</v>
      </c>
      <c r="H84" s="240">
        <v>-3454651.35</v>
      </c>
      <c r="I84" s="68"/>
      <c r="J84" s="101">
        <f t="shared" si="12"/>
        <v>100</v>
      </c>
      <c r="K84" s="101">
        <f t="shared" si="13"/>
        <v>100</v>
      </c>
      <c r="L84" s="101">
        <f t="shared" si="14"/>
        <v>50</v>
      </c>
      <c r="M84" s="101">
        <f t="shared" si="15"/>
        <v>0</v>
      </c>
      <c r="N84" s="102">
        <f t="shared" si="16"/>
        <v>71.428571428571431</v>
      </c>
      <c r="O84" s="59">
        <v>1</v>
      </c>
      <c r="P84" s="245">
        <v>71.428571428571431</v>
      </c>
      <c r="Q84" s="67">
        <v>-383850.15</v>
      </c>
      <c r="R84" s="69" t="s">
        <v>300</v>
      </c>
      <c r="S84" s="102">
        <v>1</v>
      </c>
      <c r="T84" s="102">
        <v>1</v>
      </c>
      <c r="U84" s="238">
        <v>1</v>
      </c>
      <c r="V84" s="238">
        <v>1</v>
      </c>
      <c r="W84" s="102">
        <v>1</v>
      </c>
      <c r="X84" s="102">
        <v>0</v>
      </c>
      <c r="Y84" s="102">
        <v>0</v>
      </c>
      <c r="Z84" s="103">
        <f t="shared" si="17"/>
        <v>5</v>
      </c>
      <c r="AA84" s="161">
        <f t="shared" si="11"/>
        <v>50</v>
      </c>
      <c r="AB84" s="161">
        <f t="shared" si="11"/>
        <v>50</v>
      </c>
      <c r="AC84" s="161">
        <f t="shared" si="11"/>
        <v>50</v>
      </c>
      <c r="AD84" s="161">
        <f t="shared" si="11"/>
        <v>50</v>
      </c>
      <c r="AE84" s="161">
        <f t="shared" si="11"/>
        <v>50</v>
      </c>
      <c r="AF84" s="161">
        <f t="shared" si="11"/>
        <v>0</v>
      </c>
      <c r="AG84" s="162">
        <f t="shared" si="18"/>
        <v>0</v>
      </c>
      <c r="AH84" s="161">
        <f t="shared" si="19"/>
        <v>71.428571428571431</v>
      </c>
      <c r="AJ84" s="48"/>
    </row>
    <row r="85" spans="1:36" x14ac:dyDescent="0.4">
      <c r="A85" s="59">
        <v>81</v>
      </c>
      <c r="B85" s="60" t="s">
        <v>80</v>
      </c>
      <c r="C85" s="61" t="s">
        <v>94</v>
      </c>
      <c r="D85" s="60" t="s">
        <v>197</v>
      </c>
      <c r="E85" s="158">
        <v>13</v>
      </c>
      <c r="F85" s="59">
        <v>2</v>
      </c>
      <c r="G85" s="239">
        <v>0.59</v>
      </c>
      <c r="H85" s="240">
        <v>-9699162.8499999996</v>
      </c>
      <c r="I85" s="68"/>
      <c r="J85" s="101">
        <f t="shared" si="12"/>
        <v>0</v>
      </c>
      <c r="K85" s="101">
        <f t="shared" si="13"/>
        <v>100</v>
      </c>
      <c r="L85" s="101">
        <f t="shared" si="14"/>
        <v>50</v>
      </c>
      <c r="M85" s="101">
        <f t="shared" si="15"/>
        <v>0</v>
      </c>
      <c r="N85" s="102">
        <f t="shared" si="16"/>
        <v>42.857142857142854</v>
      </c>
      <c r="O85" s="59">
        <v>2</v>
      </c>
      <c r="P85" s="246">
        <v>42.857142857142854</v>
      </c>
      <c r="Q85" s="67">
        <v>-1077684.7611111111</v>
      </c>
      <c r="R85" s="115" t="s">
        <v>301</v>
      </c>
      <c r="S85" s="102">
        <v>0</v>
      </c>
      <c r="T85" s="102">
        <v>0</v>
      </c>
      <c r="U85" s="238">
        <v>1</v>
      </c>
      <c r="V85" s="238">
        <v>1</v>
      </c>
      <c r="W85" s="102">
        <v>1</v>
      </c>
      <c r="X85" s="102">
        <v>0</v>
      </c>
      <c r="Y85" s="102">
        <v>0</v>
      </c>
      <c r="Z85" s="103">
        <f t="shared" si="17"/>
        <v>3</v>
      </c>
      <c r="AA85" s="161">
        <f t="shared" si="11"/>
        <v>0</v>
      </c>
      <c r="AB85" s="161">
        <f t="shared" si="11"/>
        <v>0</v>
      </c>
      <c r="AC85" s="161">
        <f t="shared" si="11"/>
        <v>50</v>
      </c>
      <c r="AD85" s="161">
        <f t="shared" si="11"/>
        <v>50</v>
      </c>
      <c r="AE85" s="161">
        <f t="shared" si="11"/>
        <v>50</v>
      </c>
      <c r="AF85" s="161">
        <f t="shared" si="11"/>
        <v>0</v>
      </c>
      <c r="AG85" s="162">
        <f t="shared" si="18"/>
        <v>0</v>
      </c>
      <c r="AH85" s="161">
        <f t="shared" si="19"/>
        <v>42.857142857142854</v>
      </c>
      <c r="AJ85" s="48"/>
    </row>
    <row r="86" spans="1:36" x14ac:dyDescent="0.4">
      <c r="A86" s="59">
        <v>82</v>
      </c>
      <c r="B86" s="60" t="s">
        <v>80</v>
      </c>
      <c r="C86" s="61" t="s">
        <v>95</v>
      </c>
      <c r="D86" s="60" t="s">
        <v>198</v>
      </c>
      <c r="E86" s="158">
        <v>5</v>
      </c>
      <c r="F86" s="59">
        <v>4</v>
      </c>
      <c r="G86" s="239">
        <v>0.34</v>
      </c>
      <c r="H86" s="240">
        <v>-7880681.6799999997</v>
      </c>
      <c r="I86" s="86" t="s">
        <v>6</v>
      </c>
      <c r="J86" s="101">
        <f t="shared" si="12"/>
        <v>0</v>
      </c>
      <c r="K86" s="101">
        <f t="shared" si="13"/>
        <v>100</v>
      </c>
      <c r="L86" s="101">
        <f t="shared" si="14"/>
        <v>100</v>
      </c>
      <c r="M86" s="101">
        <f t="shared" si="15"/>
        <v>0</v>
      </c>
      <c r="N86" s="102">
        <f t="shared" si="16"/>
        <v>57.142857142857139</v>
      </c>
      <c r="O86" s="59">
        <v>4</v>
      </c>
      <c r="P86" s="245">
        <v>57.142857142857139</v>
      </c>
      <c r="Q86" s="67">
        <v>-875631.29777777777</v>
      </c>
      <c r="R86" s="248" t="s">
        <v>442</v>
      </c>
      <c r="S86" s="102">
        <v>0</v>
      </c>
      <c r="T86" s="102">
        <v>0</v>
      </c>
      <c r="U86" s="238">
        <v>1</v>
      </c>
      <c r="V86" s="238">
        <v>1</v>
      </c>
      <c r="W86" s="102">
        <v>1</v>
      </c>
      <c r="X86" s="102">
        <v>1</v>
      </c>
      <c r="Y86" s="102">
        <v>0</v>
      </c>
      <c r="Z86" s="103">
        <f t="shared" si="17"/>
        <v>4</v>
      </c>
      <c r="AA86" s="161">
        <f t="shared" si="11"/>
        <v>0</v>
      </c>
      <c r="AB86" s="161">
        <f t="shared" si="11"/>
        <v>0</v>
      </c>
      <c r="AC86" s="161">
        <f t="shared" si="11"/>
        <v>50</v>
      </c>
      <c r="AD86" s="161">
        <f t="shared" si="11"/>
        <v>50</v>
      </c>
      <c r="AE86" s="161">
        <f t="shared" si="11"/>
        <v>50</v>
      </c>
      <c r="AF86" s="161">
        <f t="shared" si="11"/>
        <v>50</v>
      </c>
      <c r="AG86" s="162">
        <f t="shared" si="18"/>
        <v>0</v>
      </c>
      <c r="AH86" s="161">
        <f t="shared" si="19"/>
        <v>57.142857142857139</v>
      </c>
      <c r="AJ86" s="48"/>
    </row>
    <row r="87" spans="1:36" x14ac:dyDescent="0.4">
      <c r="A87" s="59">
        <v>83</v>
      </c>
      <c r="B87" s="60" t="s">
        <v>80</v>
      </c>
      <c r="C87" s="61" t="s">
        <v>96</v>
      </c>
      <c r="D87" s="60" t="s">
        <v>199</v>
      </c>
      <c r="E87" s="158">
        <v>5</v>
      </c>
      <c r="F87" s="59">
        <v>3</v>
      </c>
      <c r="G87" s="239">
        <v>0.34</v>
      </c>
      <c r="H87" s="240">
        <v>-4546884.9000000004</v>
      </c>
      <c r="I87" s="68"/>
      <c r="J87" s="101">
        <f t="shared" si="12"/>
        <v>50</v>
      </c>
      <c r="K87" s="101">
        <f t="shared" si="13"/>
        <v>100</v>
      </c>
      <c r="L87" s="101">
        <f t="shared" si="14"/>
        <v>0</v>
      </c>
      <c r="M87" s="101">
        <f t="shared" si="15"/>
        <v>0</v>
      </c>
      <c r="N87" s="102">
        <f t="shared" si="16"/>
        <v>42.857142857142854</v>
      </c>
      <c r="O87" s="59">
        <v>3</v>
      </c>
      <c r="P87" s="246">
        <v>42.857142857142854</v>
      </c>
      <c r="Q87" s="67">
        <v>-505209.43333333335</v>
      </c>
      <c r="R87" s="115" t="s">
        <v>301</v>
      </c>
      <c r="S87" s="102">
        <v>0</v>
      </c>
      <c r="T87" s="102">
        <v>1</v>
      </c>
      <c r="U87" s="238">
        <v>1</v>
      </c>
      <c r="V87" s="238">
        <v>1</v>
      </c>
      <c r="W87" s="102">
        <v>0</v>
      </c>
      <c r="X87" s="102">
        <v>0</v>
      </c>
      <c r="Y87" s="102">
        <v>0</v>
      </c>
      <c r="Z87" s="103">
        <f t="shared" si="17"/>
        <v>3</v>
      </c>
      <c r="AA87" s="161">
        <f t="shared" si="11"/>
        <v>0</v>
      </c>
      <c r="AB87" s="161">
        <f t="shared" si="11"/>
        <v>50</v>
      </c>
      <c r="AC87" s="161">
        <f t="shared" si="11"/>
        <v>50</v>
      </c>
      <c r="AD87" s="161">
        <f t="shared" si="11"/>
        <v>50</v>
      </c>
      <c r="AE87" s="161">
        <f t="shared" si="11"/>
        <v>0</v>
      </c>
      <c r="AF87" s="161">
        <f t="shared" si="11"/>
        <v>0</v>
      </c>
      <c r="AG87" s="162">
        <f t="shared" si="18"/>
        <v>0</v>
      </c>
      <c r="AH87" s="161">
        <f t="shared" si="19"/>
        <v>42.857142857142854</v>
      </c>
      <c r="AJ87" s="48"/>
    </row>
    <row r="88" spans="1:36" x14ac:dyDescent="0.4">
      <c r="A88" s="59">
        <v>84</v>
      </c>
      <c r="B88" s="60" t="s">
        <v>80</v>
      </c>
      <c r="C88" s="61" t="s">
        <v>97</v>
      </c>
      <c r="D88" s="60" t="s">
        <v>200</v>
      </c>
      <c r="E88" s="158">
        <v>5</v>
      </c>
      <c r="F88" s="59">
        <v>3</v>
      </c>
      <c r="G88" s="239">
        <v>0.51</v>
      </c>
      <c r="H88" s="240">
        <v>-2808972.85</v>
      </c>
      <c r="I88" s="68"/>
      <c r="J88" s="101">
        <f t="shared" si="12"/>
        <v>50</v>
      </c>
      <c r="K88" s="101">
        <f t="shared" si="13"/>
        <v>100</v>
      </c>
      <c r="L88" s="101">
        <f t="shared" si="14"/>
        <v>100</v>
      </c>
      <c r="M88" s="101">
        <f t="shared" si="15"/>
        <v>0</v>
      </c>
      <c r="N88" s="102">
        <f t="shared" si="16"/>
        <v>71.428571428571431</v>
      </c>
      <c r="O88" s="59">
        <v>3</v>
      </c>
      <c r="P88" s="245">
        <v>71.428571428571431</v>
      </c>
      <c r="Q88" s="67">
        <v>-312108.09444444446</v>
      </c>
      <c r="R88" s="69" t="s">
        <v>300</v>
      </c>
      <c r="S88" s="102">
        <v>0</v>
      </c>
      <c r="T88" s="102">
        <v>1</v>
      </c>
      <c r="U88" s="238">
        <v>1</v>
      </c>
      <c r="V88" s="238">
        <v>1</v>
      </c>
      <c r="W88" s="102">
        <v>1</v>
      </c>
      <c r="X88" s="102">
        <v>1</v>
      </c>
      <c r="Y88" s="102">
        <v>0</v>
      </c>
      <c r="Z88" s="103">
        <f t="shared" si="17"/>
        <v>5</v>
      </c>
      <c r="AA88" s="161">
        <f t="shared" si="11"/>
        <v>0</v>
      </c>
      <c r="AB88" s="161">
        <f t="shared" si="11"/>
        <v>50</v>
      </c>
      <c r="AC88" s="161">
        <f t="shared" si="11"/>
        <v>50</v>
      </c>
      <c r="AD88" s="161">
        <f t="shared" si="11"/>
        <v>50</v>
      </c>
      <c r="AE88" s="161">
        <f t="shared" si="11"/>
        <v>50</v>
      </c>
      <c r="AF88" s="161">
        <f t="shared" si="11"/>
        <v>50</v>
      </c>
      <c r="AG88" s="162">
        <f t="shared" si="18"/>
        <v>0</v>
      </c>
      <c r="AH88" s="161">
        <f t="shared" si="19"/>
        <v>71.428571428571431</v>
      </c>
      <c r="AJ88" s="48"/>
    </row>
    <row r="89" spans="1:36" x14ac:dyDescent="0.4">
      <c r="A89" s="59">
        <v>85</v>
      </c>
      <c r="B89" s="60" t="s">
        <v>80</v>
      </c>
      <c r="C89" s="61" t="s">
        <v>98</v>
      </c>
      <c r="D89" s="60" t="s">
        <v>201</v>
      </c>
      <c r="E89" s="158">
        <v>5</v>
      </c>
      <c r="F89" s="59">
        <v>2</v>
      </c>
      <c r="G89" s="239">
        <v>0.59</v>
      </c>
      <c r="H89" s="240">
        <v>-3301491.53</v>
      </c>
      <c r="I89" s="68"/>
      <c r="J89" s="101">
        <f t="shared" si="12"/>
        <v>50</v>
      </c>
      <c r="K89" s="101">
        <f t="shared" si="13"/>
        <v>100</v>
      </c>
      <c r="L89" s="101">
        <f t="shared" si="14"/>
        <v>100</v>
      </c>
      <c r="M89" s="101">
        <f t="shared" si="15"/>
        <v>100</v>
      </c>
      <c r="N89" s="102">
        <f t="shared" si="16"/>
        <v>85.714285714285708</v>
      </c>
      <c r="O89" s="59">
        <v>2</v>
      </c>
      <c r="P89" s="245">
        <v>85.714285714285708</v>
      </c>
      <c r="Q89" s="67">
        <v>-366832.39222222217</v>
      </c>
      <c r="R89" s="69" t="s">
        <v>300</v>
      </c>
      <c r="S89" s="102">
        <v>0</v>
      </c>
      <c r="T89" s="102">
        <v>1</v>
      </c>
      <c r="U89" s="238">
        <v>1</v>
      </c>
      <c r="V89" s="238">
        <v>1</v>
      </c>
      <c r="W89" s="102">
        <v>1</v>
      </c>
      <c r="X89" s="102">
        <v>1</v>
      </c>
      <c r="Y89" s="102">
        <v>1</v>
      </c>
      <c r="Z89" s="103">
        <f t="shared" si="17"/>
        <v>6</v>
      </c>
      <c r="AA89" s="161">
        <f t="shared" si="11"/>
        <v>0</v>
      </c>
      <c r="AB89" s="161">
        <f t="shared" si="11"/>
        <v>50</v>
      </c>
      <c r="AC89" s="161">
        <f t="shared" si="11"/>
        <v>50</v>
      </c>
      <c r="AD89" s="161">
        <f t="shared" si="11"/>
        <v>50</v>
      </c>
      <c r="AE89" s="161">
        <f t="shared" si="11"/>
        <v>50</v>
      </c>
      <c r="AF89" s="161">
        <f t="shared" si="11"/>
        <v>50</v>
      </c>
      <c r="AG89" s="162">
        <f t="shared" si="18"/>
        <v>100</v>
      </c>
      <c r="AH89" s="161">
        <f t="shared" si="19"/>
        <v>85.714285714285708</v>
      </c>
      <c r="AJ89" s="48"/>
    </row>
    <row r="90" spans="1:36" x14ac:dyDescent="0.4">
      <c r="A90" s="59">
        <v>86</v>
      </c>
      <c r="B90" s="60" t="s">
        <v>80</v>
      </c>
      <c r="C90" s="61" t="s">
        <v>99</v>
      </c>
      <c r="D90" s="60" t="s">
        <v>202</v>
      </c>
      <c r="E90" s="158">
        <v>13</v>
      </c>
      <c r="F90" s="59">
        <v>3</v>
      </c>
      <c r="G90" s="239">
        <v>0.24</v>
      </c>
      <c r="H90" s="240">
        <v>-9596933.1600000001</v>
      </c>
      <c r="I90" s="68"/>
      <c r="J90" s="101">
        <f t="shared" si="12"/>
        <v>100</v>
      </c>
      <c r="K90" s="101">
        <f t="shared" si="13"/>
        <v>100</v>
      </c>
      <c r="L90" s="101">
        <f t="shared" si="14"/>
        <v>100</v>
      </c>
      <c r="M90" s="101">
        <f t="shared" si="15"/>
        <v>0</v>
      </c>
      <c r="N90" s="102">
        <f t="shared" si="16"/>
        <v>85.714285714285708</v>
      </c>
      <c r="O90" s="59">
        <v>3</v>
      </c>
      <c r="P90" s="245">
        <v>85.714285714285708</v>
      </c>
      <c r="Q90" s="67">
        <v>-1066325.9066666667</v>
      </c>
      <c r="R90" s="69" t="s">
        <v>300</v>
      </c>
      <c r="S90" s="102">
        <v>1</v>
      </c>
      <c r="T90" s="102">
        <v>1</v>
      </c>
      <c r="U90" s="238">
        <v>1</v>
      </c>
      <c r="V90" s="238">
        <v>1</v>
      </c>
      <c r="W90" s="102">
        <v>1</v>
      </c>
      <c r="X90" s="102">
        <v>1</v>
      </c>
      <c r="Y90" s="102">
        <v>0</v>
      </c>
      <c r="Z90" s="103">
        <f t="shared" si="17"/>
        <v>6</v>
      </c>
      <c r="AA90" s="161">
        <f t="shared" si="11"/>
        <v>50</v>
      </c>
      <c r="AB90" s="161">
        <f t="shared" si="11"/>
        <v>50</v>
      </c>
      <c r="AC90" s="161">
        <f t="shared" si="11"/>
        <v>50</v>
      </c>
      <c r="AD90" s="161">
        <f t="shared" si="11"/>
        <v>50</v>
      </c>
      <c r="AE90" s="161">
        <f t="shared" si="11"/>
        <v>50</v>
      </c>
      <c r="AF90" s="161">
        <f t="shared" si="11"/>
        <v>50</v>
      </c>
      <c r="AG90" s="162">
        <f t="shared" si="18"/>
        <v>0</v>
      </c>
      <c r="AH90" s="161">
        <f t="shared" si="19"/>
        <v>85.714285714285708</v>
      </c>
      <c r="AJ90" s="48"/>
    </row>
    <row r="91" spans="1:36" x14ac:dyDescent="0.4">
      <c r="A91" s="59">
        <v>87</v>
      </c>
      <c r="B91" s="60" t="s">
        <v>80</v>
      </c>
      <c r="C91" s="61" t="s">
        <v>100</v>
      </c>
      <c r="D91" s="60" t="s">
        <v>203</v>
      </c>
      <c r="E91" s="158">
        <v>5</v>
      </c>
      <c r="F91" s="59">
        <v>2</v>
      </c>
      <c r="G91" s="239">
        <v>0.6</v>
      </c>
      <c r="H91" s="240">
        <v>1583556.82</v>
      </c>
      <c r="I91" s="68"/>
      <c r="J91" s="101">
        <f t="shared" si="12"/>
        <v>50</v>
      </c>
      <c r="K91" s="101">
        <f t="shared" si="13"/>
        <v>100</v>
      </c>
      <c r="L91" s="101">
        <f t="shared" si="14"/>
        <v>100</v>
      </c>
      <c r="M91" s="101">
        <f t="shared" si="15"/>
        <v>0</v>
      </c>
      <c r="N91" s="102">
        <f t="shared" si="16"/>
        <v>71.428571428571431</v>
      </c>
      <c r="O91" s="59">
        <v>2</v>
      </c>
      <c r="P91" s="245">
        <v>71.428571428571431</v>
      </c>
      <c r="Q91" s="67">
        <v>175950.75777777779</v>
      </c>
      <c r="R91" s="241" t="s">
        <v>300</v>
      </c>
      <c r="S91" s="102">
        <v>0</v>
      </c>
      <c r="T91" s="102">
        <v>1</v>
      </c>
      <c r="U91" s="238">
        <v>1</v>
      </c>
      <c r="V91" s="238">
        <v>1</v>
      </c>
      <c r="W91" s="102">
        <v>1</v>
      </c>
      <c r="X91" s="102">
        <v>1</v>
      </c>
      <c r="Y91" s="102">
        <v>0</v>
      </c>
      <c r="Z91" s="103">
        <f t="shared" si="17"/>
        <v>5</v>
      </c>
      <c r="AA91" s="161">
        <f t="shared" si="11"/>
        <v>0</v>
      </c>
      <c r="AB91" s="161">
        <f t="shared" si="11"/>
        <v>50</v>
      </c>
      <c r="AC91" s="161">
        <f t="shared" si="11"/>
        <v>50</v>
      </c>
      <c r="AD91" s="161">
        <f t="shared" si="11"/>
        <v>50</v>
      </c>
      <c r="AE91" s="161">
        <f t="shared" si="11"/>
        <v>50</v>
      </c>
      <c r="AF91" s="161">
        <f t="shared" si="11"/>
        <v>50</v>
      </c>
      <c r="AG91" s="162">
        <f t="shared" si="18"/>
        <v>0</v>
      </c>
      <c r="AH91" s="161">
        <f t="shared" si="19"/>
        <v>71.428571428571431</v>
      </c>
      <c r="AJ91" s="48"/>
    </row>
    <row r="92" spans="1:36" x14ac:dyDescent="0.4">
      <c r="A92" s="59">
        <v>88</v>
      </c>
      <c r="B92" s="60" t="s">
        <v>80</v>
      </c>
      <c r="C92" s="61" t="s">
        <v>101</v>
      </c>
      <c r="D92" s="60" t="s">
        <v>204</v>
      </c>
      <c r="E92" s="158">
        <v>3</v>
      </c>
      <c r="F92" s="59">
        <v>1</v>
      </c>
      <c r="G92" s="239">
        <v>1.45</v>
      </c>
      <c r="H92" s="240">
        <v>791165.79</v>
      </c>
      <c r="I92" s="68"/>
      <c r="J92" s="101">
        <f t="shared" si="12"/>
        <v>50</v>
      </c>
      <c r="K92" s="101">
        <f t="shared" si="13"/>
        <v>100</v>
      </c>
      <c r="L92" s="101">
        <f t="shared" si="14"/>
        <v>50</v>
      </c>
      <c r="M92" s="101">
        <f t="shared" si="15"/>
        <v>0</v>
      </c>
      <c r="N92" s="102">
        <f t="shared" si="16"/>
        <v>57.142857142857139</v>
      </c>
      <c r="O92" s="59">
        <v>1</v>
      </c>
      <c r="P92" s="245">
        <v>57.142857142857139</v>
      </c>
      <c r="Q92" s="67">
        <v>87907.31</v>
      </c>
      <c r="R92" s="247" t="s">
        <v>301</v>
      </c>
      <c r="S92" s="102">
        <v>0</v>
      </c>
      <c r="T92" s="102">
        <v>1</v>
      </c>
      <c r="U92" s="238">
        <v>1</v>
      </c>
      <c r="V92" s="238">
        <v>1</v>
      </c>
      <c r="W92" s="102">
        <v>1</v>
      </c>
      <c r="X92" s="102">
        <v>0</v>
      </c>
      <c r="Y92" s="102">
        <v>0</v>
      </c>
      <c r="Z92" s="103">
        <f t="shared" si="17"/>
        <v>4</v>
      </c>
      <c r="AA92" s="161">
        <f t="shared" si="11"/>
        <v>0</v>
      </c>
      <c r="AB92" s="161">
        <f t="shared" si="11"/>
        <v>50</v>
      </c>
      <c r="AC92" s="161">
        <f t="shared" si="11"/>
        <v>50</v>
      </c>
      <c r="AD92" s="161">
        <f t="shared" si="11"/>
        <v>50</v>
      </c>
      <c r="AE92" s="161">
        <f t="shared" si="11"/>
        <v>50</v>
      </c>
      <c r="AF92" s="161">
        <f t="shared" si="11"/>
        <v>0</v>
      </c>
      <c r="AG92" s="162">
        <f t="shared" si="18"/>
        <v>0</v>
      </c>
      <c r="AH92" s="161">
        <f t="shared" si="19"/>
        <v>57.142857142857139</v>
      </c>
      <c r="AJ92" s="48"/>
    </row>
  </sheetData>
  <mergeCells count="10">
    <mergeCell ref="J3:N3"/>
    <mergeCell ref="O3:R3"/>
    <mergeCell ref="S3:Z3"/>
    <mergeCell ref="AA3:AH3"/>
    <mergeCell ref="A3:A4"/>
    <mergeCell ref="B3:B4"/>
    <mergeCell ref="C3:C4"/>
    <mergeCell ref="D3:D4"/>
    <mergeCell ref="E3:E4"/>
    <mergeCell ref="F3:I3"/>
  </mergeCells>
  <conditionalFormatting sqref="F5:F9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5:O9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5F527-A25D-4284-AB47-ABB8B0F9F5FA}">
  <dimension ref="A2:AJ92"/>
  <sheetViews>
    <sheetView zoomScale="70" zoomScaleNormal="7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E1" sqref="E1:E1048576"/>
    </sheetView>
  </sheetViews>
  <sheetFormatPr defaultColWidth="9" defaultRowHeight="21" x14ac:dyDescent="0.4"/>
  <cols>
    <col min="1" max="1" width="4.5" style="51" customWidth="1"/>
    <col min="2" max="2" width="10" style="48" customWidth="1"/>
    <col min="3" max="3" width="5.59765625" style="48" customWidth="1"/>
    <col min="4" max="4" width="13.19921875" style="48" customWidth="1"/>
    <col min="5" max="5" width="7.19921875" style="49" customWidth="1"/>
    <col min="6" max="6" width="11" style="49" customWidth="1"/>
    <col min="7" max="7" width="14.09765625" style="49" customWidth="1"/>
    <col min="8" max="9" width="14.8984375" style="50" customWidth="1"/>
    <col min="10" max="10" width="11.8984375" style="48" customWidth="1"/>
    <col min="11" max="14" width="9" style="48"/>
    <col min="15" max="16" width="12.59765625" style="48" customWidth="1"/>
    <col min="17" max="17" width="14.59765625" style="48" customWidth="1"/>
    <col min="18" max="18" width="30.3984375" style="48" customWidth="1"/>
    <col min="19" max="23" width="10.59765625" style="48" customWidth="1"/>
    <col min="24" max="24" width="13.69921875" style="48" customWidth="1"/>
    <col min="25" max="26" width="10.59765625" style="48" customWidth="1"/>
    <col min="27" max="33" width="9" style="48"/>
    <col min="34" max="34" width="19.09765625" style="48" customWidth="1"/>
    <col min="35" max="36" width="9" style="50"/>
    <col min="37" max="38" width="9" style="48"/>
    <col min="39" max="39" width="7.3984375" style="48" customWidth="1"/>
    <col min="40" max="16384" width="9" style="48"/>
  </cols>
  <sheetData>
    <row r="2" spans="1:36" x14ac:dyDescent="0.4">
      <c r="A2" s="47" t="s">
        <v>102</v>
      </c>
      <c r="B2" s="47"/>
      <c r="C2" s="47"/>
      <c r="D2" s="47"/>
      <c r="E2" s="157"/>
      <c r="F2" s="47"/>
      <c r="G2" s="47"/>
      <c r="H2" s="47"/>
      <c r="O2" s="47"/>
      <c r="P2" s="47"/>
      <c r="Q2" s="47"/>
      <c r="R2" s="47"/>
    </row>
    <row r="3" spans="1:36" x14ac:dyDescent="0.4">
      <c r="A3" s="214" t="s">
        <v>0</v>
      </c>
      <c r="B3" s="216" t="s">
        <v>1</v>
      </c>
      <c r="C3" s="216" t="s">
        <v>2</v>
      </c>
      <c r="D3" s="216" t="s">
        <v>3</v>
      </c>
      <c r="E3" s="229" t="s">
        <v>205</v>
      </c>
      <c r="F3" s="234" t="s">
        <v>103</v>
      </c>
      <c r="G3" s="235"/>
      <c r="H3" s="235"/>
      <c r="I3" s="236"/>
      <c r="J3" s="211" t="s">
        <v>117</v>
      </c>
      <c r="K3" s="211"/>
      <c r="L3" s="211"/>
      <c r="M3" s="211"/>
      <c r="N3" s="211"/>
      <c r="O3" s="221" t="s">
        <v>267</v>
      </c>
      <c r="P3" s="222"/>
      <c r="Q3" s="222"/>
      <c r="R3" s="223"/>
      <c r="S3" s="231" t="s">
        <v>105</v>
      </c>
      <c r="T3" s="232"/>
      <c r="U3" s="232"/>
      <c r="V3" s="232"/>
      <c r="W3" s="232"/>
      <c r="X3" s="232"/>
      <c r="Y3" s="232"/>
      <c r="Z3" s="233"/>
      <c r="AA3" s="231" t="s">
        <v>121</v>
      </c>
      <c r="AB3" s="232"/>
      <c r="AC3" s="232"/>
      <c r="AD3" s="232"/>
      <c r="AE3" s="232"/>
      <c r="AF3" s="232"/>
      <c r="AG3" s="232"/>
      <c r="AH3" s="233"/>
    </row>
    <row r="4" spans="1:36" s="58" customFormat="1" ht="63" x14ac:dyDescent="0.25">
      <c r="A4" s="215"/>
      <c r="B4" s="217"/>
      <c r="C4" s="217"/>
      <c r="D4" s="217"/>
      <c r="E4" s="230"/>
      <c r="F4" s="95" t="s">
        <v>104</v>
      </c>
      <c r="G4" s="54" t="s">
        <v>210</v>
      </c>
      <c r="H4" s="21" t="s">
        <v>5</v>
      </c>
      <c r="I4" s="96" t="s">
        <v>4</v>
      </c>
      <c r="J4" s="97" t="s">
        <v>112</v>
      </c>
      <c r="K4" s="98" t="s">
        <v>113</v>
      </c>
      <c r="L4" s="54" t="s">
        <v>114</v>
      </c>
      <c r="M4" s="56" t="s">
        <v>111</v>
      </c>
      <c r="N4" s="57" t="s">
        <v>206</v>
      </c>
      <c r="O4" s="56" t="s">
        <v>118</v>
      </c>
      <c r="P4" s="57" t="s">
        <v>116</v>
      </c>
      <c r="Q4" s="54" t="s">
        <v>297</v>
      </c>
      <c r="R4" s="56" t="s">
        <v>296</v>
      </c>
      <c r="S4" s="99" t="s">
        <v>106</v>
      </c>
      <c r="T4" s="99" t="s">
        <v>107</v>
      </c>
      <c r="U4" s="98" t="s">
        <v>108</v>
      </c>
      <c r="V4" s="98" t="s">
        <v>108</v>
      </c>
      <c r="W4" s="54" t="s">
        <v>109</v>
      </c>
      <c r="X4" s="54" t="s">
        <v>110</v>
      </c>
      <c r="Y4" s="56" t="s">
        <v>111</v>
      </c>
      <c r="Z4" s="56" t="s">
        <v>122</v>
      </c>
      <c r="AA4" s="99" t="s">
        <v>106</v>
      </c>
      <c r="AB4" s="99" t="s">
        <v>107</v>
      </c>
      <c r="AC4" s="98" t="s">
        <v>108</v>
      </c>
      <c r="AD4" s="98" t="s">
        <v>108</v>
      </c>
      <c r="AE4" s="54" t="s">
        <v>109</v>
      </c>
      <c r="AF4" s="54" t="s">
        <v>110</v>
      </c>
      <c r="AG4" s="56" t="s">
        <v>111</v>
      </c>
      <c r="AH4" s="57" t="s">
        <v>207</v>
      </c>
    </row>
    <row r="5" spans="1:36" x14ac:dyDescent="0.4">
      <c r="A5" s="59">
        <v>1</v>
      </c>
      <c r="B5" s="60" t="s">
        <v>7</v>
      </c>
      <c r="C5" s="61" t="s">
        <v>8</v>
      </c>
      <c r="D5" s="60" t="s">
        <v>123</v>
      </c>
      <c r="E5" s="158">
        <v>16</v>
      </c>
      <c r="F5" s="59">
        <v>0</v>
      </c>
      <c r="G5" s="63">
        <v>0.82</v>
      </c>
      <c r="H5" s="67">
        <v>136071521.93000001</v>
      </c>
      <c r="I5" s="68"/>
      <c r="J5" s="101">
        <f t="shared" ref="J5:J68" si="0">AA5+AB5</f>
        <v>100</v>
      </c>
      <c r="K5" s="101">
        <f t="shared" ref="K5:K68" si="1">AC5+AD5</f>
        <v>100</v>
      </c>
      <c r="L5" s="101">
        <f t="shared" ref="L5:L68" si="2">AE5+AF5</f>
        <v>0</v>
      </c>
      <c r="M5" s="101">
        <f t="shared" ref="M5:M68" si="3">AG5</f>
        <v>100</v>
      </c>
      <c r="N5" s="102">
        <f>(S5+T5+U5+V5+W5+X5+Y5)/7*100</f>
        <v>71.428571428571431</v>
      </c>
      <c r="O5" s="59">
        <v>0</v>
      </c>
      <c r="P5" s="114">
        <v>71.428571428571431</v>
      </c>
      <c r="Q5" s="67">
        <v>17008940.241250001</v>
      </c>
      <c r="R5" s="69" t="s">
        <v>300</v>
      </c>
      <c r="S5" s="102">
        <v>1</v>
      </c>
      <c r="T5" s="102">
        <v>1</v>
      </c>
      <c r="U5" s="102">
        <v>1</v>
      </c>
      <c r="V5" s="102">
        <v>1</v>
      </c>
      <c r="W5" s="102">
        <v>0</v>
      </c>
      <c r="X5" s="102">
        <v>0</v>
      </c>
      <c r="Y5" s="102">
        <v>1</v>
      </c>
      <c r="Z5" s="103">
        <f>S5+T5+U5+V5+W5+X5+Y5</f>
        <v>5</v>
      </c>
      <c r="AA5" s="106">
        <f>IF(S5=1,50,0)</f>
        <v>50</v>
      </c>
      <c r="AB5" s="106">
        <f t="shared" ref="AB5:AF20" si="4">IF(T5=1,50,0)</f>
        <v>50</v>
      </c>
      <c r="AC5" s="106">
        <f t="shared" si="4"/>
        <v>50</v>
      </c>
      <c r="AD5" s="106">
        <f t="shared" si="4"/>
        <v>50</v>
      </c>
      <c r="AE5" s="106">
        <f t="shared" si="4"/>
        <v>0</v>
      </c>
      <c r="AF5" s="106">
        <f t="shared" si="4"/>
        <v>0</v>
      </c>
      <c r="AG5" s="107">
        <f>IF(Y5=1,100,0)</f>
        <v>100</v>
      </c>
      <c r="AH5" s="106">
        <f>Z5/7*100</f>
        <v>71.428571428571431</v>
      </c>
      <c r="AJ5" s="48"/>
    </row>
    <row r="6" spans="1:36" x14ac:dyDescent="0.4">
      <c r="A6" s="59">
        <v>2</v>
      </c>
      <c r="B6" s="60" t="s">
        <v>7</v>
      </c>
      <c r="C6" s="61" t="s">
        <v>9</v>
      </c>
      <c r="D6" s="60" t="s">
        <v>124</v>
      </c>
      <c r="E6" s="158">
        <v>6</v>
      </c>
      <c r="F6" s="59">
        <v>1</v>
      </c>
      <c r="G6" s="63">
        <v>3.24</v>
      </c>
      <c r="H6" s="67">
        <v>-13229692.060000001</v>
      </c>
      <c r="I6" s="68"/>
      <c r="J6" s="101">
        <f t="shared" si="0"/>
        <v>50</v>
      </c>
      <c r="K6" s="101">
        <f t="shared" si="1"/>
        <v>100</v>
      </c>
      <c r="L6" s="101">
        <f t="shared" si="2"/>
        <v>100</v>
      </c>
      <c r="M6" s="101">
        <f t="shared" si="3"/>
        <v>0</v>
      </c>
      <c r="N6" s="102">
        <f t="shared" ref="N6:N69" si="5">(S6+T6+U6+V6+W6+X6+Y6)/7*100</f>
        <v>71.428571428571431</v>
      </c>
      <c r="O6" s="59">
        <v>1</v>
      </c>
      <c r="P6" s="114">
        <v>71.428571428571431</v>
      </c>
      <c r="Q6" s="67">
        <v>-1653711.5075000001</v>
      </c>
      <c r="R6" s="69" t="s">
        <v>300</v>
      </c>
      <c r="S6" s="102">
        <v>0</v>
      </c>
      <c r="T6" s="102">
        <v>1</v>
      </c>
      <c r="U6" s="102">
        <v>1</v>
      </c>
      <c r="V6" s="102">
        <v>1</v>
      </c>
      <c r="W6" s="102">
        <v>1</v>
      </c>
      <c r="X6" s="102">
        <v>1</v>
      </c>
      <c r="Y6" s="102">
        <v>0</v>
      </c>
      <c r="Z6" s="103">
        <f t="shared" ref="Z6:Z69" si="6">S6+T6+U6+V6+W6+X6+Y6</f>
        <v>5</v>
      </c>
      <c r="AA6" s="106">
        <f t="shared" ref="AA6:AF21" si="7">IF(S6=1,50,0)</f>
        <v>0</v>
      </c>
      <c r="AB6" s="106">
        <f t="shared" si="4"/>
        <v>50</v>
      </c>
      <c r="AC6" s="106">
        <f t="shared" si="4"/>
        <v>50</v>
      </c>
      <c r="AD6" s="106">
        <f t="shared" si="4"/>
        <v>50</v>
      </c>
      <c r="AE6" s="106">
        <f t="shared" si="4"/>
        <v>50</v>
      </c>
      <c r="AF6" s="106">
        <f t="shared" si="4"/>
        <v>50</v>
      </c>
      <c r="AG6" s="107">
        <f t="shared" ref="AG6:AG69" si="8">IF(Y6=1,100,0)</f>
        <v>0</v>
      </c>
      <c r="AH6" s="106">
        <f t="shared" ref="AH6:AH69" si="9">Z6/7*100</f>
        <v>71.428571428571431</v>
      </c>
      <c r="AJ6" s="48"/>
    </row>
    <row r="7" spans="1:36" x14ac:dyDescent="0.4">
      <c r="A7" s="59">
        <v>3</v>
      </c>
      <c r="B7" s="60" t="s">
        <v>7</v>
      </c>
      <c r="C7" s="61" t="s">
        <v>10</v>
      </c>
      <c r="D7" s="60" t="s">
        <v>125</v>
      </c>
      <c r="E7" s="158">
        <v>6</v>
      </c>
      <c r="F7" s="59">
        <v>1</v>
      </c>
      <c r="G7" s="63">
        <v>2.78</v>
      </c>
      <c r="H7" s="67">
        <v>-16691849.220000001</v>
      </c>
      <c r="I7" s="68"/>
      <c r="J7" s="101">
        <f t="shared" si="0"/>
        <v>0</v>
      </c>
      <c r="K7" s="101">
        <f t="shared" si="1"/>
        <v>100</v>
      </c>
      <c r="L7" s="101">
        <f t="shared" si="2"/>
        <v>0</v>
      </c>
      <c r="M7" s="101">
        <f t="shared" si="3"/>
        <v>100</v>
      </c>
      <c r="N7" s="102">
        <f t="shared" si="5"/>
        <v>42.857142857142854</v>
      </c>
      <c r="O7" s="59">
        <v>1</v>
      </c>
      <c r="P7" s="72">
        <v>42.857142857142854</v>
      </c>
      <c r="Q7" s="67">
        <v>-2086481.1525000001</v>
      </c>
      <c r="R7" s="69" t="s">
        <v>300</v>
      </c>
      <c r="S7" s="102">
        <v>0</v>
      </c>
      <c r="T7" s="102">
        <v>0</v>
      </c>
      <c r="U7" s="102">
        <v>1</v>
      </c>
      <c r="V7" s="102">
        <v>1</v>
      </c>
      <c r="W7" s="102">
        <v>0</v>
      </c>
      <c r="X7" s="102">
        <v>0</v>
      </c>
      <c r="Y7" s="102">
        <v>1</v>
      </c>
      <c r="Z7" s="103">
        <f t="shared" si="6"/>
        <v>3</v>
      </c>
      <c r="AA7" s="106">
        <f t="shared" si="7"/>
        <v>0</v>
      </c>
      <c r="AB7" s="106">
        <f t="shared" si="4"/>
        <v>0</v>
      </c>
      <c r="AC7" s="106">
        <f t="shared" si="4"/>
        <v>50</v>
      </c>
      <c r="AD7" s="106">
        <f t="shared" si="4"/>
        <v>50</v>
      </c>
      <c r="AE7" s="106">
        <f t="shared" si="4"/>
        <v>0</v>
      </c>
      <c r="AF7" s="106">
        <f t="shared" si="4"/>
        <v>0</v>
      </c>
      <c r="AG7" s="107">
        <f t="shared" si="8"/>
        <v>100</v>
      </c>
      <c r="AH7" s="106">
        <f t="shared" si="9"/>
        <v>42.857142857142854</v>
      </c>
      <c r="AJ7" s="48"/>
    </row>
    <row r="8" spans="1:36" x14ac:dyDescent="0.4">
      <c r="A8" s="59">
        <v>4</v>
      </c>
      <c r="B8" s="60" t="s">
        <v>7</v>
      </c>
      <c r="C8" s="61" t="s">
        <v>11</v>
      </c>
      <c r="D8" s="60" t="s">
        <v>126</v>
      </c>
      <c r="E8" s="158">
        <v>5</v>
      </c>
      <c r="F8" s="59">
        <v>1</v>
      </c>
      <c r="G8" s="63">
        <v>1.1100000000000001</v>
      </c>
      <c r="H8" s="67">
        <v>-19545334.25</v>
      </c>
      <c r="I8" s="68"/>
      <c r="J8" s="101">
        <f t="shared" si="0"/>
        <v>50</v>
      </c>
      <c r="K8" s="101">
        <f t="shared" si="1"/>
        <v>50</v>
      </c>
      <c r="L8" s="101">
        <f t="shared" si="2"/>
        <v>100</v>
      </c>
      <c r="M8" s="101">
        <f t="shared" si="3"/>
        <v>0</v>
      </c>
      <c r="N8" s="102">
        <f t="shared" si="5"/>
        <v>57.142857142857139</v>
      </c>
      <c r="O8" s="59">
        <v>1</v>
      </c>
      <c r="P8" s="114">
        <v>57.142857142857139</v>
      </c>
      <c r="Q8" s="67">
        <v>-2443166.78125</v>
      </c>
      <c r="R8" s="69" t="s">
        <v>300</v>
      </c>
      <c r="S8" s="102">
        <v>0</v>
      </c>
      <c r="T8" s="102">
        <v>1</v>
      </c>
      <c r="U8" s="102">
        <v>1</v>
      </c>
      <c r="V8" s="102">
        <v>0</v>
      </c>
      <c r="W8" s="102">
        <v>1</v>
      </c>
      <c r="X8" s="102">
        <v>1</v>
      </c>
      <c r="Y8" s="102">
        <v>0</v>
      </c>
      <c r="Z8" s="103">
        <f t="shared" si="6"/>
        <v>4</v>
      </c>
      <c r="AA8" s="106">
        <f t="shared" si="7"/>
        <v>0</v>
      </c>
      <c r="AB8" s="106">
        <f t="shared" si="4"/>
        <v>50</v>
      </c>
      <c r="AC8" s="106">
        <f t="shared" si="4"/>
        <v>50</v>
      </c>
      <c r="AD8" s="106">
        <f t="shared" si="4"/>
        <v>0</v>
      </c>
      <c r="AE8" s="106">
        <f t="shared" si="4"/>
        <v>50</v>
      </c>
      <c r="AF8" s="106">
        <f t="shared" si="4"/>
        <v>50</v>
      </c>
      <c r="AG8" s="107">
        <f t="shared" si="8"/>
        <v>0</v>
      </c>
      <c r="AH8" s="106">
        <f t="shared" si="9"/>
        <v>57.142857142857139</v>
      </c>
      <c r="AJ8" s="48"/>
    </row>
    <row r="9" spans="1:36" x14ac:dyDescent="0.4">
      <c r="A9" s="59">
        <v>5</v>
      </c>
      <c r="B9" s="60" t="s">
        <v>7</v>
      </c>
      <c r="C9" s="61" t="s">
        <v>12</v>
      </c>
      <c r="D9" s="60" t="s">
        <v>127</v>
      </c>
      <c r="E9" s="158">
        <v>5</v>
      </c>
      <c r="F9" s="59">
        <v>1</v>
      </c>
      <c r="G9" s="63">
        <v>1.18</v>
      </c>
      <c r="H9" s="67">
        <v>-4157708.22</v>
      </c>
      <c r="I9" s="68"/>
      <c r="J9" s="101">
        <f t="shared" si="0"/>
        <v>50</v>
      </c>
      <c r="K9" s="101">
        <f t="shared" si="1"/>
        <v>100</v>
      </c>
      <c r="L9" s="101">
        <f t="shared" si="2"/>
        <v>0</v>
      </c>
      <c r="M9" s="101">
        <f t="shared" si="3"/>
        <v>0</v>
      </c>
      <c r="N9" s="102">
        <f t="shared" si="5"/>
        <v>42.857142857142854</v>
      </c>
      <c r="O9" s="59">
        <v>1</v>
      </c>
      <c r="P9" s="72">
        <v>42.857142857142854</v>
      </c>
      <c r="Q9" s="67">
        <v>-519713.52750000003</v>
      </c>
      <c r="R9" s="115" t="s">
        <v>300</v>
      </c>
      <c r="S9" s="102">
        <v>0</v>
      </c>
      <c r="T9" s="102">
        <v>1</v>
      </c>
      <c r="U9" s="102">
        <v>1</v>
      </c>
      <c r="V9" s="102">
        <v>1</v>
      </c>
      <c r="W9" s="102">
        <v>0</v>
      </c>
      <c r="X9" s="102">
        <v>0</v>
      </c>
      <c r="Y9" s="102">
        <v>0</v>
      </c>
      <c r="Z9" s="103">
        <f t="shared" si="6"/>
        <v>3</v>
      </c>
      <c r="AA9" s="106">
        <f t="shared" si="7"/>
        <v>0</v>
      </c>
      <c r="AB9" s="106">
        <f t="shared" si="4"/>
        <v>50</v>
      </c>
      <c r="AC9" s="106">
        <f t="shared" si="4"/>
        <v>50</v>
      </c>
      <c r="AD9" s="106">
        <f t="shared" si="4"/>
        <v>50</v>
      </c>
      <c r="AE9" s="106">
        <f t="shared" si="4"/>
        <v>0</v>
      </c>
      <c r="AF9" s="106">
        <f t="shared" si="4"/>
        <v>0</v>
      </c>
      <c r="AG9" s="107">
        <f t="shared" si="8"/>
        <v>0</v>
      </c>
      <c r="AH9" s="106">
        <f t="shared" si="9"/>
        <v>42.857142857142854</v>
      </c>
      <c r="AJ9" s="48"/>
    </row>
    <row r="10" spans="1:36" x14ac:dyDescent="0.4">
      <c r="A10" s="59">
        <v>6</v>
      </c>
      <c r="B10" s="60" t="s">
        <v>7</v>
      </c>
      <c r="C10" s="61" t="s">
        <v>13</v>
      </c>
      <c r="D10" s="60" t="s">
        <v>128</v>
      </c>
      <c r="E10" s="158">
        <v>6</v>
      </c>
      <c r="F10" s="59">
        <v>2</v>
      </c>
      <c r="G10" s="76">
        <v>0.38</v>
      </c>
      <c r="H10" s="67">
        <v>-12591736.76</v>
      </c>
      <c r="I10" s="68"/>
      <c r="J10" s="101">
        <f t="shared" si="0"/>
        <v>50</v>
      </c>
      <c r="K10" s="101">
        <f t="shared" si="1"/>
        <v>100</v>
      </c>
      <c r="L10" s="101">
        <f t="shared" si="2"/>
        <v>100</v>
      </c>
      <c r="M10" s="101">
        <f t="shared" si="3"/>
        <v>0</v>
      </c>
      <c r="N10" s="102">
        <f t="shared" si="5"/>
        <v>71.428571428571431</v>
      </c>
      <c r="O10" s="59">
        <v>2</v>
      </c>
      <c r="P10" s="114">
        <v>71.428571428571431</v>
      </c>
      <c r="Q10" s="67">
        <v>-1573967.095</v>
      </c>
      <c r="R10" s="115" t="s">
        <v>301</v>
      </c>
      <c r="S10" s="102">
        <v>1</v>
      </c>
      <c r="T10" s="102">
        <v>0</v>
      </c>
      <c r="U10" s="102">
        <v>1</v>
      </c>
      <c r="V10" s="102">
        <v>1</v>
      </c>
      <c r="W10" s="102">
        <v>1</v>
      </c>
      <c r="X10" s="102">
        <v>1</v>
      </c>
      <c r="Y10" s="102">
        <v>0</v>
      </c>
      <c r="Z10" s="103">
        <f t="shared" si="6"/>
        <v>5</v>
      </c>
      <c r="AA10" s="106">
        <f t="shared" si="7"/>
        <v>50</v>
      </c>
      <c r="AB10" s="106">
        <f t="shared" si="4"/>
        <v>0</v>
      </c>
      <c r="AC10" s="106">
        <f t="shared" si="4"/>
        <v>50</v>
      </c>
      <c r="AD10" s="106">
        <f t="shared" si="4"/>
        <v>50</v>
      </c>
      <c r="AE10" s="106">
        <f t="shared" si="4"/>
        <v>50</v>
      </c>
      <c r="AF10" s="106">
        <f t="shared" si="4"/>
        <v>50</v>
      </c>
      <c r="AG10" s="107">
        <f t="shared" si="8"/>
        <v>0</v>
      </c>
      <c r="AH10" s="106">
        <f t="shared" si="9"/>
        <v>71.428571428571431</v>
      </c>
      <c r="AJ10" s="48"/>
    </row>
    <row r="11" spans="1:36" x14ac:dyDescent="0.4">
      <c r="A11" s="59">
        <v>7</v>
      </c>
      <c r="B11" s="60" t="s">
        <v>7</v>
      </c>
      <c r="C11" s="61" t="s">
        <v>14</v>
      </c>
      <c r="D11" s="60" t="s">
        <v>129</v>
      </c>
      <c r="E11" s="158">
        <v>6</v>
      </c>
      <c r="F11" s="59">
        <v>1</v>
      </c>
      <c r="G11" s="63">
        <v>1.62</v>
      </c>
      <c r="H11" s="67">
        <v>-18680736.469999999</v>
      </c>
      <c r="I11" s="68"/>
      <c r="J11" s="101">
        <f t="shared" si="0"/>
        <v>50</v>
      </c>
      <c r="K11" s="101">
        <f t="shared" si="1"/>
        <v>100</v>
      </c>
      <c r="L11" s="101">
        <f t="shared" si="2"/>
        <v>100</v>
      </c>
      <c r="M11" s="101">
        <f t="shared" si="3"/>
        <v>0</v>
      </c>
      <c r="N11" s="102">
        <f t="shared" si="5"/>
        <v>71.428571428571431</v>
      </c>
      <c r="O11" s="59">
        <v>1</v>
      </c>
      <c r="P11" s="114">
        <v>71.428571428571431</v>
      </c>
      <c r="Q11" s="67">
        <v>-2335092.0587499999</v>
      </c>
      <c r="R11" s="69" t="s">
        <v>300</v>
      </c>
      <c r="S11" s="102">
        <v>0</v>
      </c>
      <c r="T11" s="102">
        <v>1</v>
      </c>
      <c r="U11" s="102">
        <v>1</v>
      </c>
      <c r="V11" s="102">
        <v>1</v>
      </c>
      <c r="W11" s="102">
        <v>1</v>
      </c>
      <c r="X11" s="102">
        <v>1</v>
      </c>
      <c r="Y11" s="102">
        <v>0</v>
      </c>
      <c r="Z11" s="103">
        <f t="shared" si="6"/>
        <v>5</v>
      </c>
      <c r="AA11" s="106">
        <f t="shared" si="7"/>
        <v>0</v>
      </c>
      <c r="AB11" s="106">
        <f t="shared" si="4"/>
        <v>50</v>
      </c>
      <c r="AC11" s="106">
        <f t="shared" si="4"/>
        <v>50</v>
      </c>
      <c r="AD11" s="106">
        <f t="shared" si="4"/>
        <v>50</v>
      </c>
      <c r="AE11" s="106">
        <f t="shared" si="4"/>
        <v>50</v>
      </c>
      <c r="AF11" s="106">
        <f t="shared" si="4"/>
        <v>50</v>
      </c>
      <c r="AG11" s="107">
        <f t="shared" si="8"/>
        <v>0</v>
      </c>
      <c r="AH11" s="106">
        <f t="shared" si="9"/>
        <v>71.428571428571431</v>
      </c>
      <c r="AJ11" s="48"/>
    </row>
    <row r="12" spans="1:36" x14ac:dyDescent="0.4">
      <c r="A12" s="59">
        <v>8</v>
      </c>
      <c r="B12" s="60" t="s">
        <v>7</v>
      </c>
      <c r="C12" s="61" t="s">
        <v>15</v>
      </c>
      <c r="D12" s="60" t="s">
        <v>130</v>
      </c>
      <c r="E12" s="158">
        <v>12</v>
      </c>
      <c r="F12" s="59">
        <v>2</v>
      </c>
      <c r="G12" s="63">
        <v>0.52</v>
      </c>
      <c r="H12" s="67">
        <v>-29281248.719999999</v>
      </c>
      <c r="I12" s="68"/>
      <c r="J12" s="101">
        <f t="shared" si="0"/>
        <v>50</v>
      </c>
      <c r="K12" s="101">
        <f t="shared" si="1"/>
        <v>100</v>
      </c>
      <c r="L12" s="101">
        <f t="shared" si="2"/>
        <v>50</v>
      </c>
      <c r="M12" s="101">
        <f t="shared" si="3"/>
        <v>0</v>
      </c>
      <c r="N12" s="102">
        <f t="shared" si="5"/>
        <v>57.142857142857139</v>
      </c>
      <c r="O12" s="59">
        <v>2</v>
      </c>
      <c r="P12" s="114">
        <v>57.142857142857139</v>
      </c>
      <c r="Q12" s="67">
        <v>-3660156.09</v>
      </c>
      <c r="R12" s="69" t="s">
        <v>300</v>
      </c>
      <c r="S12" s="102">
        <v>0</v>
      </c>
      <c r="T12" s="102">
        <v>1</v>
      </c>
      <c r="U12" s="102">
        <v>1</v>
      </c>
      <c r="V12" s="102">
        <v>1</v>
      </c>
      <c r="W12" s="102">
        <v>0</v>
      </c>
      <c r="X12" s="102">
        <v>1</v>
      </c>
      <c r="Y12" s="102">
        <v>0</v>
      </c>
      <c r="Z12" s="103">
        <f t="shared" si="6"/>
        <v>4</v>
      </c>
      <c r="AA12" s="106">
        <f t="shared" si="7"/>
        <v>0</v>
      </c>
      <c r="AB12" s="106">
        <f t="shared" si="4"/>
        <v>50</v>
      </c>
      <c r="AC12" s="106">
        <f t="shared" si="4"/>
        <v>50</v>
      </c>
      <c r="AD12" s="106">
        <f t="shared" si="4"/>
        <v>50</v>
      </c>
      <c r="AE12" s="106">
        <f t="shared" si="4"/>
        <v>0</v>
      </c>
      <c r="AF12" s="106">
        <f t="shared" si="4"/>
        <v>50</v>
      </c>
      <c r="AG12" s="107">
        <f t="shared" si="8"/>
        <v>0</v>
      </c>
      <c r="AH12" s="106">
        <f t="shared" si="9"/>
        <v>57.142857142857139</v>
      </c>
      <c r="AJ12" s="48"/>
    </row>
    <row r="13" spans="1:36" x14ac:dyDescent="0.4">
      <c r="A13" s="59">
        <v>9</v>
      </c>
      <c r="B13" s="60" t="s">
        <v>7</v>
      </c>
      <c r="C13" s="61" t="s">
        <v>16</v>
      </c>
      <c r="D13" s="60" t="s">
        <v>131</v>
      </c>
      <c r="E13" s="158">
        <v>6</v>
      </c>
      <c r="F13" s="59">
        <v>1</v>
      </c>
      <c r="G13" s="63">
        <v>1.62</v>
      </c>
      <c r="H13" s="67">
        <v>-11841741.92</v>
      </c>
      <c r="I13" s="68"/>
      <c r="J13" s="101">
        <f t="shared" si="0"/>
        <v>50</v>
      </c>
      <c r="K13" s="101">
        <f t="shared" si="1"/>
        <v>100</v>
      </c>
      <c r="L13" s="101">
        <f t="shared" si="2"/>
        <v>100</v>
      </c>
      <c r="M13" s="101">
        <f t="shared" si="3"/>
        <v>0</v>
      </c>
      <c r="N13" s="102">
        <f t="shared" si="5"/>
        <v>71.428571428571431</v>
      </c>
      <c r="O13" s="59">
        <v>1</v>
      </c>
      <c r="P13" s="114">
        <v>71.428571428571431</v>
      </c>
      <c r="Q13" s="67">
        <v>-1480217.74</v>
      </c>
      <c r="R13" s="115" t="s">
        <v>300</v>
      </c>
      <c r="S13" s="102">
        <v>0</v>
      </c>
      <c r="T13" s="102">
        <v>1</v>
      </c>
      <c r="U13" s="102">
        <v>1</v>
      </c>
      <c r="V13" s="102">
        <v>1</v>
      </c>
      <c r="W13" s="102">
        <v>1</v>
      </c>
      <c r="X13" s="102">
        <v>1</v>
      </c>
      <c r="Y13" s="102">
        <v>0</v>
      </c>
      <c r="Z13" s="103">
        <f t="shared" si="6"/>
        <v>5</v>
      </c>
      <c r="AA13" s="106">
        <f t="shared" si="7"/>
        <v>0</v>
      </c>
      <c r="AB13" s="106">
        <f t="shared" si="4"/>
        <v>50</v>
      </c>
      <c r="AC13" s="106">
        <f t="shared" si="4"/>
        <v>50</v>
      </c>
      <c r="AD13" s="106">
        <f t="shared" si="4"/>
        <v>50</v>
      </c>
      <c r="AE13" s="106">
        <f t="shared" si="4"/>
        <v>50</v>
      </c>
      <c r="AF13" s="106">
        <f t="shared" si="4"/>
        <v>50</v>
      </c>
      <c r="AG13" s="107">
        <f t="shared" si="8"/>
        <v>0</v>
      </c>
      <c r="AH13" s="106">
        <f t="shared" si="9"/>
        <v>71.428571428571431</v>
      </c>
      <c r="AJ13" s="48"/>
    </row>
    <row r="14" spans="1:36" x14ac:dyDescent="0.4">
      <c r="A14" s="59">
        <v>10</v>
      </c>
      <c r="B14" s="60" t="s">
        <v>7</v>
      </c>
      <c r="C14" s="61" t="s">
        <v>17</v>
      </c>
      <c r="D14" s="60" t="s">
        <v>132</v>
      </c>
      <c r="E14" s="158">
        <v>6</v>
      </c>
      <c r="F14" s="59">
        <v>1</v>
      </c>
      <c r="G14" s="63">
        <v>1.32</v>
      </c>
      <c r="H14" s="67">
        <v>-18072990.57</v>
      </c>
      <c r="I14" s="68"/>
      <c r="J14" s="101">
        <f t="shared" si="0"/>
        <v>100</v>
      </c>
      <c r="K14" s="101">
        <f t="shared" si="1"/>
        <v>100</v>
      </c>
      <c r="L14" s="101">
        <f t="shared" si="2"/>
        <v>100</v>
      </c>
      <c r="M14" s="101">
        <f t="shared" si="3"/>
        <v>0</v>
      </c>
      <c r="N14" s="102">
        <f t="shared" si="5"/>
        <v>85.714285714285708</v>
      </c>
      <c r="O14" s="59">
        <v>1</v>
      </c>
      <c r="P14" s="114">
        <v>85.714285714285708</v>
      </c>
      <c r="Q14" s="67">
        <v>-2259123.82125</v>
      </c>
      <c r="R14" s="69" t="s">
        <v>300</v>
      </c>
      <c r="S14" s="102">
        <v>1</v>
      </c>
      <c r="T14" s="102">
        <v>1</v>
      </c>
      <c r="U14" s="102">
        <v>1</v>
      </c>
      <c r="V14" s="102">
        <v>1</v>
      </c>
      <c r="W14" s="102">
        <v>1</v>
      </c>
      <c r="X14" s="102">
        <v>1</v>
      </c>
      <c r="Y14" s="102">
        <v>0</v>
      </c>
      <c r="Z14" s="103">
        <f t="shared" si="6"/>
        <v>6</v>
      </c>
      <c r="AA14" s="106">
        <f t="shared" si="7"/>
        <v>50</v>
      </c>
      <c r="AB14" s="106">
        <f t="shared" si="4"/>
        <v>50</v>
      </c>
      <c r="AC14" s="106">
        <f t="shared" si="4"/>
        <v>50</v>
      </c>
      <c r="AD14" s="106">
        <f t="shared" si="4"/>
        <v>50</v>
      </c>
      <c r="AE14" s="106">
        <f t="shared" si="4"/>
        <v>50</v>
      </c>
      <c r="AF14" s="106">
        <f t="shared" si="4"/>
        <v>50</v>
      </c>
      <c r="AG14" s="107">
        <f t="shared" si="8"/>
        <v>0</v>
      </c>
      <c r="AH14" s="106">
        <f t="shared" si="9"/>
        <v>85.714285714285708</v>
      </c>
      <c r="AJ14" s="48"/>
    </row>
    <row r="15" spans="1:36" x14ac:dyDescent="0.4">
      <c r="A15" s="59">
        <v>11</v>
      </c>
      <c r="B15" s="60" t="s">
        <v>7</v>
      </c>
      <c r="C15" s="61" t="s">
        <v>18</v>
      </c>
      <c r="D15" s="60" t="s">
        <v>133</v>
      </c>
      <c r="E15" s="158">
        <v>13</v>
      </c>
      <c r="F15" s="59">
        <v>2</v>
      </c>
      <c r="G15" s="76">
        <v>0.21</v>
      </c>
      <c r="H15" s="67">
        <v>-1205473.46</v>
      </c>
      <c r="I15" s="68"/>
      <c r="J15" s="101">
        <f t="shared" si="0"/>
        <v>50</v>
      </c>
      <c r="K15" s="101">
        <f t="shared" si="1"/>
        <v>100</v>
      </c>
      <c r="L15" s="101">
        <f t="shared" si="2"/>
        <v>100</v>
      </c>
      <c r="M15" s="101">
        <f t="shared" si="3"/>
        <v>100</v>
      </c>
      <c r="N15" s="102">
        <f t="shared" si="5"/>
        <v>85.714285714285708</v>
      </c>
      <c r="O15" s="59">
        <v>2</v>
      </c>
      <c r="P15" s="114">
        <v>85.714285714285708</v>
      </c>
      <c r="Q15" s="67">
        <v>-150684.1825</v>
      </c>
      <c r="R15" s="69" t="s">
        <v>300</v>
      </c>
      <c r="S15" s="102">
        <v>0</v>
      </c>
      <c r="T15" s="102">
        <v>1</v>
      </c>
      <c r="U15" s="102">
        <v>1</v>
      </c>
      <c r="V15" s="102">
        <v>1</v>
      </c>
      <c r="W15" s="102">
        <v>1</v>
      </c>
      <c r="X15" s="102">
        <v>1</v>
      </c>
      <c r="Y15" s="102">
        <v>1</v>
      </c>
      <c r="Z15" s="103">
        <f t="shared" si="6"/>
        <v>6</v>
      </c>
      <c r="AA15" s="106">
        <f t="shared" si="7"/>
        <v>0</v>
      </c>
      <c r="AB15" s="106">
        <f t="shared" si="4"/>
        <v>50</v>
      </c>
      <c r="AC15" s="106">
        <f t="shared" si="4"/>
        <v>50</v>
      </c>
      <c r="AD15" s="106">
        <f t="shared" si="4"/>
        <v>50</v>
      </c>
      <c r="AE15" s="106">
        <f t="shared" si="4"/>
        <v>50</v>
      </c>
      <c r="AF15" s="106">
        <f t="shared" si="4"/>
        <v>50</v>
      </c>
      <c r="AG15" s="107">
        <f t="shared" si="8"/>
        <v>100</v>
      </c>
      <c r="AH15" s="106">
        <f t="shared" si="9"/>
        <v>85.714285714285708</v>
      </c>
      <c r="AJ15" s="48"/>
    </row>
    <row r="16" spans="1:36" x14ac:dyDescent="0.4">
      <c r="A16" s="59">
        <v>12</v>
      </c>
      <c r="B16" s="60" t="s">
        <v>7</v>
      </c>
      <c r="C16" s="61" t="s">
        <v>19</v>
      </c>
      <c r="D16" s="60" t="s">
        <v>134</v>
      </c>
      <c r="E16" s="158">
        <v>2</v>
      </c>
      <c r="F16" s="59">
        <v>4</v>
      </c>
      <c r="G16" s="76">
        <v>0.31</v>
      </c>
      <c r="H16" s="67">
        <v>-1744766.13</v>
      </c>
      <c r="I16" s="86" t="s">
        <v>6</v>
      </c>
      <c r="J16" s="101">
        <f t="shared" si="0"/>
        <v>50</v>
      </c>
      <c r="K16" s="101">
        <f t="shared" si="1"/>
        <v>100</v>
      </c>
      <c r="L16" s="101">
        <f t="shared" si="2"/>
        <v>100</v>
      </c>
      <c r="M16" s="101">
        <f t="shared" si="3"/>
        <v>0</v>
      </c>
      <c r="N16" s="102">
        <f t="shared" si="5"/>
        <v>71.428571428571431</v>
      </c>
      <c r="O16" s="59">
        <v>4</v>
      </c>
      <c r="P16" s="114">
        <v>71.428571428571431</v>
      </c>
      <c r="Q16" s="67">
        <v>-218095.76624999999</v>
      </c>
      <c r="R16" s="116" t="s">
        <v>302</v>
      </c>
      <c r="S16" s="102">
        <v>0</v>
      </c>
      <c r="T16" s="102">
        <v>1</v>
      </c>
      <c r="U16" s="102">
        <v>1</v>
      </c>
      <c r="V16" s="102">
        <v>1</v>
      </c>
      <c r="W16" s="102">
        <v>1</v>
      </c>
      <c r="X16" s="102">
        <v>1</v>
      </c>
      <c r="Y16" s="102">
        <v>0</v>
      </c>
      <c r="Z16" s="103">
        <f t="shared" si="6"/>
        <v>5</v>
      </c>
      <c r="AA16" s="106">
        <f t="shared" si="7"/>
        <v>0</v>
      </c>
      <c r="AB16" s="106">
        <f t="shared" si="4"/>
        <v>50</v>
      </c>
      <c r="AC16" s="106">
        <f t="shared" si="4"/>
        <v>50</v>
      </c>
      <c r="AD16" s="106">
        <f t="shared" si="4"/>
        <v>50</v>
      </c>
      <c r="AE16" s="106">
        <f t="shared" si="4"/>
        <v>50</v>
      </c>
      <c r="AF16" s="106">
        <f t="shared" si="4"/>
        <v>50</v>
      </c>
      <c r="AG16" s="107">
        <f t="shared" si="8"/>
        <v>0</v>
      </c>
      <c r="AH16" s="106">
        <f t="shared" si="9"/>
        <v>71.428571428571431</v>
      </c>
      <c r="AJ16" s="48"/>
    </row>
    <row r="17" spans="1:36" x14ac:dyDescent="0.4">
      <c r="A17" s="59">
        <v>13</v>
      </c>
      <c r="B17" s="60" t="s">
        <v>20</v>
      </c>
      <c r="C17" s="61" t="s">
        <v>21</v>
      </c>
      <c r="D17" s="84" t="s">
        <v>20</v>
      </c>
      <c r="E17" s="159">
        <v>16</v>
      </c>
      <c r="F17" s="59">
        <v>1</v>
      </c>
      <c r="G17" s="63">
        <v>1.29</v>
      </c>
      <c r="H17" s="67">
        <v>16187648.51</v>
      </c>
      <c r="I17" s="68"/>
      <c r="J17" s="101">
        <f t="shared" si="0"/>
        <v>50</v>
      </c>
      <c r="K17" s="101">
        <f t="shared" si="1"/>
        <v>50</v>
      </c>
      <c r="L17" s="101">
        <f t="shared" si="2"/>
        <v>0</v>
      </c>
      <c r="M17" s="101">
        <f t="shared" si="3"/>
        <v>100</v>
      </c>
      <c r="N17" s="102">
        <f t="shared" si="5"/>
        <v>42.857142857142854</v>
      </c>
      <c r="O17" s="59">
        <v>1</v>
      </c>
      <c r="P17" s="72">
        <v>42.857142857142854</v>
      </c>
      <c r="Q17" s="67">
        <v>2023456.06375</v>
      </c>
      <c r="R17" s="115" t="s">
        <v>301</v>
      </c>
      <c r="S17" s="102">
        <v>0</v>
      </c>
      <c r="T17" s="102">
        <v>1</v>
      </c>
      <c r="U17" s="102">
        <v>0</v>
      </c>
      <c r="V17" s="102">
        <v>1</v>
      </c>
      <c r="W17" s="102">
        <v>0</v>
      </c>
      <c r="X17" s="102">
        <v>0</v>
      </c>
      <c r="Y17" s="102">
        <v>1</v>
      </c>
      <c r="Z17" s="103">
        <f t="shared" si="6"/>
        <v>3</v>
      </c>
      <c r="AA17" s="106">
        <f t="shared" si="7"/>
        <v>0</v>
      </c>
      <c r="AB17" s="106">
        <f t="shared" si="4"/>
        <v>50</v>
      </c>
      <c r="AC17" s="106">
        <f t="shared" si="4"/>
        <v>0</v>
      </c>
      <c r="AD17" s="106">
        <f t="shared" si="4"/>
        <v>50</v>
      </c>
      <c r="AE17" s="106">
        <f t="shared" si="4"/>
        <v>0</v>
      </c>
      <c r="AF17" s="106">
        <f t="shared" si="4"/>
        <v>0</v>
      </c>
      <c r="AG17" s="107">
        <f t="shared" si="8"/>
        <v>100</v>
      </c>
      <c r="AH17" s="106">
        <f t="shared" si="9"/>
        <v>42.857142857142854</v>
      </c>
      <c r="AJ17" s="48"/>
    </row>
    <row r="18" spans="1:36" x14ac:dyDescent="0.4">
      <c r="A18" s="59">
        <v>14</v>
      </c>
      <c r="B18" s="60" t="s">
        <v>20</v>
      </c>
      <c r="C18" s="61" t="s">
        <v>22</v>
      </c>
      <c r="D18" s="84" t="s">
        <v>135</v>
      </c>
      <c r="E18" s="159">
        <v>6</v>
      </c>
      <c r="F18" s="59">
        <v>1</v>
      </c>
      <c r="G18" s="63">
        <v>1.48</v>
      </c>
      <c r="H18" s="67">
        <v>-11507508.210000001</v>
      </c>
      <c r="I18" s="68"/>
      <c r="J18" s="101">
        <f t="shared" si="0"/>
        <v>100</v>
      </c>
      <c r="K18" s="101">
        <f t="shared" si="1"/>
        <v>100</v>
      </c>
      <c r="L18" s="101">
        <f t="shared" si="2"/>
        <v>100</v>
      </c>
      <c r="M18" s="101">
        <f t="shared" si="3"/>
        <v>100</v>
      </c>
      <c r="N18" s="102">
        <f t="shared" si="5"/>
        <v>100</v>
      </c>
      <c r="O18" s="59">
        <v>1</v>
      </c>
      <c r="P18" s="114">
        <v>100</v>
      </c>
      <c r="Q18" s="67">
        <v>-1438438.5262500001</v>
      </c>
      <c r="R18" s="69" t="s">
        <v>300</v>
      </c>
      <c r="S18" s="102">
        <v>1</v>
      </c>
      <c r="T18" s="102">
        <v>1</v>
      </c>
      <c r="U18" s="102">
        <v>1</v>
      </c>
      <c r="V18" s="102">
        <v>1</v>
      </c>
      <c r="W18" s="102">
        <v>1</v>
      </c>
      <c r="X18" s="102">
        <v>1</v>
      </c>
      <c r="Y18" s="102">
        <v>1</v>
      </c>
      <c r="Z18" s="103">
        <f t="shared" si="6"/>
        <v>7</v>
      </c>
      <c r="AA18" s="106">
        <f t="shared" si="7"/>
        <v>50</v>
      </c>
      <c r="AB18" s="106">
        <f t="shared" si="4"/>
        <v>50</v>
      </c>
      <c r="AC18" s="106">
        <f t="shared" si="4"/>
        <v>50</v>
      </c>
      <c r="AD18" s="106">
        <f t="shared" si="4"/>
        <v>50</v>
      </c>
      <c r="AE18" s="106">
        <f t="shared" si="4"/>
        <v>50</v>
      </c>
      <c r="AF18" s="106">
        <f t="shared" si="4"/>
        <v>50</v>
      </c>
      <c r="AG18" s="107">
        <f t="shared" si="8"/>
        <v>100</v>
      </c>
      <c r="AH18" s="106">
        <f t="shared" si="9"/>
        <v>100</v>
      </c>
      <c r="AJ18" s="48"/>
    </row>
    <row r="19" spans="1:36" x14ac:dyDescent="0.4">
      <c r="A19" s="59">
        <v>15</v>
      </c>
      <c r="B19" s="60" t="s">
        <v>20</v>
      </c>
      <c r="C19" s="61" t="s">
        <v>23</v>
      </c>
      <c r="D19" s="84" t="s">
        <v>136</v>
      </c>
      <c r="E19" s="159">
        <v>9</v>
      </c>
      <c r="F19" s="59">
        <v>2</v>
      </c>
      <c r="G19" s="76">
        <v>0.39</v>
      </c>
      <c r="H19" s="67">
        <v>-8719430.9299999997</v>
      </c>
      <c r="I19" s="68"/>
      <c r="J19" s="101">
        <f t="shared" si="0"/>
        <v>50</v>
      </c>
      <c r="K19" s="101">
        <f t="shared" si="1"/>
        <v>100</v>
      </c>
      <c r="L19" s="101">
        <f t="shared" si="2"/>
        <v>100</v>
      </c>
      <c r="M19" s="101">
        <f t="shared" si="3"/>
        <v>100</v>
      </c>
      <c r="N19" s="102">
        <f t="shared" si="5"/>
        <v>85.714285714285708</v>
      </c>
      <c r="O19" s="59">
        <v>2</v>
      </c>
      <c r="P19" s="114">
        <v>85.714285714285708</v>
      </c>
      <c r="Q19" s="67">
        <v>-1089928.86625</v>
      </c>
      <c r="R19" s="69" t="s">
        <v>300</v>
      </c>
      <c r="S19" s="102">
        <v>0</v>
      </c>
      <c r="T19" s="102">
        <v>1</v>
      </c>
      <c r="U19" s="102">
        <v>1</v>
      </c>
      <c r="V19" s="102">
        <v>1</v>
      </c>
      <c r="W19" s="102">
        <v>1</v>
      </c>
      <c r="X19" s="102">
        <v>1</v>
      </c>
      <c r="Y19" s="102">
        <v>1</v>
      </c>
      <c r="Z19" s="103">
        <f t="shared" si="6"/>
        <v>6</v>
      </c>
      <c r="AA19" s="106">
        <f t="shared" si="7"/>
        <v>0</v>
      </c>
      <c r="AB19" s="106">
        <f t="shared" si="4"/>
        <v>50</v>
      </c>
      <c r="AC19" s="106">
        <f t="shared" si="4"/>
        <v>50</v>
      </c>
      <c r="AD19" s="106">
        <f t="shared" si="4"/>
        <v>50</v>
      </c>
      <c r="AE19" s="106">
        <f t="shared" si="4"/>
        <v>50</v>
      </c>
      <c r="AF19" s="106">
        <f t="shared" si="4"/>
        <v>50</v>
      </c>
      <c r="AG19" s="107">
        <f t="shared" si="8"/>
        <v>100</v>
      </c>
      <c r="AH19" s="106">
        <f t="shared" si="9"/>
        <v>85.714285714285708</v>
      </c>
      <c r="AJ19" s="48"/>
    </row>
    <row r="20" spans="1:36" x14ac:dyDescent="0.4">
      <c r="A20" s="59">
        <v>16</v>
      </c>
      <c r="B20" s="60" t="s">
        <v>20</v>
      </c>
      <c r="C20" s="61" t="s">
        <v>24</v>
      </c>
      <c r="D20" s="84" t="s">
        <v>137</v>
      </c>
      <c r="E20" s="159">
        <v>13</v>
      </c>
      <c r="F20" s="59">
        <v>1</v>
      </c>
      <c r="G20" s="63">
        <v>0.82</v>
      </c>
      <c r="H20" s="67">
        <v>-2487968.11</v>
      </c>
      <c r="I20" s="68"/>
      <c r="J20" s="101">
        <f t="shared" si="0"/>
        <v>0</v>
      </c>
      <c r="K20" s="101">
        <f t="shared" si="1"/>
        <v>50</v>
      </c>
      <c r="L20" s="101">
        <f t="shared" si="2"/>
        <v>0</v>
      </c>
      <c r="M20" s="101">
        <f t="shared" si="3"/>
        <v>100</v>
      </c>
      <c r="N20" s="102">
        <f t="shared" si="5"/>
        <v>28.571428571428569</v>
      </c>
      <c r="O20" s="59">
        <v>1</v>
      </c>
      <c r="P20" s="72">
        <v>28.571428571428569</v>
      </c>
      <c r="Q20" s="67">
        <v>-310996.01374999998</v>
      </c>
      <c r="R20" s="115" t="s">
        <v>301</v>
      </c>
      <c r="S20" s="102">
        <v>0</v>
      </c>
      <c r="T20" s="102">
        <v>0</v>
      </c>
      <c r="U20" s="102">
        <v>0</v>
      </c>
      <c r="V20" s="102">
        <v>1</v>
      </c>
      <c r="W20" s="102">
        <v>0</v>
      </c>
      <c r="X20" s="102">
        <v>0</v>
      </c>
      <c r="Y20" s="102">
        <v>1</v>
      </c>
      <c r="Z20" s="103">
        <f t="shared" si="6"/>
        <v>2</v>
      </c>
      <c r="AA20" s="106">
        <f t="shared" si="7"/>
        <v>0</v>
      </c>
      <c r="AB20" s="106">
        <f t="shared" si="4"/>
        <v>0</v>
      </c>
      <c r="AC20" s="106">
        <f t="shared" si="4"/>
        <v>0</v>
      </c>
      <c r="AD20" s="106">
        <f t="shared" si="4"/>
        <v>50</v>
      </c>
      <c r="AE20" s="106">
        <f t="shared" si="4"/>
        <v>0</v>
      </c>
      <c r="AF20" s="106">
        <f t="shared" si="4"/>
        <v>0</v>
      </c>
      <c r="AG20" s="107">
        <f t="shared" si="8"/>
        <v>100</v>
      </c>
      <c r="AH20" s="106">
        <f t="shared" si="9"/>
        <v>28.571428571428569</v>
      </c>
      <c r="AJ20" s="48"/>
    </row>
    <row r="21" spans="1:36" x14ac:dyDescent="0.4">
      <c r="A21" s="59">
        <v>17</v>
      </c>
      <c r="B21" s="60" t="s">
        <v>20</v>
      </c>
      <c r="C21" s="61" t="s">
        <v>25</v>
      </c>
      <c r="D21" s="84" t="s">
        <v>138</v>
      </c>
      <c r="E21" s="159">
        <v>6</v>
      </c>
      <c r="F21" s="59">
        <v>1</v>
      </c>
      <c r="G21" s="63">
        <v>1.61</v>
      </c>
      <c r="H21" s="67">
        <v>-12562151.310000001</v>
      </c>
      <c r="I21" s="68"/>
      <c r="J21" s="101">
        <f t="shared" si="0"/>
        <v>100</v>
      </c>
      <c r="K21" s="101">
        <f t="shared" si="1"/>
        <v>100</v>
      </c>
      <c r="L21" s="101">
        <f t="shared" si="2"/>
        <v>50</v>
      </c>
      <c r="M21" s="101">
        <f t="shared" si="3"/>
        <v>100</v>
      </c>
      <c r="N21" s="102">
        <f t="shared" si="5"/>
        <v>85.714285714285708</v>
      </c>
      <c r="O21" s="59">
        <v>1</v>
      </c>
      <c r="P21" s="114">
        <v>85.714285714285708</v>
      </c>
      <c r="Q21" s="67">
        <v>-1570268.9137500001</v>
      </c>
      <c r="R21" s="69" t="s">
        <v>300</v>
      </c>
      <c r="S21" s="102">
        <v>1</v>
      </c>
      <c r="T21" s="102">
        <v>1</v>
      </c>
      <c r="U21" s="102">
        <v>1</v>
      </c>
      <c r="V21" s="102">
        <v>1</v>
      </c>
      <c r="W21" s="102">
        <v>0</v>
      </c>
      <c r="X21" s="102">
        <v>1</v>
      </c>
      <c r="Y21" s="102">
        <v>1</v>
      </c>
      <c r="Z21" s="103">
        <f t="shared" si="6"/>
        <v>6</v>
      </c>
      <c r="AA21" s="106">
        <f t="shared" si="7"/>
        <v>50</v>
      </c>
      <c r="AB21" s="106">
        <f t="shared" si="7"/>
        <v>50</v>
      </c>
      <c r="AC21" s="106">
        <f t="shared" si="7"/>
        <v>50</v>
      </c>
      <c r="AD21" s="106">
        <f t="shared" si="7"/>
        <v>50</v>
      </c>
      <c r="AE21" s="106">
        <f t="shared" si="7"/>
        <v>0</v>
      </c>
      <c r="AF21" s="106">
        <f t="shared" si="7"/>
        <v>50</v>
      </c>
      <c r="AG21" s="107">
        <f t="shared" si="8"/>
        <v>100</v>
      </c>
      <c r="AH21" s="106">
        <f t="shared" si="9"/>
        <v>85.714285714285708</v>
      </c>
      <c r="AJ21" s="48"/>
    </row>
    <row r="22" spans="1:36" x14ac:dyDescent="0.4">
      <c r="A22" s="59">
        <v>18</v>
      </c>
      <c r="B22" s="60" t="s">
        <v>20</v>
      </c>
      <c r="C22" s="61" t="s">
        <v>26</v>
      </c>
      <c r="D22" s="84" t="s">
        <v>139</v>
      </c>
      <c r="E22" s="159">
        <v>6</v>
      </c>
      <c r="F22" s="59">
        <v>0</v>
      </c>
      <c r="G22" s="63">
        <v>2.09</v>
      </c>
      <c r="H22" s="67">
        <v>6375724.8600000003</v>
      </c>
      <c r="I22" s="68"/>
      <c r="J22" s="101">
        <f t="shared" si="0"/>
        <v>50</v>
      </c>
      <c r="K22" s="101">
        <f t="shared" si="1"/>
        <v>100</v>
      </c>
      <c r="L22" s="101">
        <f t="shared" si="2"/>
        <v>50</v>
      </c>
      <c r="M22" s="101">
        <f t="shared" si="3"/>
        <v>0</v>
      </c>
      <c r="N22" s="102">
        <f t="shared" si="5"/>
        <v>57.142857142857139</v>
      </c>
      <c r="O22" s="59">
        <v>0</v>
      </c>
      <c r="P22" s="114">
        <v>57.142857142857139</v>
      </c>
      <c r="Q22" s="67">
        <v>796965.60750000004</v>
      </c>
      <c r="R22" s="69" t="s">
        <v>300</v>
      </c>
      <c r="S22" s="102">
        <v>0</v>
      </c>
      <c r="T22" s="102">
        <v>1</v>
      </c>
      <c r="U22" s="102">
        <v>1</v>
      </c>
      <c r="V22" s="102">
        <v>1</v>
      </c>
      <c r="W22" s="102">
        <v>0</v>
      </c>
      <c r="X22" s="102">
        <v>1</v>
      </c>
      <c r="Y22" s="102">
        <v>0</v>
      </c>
      <c r="Z22" s="103">
        <f t="shared" si="6"/>
        <v>4</v>
      </c>
      <c r="AA22" s="106">
        <f t="shared" ref="AA22:AF57" si="10">IF(S22=1,50,0)</f>
        <v>0</v>
      </c>
      <c r="AB22" s="106">
        <f t="shared" si="10"/>
        <v>50</v>
      </c>
      <c r="AC22" s="106">
        <f t="shared" si="10"/>
        <v>50</v>
      </c>
      <c r="AD22" s="106">
        <f t="shared" si="10"/>
        <v>50</v>
      </c>
      <c r="AE22" s="106">
        <f t="shared" si="10"/>
        <v>0</v>
      </c>
      <c r="AF22" s="106">
        <f t="shared" si="10"/>
        <v>50</v>
      </c>
      <c r="AG22" s="107">
        <f t="shared" si="8"/>
        <v>0</v>
      </c>
      <c r="AH22" s="106">
        <f t="shared" si="9"/>
        <v>57.142857142857139</v>
      </c>
      <c r="AJ22" s="48"/>
    </row>
    <row r="23" spans="1:36" x14ac:dyDescent="0.4">
      <c r="A23" s="59">
        <v>19</v>
      </c>
      <c r="B23" s="60" t="s">
        <v>20</v>
      </c>
      <c r="C23" s="61" t="s">
        <v>27</v>
      </c>
      <c r="D23" s="84" t="s">
        <v>140</v>
      </c>
      <c r="E23" s="159">
        <v>6</v>
      </c>
      <c r="F23" s="59">
        <v>1</v>
      </c>
      <c r="G23" s="63">
        <v>0.85</v>
      </c>
      <c r="H23" s="67">
        <v>-9853546.9800000004</v>
      </c>
      <c r="I23" s="68"/>
      <c r="J23" s="101">
        <f t="shared" si="0"/>
        <v>50</v>
      </c>
      <c r="K23" s="101">
        <f t="shared" si="1"/>
        <v>100</v>
      </c>
      <c r="L23" s="101">
        <f t="shared" si="2"/>
        <v>50</v>
      </c>
      <c r="M23" s="101">
        <f t="shared" si="3"/>
        <v>100</v>
      </c>
      <c r="N23" s="102">
        <f t="shared" si="5"/>
        <v>71.428571428571431</v>
      </c>
      <c r="O23" s="59">
        <v>1</v>
      </c>
      <c r="P23" s="114">
        <v>71.428571428571431</v>
      </c>
      <c r="Q23" s="67">
        <v>-1231693.3725000001</v>
      </c>
      <c r="R23" s="69" t="s">
        <v>300</v>
      </c>
      <c r="S23" s="102">
        <v>0</v>
      </c>
      <c r="T23" s="102">
        <v>1</v>
      </c>
      <c r="U23" s="102">
        <v>1</v>
      </c>
      <c r="V23" s="102">
        <v>1</v>
      </c>
      <c r="W23" s="102">
        <v>1</v>
      </c>
      <c r="X23" s="102">
        <v>0</v>
      </c>
      <c r="Y23" s="102">
        <v>1</v>
      </c>
      <c r="Z23" s="103">
        <f t="shared" si="6"/>
        <v>5</v>
      </c>
      <c r="AA23" s="106">
        <f t="shared" si="10"/>
        <v>0</v>
      </c>
      <c r="AB23" s="106">
        <f t="shared" si="10"/>
        <v>50</v>
      </c>
      <c r="AC23" s="106">
        <f t="shared" si="10"/>
        <v>50</v>
      </c>
      <c r="AD23" s="106">
        <f t="shared" si="10"/>
        <v>50</v>
      </c>
      <c r="AE23" s="106">
        <f t="shared" si="10"/>
        <v>50</v>
      </c>
      <c r="AF23" s="106">
        <f t="shared" si="10"/>
        <v>0</v>
      </c>
      <c r="AG23" s="107">
        <f t="shared" si="8"/>
        <v>100</v>
      </c>
      <c r="AH23" s="106">
        <f t="shared" si="9"/>
        <v>71.428571428571431</v>
      </c>
      <c r="AJ23" s="48"/>
    </row>
    <row r="24" spans="1:36" x14ac:dyDescent="0.4">
      <c r="A24" s="59">
        <v>20</v>
      </c>
      <c r="B24" s="60" t="s">
        <v>20</v>
      </c>
      <c r="C24" s="61" t="s">
        <v>28</v>
      </c>
      <c r="D24" s="84" t="s">
        <v>141</v>
      </c>
      <c r="E24" s="159">
        <v>2</v>
      </c>
      <c r="F24" s="59">
        <v>3</v>
      </c>
      <c r="G24" s="76">
        <v>0.25</v>
      </c>
      <c r="H24" s="67">
        <v>-4529537.45</v>
      </c>
      <c r="I24" s="68"/>
      <c r="J24" s="101">
        <f t="shared" si="0"/>
        <v>50</v>
      </c>
      <c r="K24" s="101">
        <f t="shared" si="1"/>
        <v>100</v>
      </c>
      <c r="L24" s="101">
        <f t="shared" si="2"/>
        <v>100</v>
      </c>
      <c r="M24" s="101">
        <f t="shared" si="3"/>
        <v>0</v>
      </c>
      <c r="N24" s="102">
        <f t="shared" si="5"/>
        <v>71.428571428571431</v>
      </c>
      <c r="O24" s="59">
        <v>3</v>
      </c>
      <c r="P24" s="114">
        <v>71.428571428571431</v>
      </c>
      <c r="Q24" s="67">
        <v>-566192.18125000002</v>
      </c>
      <c r="R24" s="115" t="s">
        <v>301</v>
      </c>
      <c r="S24" s="102">
        <v>0</v>
      </c>
      <c r="T24" s="102">
        <v>1</v>
      </c>
      <c r="U24" s="102">
        <v>1</v>
      </c>
      <c r="V24" s="102">
        <v>1</v>
      </c>
      <c r="W24" s="102">
        <v>1</v>
      </c>
      <c r="X24" s="102">
        <v>1</v>
      </c>
      <c r="Y24" s="102">
        <v>0</v>
      </c>
      <c r="Z24" s="103">
        <f t="shared" si="6"/>
        <v>5</v>
      </c>
      <c r="AA24" s="106">
        <f t="shared" si="10"/>
        <v>0</v>
      </c>
      <c r="AB24" s="106">
        <f t="shared" si="10"/>
        <v>50</v>
      </c>
      <c r="AC24" s="106">
        <f t="shared" si="10"/>
        <v>50</v>
      </c>
      <c r="AD24" s="106">
        <f t="shared" si="10"/>
        <v>50</v>
      </c>
      <c r="AE24" s="106">
        <f t="shared" si="10"/>
        <v>50</v>
      </c>
      <c r="AF24" s="106">
        <f t="shared" si="10"/>
        <v>50</v>
      </c>
      <c r="AG24" s="107">
        <f t="shared" si="8"/>
        <v>0</v>
      </c>
      <c r="AH24" s="106">
        <f t="shared" si="9"/>
        <v>71.428571428571431</v>
      </c>
      <c r="AJ24" s="48"/>
    </row>
    <row r="25" spans="1:36" x14ac:dyDescent="0.4">
      <c r="A25" s="59">
        <v>21</v>
      </c>
      <c r="B25" s="60" t="s">
        <v>29</v>
      </c>
      <c r="C25" s="61" t="s">
        <v>30</v>
      </c>
      <c r="D25" s="84" t="s">
        <v>29</v>
      </c>
      <c r="E25" s="159">
        <v>17</v>
      </c>
      <c r="F25" s="59">
        <v>1</v>
      </c>
      <c r="G25" s="63">
        <v>0.76</v>
      </c>
      <c r="H25" s="67">
        <v>618817390.61000001</v>
      </c>
      <c r="I25" s="68"/>
      <c r="J25" s="101">
        <f t="shared" si="0"/>
        <v>100</v>
      </c>
      <c r="K25" s="101">
        <f t="shared" si="1"/>
        <v>50</v>
      </c>
      <c r="L25" s="101">
        <f t="shared" si="2"/>
        <v>0</v>
      </c>
      <c r="M25" s="101">
        <f t="shared" si="3"/>
        <v>100</v>
      </c>
      <c r="N25" s="102">
        <f t="shared" si="5"/>
        <v>57.142857142857139</v>
      </c>
      <c r="O25" s="59">
        <v>1</v>
      </c>
      <c r="P25" s="114">
        <v>57.142857142857139</v>
      </c>
      <c r="Q25" s="67">
        <v>77352173.826250002</v>
      </c>
      <c r="R25" s="115" t="s">
        <v>301</v>
      </c>
      <c r="S25" s="102">
        <v>1</v>
      </c>
      <c r="T25" s="102">
        <v>1</v>
      </c>
      <c r="U25" s="102">
        <v>0</v>
      </c>
      <c r="V25" s="102">
        <v>1</v>
      </c>
      <c r="W25" s="102">
        <v>0</v>
      </c>
      <c r="X25" s="102">
        <v>0</v>
      </c>
      <c r="Y25" s="102">
        <v>1</v>
      </c>
      <c r="Z25" s="103">
        <f t="shared" si="6"/>
        <v>4</v>
      </c>
      <c r="AA25" s="106">
        <f t="shared" si="10"/>
        <v>50</v>
      </c>
      <c r="AB25" s="106">
        <f t="shared" si="10"/>
        <v>50</v>
      </c>
      <c r="AC25" s="106">
        <f t="shared" si="10"/>
        <v>0</v>
      </c>
      <c r="AD25" s="106">
        <f t="shared" si="10"/>
        <v>50</v>
      </c>
      <c r="AE25" s="106">
        <f t="shared" si="10"/>
        <v>0</v>
      </c>
      <c r="AF25" s="106">
        <f t="shared" si="10"/>
        <v>0</v>
      </c>
      <c r="AG25" s="107">
        <f t="shared" si="8"/>
        <v>100</v>
      </c>
      <c r="AH25" s="106">
        <f t="shared" si="9"/>
        <v>57.142857142857139</v>
      </c>
      <c r="AJ25" s="48"/>
    </row>
    <row r="26" spans="1:36" x14ac:dyDescent="0.4">
      <c r="A26" s="59">
        <v>22</v>
      </c>
      <c r="B26" s="60" t="s">
        <v>29</v>
      </c>
      <c r="C26" s="61" t="s">
        <v>31</v>
      </c>
      <c r="D26" s="84" t="s">
        <v>142</v>
      </c>
      <c r="E26" s="159">
        <v>5</v>
      </c>
      <c r="F26" s="59">
        <v>1</v>
      </c>
      <c r="G26" s="63">
        <v>2.57</v>
      </c>
      <c r="H26" s="67">
        <v>-4999122.13</v>
      </c>
      <c r="I26" s="68"/>
      <c r="J26" s="101">
        <f t="shared" si="0"/>
        <v>100</v>
      </c>
      <c r="K26" s="101">
        <f t="shared" si="1"/>
        <v>100</v>
      </c>
      <c r="L26" s="101">
        <f t="shared" si="2"/>
        <v>100</v>
      </c>
      <c r="M26" s="101">
        <f t="shared" si="3"/>
        <v>100</v>
      </c>
      <c r="N26" s="102">
        <f t="shared" si="5"/>
        <v>100</v>
      </c>
      <c r="O26" s="59">
        <v>1</v>
      </c>
      <c r="P26" s="114">
        <v>100</v>
      </c>
      <c r="Q26" s="67">
        <v>-624890.26624999999</v>
      </c>
      <c r="R26" s="69" t="s">
        <v>300</v>
      </c>
      <c r="S26" s="102">
        <v>1</v>
      </c>
      <c r="T26" s="102">
        <v>1</v>
      </c>
      <c r="U26" s="102">
        <v>1</v>
      </c>
      <c r="V26" s="102">
        <v>1</v>
      </c>
      <c r="W26" s="102">
        <v>1</v>
      </c>
      <c r="X26" s="102">
        <v>1</v>
      </c>
      <c r="Y26" s="102">
        <v>1</v>
      </c>
      <c r="Z26" s="103">
        <f t="shared" si="6"/>
        <v>7</v>
      </c>
      <c r="AA26" s="106">
        <f t="shared" si="10"/>
        <v>50</v>
      </c>
      <c r="AB26" s="106">
        <f t="shared" si="10"/>
        <v>50</v>
      </c>
      <c r="AC26" s="106">
        <f t="shared" si="10"/>
        <v>50</v>
      </c>
      <c r="AD26" s="106">
        <f t="shared" si="10"/>
        <v>50</v>
      </c>
      <c r="AE26" s="106">
        <f t="shared" si="10"/>
        <v>50</v>
      </c>
      <c r="AF26" s="106">
        <f t="shared" si="10"/>
        <v>50</v>
      </c>
      <c r="AG26" s="107">
        <f t="shared" si="8"/>
        <v>100</v>
      </c>
      <c r="AH26" s="106">
        <f t="shared" si="9"/>
        <v>100</v>
      </c>
      <c r="AJ26" s="48"/>
    </row>
    <row r="27" spans="1:36" x14ac:dyDescent="0.4">
      <c r="A27" s="59">
        <v>23</v>
      </c>
      <c r="B27" s="60" t="s">
        <v>29</v>
      </c>
      <c r="C27" s="61" t="s">
        <v>32</v>
      </c>
      <c r="D27" s="84" t="s">
        <v>143</v>
      </c>
      <c r="E27" s="159">
        <v>6</v>
      </c>
      <c r="F27" s="59">
        <v>2</v>
      </c>
      <c r="G27" s="63">
        <v>0.54</v>
      </c>
      <c r="H27" s="67">
        <v>3728494.09</v>
      </c>
      <c r="I27" s="68"/>
      <c r="J27" s="101">
        <f t="shared" si="0"/>
        <v>100</v>
      </c>
      <c r="K27" s="101">
        <f t="shared" si="1"/>
        <v>100</v>
      </c>
      <c r="L27" s="101">
        <f t="shared" si="2"/>
        <v>50</v>
      </c>
      <c r="M27" s="101">
        <f t="shared" si="3"/>
        <v>0</v>
      </c>
      <c r="N27" s="102">
        <f t="shared" si="5"/>
        <v>71.428571428571431</v>
      </c>
      <c r="O27" s="59">
        <v>2</v>
      </c>
      <c r="P27" s="114">
        <v>71.428571428571431</v>
      </c>
      <c r="Q27" s="67">
        <v>466061.76124999998</v>
      </c>
      <c r="R27" s="69" t="s">
        <v>300</v>
      </c>
      <c r="S27" s="102">
        <v>1</v>
      </c>
      <c r="T27" s="102">
        <v>1</v>
      </c>
      <c r="U27" s="102">
        <v>1</v>
      </c>
      <c r="V27" s="102">
        <v>1</v>
      </c>
      <c r="W27" s="102">
        <v>1</v>
      </c>
      <c r="X27" s="102">
        <v>0</v>
      </c>
      <c r="Y27" s="102">
        <v>0</v>
      </c>
      <c r="Z27" s="103">
        <f t="shared" si="6"/>
        <v>5</v>
      </c>
      <c r="AA27" s="106">
        <f t="shared" si="10"/>
        <v>50</v>
      </c>
      <c r="AB27" s="106">
        <f t="shared" si="10"/>
        <v>50</v>
      </c>
      <c r="AC27" s="106">
        <f t="shared" si="10"/>
        <v>50</v>
      </c>
      <c r="AD27" s="106">
        <f t="shared" si="10"/>
        <v>50</v>
      </c>
      <c r="AE27" s="106">
        <f t="shared" si="10"/>
        <v>50</v>
      </c>
      <c r="AF27" s="106">
        <f t="shared" si="10"/>
        <v>0</v>
      </c>
      <c r="AG27" s="107">
        <f t="shared" si="8"/>
        <v>0</v>
      </c>
      <c r="AH27" s="106">
        <f t="shared" si="9"/>
        <v>71.428571428571431</v>
      </c>
      <c r="AJ27" s="48"/>
    </row>
    <row r="28" spans="1:36" x14ac:dyDescent="0.4">
      <c r="A28" s="59">
        <v>24</v>
      </c>
      <c r="B28" s="60" t="s">
        <v>29</v>
      </c>
      <c r="C28" s="61" t="s">
        <v>33</v>
      </c>
      <c r="D28" s="84" t="s">
        <v>144</v>
      </c>
      <c r="E28" s="159">
        <v>6</v>
      </c>
      <c r="F28" s="59">
        <v>0</v>
      </c>
      <c r="G28" s="63">
        <v>1.0900000000000001</v>
      </c>
      <c r="H28" s="67">
        <v>8303657.6900000004</v>
      </c>
      <c r="I28" s="68"/>
      <c r="J28" s="101">
        <f t="shared" si="0"/>
        <v>100</v>
      </c>
      <c r="K28" s="101">
        <f t="shared" si="1"/>
        <v>100</v>
      </c>
      <c r="L28" s="101">
        <f t="shared" si="2"/>
        <v>100</v>
      </c>
      <c r="M28" s="101">
        <f t="shared" si="3"/>
        <v>0</v>
      </c>
      <c r="N28" s="102">
        <f t="shared" si="5"/>
        <v>85.714285714285708</v>
      </c>
      <c r="O28" s="59">
        <v>0</v>
      </c>
      <c r="P28" s="114">
        <v>85.714285714285708</v>
      </c>
      <c r="Q28" s="67">
        <v>1037957.2112500001</v>
      </c>
      <c r="R28" s="69" t="s">
        <v>300</v>
      </c>
      <c r="S28" s="102">
        <v>1</v>
      </c>
      <c r="T28" s="102">
        <v>1</v>
      </c>
      <c r="U28" s="102">
        <v>1</v>
      </c>
      <c r="V28" s="102">
        <v>1</v>
      </c>
      <c r="W28" s="102">
        <v>1</v>
      </c>
      <c r="X28" s="102">
        <v>1</v>
      </c>
      <c r="Y28" s="102">
        <v>0</v>
      </c>
      <c r="Z28" s="103">
        <f t="shared" si="6"/>
        <v>6</v>
      </c>
      <c r="AA28" s="106">
        <f t="shared" si="10"/>
        <v>50</v>
      </c>
      <c r="AB28" s="106">
        <f t="shared" si="10"/>
        <v>50</v>
      </c>
      <c r="AC28" s="106">
        <f t="shared" si="10"/>
        <v>50</v>
      </c>
      <c r="AD28" s="106">
        <f t="shared" si="10"/>
        <v>50</v>
      </c>
      <c r="AE28" s="106">
        <f t="shared" si="10"/>
        <v>50</v>
      </c>
      <c r="AF28" s="106">
        <f t="shared" si="10"/>
        <v>50</v>
      </c>
      <c r="AG28" s="107">
        <f t="shared" si="8"/>
        <v>0</v>
      </c>
      <c r="AH28" s="106">
        <f t="shared" si="9"/>
        <v>85.714285714285708</v>
      </c>
      <c r="AJ28" s="48"/>
    </row>
    <row r="29" spans="1:36" x14ac:dyDescent="0.4">
      <c r="A29" s="59">
        <v>25</v>
      </c>
      <c r="B29" s="60" t="s">
        <v>29</v>
      </c>
      <c r="C29" s="61" t="s">
        <v>34</v>
      </c>
      <c r="D29" s="84" t="s">
        <v>145</v>
      </c>
      <c r="E29" s="159">
        <v>2</v>
      </c>
      <c r="F29" s="59">
        <v>3</v>
      </c>
      <c r="G29" s="76">
        <v>0.18</v>
      </c>
      <c r="H29" s="67">
        <v>-281817.14</v>
      </c>
      <c r="I29" s="68"/>
      <c r="J29" s="101">
        <f t="shared" si="0"/>
        <v>50</v>
      </c>
      <c r="K29" s="101">
        <f t="shared" si="1"/>
        <v>50</v>
      </c>
      <c r="L29" s="101">
        <f t="shared" si="2"/>
        <v>100</v>
      </c>
      <c r="M29" s="101">
        <f t="shared" si="3"/>
        <v>100</v>
      </c>
      <c r="N29" s="102">
        <f t="shared" si="5"/>
        <v>71.428571428571431</v>
      </c>
      <c r="O29" s="59">
        <v>3</v>
      </c>
      <c r="P29" s="114">
        <v>71.428571428571431</v>
      </c>
      <c r="Q29" s="67">
        <v>-35227.142500000002</v>
      </c>
      <c r="R29" s="69" t="s">
        <v>300</v>
      </c>
      <c r="S29" s="102">
        <v>0</v>
      </c>
      <c r="T29" s="102">
        <v>1</v>
      </c>
      <c r="U29" s="102">
        <v>0</v>
      </c>
      <c r="V29" s="102">
        <v>1</v>
      </c>
      <c r="W29" s="102">
        <v>1</v>
      </c>
      <c r="X29" s="102">
        <v>1</v>
      </c>
      <c r="Y29" s="102">
        <v>1</v>
      </c>
      <c r="Z29" s="103">
        <f t="shared" si="6"/>
        <v>5</v>
      </c>
      <c r="AA29" s="106">
        <f t="shared" si="10"/>
        <v>0</v>
      </c>
      <c r="AB29" s="106">
        <f t="shared" si="10"/>
        <v>50</v>
      </c>
      <c r="AC29" s="106">
        <f t="shared" si="10"/>
        <v>0</v>
      </c>
      <c r="AD29" s="106">
        <f t="shared" si="10"/>
        <v>50</v>
      </c>
      <c r="AE29" s="106">
        <f t="shared" si="10"/>
        <v>50</v>
      </c>
      <c r="AF29" s="106">
        <f t="shared" si="10"/>
        <v>50</v>
      </c>
      <c r="AG29" s="107">
        <f t="shared" si="8"/>
        <v>100</v>
      </c>
      <c r="AH29" s="106">
        <f t="shared" si="9"/>
        <v>71.428571428571431</v>
      </c>
      <c r="AJ29" s="48"/>
    </row>
    <row r="30" spans="1:36" x14ac:dyDescent="0.4">
      <c r="A30" s="59">
        <v>26</v>
      </c>
      <c r="B30" s="60" t="s">
        <v>29</v>
      </c>
      <c r="C30" s="61" t="s">
        <v>35</v>
      </c>
      <c r="D30" s="84" t="s">
        <v>146</v>
      </c>
      <c r="E30" s="159">
        <v>5</v>
      </c>
      <c r="F30" s="59">
        <v>1</v>
      </c>
      <c r="G30" s="63">
        <v>0.96</v>
      </c>
      <c r="H30" s="67">
        <v>-2531679.14</v>
      </c>
      <c r="I30" s="68"/>
      <c r="J30" s="101">
        <f t="shared" si="0"/>
        <v>50</v>
      </c>
      <c r="K30" s="101">
        <f t="shared" si="1"/>
        <v>100</v>
      </c>
      <c r="L30" s="101">
        <f t="shared" si="2"/>
        <v>100</v>
      </c>
      <c r="M30" s="101">
        <f t="shared" si="3"/>
        <v>0</v>
      </c>
      <c r="N30" s="102">
        <f t="shared" si="5"/>
        <v>71.428571428571431</v>
      </c>
      <c r="O30" s="59">
        <v>1</v>
      </c>
      <c r="P30" s="114">
        <v>71.428571428571431</v>
      </c>
      <c r="Q30" s="67">
        <v>-316459.89250000002</v>
      </c>
      <c r="R30" s="69" t="s">
        <v>300</v>
      </c>
      <c r="S30" s="102">
        <v>0</v>
      </c>
      <c r="T30" s="102">
        <v>1</v>
      </c>
      <c r="U30" s="102">
        <v>1</v>
      </c>
      <c r="V30" s="102">
        <v>1</v>
      </c>
      <c r="W30" s="102">
        <v>1</v>
      </c>
      <c r="X30" s="102">
        <v>1</v>
      </c>
      <c r="Y30" s="102">
        <v>0</v>
      </c>
      <c r="Z30" s="103">
        <f t="shared" si="6"/>
        <v>5</v>
      </c>
      <c r="AA30" s="106">
        <f t="shared" si="10"/>
        <v>0</v>
      </c>
      <c r="AB30" s="106">
        <f t="shared" si="10"/>
        <v>50</v>
      </c>
      <c r="AC30" s="106">
        <f t="shared" si="10"/>
        <v>50</v>
      </c>
      <c r="AD30" s="106">
        <f t="shared" si="10"/>
        <v>50</v>
      </c>
      <c r="AE30" s="106">
        <f t="shared" si="10"/>
        <v>50</v>
      </c>
      <c r="AF30" s="106">
        <f t="shared" si="10"/>
        <v>50</v>
      </c>
      <c r="AG30" s="107">
        <f t="shared" si="8"/>
        <v>0</v>
      </c>
      <c r="AH30" s="106">
        <f t="shared" si="9"/>
        <v>71.428571428571431</v>
      </c>
      <c r="AJ30" s="48"/>
    </row>
    <row r="31" spans="1:36" x14ac:dyDescent="0.4">
      <c r="A31" s="59">
        <v>27</v>
      </c>
      <c r="B31" s="60" t="s">
        <v>29</v>
      </c>
      <c r="C31" s="61" t="s">
        <v>36</v>
      </c>
      <c r="D31" s="84" t="s">
        <v>147</v>
      </c>
      <c r="E31" s="159">
        <v>5</v>
      </c>
      <c r="F31" s="59">
        <v>1</v>
      </c>
      <c r="G31" s="63">
        <v>0.9</v>
      </c>
      <c r="H31" s="67">
        <v>-9136864.9199999999</v>
      </c>
      <c r="I31" s="68"/>
      <c r="J31" s="101">
        <f t="shared" si="0"/>
        <v>50</v>
      </c>
      <c r="K31" s="101">
        <f t="shared" si="1"/>
        <v>100</v>
      </c>
      <c r="L31" s="101">
        <f t="shared" si="2"/>
        <v>0</v>
      </c>
      <c r="M31" s="101">
        <f t="shared" si="3"/>
        <v>100</v>
      </c>
      <c r="N31" s="102">
        <f t="shared" si="5"/>
        <v>57.142857142857139</v>
      </c>
      <c r="O31" s="59">
        <v>1</v>
      </c>
      <c r="P31" s="114">
        <v>57.142857142857139</v>
      </c>
      <c r="Q31" s="67">
        <v>-1142108.115</v>
      </c>
      <c r="R31" s="115" t="s">
        <v>301</v>
      </c>
      <c r="S31" s="102">
        <v>0</v>
      </c>
      <c r="T31" s="102">
        <v>1</v>
      </c>
      <c r="U31" s="102">
        <v>1</v>
      </c>
      <c r="V31" s="102">
        <v>1</v>
      </c>
      <c r="W31" s="102">
        <v>0</v>
      </c>
      <c r="X31" s="102">
        <v>0</v>
      </c>
      <c r="Y31" s="102">
        <v>1</v>
      </c>
      <c r="Z31" s="103">
        <f t="shared" si="6"/>
        <v>4</v>
      </c>
      <c r="AA31" s="106">
        <f t="shared" si="10"/>
        <v>0</v>
      </c>
      <c r="AB31" s="106">
        <f t="shared" si="10"/>
        <v>50</v>
      </c>
      <c r="AC31" s="106">
        <f t="shared" si="10"/>
        <v>50</v>
      </c>
      <c r="AD31" s="106">
        <f t="shared" si="10"/>
        <v>50</v>
      </c>
      <c r="AE31" s="106">
        <f t="shared" si="10"/>
        <v>0</v>
      </c>
      <c r="AF31" s="106">
        <f t="shared" si="10"/>
        <v>0</v>
      </c>
      <c r="AG31" s="107">
        <f t="shared" si="8"/>
        <v>100</v>
      </c>
      <c r="AH31" s="106">
        <f t="shared" si="9"/>
        <v>57.142857142857139</v>
      </c>
      <c r="AJ31" s="48"/>
    </row>
    <row r="32" spans="1:36" x14ac:dyDescent="0.4">
      <c r="A32" s="59">
        <v>28</v>
      </c>
      <c r="B32" s="60" t="s">
        <v>29</v>
      </c>
      <c r="C32" s="61" t="s">
        <v>37</v>
      </c>
      <c r="D32" s="84" t="s">
        <v>148</v>
      </c>
      <c r="E32" s="159">
        <v>13</v>
      </c>
      <c r="F32" s="59">
        <v>4</v>
      </c>
      <c r="G32" s="76">
        <v>0.22</v>
      </c>
      <c r="H32" s="67">
        <v>-19544324.449999999</v>
      </c>
      <c r="I32" s="86" t="s">
        <v>6</v>
      </c>
      <c r="J32" s="101">
        <f t="shared" si="0"/>
        <v>100</v>
      </c>
      <c r="K32" s="101">
        <f t="shared" si="1"/>
        <v>100</v>
      </c>
      <c r="L32" s="101">
        <f t="shared" si="2"/>
        <v>100</v>
      </c>
      <c r="M32" s="101">
        <f t="shared" si="3"/>
        <v>100</v>
      </c>
      <c r="N32" s="102">
        <f t="shared" si="5"/>
        <v>100</v>
      </c>
      <c r="O32" s="59">
        <v>4</v>
      </c>
      <c r="P32" s="114">
        <v>100</v>
      </c>
      <c r="Q32" s="67">
        <v>-2443040.5562499999</v>
      </c>
      <c r="R32" s="116" t="s">
        <v>302</v>
      </c>
      <c r="S32" s="102">
        <v>1</v>
      </c>
      <c r="T32" s="102">
        <v>1</v>
      </c>
      <c r="U32" s="102">
        <v>1</v>
      </c>
      <c r="V32" s="102">
        <v>1</v>
      </c>
      <c r="W32" s="102">
        <v>1</v>
      </c>
      <c r="X32" s="102">
        <v>1</v>
      </c>
      <c r="Y32" s="102">
        <v>1</v>
      </c>
      <c r="Z32" s="103">
        <f t="shared" si="6"/>
        <v>7</v>
      </c>
      <c r="AA32" s="106">
        <f t="shared" si="10"/>
        <v>50</v>
      </c>
      <c r="AB32" s="106">
        <f t="shared" si="10"/>
        <v>50</v>
      </c>
      <c r="AC32" s="106">
        <f t="shared" si="10"/>
        <v>50</v>
      </c>
      <c r="AD32" s="106">
        <f t="shared" si="10"/>
        <v>50</v>
      </c>
      <c r="AE32" s="106">
        <f t="shared" si="10"/>
        <v>50</v>
      </c>
      <c r="AF32" s="106">
        <f t="shared" si="10"/>
        <v>50</v>
      </c>
      <c r="AG32" s="107">
        <f t="shared" si="8"/>
        <v>100</v>
      </c>
      <c r="AH32" s="106">
        <f t="shared" si="9"/>
        <v>100</v>
      </c>
      <c r="AJ32" s="48"/>
    </row>
    <row r="33" spans="1:36" x14ac:dyDescent="0.4">
      <c r="A33" s="59">
        <v>29</v>
      </c>
      <c r="B33" s="60" t="s">
        <v>29</v>
      </c>
      <c r="C33" s="61" t="s">
        <v>38</v>
      </c>
      <c r="D33" s="84" t="s">
        <v>149</v>
      </c>
      <c r="E33" s="159">
        <v>5</v>
      </c>
      <c r="F33" s="59">
        <v>2</v>
      </c>
      <c r="G33" s="63">
        <v>0.6</v>
      </c>
      <c r="H33" s="67">
        <v>-1570001.13</v>
      </c>
      <c r="I33" s="68"/>
      <c r="J33" s="101">
        <f t="shared" si="0"/>
        <v>100</v>
      </c>
      <c r="K33" s="101">
        <f t="shared" si="1"/>
        <v>100</v>
      </c>
      <c r="L33" s="101">
        <f t="shared" si="2"/>
        <v>100</v>
      </c>
      <c r="M33" s="101">
        <f t="shared" si="3"/>
        <v>100</v>
      </c>
      <c r="N33" s="102">
        <f t="shared" si="5"/>
        <v>100</v>
      </c>
      <c r="O33" s="59">
        <v>2</v>
      </c>
      <c r="P33" s="114">
        <v>100</v>
      </c>
      <c r="Q33" s="67">
        <v>-196250.14124999999</v>
      </c>
      <c r="R33" s="69" t="s">
        <v>300</v>
      </c>
      <c r="S33" s="102">
        <v>1</v>
      </c>
      <c r="T33" s="102">
        <v>1</v>
      </c>
      <c r="U33" s="102">
        <v>1</v>
      </c>
      <c r="V33" s="102">
        <v>1</v>
      </c>
      <c r="W33" s="102">
        <v>1</v>
      </c>
      <c r="X33" s="102">
        <v>1</v>
      </c>
      <c r="Y33" s="102">
        <v>1</v>
      </c>
      <c r="Z33" s="103">
        <f t="shared" si="6"/>
        <v>7</v>
      </c>
      <c r="AA33" s="106">
        <f t="shared" si="10"/>
        <v>50</v>
      </c>
      <c r="AB33" s="106">
        <f t="shared" si="10"/>
        <v>50</v>
      </c>
      <c r="AC33" s="106">
        <f t="shared" si="10"/>
        <v>50</v>
      </c>
      <c r="AD33" s="106">
        <f t="shared" si="10"/>
        <v>50</v>
      </c>
      <c r="AE33" s="106">
        <f t="shared" si="10"/>
        <v>50</v>
      </c>
      <c r="AF33" s="106">
        <f t="shared" si="10"/>
        <v>50</v>
      </c>
      <c r="AG33" s="107">
        <f t="shared" si="8"/>
        <v>100</v>
      </c>
      <c r="AH33" s="106">
        <f t="shared" si="9"/>
        <v>100</v>
      </c>
      <c r="AJ33" s="48"/>
    </row>
    <row r="34" spans="1:36" x14ac:dyDescent="0.4">
      <c r="A34" s="59">
        <v>30</v>
      </c>
      <c r="B34" s="60" t="s">
        <v>29</v>
      </c>
      <c r="C34" s="61" t="s">
        <v>39</v>
      </c>
      <c r="D34" s="84" t="s">
        <v>150</v>
      </c>
      <c r="E34" s="159">
        <v>5</v>
      </c>
      <c r="F34" s="59">
        <v>2</v>
      </c>
      <c r="G34" s="76">
        <v>0.23</v>
      </c>
      <c r="H34" s="67">
        <v>-5520415.2000000002</v>
      </c>
      <c r="I34" s="68"/>
      <c r="J34" s="101">
        <f t="shared" si="0"/>
        <v>100</v>
      </c>
      <c r="K34" s="101">
        <f t="shared" si="1"/>
        <v>100</v>
      </c>
      <c r="L34" s="101">
        <f t="shared" si="2"/>
        <v>0</v>
      </c>
      <c r="M34" s="101">
        <f t="shared" si="3"/>
        <v>0</v>
      </c>
      <c r="N34" s="102">
        <f t="shared" si="5"/>
        <v>57.142857142857139</v>
      </c>
      <c r="O34" s="59">
        <v>2</v>
      </c>
      <c r="P34" s="114">
        <v>57.142857142857139</v>
      </c>
      <c r="Q34" s="67">
        <v>-690051.9</v>
      </c>
      <c r="R34" s="69" t="s">
        <v>300</v>
      </c>
      <c r="S34" s="102">
        <v>1</v>
      </c>
      <c r="T34" s="102">
        <v>1</v>
      </c>
      <c r="U34" s="102">
        <v>1</v>
      </c>
      <c r="V34" s="102">
        <v>1</v>
      </c>
      <c r="W34" s="102">
        <v>0</v>
      </c>
      <c r="X34" s="102">
        <v>0</v>
      </c>
      <c r="Y34" s="102">
        <v>0</v>
      </c>
      <c r="Z34" s="103">
        <f t="shared" si="6"/>
        <v>4</v>
      </c>
      <c r="AA34" s="106">
        <f t="shared" si="10"/>
        <v>50</v>
      </c>
      <c r="AB34" s="106">
        <f t="shared" si="10"/>
        <v>50</v>
      </c>
      <c r="AC34" s="106">
        <f t="shared" si="10"/>
        <v>50</v>
      </c>
      <c r="AD34" s="106">
        <f t="shared" si="10"/>
        <v>50</v>
      </c>
      <c r="AE34" s="106">
        <f t="shared" si="10"/>
        <v>0</v>
      </c>
      <c r="AF34" s="106">
        <f t="shared" si="10"/>
        <v>0</v>
      </c>
      <c r="AG34" s="107">
        <f t="shared" si="8"/>
        <v>0</v>
      </c>
      <c r="AH34" s="106">
        <f t="shared" si="9"/>
        <v>57.142857142857139</v>
      </c>
      <c r="AJ34" s="48"/>
    </row>
    <row r="35" spans="1:36" x14ac:dyDescent="0.4">
      <c r="A35" s="59">
        <v>31</v>
      </c>
      <c r="B35" s="60" t="s">
        <v>29</v>
      </c>
      <c r="C35" s="61" t="s">
        <v>40</v>
      </c>
      <c r="D35" s="84" t="s">
        <v>151</v>
      </c>
      <c r="E35" s="159">
        <v>6</v>
      </c>
      <c r="F35" s="59">
        <v>4</v>
      </c>
      <c r="G35" s="76">
        <v>0.25</v>
      </c>
      <c r="H35" s="67">
        <v>2691732.92</v>
      </c>
      <c r="I35" s="86" t="s">
        <v>209</v>
      </c>
      <c r="J35" s="101">
        <f t="shared" si="0"/>
        <v>100</v>
      </c>
      <c r="K35" s="101">
        <f t="shared" si="1"/>
        <v>100</v>
      </c>
      <c r="L35" s="101">
        <f t="shared" si="2"/>
        <v>100</v>
      </c>
      <c r="M35" s="101">
        <f t="shared" si="3"/>
        <v>100</v>
      </c>
      <c r="N35" s="102">
        <f t="shared" si="5"/>
        <v>100</v>
      </c>
      <c r="O35" s="59">
        <v>4</v>
      </c>
      <c r="P35" s="114">
        <v>100</v>
      </c>
      <c r="Q35" s="67">
        <v>336466.61499999999</v>
      </c>
      <c r="R35" s="116" t="s">
        <v>302</v>
      </c>
      <c r="S35" s="102">
        <v>1</v>
      </c>
      <c r="T35" s="102">
        <v>1</v>
      </c>
      <c r="U35" s="102">
        <v>1</v>
      </c>
      <c r="V35" s="102">
        <v>1</v>
      </c>
      <c r="W35" s="102">
        <v>1</v>
      </c>
      <c r="X35" s="102">
        <v>1</v>
      </c>
      <c r="Y35" s="102">
        <v>1</v>
      </c>
      <c r="Z35" s="103">
        <f t="shared" si="6"/>
        <v>7</v>
      </c>
      <c r="AA35" s="106">
        <f t="shared" si="10"/>
        <v>50</v>
      </c>
      <c r="AB35" s="106">
        <f t="shared" si="10"/>
        <v>50</v>
      </c>
      <c r="AC35" s="106">
        <f t="shared" si="10"/>
        <v>50</v>
      </c>
      <c r="AD35" s="106">
        <f t="shared" si="10"/>
        <v>50</v>
      </c>
      <c r="AE35" s="106">
        <f t="shared" si="10"/>
        <v>50</v>
      </c>
      <c r="AF35" s="106">
        <f t="shared" si="10"/>
        <v>50</v>
      </c>
      <c r="AG35" s="107">
        <f t="shared" si="8"/>
        <v>100</v>
      </c>
      <c r="AH35" s="106">
        <f t="shared" si="9"/>
        <v>100</v>
      </c>
      <c r="AJ35" s="48"/>
    </row>
    <row r="36" spans="1:36" x14ac:dyDescent="0.4">
      <c r="A36" s="59">
        <v>32</v>
      </c>
      <c r="B36" s="60" t="s">
        <v>29</v>
      </c>
      <c r="C36" s="61" t="s">
        <v>41</v>
      </c>
      <c r="D36" s="84" t="s">
        <v>152</v>
      </c>
      <c r="E36" s="159">
        <v>12</v>
      </c>
      <c r="F36" s="59">
        <v>2</v>
      </c>
      <c r="G36" s="63">
        <v>0.53</v>
      </c>
      <c r="H36" s="67">
        <v>59314.86</v>
      </c>
      <c r="I36" s="68"/>
      <c r="J36" s="101">
        <f t="shared" si="0"/>
        <v>0</v>
      </c>
      <c r="K36" s="101">
        <f t="shared" si="1"/>
        <v>100</v>
      </c>
      <c r="L36" s="101">
        <f t="shared" si="2"/>
        <v>0</v>
      </c>
      <c r="M36" s="101">
        <f t="shared" si="3"/>
        <v>100</v>
      </c>
      <c r="N36" s="102">
        <f t="shared" si="5"/>
        <v>42.857142857142854</v>
      </c>
      <c r="O36" s="59">
        <v>2</v>
      </c>
      <c r="P36" s="72">
        <v>42.857142857142854</v>
      </c>
      <c r="Q36" s="67">
        <v>7414.3575000000001</v>
      </c>
      <c r="R36" s="115" t="s">
        <v>301</v>
      </c>
      <c r="S36" s="102">
        <v>0</v>
      </c>
      <c r="T36" s="102">
        <v>0</v>
      </c>
      <c r="U36" s="102">
        <v>1</v>
      </c>
      <c r="V36" s="102">
        <v>1</v>
      </c>
      <c r="W36" s="102">
        <v>0</v>
      </c>
      <c r="X36" s="102">
        <v>0</v>
      </c>
      <c r="Y36" s="102">
        <v>1</v>
      </c>
      <c r="Z36" s="103">
        <f t="shared" si="6"/>
        <v>3</v>
      </c>
      <c r="AA36" s="106">
        <f t="shared" si="10"/>
        <v>0</v>
      </c>
      <c r="AB36" s="106">
        <f t="shared" si="10"/>
        <v>0</v>
      </c>
      <c r="AC36" s="106">
        <f t="shared" si="10"/>
        <v>50</v>
      </c>
      <c r="AD36" s="106">
        <f t="shared" si="10"/>
        <v>50</v>
      </c>
      <c r="AE36" s="106">
        <f t="shared" si="10"/>
        <v>0</v>
      </c>
      <c r="AF36" s="106">
        <f t="shared" si="10"/>
        <v>0</v>
      </c>
      <c r="AG36" s="107">
        <f t="shared" si="8"/>
        <v>100</v>
      </c>
      <c r="AH36" s="106">
        <f t="shared" si="9"/>
        <v>42.857142857142854</v>
      </c>
      <c r="AJ36" s="48"/>
    </row>
    <row r="37" spans="1:36" x14ac:dyDescent="0.4">
      <c r="A37" s="59">
        <v>33</v>
      </c>
      <c r="B37" s="60" t="s">
        <v>29</v>
      </c>
      <c r="C37" s="61" t="s">
        <v>42</v>
      </c>
      <c r="D37" s="84" t="s">
        <v>153</v>
      </c>
      <c r="E37" s="159">
        <v>6</v>
      </c>
      <c r="F37" s="59">
        <v>1</v>
      </c>
      <c r="G37" s="63">
        <v>2.66</v>
      </c>
      <c r="H37" s="67">
        <v>-9218341.7599999998</v>
      </c>
      <c r="I37" s="68"/>
      <c r="J37" s="101">
        <f t="shared" si="0"/>
        <v>50</v>
      </c>
      <c r="K37" s="101">
        <f t="shared" si="1"/>
        <v>50</v>
      </c>
      <c r="L37" s="101">
        <f t="shared" si="2"/>
        <v>100</v>
      </c>
      <c r="M37" s="101">
        <f t="shared" si="3"/>
        <v>100</v>
      </c>
      <c r="N37" s="102">
        <f t="shared" si="5"/>
        <v>71.428571428571431</v>
      </c>
      <c r="O37" s="59">
        <v>1</v>
      </c>
      <c r="P37" s="114">
        <v>71.428571428571431</v>
      </c>
      <c r="Q37" s="67">
        <v>-1152292.72</v>
      </c>
      <c r="R37" s="69" t="s">
        <v>300</v>
      </c>
      <c r="S37" s="102">
        <v>1</v>
      </c>
      <c r="T37" s="102">
        <v>0</v>
      </c>
      <c r="U37" s="102">
        <v>1</v>
      </c>
      <c r="V37" s="102">
        <v>0</v>
      </c>
      <c r="W37" s="102">
        <v>1</v>
      </c>
      <c r="X37" s="102">
        <v>1</v>
      </c>
      <c r="Y37" s="102">
        <v>1</v>
      </c>
      <c r="Z37" s="103">
        <f t="shared" si="6"/>
        <v>5</v>
      </c>
      <c r="AA37" s="106">
        <f t="shared" si="10"/>
        <v>50</v>
      </c>
      <c r="AB37" s="106">
        <f t="shared" si="10"/>
        <v>0</v>
      </c>
      <c r="AC37" s="106">
        <f t="shared" si="10"/>
        <v>50</v>
      </c>
      <c r="AD37" s="106">
        <f t="shared" si="10"/>
        <v>0</v>
      </c>
      <c r="AE37" s="106">
        <f t="shared" si="10"/>
        <v>50</v>
      </c>
      <c r="AF37" s="106">
        <f t="shared" si="10"/>
        <v>50</v>
      </c>
      <c r="AG37" s="107">
        <f t="shared" si="8"/>
        <v>100</v>
      </c>
      <c r="AH37" s="106">
        <f t="shared" si="9"/>
        <v>71.428571428571431</v>
      </c>
      <c r="AJ37" s="48"/>
    </row>
    <row r="38" spans="1:36" x14ac:dyDescent="0.4">
      <c r="A38" s="59">
        <v>34</v>
      </c>
      <c r="B38" s="60" t="s">
        <v>29</v>
      </c>
      <c r="C38" s="61" t="s">
        <v>43</v>
      </c>
      <c r="D38" s="84" t="s">
        <v>154</v>
      </c>
      <c r="E38" s="159">
        <v>5</v>
      </c>
      <c r="F38" s="59">
        <v>2</v>
      </c>
      <c r="G38" s="63">
        <v>0.6</v>
      </c>
      <c r="H38" s="67">
        <v>-2062312.29</v>
      </c>
      <c r="I38" s="68"/>
      <c r="J38" s="101">
        <f t="shared" si="0"/>
        <v>0</v>
      </c>
      <c r="K38" s="101">
        <f t="shared" si="1"/>
        <v>100</v>
      </c>
      <c r="L38" s="101">
        <f t="shared" si="2"/>
        <v>50</v>
      </c>
      <c r="M38" s="101">
        <f t="shared" si="3"/>
        <v>0</v>
      </c>
      <c r="N38" s="102">
        <f t="shared" si="5"/>
        <v>42.857142857142854</v>
      </c>
      <c r="O38" s="59">
        <v>2</v>
      </c>
      <c r="P38" s="72">
        <v>42.857142857142854</v>
      </c>
      <c r="Q38" s="67">
        <v>-257789.03625</v>
      </c>
      <c r="R38" s="115" t="s">
        <v>301</v>
      </c>
      <c r="S38" s="102">
        <v>0</v>
      </c>
      <c r="T38" s="102">
        <v>0</v>
      </c>
      <c r="U38" s="102">
        <v>1</v>
      </c>
      <c r="V38" s="102">
        <v>1</v>
      </c>
      <c r="W38" s="102">
        <v>1</v>
      </c>
      <c r="X38" s="102">
        <v>0</v>
      </c>
      <c r="Y38" s="102">
        <v>0</v>
      </c>
      <c r="Z38" s="103">
        <f t="shared" si="6"/>
        <v>3</v>
      </c>
      <c r="AA38" s="106">
        <f t="shared" si="10"/>
        <v>0</v>
      </c>
      <c r="AB38" s="106">
        <f t="shared" si="10"/>
        <v>0</v>
      </c>
      <c r="AC38" s="106">
        <f t="shared" si="10"/>
        <v>50</v>
      </c>
      <c r="AD38" s="106">
        <f t="shared" si="10"/>
        <v>50</v>
      </c>
      <c r="AE38" s="106">
        <f t="shared" si="10"/>
        <v>50</v>
      </c>
      <c r="AF38" s="106">
        <f t="shared" si="10"/>
        <v>0</v>
      </c>
      <c r="AG38" s="107">
        <f t="shared" si="8"/>
        <v>0</v>
      </c>
      <c r="AH38" s="106">
        <f t="shared" si="9"/>
        <v>42.857142857142854</v>
      </c>
      <c r="AJ38" s="48"/>
    </row>
    <row r="39" spans="1:36" x14ac:dyDescent="0.4">
      <c r="A39" s="59">
        <v>35</v>
      </c>
      <c r="B39" s="60" t="s">
        <v>44</v>
      </c>
      <c r="C39" s="61" t="s">
        <v>45</v>
      </c>
      <c r="D39" s="60" t="s">
        <v>44</v>
      </c>
      <c r="E39" s="158">
        <v>19</v>
      </c>
      <c r="F39" s="59">
        <v>1</v>
      </c>
      <c r="G39" s="63">
        <v>0.64</v>
      </c>
      <c r="H39" s="67">
        <v>490779668.56</v>
      </c>
      <c r="I39" s="68"/>
      <c r="J39" s="101">
        <f t="shared" si="0"/>
        <v>100</v>
      </c>
      <c r="K39" s="101">
        <f t="shared" si="1"/>
        <v>100</v>
      </c>
      <c r="L39" s="101">
        <f t="shared" si="2"/>
        <v>50</v>
      </c>
      <c r="M39" s="101">
        <f t="shared" si="3"/>
        <v>100</v>
      </c>
      <c r="N39" s="102">
        <f t="shared" si="5"/>
        <v>85.714285714285708</v>
      </c>
      <c r="O39" s="59">
        <v>1</v>
      </c>
      <c r="P39" s="114">
        <v>85.714285714285708</v>
      </c>
      <c r="Q39" s="67">
        <v>61347458.57</v>
      </c>
      <c r="R39" s="69" t="s">
        <v>300</v>
      </c>
      <c r="S39" s="102">
        <v>1</v>
      </c>
      <c r="T39" s="102">
        <v>1</v>
      </c>
      <c r="U39" s="102">
        <v>1</v>
      </c>
      <c r="V39" s="102">
        <v>1</v>
      </c>
      <c r="W39" s="102">
        <v>0</v>
      </c>
      <c r="X39" s="102">
        <v>1</v>
      </c>
      <c r="Y39" s="102">
        <v>1</v>
      </c>
      <c r="Z39" s="103">
        <f t="shared" si="6"/>
        <v>6</v>
      </c>
      <c r="AA39" s="106">
        <f t="shared" si="10"/>
        <v>50</v>
      </c>
      <c r="AB39" s="106">
        <f t="shared" si="10"/>
        <v>50</v>
      </c>
      <c r="AC39" s="106">
        <f t="shared" si="10"/>
        <v>50</v>
      </c>
      <c r="AD39" s="106">
        <f t="shared" si="10"/>
        <v>50</v>
      </c>
      <c r="AE39" s="106">
        <f t="shared" si="10"/>
        <v>0</v>
      </c>
      <c r="AF39" s="106">
        <f t="shared" si="10"/>
        <v>50</v>
      </c>
      <c r="AG39" s="107">
        <f t="shared" si="8"/>
        <v>100</v>
      </c>
      <c r="AH39" s="106">
        <f t="shared" si="9"/>
        <v>85.714285714285708</v>
      </c>
      <c r="AJ39" s="48"/>
    </row>
    <row r="40" spans="1:36" x14ac:dyDescent="0.4">
      <c r="A40" s="59">
        <v>36</v>
      </c>
      <c r="B40" s="60" t="s">
        <v>44</v>
      </c>
      <c r="C40" s="61" t="s">
        <v>46</v>
      </c>
      <c r="D40" s="60" t="s">
        <v>155</v>
      </c>
      <c r="E40" s="158">
        <v>6</v>
      </c>
      <c r="F40" s="59">
        <v>0</v>
      </c>
      <c r="G40" s="63">
        <v>4.75</v>
      </c>
      <c r="H40" s="67">
        <v>8604536.0399999991</v>
      </c>
      <c r="I40" s="68"/>
      <c r="J40" s="101">
        <f t="shared" si="0"/>
        <v>100</v>
      </c>
      <c r="K40" s="101">
        <f t="shared" si="1"/>
        <v>100</v>
      </c>
      <c r="L40" s="101">
        <f t="shared" si="2"/>
        <v>100</v>
      </c>
      <c r="M40" s="101">
        <f t="shared" si="3"/>
        <v>100</v>
      </c>
      <c r="N40" s="102">
        <f t="shared" si="5"/>
        <v>100</v>
      </c>
      <c r="O40" s="59">
        <v>0</v>
      </c>
      <c r="P40" s="114">
        <v>100</v>
      </c>
      <c r="Q40" s="67">
        <v>1075567.0049999999</v>
      </c>
      <c r="R40" s="69" t="s">
        <v>300</v>
      </c>
      <c r="S40" s="102">
        <v>1</v>
      </c>
      <c r="T40" s="102">
        <v>1</v>
      </c>
      <c r="U40" s="102">
        <v>1</v>
      </c>
      <c r="V40" s="102">
        <v>1</v>
      </c>
      <c r="W40" s="102">
        <v>1</v>
      </c>
      <c r="X40" s="102">
        <v>1</v>
      </c>
      <c r="Y40" s="102">
        <v>1</v>
      </c>
      <c r="Z40" s="103">
        <f t="shared" si="6"/>
        <v>7</v>
      </c>
      <c r="AA40" s="106">
        <f t="shared" si="10"/>
        <v>50</v>
      </c>
      <c r="AB40" s="106">
        <f t="shared" si="10"/>
        <v>50</v>
      </c>
      <c r="AC40" s="106">
        <f t="shared" si="10"/>
        <v>50</v>
      </c>
      <c r="AD40" s="106">
        <f t="shared" si="10"/>
        <v>50</v>
      </c>
      <c r="AE40" s="106">
        <f t="shared" si="10"/>
        <v>50</v>
      </c>
      <c r="AF40" s="106">
        <f t="shared" si="10"/>
        <v>50</v>
      </c>
      <c r="AG40" s="107">
        <f t="shared" si="8"/>
        <v>100</v>
      </c>
      <c r="AH40" s="106">
        <f t="shared" si="9"/>
        <v>100</v>
      </c>
      <c r="AJ40" s="48"/>
    </row>
    <row r="41" spans="1:36" x14ac:dyDescent="0.4">
      <c r="A41" s="59">
        <v>37</v>
      </c>
      <c r="B41" s="60" t="s">
        <v>44</v>
      </c>
      <c r="C41" s="61" t="s">
        <v>47</v>
      </c>
      <c r="D41" s="60" t="s">
        <v>156</v>
      </c>
      <c r="E41" s="158">
        <v>5</v>
      </c>
      <c r="F41" s="59">
        <v>1</v>
      </c>
      <c r="G41" s="63">
        <v>3.2</v>
      </c>
      <c r="H41" s="67">
        <v>-466630.08</v>
      </c>
      <c r="I41" s="68"/>
      <c r="J41" s="101">
        <f t="shared" si="0"/>
        <v>50</v>
      </c>
      <c r="K41" s="101">
        <f t="shared" si="1"/>
        <v>100</v>
      </c>
      <c r="L41" s="101">
        <f t="shared" si="2"/>
        <v>100</v>
      </c>
      <c r="M41" s="101">
        <f t="shared" si="3"/>
        <v>100</v>
      </c>
      <c r="N41" s="102">
        <f t="shared" si="5"/>
        <v>85.714285714285708</v>
      </c>
      <c r="O41" s="59">
        <v>1</v>
      </c>
      <c r="P41" s="114">
        <v>85.714285714285708</v>
      </c>
      <c r="Q41" s="67">
        <v>-58328.76</v>
      </c>
      <c r="R41" s="69" t="s">
        <v>300</v>
      </c>
      <c r="S41" s="102">
        <v>0</v>
      </c>
      <c r="T41" s="102">
        <v>1</v>
      </c>
      <c r="U41" s="102">
        <v>1</v>
      </c>
      <c r="V41" s="102">
        <v>1</v>
      </c>
      <c r="W41" s="102">
        <v>1</v>
      </c>
      <c r="X41" s="102">
        <v>1</v>
      </c>
      <c r="Y41" s="102">
        <v>1</v>
      </c>
      <c r="Z41" s="103">
        <f t="shared" si="6"/>
        <v>6</v>
      </c>
      <c r="AA41" s="156">
        <f t="shared" si="10"/>
        <v>0</v>
      </c>
      <c r="AB41" s="106">
        <f t="shared" si="10"/>
        <v>50</v>
      </c>
      <c r="AC41" s="106">
        <f t="shared" si="10"/>
        <v>50</v>
      </c>
      <c r="AD41" s="106">
        <f t="shared" si="10"/>
        <v>50</v>
      </c>
      <c r="AE41" s="106">
        <f t="shared" si="10"/>
        <v>50</v>
      </c>
      <c r="AF41" s="106">
        <f t="shared" si="10"/>
        <v>50</v>
      </c>
      <c r="AG41" s="107">
        <f t="shared" si="8"/>
        <v>100</v>
      </c>
      <c r="AH41" s="106">
        <f t="shared" si="9"/>
        <v>85.714285714285708</v>
      </c>
      <c r="AJ41" s="48"/>
    </row>
    <row r="42" spans="1:36" x14ac:dyDescent="0.4">
      <c r="A42" s="59">
        <v>38</v>
      </c>
      <c r="B42" s="60" t="s">
        <v>44</v>
      </c>
      <c r="C42" s="61" t="s">
        <v>48</v>
      </c>
      <c r="D42" s="60" t="s">
        <v>157</v>
      </c>
      <c r="E42" s="158">
        <v>10</v>
      </c>
      <c r="F42" s="59">
        <v>1</v>
      </c>
      <c r="G42" s="76">
        <v>0.49</v>
      </c>
      <c r="H42" s="67">
        <v>62370915.460000001</v>
      </c>
      <c r="I42" s="68"/>
      <c r="J42" s="101">
        <f t="shared" si="0"/>
        <v>100</v>
      </c>
      <c r="K42" s="101">
        <f t="shared" si="1"/>
        <v>100</v>
      </c>
      <c r="L42" s="101">
        <f t="shared" si="2"/>
        <v>100</v>
      </c>
      <c r="M42" s="101">
        <f t="shared" si="3"/>
        <v>100</v>
      </c>
      <c r="N42" s="102">
        <f t="shared" si="5"/>
        <v>100</v>
      </c>
      <c r="O42" s="59">
        <v>1</v>
      </c>
      <c r="P42" s="114">
        <v>100</v>
      </c>
      <c r="Q42" s="67">
        <v>7796364.4325000001</v>
      </c>
      <c r="R42" s="69" t="s">
        <v>300</v>
      </c>
      <c r="S42" s="102">
        <v>1</v>
      </c>
      <c r="T42" s="102">
        <v>1</v>
      </c>
      <c r="U42" s="102">
        <v>1</v>
      </c>
      <c r="V42" s="102">
        <v>1</v>
      </c>
      <c r="W42" s="102">
        <v>1</v>
      </c>
      <c r="X42" s="102">
        <v>1</v>
      </c>
      <c r="Y42" s="102">
        <v>1</v>
      </c>
      <c r="Z42" s="103">
        <f t="shared" si="6"/>
        <v>7</v>
      </c>
      <c r="AA42" s="106">
        <f t="shared" si="10"/>
        <v>50</v>
      </c>
      <c r="AB42" s="106">
        <f t="shared" si="10"/>
        <v>50</v>
      </c>
      <c r="AC42" s="106">
        <f t="shared" si="10"/>
        <v>50</v>
      </c>
      <c r="AD42" s="106">
        <f t="shared" si="10"/>
        <v>50</v>
      </c>
      <c r="AE42" s="106">
        <f t="shared" si="10"/>
        <v>50</v>
      </c>
      <c r="AF42" s="106">
        <f t="shared" si="10"/>
        <v>50</v>
      </c>
      <c r="AG42" s="107">
        <f t="shared" si="8"/>
        <v>100</v>
      </c>
      <c r="AH42" s="106">
        <f t="shared" si="9"/>
        <v>100</v>
      </c>
      <c r="AJ42" s="48"/>
    </row>
    <row r="43" spans="1:36" x14ac:dyDescent="0.4">
      <c r="A43" s="59">
        <v>39</v>
      </c>
      <c r="B43" s="60" t="s">
        <v>44</v>
      </c>
      <c r="C43" s="61" t="s">
        <v>49</v>
      </c>
      <c r="D43" s="60" t="s">
        <v>158</v>
      </c>
      <c r="E43" s="158">
        <v>13</v>
      </c>
      <c r="F43" s="59">
        <v>2</v>
      </c>
      <c r="G43" s="63">
        <v>0.79</v>
      </c>
      <c r="H43" s="67">
        <v>-2765366.37</v>
      </c>
      <c r="I43" s="68"/>
      <c r="J43" s="101">
        <f t="shared" si="0"/>
        <v>100</v>
      </c>
      <c r="K43" s="101">
        <f t="shared" si="1"/>
        <v>100</v>
      </c>
      <c r="L43" s="101">
        <f t="shared" si="2"/>
        <v>100</v>
      </c>
      <c r="M43" s="101">
        <f t="shared" si="3"/>
        <v>100</v>
      </c>
      <c r="N43" s="102">
        <f t="shared" si="5"/>
        <v>100</v>
      </c>
      <c r="O43" s="59">
        <v>2</v>
      </c>
      <c r="P43" s="114">
        <v>100</v>
      </c>
      <c r="Q43" s="67">
        <v>-345670.79625000001</v>
      </c>
      <c r="R43" s="69" t="s">
        <v>300</v>
      </c>
      <c r="S43" s="102">
        <v>1</v>
      </c>
      <c r="T43" s="102">
        <v>1</v>
      </c>
      <c r="U43" s="102">
        <v>1</v>
      </c>
      <c r="V43" s="102">
        <v>1</v>
      </c>
      <c r="W43" s="102">
        <v>1</v>
      </c>
      <c r="X43" s="102">
        <v>1</v>
      </c>
      <c r="Y43" s="102">
        <v>1</v>
      </c>
      <c r="Z43" s="103">
        <f t="shared" si="6"/>
        <v>7</v>
      </c>
      <c r="AA43" s="106">
        <f t="shared" si="10"/>
        <v>50</v>
      </c>
      <c r="AB43" s="106">
        <f t="shared" si="10"/>
        <v>50</v>
      </c>
      <c r="AC43" s="106">
        <f t="shared" si="10"/>
        <v>50</v>
      </c>
      <c r="AD43" s="106">
        <f t="shared" si="10"/>
        <v>50</v>
      </c>
      <c r="AE43" s="106">
        <f t="shared" si="10"/>
        <v>50</v>
      </c>
      <c r="AF43" s="106">
        <f t="shared" si="10"/>
        <v>50</v>
      </c>
      <c r="AG43" s="107">
        <f t="shared" si="8"/>
        <v>100</v>
      </c>
      <c r="AH43" s="106">
        <f t="shared" si="9"/>
        <v>100</v>
      </c>
      <c r="AJ43" s="48"/>
    </row>
    <row r="44" spans="1:36" x14ac:dyDescent="0.4">
      <c r="A44" s="59">
        <v>40</v>
      </c>
      <c r="B44" s="60" t="s">
        <v>44</v>
      </c>
      <c r="C44" s="61" t="s">
        <v>50</v>
      </c>
      <c r="D44" s="60" t="s">
        <v>159</v>
      </c>
      <c r="E44" s="158">
        <v>6</v>
      </c>
      <c r="F44" s="59">
        <v>2</v>
      </c>
      <c r="G44" s="63">
        <v>0.62</v>
      </c>
      <c r="H44" s="67">
        <v>-4821157.6100000003</v>
      </c>
      <c r="I44" s="68"/>
      <c r="J44" s="101">
        <f t="shared" si="0"/>
        <v>50</v>
      </c>
      <c r="K44" s="101">
        <f t="shared" si="1"/>
        <v>100</v>
      </c>
      <c r="L44" s="101">
        <f t="shared" si="2"/>
        <v>100</v>
      </c>
      <c r="M44" s="101">
        <f t="shared" si="3"/>
        <v>100</v>
      </c>
      <c r="N44" s="102">
        <f t="shared" si="5"/>
        <v>85.714285714285708</v>
      </c>
      <c r="O44" s="59">
        <v>2</v>
      </c>
      <c r="P44" s="114">
        <v>85.714285714285708</v>
      </c>
      <c r="Q44" s="67">
        <v>-602644.70125000004</v>
      </c>
      <c r="R44" s="69" t="s">
        <v>300</v>
      </c>
      <c r="S44" s="102">
        <v>0</v>
      </c>
      <c r="T44" s="102">
        <v>1</v>
      </c>
      <c r="U44" s="102">
        <v>1</v>
      </c>
      <c r="V44" s="102">
        <v>1</v>
      </c>
      <c r="W44" s="102">
        <v>1</v>
      </c>
      <c r="X44" s="102">
        <v>1</v>
      </c>
      <c r="Y44" s="102">
        <v>1</v>
      </c>
      <c r="Z44" s="103">
        <f t="shared" si="6"/>
        <v>6</v>
      </c>
      <c r="AA44" s="156">
        <f t="shared" si="10"/>
        <v>0</v>
      </c>
      <c r="AB44" s="106">
        <f t="shared" si="10"/>
        <v>50</v>
      </c>
      <c r="AC44" s="106">
        <f t="shared" si="10"/>
        <v>50</v>
      </c>
      <c r="AD44" s="106">
        <f t="shared" si="10"/>
        <v>50</v>
      </c>
      <c r="AE44" s="106">
        <f t="shared" si="10"/>
        <v>50</v>
      </c>
      <c r="AF44" s="106">
        <f t="shared" si="10"/>
        <v>50</v>
      </c>
      <c r="AG44" s="107">
        <f t="shared" si="8"/>
        <v>100</v>
      </c>
      <c r="AH44" s="106">
        <f t="shared" si="9"/>
        <v>85.714285714285708</v>
      </c>
      <c r="AJ44" s="48"/>
    </row>
    <row r="45" spans="1:36" x14ac:dyDescent="0.4">
      <c r="A45" s="59">
        <v>41</v>
      </c>
      <c r="B45" s="60" t="s">
        <v>44</v>
      </c>
      <c r="C45" s="61" t="s">
        <v>51</v>
      </c>
      <c r="D45" s="60" t="s">
        <v>160</v>
      </c>
      <c r="E45" s="158">
        <v>2</v>
      </c>
      <c r="F45" s="59">
        <v>1</v>
      </c>
      <c r="G45" s="63">
        <v>1.63</v>
      </c>
      <c r="H45" s="67">
        <v>-6114867.6600000001</v>
      </c>
      <c r="I45" s="68"/>
      <c r="J45" s="101">
        <f t="shared" si="0"/>
        <v>50</v>
      </c>
      <c r="K45" s="101">
        <f t="shared" si="1"/>
        <v>100</v>
      </c>
      <c r="L45" s="101">
        <f t="shared" si="2"/>
        <v>100</v>
      </c>
      <c r="M45" s="101">
        <f t="shared" si="3"/>
        <v>100</v>
      </c>
      <c r="N45" s="102">
        <f t="shared" si="5"/>
        <v>85.714285714285708</v>
      </c>
      <c r="O45" s="59">
        <v>1</v>
      </c>
      <c r="P45" s="114">
        <v>85.714285714285708</v>
      </c>
      <c r="Q45" s="67">
        <v>-764358.45750000002</v>
      </c>
      <c r="R45" s="69" t="s">
        <v>300</v>
      </c>
      <c r="S45" s="102">
        <v>0</v>
      </c>
      <c r="T45" s="102">
        <v>1</v>
      </c>
      <c r="U45" s="102">
        <v>1</v>
      </c>
      <c r="V45" s="102">
        <v>1</v>
      </c>
      <c r="W45" s="102">
        <v>1</v>
      </c>
      <c r="X45" s="102">
        <v>1</v>
      </c>
      <c r="Y45" s="102">
        <v>1</v>
      </c>
      <c r="Z45" s="103">
        <f t="shared" si="6"/>
        <v>6</v>
      </c>
      <c r="AA45" s="156">
        <f t="shared" si="10"/>
        <v>0</v>
      </c>
      <c r="AB45" s="106">
        <f t="shared" si="10"/>
        <v>50</v>
      </c>
      <c r="AC45" s="106">
        <f t="shared" si="10"/>
        <v>50</v>
      </c>
      <c r="AD45" s="106">
        <f t="shared" si="10"/>
        <v>50</v>
      </c>
      <c r="AE45" s="106">
        <f t="shared" si="10"/>
        <v>50</v>
      </c>
      <c r="AF45" s="106">
        <f t="shared" si="10"/>
        <v>50</v>
      </c>
      <c r="AG45" s="107">
        <f t="shared" si="8"/>
        <v>100</v>
      </c>
      <c r="AH45" s="106">
        <f t="shared" si="9"/>
        <v>85.714285714285708</v>
      </c>
      <c r="AJ45" s="48"/>
    </row>
    <row r="46" spans="1:36" x14ac:dyDescent="0.4">
      <c r="A46" s="59">
        <v>42</v>
      </c>
      <c r="B46" s="60" t="s">
        <v>44</v>
      </c>
      <c r="C46" s="61" t="s">
        <v>52</v>
      </c>
      <c r="D46" s="60" t="s">
        <v>161</v>
      </c>
      <c r="E46" s="158">
        <v>15</v>
      </c>
      <c r="F46" s="59">
        <v>1</v>
      </c>
      <c r="G46" s="63">
        <v>0.68</v>
      </c>
      <c r="H46" s="67">
        <v>56584785.219999999</v>
      </c>
      <c r="I46" s="68"/>
      <c r="J46" s="101">
        <f t="shared" si="0"/>
        <v>50</v>
      </c>
      <c r="K46" s="101">
        <f t="shared" si="1"/>
        <v>50</v>
      </c>
      <c r="L46" s="101">
        <f t="shared" si="2"/>
        <v>100</v>
      </c>
      <c r="M46" s="101">
        <f t="shared" si="3"/>
        <v>100</v>
      </c>
      <c r="N46" s="102">
        <f t="shared" si="5"/>
        <v>71.428571428571431</v>
      </c>
      <c r="O46" s="59">
        <v>1</v>
      </c>
      <c r="P46" s="114">
        <v>71.428571428571431</v>
      </c>
      <c r="Q46" s="67">
        <v>7073098.1524999999</v>
      </c>
      <c r="R46" s="69" t="s">
        <v>300</v>
      </c>
      <c r="S46" s="102">
        <v>0</v>
      </c>
      <c r="T46" s="102">
        <v>1</v>
      </c>
      <c r="U46" s="102">
        <v>0</v>
      </c>
      <c r="V46" s="102">
        <v>1</v>
      </c>
      <c r="W46" s="102">
        <v>1</v>
      </c>
      <c r="X46" s="102">
        <v>1</v>
      </c>
      <c r="Y46" s="102">
        <v>1</v>
      </c>
      <c r="Z46" s="103">
        <f t="shared" si="6"/>
        <v>5</v>
      </c>
      <c r="AA46" s="156">
        <f t="shared" si="10"/>
        <v>0</v>
      </c>
      <c r="AB46" s="106">
        <f t="shared" si="10"/>
        <v>50</v>
      </c>
      <c r="AC46" s="156">
        <f t="shared" si="10"/>
        <v>0</v>
      </c>
      <c r="AD46" s="106">
        <f t="shared" si="10"/>
        <v>50</v>
      </c>
      <c r="AE46" s="106">
        <f t="shared" si="10"/>
        <v>50</v>
      </c>
      <c r="AF46" s="106">
        <f t="shared" si="10"/>
        <v>50</v>
      </c>
      <c r="AG46" s="107">
        <f t="shared" si="8"/>
        <v>100</v>
      </c>
      <c r="AH46" s="106">
        <f t="shared" si="9"/>
        <v>71.428571428571431</v>
      </c>
      <c r="AJ46" s="48"/>
    </row>
    <row r="47" spans="1:36" x14ac:dyDescent="0.4">
      <c r="A47" s="59">
        <v>43</v>
      </c>
      <c r="B47" s="60" t="s">
        <v>44</v>
      </c>
      <c r="C47" s="61" t="s">
        <v>53</v>
      </c>
      <c r="D47" s="60" t="s">
        <v>162</v>
      </c>
      <c r="E47" s="158">
        <v>6</v>
      </c>
      <c r="F47" s="59">
        <v>1</v>
      </c>
      <c r="G47" s="63">
        <v>2.6</v>
      </c>
      <c r="H47" s="67">
        <v>-1440016.86</v>
      </c>
      <c r="I47" s="68"/>
      <c r="J47" s="101">
        <f t="shared" si="0"/>
        <v>50</v>
      </c>
      <c r="K47" s="101">
        <f t="shared" si="1"/>
        <v>100</v>
      </c>
      <c r="L47" s="101">
        <f t="shared" si="2"/>
        <v>100</v>
      </c>
      <c r="M47" s="101">
        <f t="shared" si="3"/>
        <v>100</v>
      </c>
      <c r="N47" s="102">
        <f t="shared" si="5"/>
        <v>85.714285714285708</v>
      </c>
      <c r="O47" s="59">
        <v>1</v>
      </c>
      <c r="P47" s="114">
        <v>85.714285714285708</v>
      </c>
      <c r="Q47" s="67">
        <v>-180002.10750000001</v>
      </c>
      <c r="R47" s="69" t="s">
        <v>300</v>
      </c>
      <c r="S47" s="102">
        <v>0</v>
      </c>
      <c r="T47" s="102">
        <v>1</v>
      </c>
      <c r="U47" s="102">
        <v>1</v>
      </c>
      <c r="V47" s="102">
        <v>1</v>
      </c>
      <c r="W47" s="102">
        <v>1</v>
      </c>
      <c r="X47" s="102">
        <v>1</v>
      </c>
      <c r="Y47" s="102">
        <v>1</v>
      </c>
      <c r="Z47" s="103">
        <f t="shared" si="6"/>
        <v>6</v>
      </c>
      <c r="AA47" s="156">
        <f t="shared" si="10"/>
        <v>0</v>
      </c>
      <c r="AB47" s="106">
        <f t="shared" si="10"/>
        <v>50</v>
      </c>
      <c r="AC47" s="106">
        <f t="shared" si="10"/>
        <v>50</v>
      </c>
      <c r="AD47" s="106">
        <f t="shared" si="10"/>
        <v>50</v>
      </c>
      <c r="AE47" s="106">
        <f t="shared" si="10"/>
        <v>50</v>
      </c>
      <c r="AF47" s="106">
        <f t="shared" si="10"/>
        <v>50</v>
      </c>
      <c r="AG47" s="107">
        <f t="shared" si="8"/>
        <v>100</v>
      </c>
      <c r="AH47" s="106">
        <f t="shared" si="9"/>
        <v>85.714285714285708</v>
      </c>
      <c r="AJ47" s="48"/>
    </row>
    <row r="48" spans="1:36" x14ac:dyDescent="0.4">
      <c r="A48" s="59">
        <v>44</v>
      </c>
      <c r="B48" s="60" t="s">
        <v>44</v>
      </c>
      <c r="C48" s="61" t="s">
        <v>54</v>
      </c>
      <c r="D48" s="60" t="s">
        <v>163</v>
      </c>
      <c r="E48" s="158">
        <v>10</v>
      </c>
      <c r="F48" s="59">
        <v>2</v>
      </c>
      <c r="G48" s="63">
        <v>0.65</v>
      </c>
      <c r="H48" s="67">
        <v>4430040.5</v>
      </c>
      <c r="I48" s="68"/>
      <c r="J48" s="101">
        <f t="shared" si="0"/>
        <v>100</v>
      </c>
      <c r="K48" s="101">
        <f t="shared" si="1"/>
        <v>100</v>
      </c>
      <c r="L48" s="101">
        <f t="shared" si="2"/>
        <v>50</v>
      </c>
      <c r="M48" s="101">
        <f t="shared" si="3"/>
        <v>100</v>
      </c>
      <c r="N48" s="102">
        <f t="shared" si="5"/>
        <v>85.714285714285708</v>
      </c>
      <c r="O48" s="59">
        <v>2</v>
      </c>
      <c r="P48" s="114">
        <v>85.714285714285708</v>
      </c>
      <c r="Q48" s="67">
        <v>553755.0625</v>
      </c>
      <c r="R48" s="115" t="s">
        <v>301</v>
      </c>
      <c r="S48" s="102">
        <v>1</v>
      </c>
      <c r="T48" s="102">
        <v>1</v>
      </c>
      <c r="U48" s="102">
        <v>1</v>
      </c>
      <c r="V48" s="102">
        <v>1</v>
      </c>
      <c r="W48" s="102">
        <v>1</v>
      </c>
      <c r="X48" s="102">
        <v>0</v>
      </c>
      <c r="Y48" s="102">
        <v>1</v>
      </c>
      <c r="Z48" s="103">
        <f t="shared" si="6"/>
        <v>6</v>
      </c>
      <c r="AA48" s="106">
        <f t="shared" si="10"/>
        <v>50</v>
      </c>
      <c r="AB48" s="106">
        <f t="shared" si="10"/>
        <v>50</v>
      </c>
      <c r="AC48" s="106">
        <f t="shared" si="10"/>
        <v>50</v>
      </c>
      <c r="AD48" s="106">
        <f t="shared" si="10"/>
        <v>50</v>
      </c>
      <c r="AE48" s="106">
        <f t="shared" si="10"/>
        <v>50</v>
      </c>
      <c r="AF48" s="106">
        <f t="shared" si="10"/>
        <v>0</v>
      </c>
      <c r="AG48" s="107">
        <f t="shared" si="8"/>
        <v>100</v>
      </c>
      <c r="AH48" s="106">
        <f t="shared" si="9"/>
        <v>85.714285714285708</v>
      </c>
      <c r="AJ48" s="48"/>
    </row>
    <row r="49" spans="1:36" x14ac:dyDescent="0.4">
      <c r="A49" s="59">
        <v>45</v>
      </c>
      <c r="B49" s="60" t="s">
        <v>44</v>
      </c>
      <c r="C49" s="61" t="s">
        <v>55</v>
      </c>
      <c r="D49" s="60" t="s">
        <v>164</v>
      </c>
      <c r="E49" s="158">
        <v>10</v>
      </c>
      <c r="F49" s="59">
        <v>2</v>
      </c>
      <c r="G49" s="63">
        <v>0.52</v>
      </c>
      <c r="H49" s="67">
        <v>1703067.1</v>
      </c>
      <c r="I49" s="68"/>
      <c r="J49" s="101">
        <f t="shared" si="0"/>
        <v>100</v>
      </c>
      <c r="K49" s="101">
        <f t="shared" si="1"/>
        <v>100</v>
      </c>
      <c r="L49" s="101">
        <f t="shared" si="2"/>
        <v>100</v>
      </c>
      <c r="M49" s="101">
        <f t="shared" si="3"/>
        <v>100</v>
      </c>
      <c r="N49" s="102">
        <f t="shared" si="5"/>
        <v>100</v>
      </c>
      <c r="O49" s="59">
        <v>2</v>
      </c>
      <c r="P49" s="114">
        <v>100</v>
      </c>
      <c r="Q49" s="67">
        <v>212883.38750000001</v>
      </c>
      <c r="R49" s="69" t="s">
        <v>300</v>
      </c>
      <c r="S49" s="102">
        <v>1</v>
      </c>
      <c r="T49" s="102">
        <v>1</v>
      </c>
      <c r="U49" s="102">
        <v>1</v>
      </c>
      <c r="V49" s="102">
        <v>1</v>
      </c>
      <c r="W49" s="102">
        <v>1</v>
      </c>
      <c r="X49" s="102">
        <v>1</v>
      </c>
      <c r="Y49" s="102">
        <v>1</v>
      </c>
      <c r="Z49" s="103">
        <f t="shared" si="6"/>
        <v>7</v>
      </c>
      <c r="AA49" s="106">
        <f t="shared" si="10"/>
        <v>50</v>
      </c>
      <c r="AB49" s="106">
        <f t="shared" si="10"/>
        <v>50</v>
      </c>
      <c r="AC49" s="106">
        <f t="shared" si="10"/>
        <v>50</v>
      </c>
      <c r="AD49" s="106">
        <f t="shared" si="10"/>
        <v>50</v>
      </c>
      <c r="AE49" s="106">
        <f t="shared" si="10"/>
        <v>50</v>
      </c>
      <c r="AF49" s="106">
        <f t="shared" si="10"/>
        <v>50</v>
      </c>
      <c r="AG49" s="107">
        <f t="shared" si="8"/>
        <v>100</v>
      </c>
      <c r="AH49" s="106">
        <f t="shared" si="9"/>
        <v>100</v>
      </c>
      <c r="AJ49" s="48"/>
    </row>
    <row r="50" spans="1:36" x14ac:dyDescent="0.4">
      <c r="A50" s="59">
        <v>46</v>
      </c>
      <c r="B50" s="60" t="s">
        <v>44</v>
      </c>
      <c r="C50" s="61" t="s">
        <v>56</v>
      </c>
      <c r="D50" s="60" t="s">
        <v>165</v>
      </c>
      <c r="E50" s="158">
        <v>5</v>
      </c>
      <c r="F50" s="59">
        <v>1</v>
      </c>
      <c r="G50" s="63">
        <v>2.65</v>
      </c>
      <c r="H50" s="67">
        <v>2849312.35</v>
      </c>
      <c r="I50" s="68"/>
      <c r="J50" s="101">
        <f t="shared" si="0"/>
        <v>100</v>
      </c>
      <c r="K50" s="101">
        <f t="shared" si="1"/>
        <v>100</v>
      </c>
      <c r="L50" s="101">
        <f t="shared" si="2"/>
        <v>100</v>
      </c>
      <c r="M50" s="101">
        <f t="shared" si="3"/>
        <v>100</v>
      </c>
      <c r="N50" s="102">
        <f t="shared" si="5"/>
        <v>100</v>
      </c>
      <c r="O50" s="59">
        <v>1</v>
      </c>
      <c r="P50" s="114">
        <v>100</v>
      </c>
      <c r="Q50" s="67">
        <v>356164.04375000001</v>
      </c>
      <c r="R50" s="69" t="s">
        <v>300</v>
      </c>
      <c r="S50" s="102">
        <v>1</v>
      </c>
      <c r="T50" s="102">
        <v>1</v>
      </c>
      <c r="U50" s="102">
        <v>1</v>
      </c>
      <c r="V50" s="102">
        <v>1</v>
      </c>
      <c r="W50" s="102">
        <v>1</v>
      </c>
      <c r="X50" s="102">
        <v>1</v>
      </c>
      <c r="Y50" s="102">
        <v>1</v>
      </c>
      <c r="Z50" s="103">
        <f t="shared" si="6"/>
        <v>7</v>
      </c>
      <c r="AA50" s="106">
        <f t="shared" si="10"/>
        <v>50</v>
      </c>
      <c r="AB50" s="106">
        <f t="shared" si="10"/>
        <v>50</v>
      </c>
      <c r="AC50" s="106">
        <f t="shared" si="10"/>
        <v>50</v>
      </c>
      <c r="AD50" s="106">
        <f t="shared" si="10"/>
        <v>50</v>
      </c>
      <c r="AE50" s="106">
        <f t="shared" si="10"/>
        <v>50</v>
      </c>
      <c r="AF50" s="106">
        <f t="shared" si="10"/>
        <v>50</v>
      </c>
      <c r="AG50" s="107">
        <f t="shared" si="8"/>
        <v>100</v>
      </c>
      <c r="AH50" s="106">
        <f t="shared" si="9"/>
        <v>100</v>
      </c>
      <c r="AJ50" s="48"/>
    </row>
    <row r="51" spans="1:36" x14ac:dyDescent="0.4">
      <c r="A51" s="59">
        <v>47</v>
      </c>
      <c r="B51" s="60" t="s">
        <v>44</v>
      </c>
      <c r="C51" s="61" t="s">
        <v>57</v>
      </c>
      <c r="D51" s="60" t="s">
        <v>166</v>
      </c>
      <c r="E51" s="158">
        <v>5</v>
      </c>
      <c r="F51" s="59">
        <v>1</v>
      </c>
      <c r="G51" s="63">
        <v>1.52</v>
      </c>
      <c r="H51" s="67">
        <v>-4453551.71</v>
      </c>
      <c r="I51" s="68"/>
      <c r="J51" s="101">
        <f t="shared" si="0"/>
        <v>50</v>
      </c>
      <c r="K51" s="101">
        <f t="shared" si="1"/>
        <v>100</v>
      </c>
      <c r="L51" s="101">
        <f t="shared" si="2"/>
        <v>50</v>
      </c>
      <c r="M51" s="101">
        <f t="shared" si="3"/>
        <v>100</v>
      </c>
      <c r="N51" s="102">
        <f t="shared" si="5"/>
        <v>71.428571428571431</v>
      </c>
      <c r="O51" s="59">
        <v>1</v>
      </c>
      <c r="P51" s="114">
        <v>71.428571428571431</v>
      </c>
      <c r="Q51" s="67">
        <v>-556693.96375</v>
      </c>
      <c r="R51" s="69" t="s">
        <v>300</v>
      </c>
      <c r="S51" s="102">
        <v>0</v>
      </c>
      <c r="T51" s="102">
        <v>1</v>
      </c>
      <c r="U51" s="102">
        <v>1</v>
      </c>
      <c r="V51" s="102">
        <v>1</v>
      </c>
      <c r="W51" s="102">
        <v>1</v>
      </c>
      <c r="X51" s="102">
        <v>0</v>
      </c>
      <c r="Y51" s="102">
        <v>1</v>
      </c>
      <c r="Z51" s="103">
        <f t="shared" si="6"/>
        <v>5</v>
      </c>
      <c r="AA51" s="156">
        <f t="shared" si="10"/>
        <v>0</v>
      </c>
      <c r="AB51" s="106">
        <f t="shared" si="10"/>
        <v>50</v>
      </c>
      <c r="AC51" s="106">
        <f t="shared" si="10"/>
        <v>50</v>
      </c>
      <c r="AD51" s="106">
        <f t="shared" si="10"/>
        <v>50</v>
      </c>
      <c r="AE51" s="106">
        <f t="shared" si="10"/>
        <v>50</v>
      </c>
      <c r="AF51" s="106">
        <f t="shared" si="10"/>
        <v>0</v>
      </c>
      <c r="AG51" s="107">
        <f t="shared" si="8"/>
        <v>100</v>
      </c>
      <c r="AH51" s="106">
        <f t="shared" si="9"/>
        <v>71.428571428571431</v>
      </c>
      <c r="AJ51" s="48"/>
    </row>
    <row r="52" spans="1:36" x14ac:dyDescent="0.4">
      <c r="A52" s="59">
        <v>48</v>
      </c>
      <c r="B52" s="60" t="s">
        <v>44</v>
      </c>
      <c r="C52" s="61" t="s">
        <v>58</v>
      </c>
      <c r="D52" s="60" t="s">
        <v>167</v>
      </c>
      <c r="E52" s="158">
        <v>5</v>
      </c>
      <c r="F52" s="59">
        <v>1</v>
      </c>
      <c r="G52" s="63">
        <v>2.2999999999999998</v>
      </c>
      <c r="H52" s="67">
        <v>3732340.77</v>
      </c>
      <c r="I52" s="68"/>
      <c r="J52" s="101">
        <f t="shared" si="0"/>
        <v>100</v>
      </c>
      <c r="K52" s="101">
        <f t="shared" si="1"/>
        <v>100</v>
      </c>
      <c r="L52" s="101">
        <f t="shared" si="2"/>
        <v>50</v>
      </c>
      <c r="M52" s="101">
        <f t="shared" si="3"/>
        <v>100</v>
      </c>
      <c r="N52" s="102">
        <f t="shared" si="5"/>
        <v>85.714285714285708</v>
      </c>
      <c r="O52" s="59">
        <v>1</v>
      </c>
      <c r="P52" s="114">
        <v>85.714285714285708</v>
      </c>
      <c r="Q52" s="67">
        <v>466542.59625</v>
      </c>
      <c r="R52" s="69" t="s">
        <v>300</v>
      </c>
      <c r="S52" s="102">
        <v>1</v>
      </c>
      <c r="T52" s="102">
        <v>1</v>
      </c>
      <c r="U52" s="102">
        <v>1</v>
      </c>
      <c r="V52" s="102">
        <v>1</v>
      </c>
      <c r="W52" s="102">
        <v>1</v>
      </c>
      <c r="X52" s="102">
        <v>0</v>
      </c>
      <c r="Y52" s="102">
        <v>1</v>
      </c>
      <c r="Z52" s="103">
        <f t="shared" si="6"/>
        <v>6</v>
      </c>
      <c r="AA52" s="106">
        <f t="shared" si="10"/>
        <v>50</v>
      </c>
      <c r="AB52" s="106">
        <f t="shared" si="10"/>
        <v>50</v>
      </c>
      <c r="AC52" s="106">
        <f t="shared" si="10"/>
        <v>50</v>
      </c>
      <c r="AD52" s="106">
        <f t="shared" si="10"/>
        <v>50</v>
      </c>
      <c r="AE52" s="106">
        <f t="shared" si="10"/>
        <v>50</v>
      </c>
      <c r="AF52" s="106">
        <f t="shared" si="10"/>
        <v>0</v>
      </c>
      <c r="AG52" s="107">
        <f t="shared" si="8"/>
        <v>100</v>
      </c>
      <c r="AH52" s="106">
        <f t="shared" si="9"/>
        <v>85.714285714285708</v>
      </c>
      <c r="AJ52" s="48"/>
    </row>
    <row r="53" spans="1:36" x14ac:dyDescent="0.4">
      <c r="A53" s="59">
        <v>49</v>
      </c>
      <c r="B53" s="60" t="s">
        <v>44</v>
      </c>
      <c r="C53" s="61" t="s">
        <v>59</v>
      </c>
      <c r="D53" s="60" t="s">
        <v>168</v>
      </c>
      <c r="E53" s="158">
        <v>6</v>
      </c>
      <c r="F53" s="59">
        <v>1</v>
      </c>
      <c r="G53" s="63">
        <v>1.06</v>
      </c>
      <c r="H53" s="67">
        <v>3935539.98</v>
      </c>
      <c r="I53" s="68"/>
      <c r="J53" s="101">
        <f t="shared" si="0"/>
        <v>50</v>
      </c>
      <c r="K53" s="101">
        <f t="shared" si="1"/>
        <v>100</v>
      </c>
      <c r="L53" s="101">
        <f t="shared" si="2"/>
        <v>100</v>
      </c>
      <c r="M53" s="101">
        <f t="shared" si="3"/>
        <v>100</v>
      </c>
      <c r="N53" s="102">
        <f t="shared" si="5"/>
        <v>85.714285714285708</v>
      </c>
      <c r="O53" s="59">
        <v>1</v>
      </c>
      <c r="P53" s="114">
        <v>85.714285714285708</v>
      </c>
      <c r="Q53" s="67">
        <v>491942.4975</v>
      </c>
      <c r="R53" s="69" t="s">
        <v>300</v>
      </c>
      <c r="S53" s="102">
        <v>0</v>
      </c>
      <c r="T53" s="102">
        <v>1</v>
      </c>
      <c r="U53" s="102">
        <v>1</v>
      </c>
      <c r="V53" s="102">
        <v>1</v>
      </c>
      <c r="W53" s="102">
        <v>1</v>
      </c>
      <c r="X53" s="102">
        <v>1</v>
      </c>
      <c r="Y53" s="102">
        <v>1</v>
      </c>
      <c r="Z53" s="103">
        <f t="shared" si="6"/>
        <v>6</v>
      </c>
      <c r="AA53" s="156">
        <f t="shared" si="10"/>
        <v>0</v>
      </c>
      <c r="AB53" s="106">
        <f t="shared" si="10"/>
        <v>50</v>
      </c>
      <c r="AC53" s="106">
        <f t="shared" si="10"/>
        <v>50</v>
      </c>
      <c r="AD53" s="106">
        <f t="shared" si="10"/>
        <v>50</v>
      </c>
      <c r="AE53" s="106">
        <f t="shared" si="10"/>
        <v>50</v>
      </c>
      <c r="AF53" s="106">
        <f t="shared" si="10"/>
        <v>50</v>
      </c>
      <c r="AG53" s="107">
        <f t="shared" si="8"/>
        <v>100</v>
      </c>
      <c r="AH53" s="106">
        <f t="shared" si="9"/>
        <v>85.714285714285708</v>
      </c>
      <c r="AJ53" s="48"/>
    </row>
    <row r="54" spans="1:36" x14ac:dyDescent="0.4">
      <c r="A54" s="59">
        <v>50</v>
      </c>
      <c r="B54" s="60" t="s">
        <v>44</v>
      </c>
      <c r="C54" s="61" t="s">
        <v>60</v>
      </c>
      <c r="D54" s="60" t="s">
        <v>169</v>
      </c>
      <c r="E54" s="158">
        <v>5</v>
      </c>
      <c r="F54" s="59">
        <v>1</v>
      </c>
      <c r="G54" s="63">
        <v>4.83</v>
      </c>
      <c r="H54" s="67">
        <v>75030.009999999995</v>
      </c>
      <c r="I54" s="68"/>
      <c r="J54" s="101">
        <f t="shared" si="0"/>
        <v>50</v>
      </c>
      <c r="K54" s="101">
        <f t="shared" si="1"/>
        <v>100</v>
      </c>
      <c r="L54" s="101">
        <f t="shared" si="2"/>
        <v>100</v>
      </c>
      <c r="M54" s="101">
        <f t="shared" si="3"/>
        <v>100</v>
      </c>
      <c r="N54" s="102">
        <f t="shared" si="5"/>
        <v>85.714285714285708</v>
      </c>
      <c r="O54" s="59">
        <v>1</v>
      </c>
      <c r="P54" s="114">
        <v>85.714285714285708</v>
      </c>
      <c r="Q54" s="67">
        <v>9378.7512499999993</v>
      </c>
      <c r="R54" s="69" t="s">
        <v>300</v>
      </c>
      <c r="S54" s="102">
        <v>0</v>
      </c>
      <c r="T54" s="102">
        <v>1</v>
      </c>
      <c r="U54" s="102">
        <v>1</v>
      </c>
      <c r="V54" s="102">
        <v>1</v>
      </c>
      <c r="W54" s="102">
        <v>1</v>
      </c>
      <c r="X54" s="102">
        <v>1</v>
      </c>
      <c r="Y54" s="102">
        <v>1</v>
      </c>
      <c r="Z54" s="103">
        <f t="shared" si="6"/>
        <v>6</v>
      </c>
      <c r="AA54" s="156">
        <f t="shared" si="10"/>
        <v>0</v>
      </c>
      <c r="AB54" s="106">
        <f t="shared" si="10"/>
        <v>50</v>
      </c>
      <c r="AC54" s="106">
        <f t="shared" si="10"/>
        <v>50</v>
      </c>
      <c r="AD54" s="106">
        <f t="shared" si="10"/>
        <v>50</v>
      </c>
      <c r="AE54" s="106">
        <f t="shared" si="10"/>
        <v>50</v>
      </c>
      <c r="AF54" s="106">
        <f t="shared" si="10"/>
        <v>50</v>
      </c>
      <c r="AG54" s="107">
        <f t="shared" si="8"/>
        <v>100</v>
      </c>
      <c r="AH54" s="106">
        <f t="shared" si="9"/>
        <v>85.714285714285708</v>
      </c>
      <c r="AJ54" s="48"/>
    </row>
    <row r="55" spans="1:36" x14ac:dyDescent="0.4">
      <c r="A55" s="59">
        <v>51</v>
      </c>
      <c r="B55" s="60" t="s">
        <v>44</v>
      </c>
      <c r="C55" s="61" t="s">
        <v>61</v>
      </c>
      <c r="D55" s="60" t="s">
        <v>170</v>
      </c>
      <c r="E55" s="158">
        <v>16</v>
      </c>
      <c r="F55" s="59">
        <v>0</v>
      </c>
      <c r="G55" s="63">
        <v>3.46</v>
      </c>
      <c r="H55" s="67">
        <v>60773606.18</v>
      </c>
      <c r="I55" s="68"/>
      <c r="J55" s="101">
        <f t="shared" si="0"/>
        <v>50</v>
      </c>
      <c r="K55" s="101">
        <f t="shared" si="1"/>
        <v>100</v>
      </c>
      <c r="L55" s="101">
        <f t="shared" si="2"/>
        <v>100</v>
      </c>
      <c r="M55" s="101">
        <f t="shared" si="3"/>
        <v>0</v>
      </c>
      <c r="N55" s="102">
        <f t="shared" si="5"/>
        <v>71.428571428571431</v>
      </c>
      <c r="O55" s="59">
        <v>0</v>
      </c>
      <c r="P55" s="114">
        <v>71.428571428571431</v>
      </c>
      <c r="Q55" s="67">
        <v>7596700.7725</v>
      </c>
      <c r="R55" s="69" t="s">
        <v>300</v>
      </c>
      <c r="S55" s="102">
        <v>0</v>
      </c>
      <c r="T55" s="102">
        <v>1</v>
      </c>
      <c r="U55" s="102">
        <v>1</v>
      </c>
      <c r="V55" s="102">
        <v>1</v>
      </c>
      <c r="W55" s="102">
        <v>1</v>
      </c>
      <c r="X55" s="102">
        <v>1</v>
      </c>
      <c r="Y55" s="102">
        <v>0</v>
      </c>
      <c r="Z55" s="103">
        <f t="shared" si="6"/>
        <v>5</v>
      </c>
      <c r="AA55" s="156">
        <f t="shared" si="10"/>
        <v>0</v>
      </c>
      <c r="AB55" s="106">
        <f t="shared" si="10"/>
        <v>50</v>
      </c>
      <c r="AC55" s="106">
        <f t="shared" si="10"/>
        <v>50</v>
      </c>
      <c r="AD55" s="106">
        <f t="shared" si="10"/>
        <v>50</v>
      </c>
      <c r="AE55" s="106">
        <f t="shared" si="10"/>
        <v>50</v>
      </c>
      <c r="AF55" s="106">
        <f t="shared" si="10"/>
        <v>50</v>
      </c>
      <c r="AG55" s="107">
        <f t="shared" si="8"/>
        <v>0</v>
      </c>
      <c r="AH55" s="106">
        <f t="shared" si="9"/>
        <v>71.428571428571431</v>
      </c>
      <c r="AJ55" s="48"/>
    </row>
    <row r="56" spans="1:36" x14ac:dyDescent="0.4">
      <c r="A56" s="59">
        <v>52</v>
      </c>
      <c r="B56" s="60" t="s">
        <v>44</v>
      </c>
      <c r="C56" s="61" t="s">
        <v>62</v>
      </c>
      <c r="D56" s="60" t="s">
        <v>171</v>
      </c>
      <c r="E56" s="158">
        <v>5</v>
      </c>
      <c r="F56" s="59">
        <v>1</v>
      </c>
      <c r="G56" s="63">
        <v>3.77</v>
      </c>
      <c r="H56" s="67">
        <v>3495933.27</v>
      </c>
      <c r="I56" s="68"/>
      <c r="J56" s="101">
        <f t="shared" si="0"/>
        <v>100</v>
      </c>
      <c r="K56" s="101">
        <f t="shared" si="1"/>
        <v>100</v>
      </c>
      <c r="L56" s="101">
        <f t="shared" si="2"/>
        <v>50</v>
      </c>
      <c r="M56" s="101">
        <f t="shared" si="3"/>
        <v>100</v>
      </c>
      <c r="N56" s="102">
        <f t="shared" si="5"/>
        <v>85.714285714285708</v>
      </c>
      <c r="O56" s="59">
        <v>1</v>
      </c>
      <c r="P56" s="114">
        <v>85.714285714285708</v>
      </c>
      <c r="Q56" s="67">
        <v>436991.65875</v>
      </c>
      <c r="R56" s="69" t="s">
        <v>300</v>
      </c>
      <c r="S56" s="102">
        <v>1</v>
      </c>
      <c r="T56" s="102">
        <v>1</v>
      </c>
      <c r="U56" s="102">
        <v>1</v>
      </c>
      <c r="V56" s="102">
        <v>1</v>
      </c>
      <c r="W56" s="102">
        <v>1</v>
      </c>
      <c r="X56" s="102">
        <v>0</v>
      </c>
      <c r="Y56" s="102">
        <v>1</v>
      </c>
      <c r="Z56" s="103">
        <f t="shared" si="6"/>
        <v>6</v>
      </c>
      <c r="AA56" s="106">
        <f t="shared" si="10"/>
        <v>50</v>
      </c>
      <c r="AB56" s="106">
        <f t="shared" si="10"/>
        <v>50</v>
      </c>
      <c r="AC56" s="106">
        <f t="shared" si="10"/>
        <v>50</v>
      </c>
      <c r="AD56" s="106">
        <f t="shared" si="10"/>
        <v>50</v>
      </c>
      <c r="AE56" s="106">
        <f t="shared" si="10"/>
        <v>50</v>
      </c>
      <c r="AF56" s="106">
        <f t="shared" si="10"/>
        <v>0</v>
      </c>
      <c r="AG56" s="107">
        <f t="shared" si="8"/>
        <v>100</v>
      </c>
      <c r="AH56" s="106">
        <f t="shared" si="9"/>
        <v>85.714285714285708</v>
      </c>
      <c r="AJ56" s="48"/>
    </row>
    <row r="57" spans="1:36" x14ac:dyDescent="0.4">
      <c r="A57" s="59">
        <v>53</v>
      </c>
      <c r="B57" s="60" t="s">
        <v>63</v>
      </c>
      <c r="C57" s="61" t="s">
        <v>64</v>
      </c>
      <c r="D57" s="60" t="s">
        <v>63</v>
      </c>
      <c r="E57" s="158">
        <v>17</v>
      </c>
      <c r="F57" s="59">
        <v>0</v>
      </c>
      <c r="G57" s="63">
        <v>3.67</v>
      </c>
      <c r="H57" s="67">
        <v>132249916.77</v>
      </c>
      <c r="I57" s="68"/>
      <c r="J57" s="101">
        <f t="shared" si="0"/>
        <v>100</v>
      </c>
      <c r="K57" s="101">
        <f t="shared" si="1"/>
        <v>100</v>
      </c>
      <c r="L57" s="101">
        <f t="shared" si="2"/>
        <v>50</v>
      </c>
      <c r="M57" s="101">
        <f t="shared" si="3"/>
        <v>100</v>
      </c>
      <c r="N57" s="102">
        <f t="shared" si="5"/>
        <v>85.714285714285708</v>
      </c>
      <c r="O57" s="59">
        <v>0</v>
      </c>
      <c r="P57" s="114">
        <v>85.714285714285708</v>
      </c>
      <c r="Q57" s="67">
        <v>16531239.596249999</v>
      </c>
      <c r="R57" s="69" t="s">
        <v>300</v>
      </c>
      <c r="S57" s="102">
        <v>1</v>
      </c>
      <c r="T57" s="102">
        <v>1</v>
      </c>
      <c r="U57" s="102">
        <v>1</v>
      </c>
      <c r="V57" s="102">
        <v>1</v>
      </c>
      <c r="W57" s="102">
        <v>0</v>
      </c>
      <c r="X57" s="102">
        <v>1</v>
      </c>
      <c r="Y57" s="102">
        <v>1</v>
      </c>
      <c r="Z57" s="103">
        <f t="shared" si="6"/>
        <v>6</v>
      </c>
      <c r="AA57" s="106">
        <f t="shared" si="10"/>
        <v>50</v>
      </c>
      <c r="AB57" s="106">
        <f t="shared" si="10"/>
        <v>50</v>
      </c>
      <c r="AC57" s="106">
        <f t="shared" si="10"/>
        <v>50</v>
      </c>
      <c r="AD57" s="106">
        <f t="shared" si="10"/>
        <v>50</v>
      </c>
      <c r="AE57" s="106">
        <f t="shared" si="10"/>
        <v>0</v>
      </c>
      <c r="AF57" s="106">
        <f t="shared" si="10"/>
        <v>50</v>
      </c>
      <c r="AG57" s="107">
        <f t="shared" si="8"/>
        <v>100</v>
      </c>
      <c r="AH57" s="106">
        <f t="shared" si="9"/>
        <v>85.714285714285708</v>
      </c>
      <c r="AJ57" s="48"/>
    </row>
    <row r="58" spans="1:36" x14ac:dyDescent="0.4">
      <c r="A58" s="59">
        <v>54</v>
      </c>
      <c r="B58" s="60" t="s">
        <v>63</v>
      </c>
      <c r="C58" s="61" t="s">
        <v>65</v>
      </c>
      <c r="D58" s="60" t="s">
        <v>172</v>
      </c>
      <c r="E58" s="158">
        <v>13</v>
      </c>
      <c r="F58" s="59">
        <v>3</v>
      </c>
      <c r="G58" s="76">
        <v>0.19</v>
      </c>
      <c r="H58" s="67">
        <v>-20070859.469999999</v>
      </c>
      <c r="I58" s="68"/>
      <c r="J58" s="101">
        <f t="shared" si="0"/>
        <v>0</v>
      </c>
      <c r="K58" s="101">
        <f t="shared" si="1"/>
        <v>100</v>
      </c>
      <c r="L58" s="101">
        <f t="shared" si="2"/>
        <v>0</v>
      </c>
      <c r="M58" s="101">
        <f t="shared" si="3"/>
        <v>0</v>
      </c>
      <c r="N58" s="102">
        <f t="shared" si="5"/>
        <v>28.571428571428569</v>
      </c>
      <c r="O58" s="59">
        <v>3</v>
      </c>
      <c r="P58" s="72">
        <v>28.571428571428569</v>
      </c>
      <c r="Q58" s="67">
        <v>-2508857.4337499999</v>
      </c>
      <c r="R58" s="115" t="s">
        <v>301</v>
      </c>
      <c r="S58" s="102">
        <v>0</v>
      </c>
      <c r="T58" s="102">
        <v>0</v>
      </c>
      <c r="U58" s="102">
        <v>1</v>
      </c>
      <c r="V58" s="102">
        <v>1</v>
      </c>
      <c r="W58" s="102">
        <v>0</v>
      </c>
      <c r="X58" s="102">
        <v>0</v>
      </c>
      <c r="Y58" s="102">
        <v>0</v>
      </c>
      <c r="Z58" s="103">
        <f t="shared" si="6"/>
        <v>2</v>
      </c>
      <c r="AA58" s="106">
        <f t="shared" ref="AA58:AF92" si="11">IF(S58=1,50,0)</f>
        <v>0</v>
      </c>
      <c r="AB58" s="106">
        <f t="shared" si="11"/>
        <v>0</v>
      </c>
      <c r="AC58" s="106">
        <f t="shared" si="11"/>
        <v>50</v>
      </c>
      <c r="AD58" s="106">
        <f t="shared" si="11"/>
        <v>50</v>
      </c>
      <c r="AE58" s="106">
        <f t="shared" si="11"/>
        <v>0</v>
      </c>
      <c r="AF58" s="106">
        <f t="shared" si="11"/>
        <v>0</v>
      </c>
      <c r="AG58" s="107">
        <f t="shared" si="8"/>
        <v>0</v>
      </c>
      <c r="AH58" s="106">
        <f t="shared" si="9"/>
        <v>28.571428571428569</v>
      </c>
      <c r="AJ58" s="48"/>
    </row>
    <row r="59" spans="1:36" x14ac:dyDescent="0.4">
      <c r="A59" s="59">
        <v>55</v>
      </c>
      <c r="B59" s="60" t="s">
        <v>63</v>
      </c>
      <c r="C59" s="61" t="s">
        <v>66</v>
      </c>
      <c r="D59" s="60" t="s">
        <v>173</v>
      </c>
      <c r="E59" s="158">
        <v>5</v>
      </c>
      <c r="F59" s="59">
        <v>4</v>
      </c>
      <c r="G59" s="76">
        <v>0.22</v>
      </c>
      <c r="H59" s="67">
        <v>-7466304.0800000001</v>
      </c>
      <c r="I59" s="86" t="s">
        <v>6</v>
      </c>
      <c r="J59" s="101">
        <f t="shared" si="0"/>
        <v>50</v>
      </c>
      <c r="K59" s="101">
        <f t="shared" si="1"/>
        <v>100</v>
      </c>
      <c r="L59" s="101">
        <f t="shared" si="2"/>
        <v>100</v>
      </c>
      <c r="M59" s="101">
        <f t="shared" si="3"/>
        <v>100</v>
      </c>
      <c r="N59" s="102">
        <f t="shared" si="5"/>
        <v>85.714285714285708</v>
      </c>
      <c r="O59" s="59">
        <v>4</v>
      </c>
      <c r="P59" s="114">
        <v>85.714285714285708</v>
      </c>
      <c r="Q59" s="67">
        <v>-933288.01</v>
      </c>
      <c r="R59" s="116" t="s">
        <v>302</v>
      </c>
      <c r="S59" s="102">
        <v>0</v>
      </c>
      <c r="T59" s="102">
        <v>1</v>
      </c>
      <c r="U59" s="102">
        <v>1</v>
      </c>
      <c r="V59" s="102">
        <v>1</v>
      </c>
      <c r="W59" s="102">
        <v>1</v>
      </c>
      <c r="X59" s="102">
        <v>1</v>
      </c>
      <c r="Y59" s="102">
        <v>1</v>
      </c>
      <c r="Z59" s="103">
        <f t="shared" si="6"/>
        <v>6</v>
      </c>
      <c r="AA59" s="106">
        <f t="shared" si="11"/>
        <v>0</v>
      </c>
      <c r="AB59" s="106">
        <f t="shared" si="11"/>
        <v>50</v>
      </c>
      <c r="AC59" s="106">
        <f t="shared" si="11"/>
        <v>50</v>
      </c>
      <c r="AD59" s="106">
        <f t="shared" si="11"/>
        <v>50</v>
      </c>
      <c r="AE59" s="106">
        <f t="shared" si="11"/>
        <v>50</v>
      </c>
      <c r="AF59" s="106">
        <f t="shared" si="11"/>
        <v>50</v>
      </c>
      <c r="AG59" s="107">
        <f t="shared" si="8"/>
        <v>100</v>
      </c>
      <c r="AH59" s="106">
        <f t="shared" si="9"/>
        <v>85.714285714285708</v>
      </c>
      <c r="AJ59" s="48"/>
    </row>
    <row r="60" spans="1:36" x14ac:dyDescent="0.4">
      <c r="A60" s="59">
        <v>56</v>
      </c>
      <c r="B60" s="60" t="s">
        <v>63</v>
      </c>
      <c r="C60" s="61" t="s">
        <v>67</v>
      </c>
      <c r="D60" s="60" t="s">
        <v>174</v>
      </c>
      <c r="E60" s="158">
        <v>5</v>
      </c>
      <c r="F60" s="59">
        <v>3</v>
      </c>
      <c r="G60" s="76">
        <v>0.24</v>
      </c>
      <c r="H60" s="67">
        <v>729397.08</v>
      </c>
      <c r="I60" s="68"/>
      <c r="J60" s="101">
        <f t="shared" si="0"/>
        <v>100</v>
      </c>
      <c r="K60" s="101">
        <f t="shared" si="1"/>
        <v>100</v>
      </c>
      <c r="L60" s="101">
        <f t="shared" si="2"/>
        <v>50</v>
      </c>
      <c r="M60" s="101">
        <f t="shared" si="3"/>
        <v>100</v>
      </c>
      <c r="N60" s="102">
        <f t="shared" si="5"/>
        <v>85.714285714285708</v>
      </c>
      <c r="O60" s="59">
        <v>3</v>
      </c>
      <c r="P60" s="114">
        <v>85.714285714285708</v>
      </c>
      <c r="Q60" s="67">
        <v>91174.634999999995</v>
      </c>
      <c r="R60" s="69" t="s">
        <v>300</v>
      </c>
      <c r="S60" s="102">
        <v>1</v>
      </c>
      <c r="T60" s="102">
        <v>1</v>
      </c>
      <c r="U60" s="102">
        <v>1</v>
      </c>
      <c r="V60" s="102">
        <v>1</v>
      </c>
      <c r="W60" s="102">
        <v>1</v>
      </c>
      <c r="X60" s="102">
        <v>0</v>
      </c>
      <c r="Y60" s="102">
        <v>1</v>
      </c>
      <c r="Z60" s="103">
        <f t="shared" si="6"/>
        <v>6</v>
      </c>
      <c r="AA60" s="106">
        <f t="shared" si="11"/>
        <v>50</v>
      </c>
      <c r="AB60" s="106">
        <f t="shared" si="11"/>
        <v>50</v>
      </c>
      <c r="AC60" s="106">
        <f t="shared" si="11"/>
        <v>50</v>
      </c>
      <c r="AD60" s="106">
        <f t="shared" si="11"/>
        <v>50</v>
      </c>
      <c r="AE60" s="106">
        <f t="shared" si="11"/>
        <v>50</v>
      </c>
      <c r="AF60" s="106">
        <f t="shared" si="11"/>
        <v>0</v>
      </c>
      <c r="AG60" s="107">
        <f t="shared" si="8"/>
        <v>100</v>
      </c>
      <c r="AH60" s="106">
        <f t="shared" si="9"/>
        <v>85.714285714285708</v>
      </c>
      <c r="AJ60" s="48"/>
    </row>
    <row r="61" spans="1:36" x14ac:dyDescent="0.4">
      <c r="A61" s="59">
        <v>57</v>
      </c>
      <c r="B61" s="60" t="s">
        <v>63</v>
      </c>
      <c r="C61" s="61" t="s">
        <v>68</v>
      </c>
      <c r="D61" s="60" t="s">
        <v>175</v>
      </c>
      <c r="E61" s="158">
        <v>15</v>
      </c>
      <c r="F61" s="59">
        <v>2</v>
      </c>
      <c r="G61" s="76">
        <v>0.49</v>
      </c>
      <c r="H61" s="67">
        <v>73636696.930000007</v>
      </c>
      <c r="I61" s="68"/>
      <c r="J61" s="101">
        <f t="shared" si="0"/>
        <v>100</v>
      </c>
      <c r="K61" s="101">
        <f t="shared" si="1"/>
        <v>100</v>
      </c>
      <c r="L61" s="101">
        <f t="shared" si="2"/>
        <v>50</v>
      </c>
      <c r="M61" s="101">
        <f t="shared" si="3"/>
        <v>100</v>
      </c>
      <c r="N61" s="102">
        <f t="shared" si="5"/>
        <v>85.714285714285708</v>
      </c>
      <c r="O61" s="59">
        <v>2</v>
      </c>
      <c r="P61" s="114">
        <v>85.714285714285708</v>
      </c>
      <c r="Q61" s="67">
        <v>9204587.1162500009</v>
      </c>
      <c r="R61" s="69" t="s">
        <v>300</v>
      </c>
      <c r="S61" s="102">
        <v>1</v>
      </c>
      <c r="T61" s="102">
        <v>1</v>
      </c>
      <c r="U61" s="102">
        <v>1</v>
      </c>
      <c r="V61" s="102">
        <v>1</v>
      </c>
      <c r="W61" s="102">
        <v>1</v>
      </c>
      <c r="X61" s="102">
        <v>0</v>
      </c>
      <c r="Y61" s="102">
        <v>1</v>
      </c>
      <c r="Z61" s="103">
        <f t="shared" si="6"/>
        <v>6</v>
      </c>
      <c r="AA61" s="106">
        <f t="shared" si="11"/>
        <v>50</v>
      </c>
      <c r="AB61" s="106">
        <f t="shared" si="11"/>
        <v>50</v>
      </c>
      <c r="AC61" s="106">
        <f t="shared" si="11"/>
        <v>50</v>
      </c>
      <c r="AD61" s="106">
        <f t="shared" si="11"/>
        <v>50</v>
      </c>
      <c r="AE61" s="106">
        <f t="shared" si="11"/>
        <v>50</v>
      </c>
      <c r="AF61" s="106">
        <f t="shared" si="11"/>
        <v>0</v>
      </c>
      <c r="AG61" s="107">
        <f t="shared" si="8"/>
        <v>100</v>
      </c>
      <c r="AH61" s="106">
        <f t="shared" si="9"/>
        <v>85.714285714285708</v>
      </c>
      <c r="AJ61" s="48"/>
    </row>
    <row r="62" spans="1:36" x14ac:dyDescent="0.4">
      <c r="A62" s="59">
        <v>58</v>
      </c>
      <c r="B62" s="60" t="s">
        <v>63</v>
      </c>
      <c r="C62" s="61" t="s">
        <v>69</v>
      </c>
      <c r="D62" s="60" t="s">
        <v>176</v>
      </c>
      <c r="E62" s="158">
        <v>5</v>
      </c>
      <c r="F62" s="59">
        <v>1</v>
      </c>
      <c r="G62" s="63">
        <v>3.59</v>
      </c>
      <c r="H62" s="67">
        <v>-1792150.15</v>
      </c>
      <c r="I62" s="68"/>
      <c r="J62" s="101">
        <f t="shared" si="0"/>
        <v>100</v>
      </c>
      <c r="K62" s="101">
        <f t="shared" si="1"/>
        <v>100</v>
      </c>
      <c r="L62" s="101">
        <f t="shared" si="2"/>
        <v>100</v>
      </c>
      <c r="M62" s="101">
        <f t="shared" si="3"/>
        <v>100</v>
      </c>
      <c r="N62" s="102">
        <f t="shared" si="5"/>
        <v>100</v>
      </c>
      <c r="O62" s="59">
        <v>1</v>
      </c>
      <c r="P62" s="114">
        <v>100</v>
      </c>
      <c r="Q62" s="67">
        <v>-224018.76874999999</v>
      </c>
      <c r="R62" s="69" t="s">
        <v>300</v>
      </c>
      <c r="S62" s="102">
        <v>1</v>
      </c>
      <c r="T62" s="102">
        <v>1</v>
      </c>
      <c r="U62" s="102">
        <v>1</v>
      </c>
      <c r="V62" s="102">
        <v>1</v>
      </c>
      <c r="W62" s="102">
        <v>1</v>
      </c>
      <c r="X62" s="102">
        <v>1</v>
      </c>
      <c r="Y62" s="102">
        <v>1</v>
      </c>
      <c r="Z62" s="103">
        <f t="shared" si="6"/>
        <v>7</v>
      </c>
      <c r="AA62" s="106">
        <f t="shared" si="11"/>
        <v>50</v>
      </c>
      <c r="AB62" s="106">
        <f t="shared" si="11"/>
        <v>50</v>
      </c>
      <c r="AC62" s="106">
        <f t="shared" si="11"/>
        <v>50</v>
      </c>
      <c r="AD62" s="106">
        <f t="shared" si="11"/>
        <v>50</v>
      </c>
      <c r="AE62" s="106">
        <f t="shared" si="11"/>
        <v>50</v>
      </c>
      <c r="AF62" s="106">
        <f t="shared" si="11"/>
        <v>50</v>
      </c>
      <c r="AG62" s="107">
        <f t="shared" si="8"/>
        <v>100</v>
      </c>
      <c r="AH62" s="106">
        <f t="shared" si="9"/>
        <v>100</v>
      </c>
      <c r="AJ62" s="48"/>
    </row>
    <row r="63" spans="1:36" x14ac:dyDescent="0.4">
      <c r="A63" s="59">
        <v>59</v>
      </c>
      <c r="B63" s="60" t="s">
        <v>63</v>
      </c>
      <c r="C63" s="61" t="s">
        <v>70</v>
      </c>
      <c r="D63" s="60" t="s">
        <v>177</v>
      </c>
      <c r="E63" s="158">
        <v>2</v>
      </c>
      <c r="F63" s="59">
        <v>3</v>
      </c>
      <c r="G63" s="76">
        <v>7.0000000000000007E-2</v>
      </c>
      <c r="H63" s="67">
        <v>4928728.04</v>
      </c>
      <c r="I63" s="68"/>
      <c r="J63" s="101">
        <f t="shared" si="0"/>
        <v>50</v>
      </c>
      <c r="K63" s="101">
        <f t="shared" si="1"/>
        <v>100</v>
      </c>
      <c r="L63" s="101">
        <f t="shared" si="2"/>
        <v>100</v>
      </c>
      <c r="M63" s="101">
        <f t="shared" si="3"/>
        <v>0</v>
      </c>
      <c r="N63" s="102">
        <f t="shared" si="5"/>
        <v>71.428571428571431</v>
      </c>
      <c r="O63" s="59">
        <v>3</v>
      </c>
      <c r="P63" s="114">
        <v>71.428571428571431</v>
      </c>
      <c r="Q63" s="67">
        <v>616091.005</v>
      </c>
      <c r="R63" s="69" t="s">
        <v>300</v>
      </c>
      <c r="S63" s="102">
        <v>0</v>
      </c>
      <c r="T63" s="102">
        <v>1</v>
      </c>
      <c r="U63" s="102">
        <v>1</v>
      </c>
      <c r="V63" s="102">
        <v>1</v>
      </c>
      <c r="W63" s="102">
        <v>1</v>
      </c>
      <c r="X63" s="102">
        <v>1</v>
      </c>
      <c r="Y63" s="102">
        <v>0</v>
      </c>
      <c r="Z63" s="103">
        <f t="shared" si="6"/>
        <v>5</v>
      </c>
      <c r="AA63" s="106">
        <f t="shared" si="11"/>
        <v>0</v>
      </c>
      <c r="AB63" s="106">
        <f t="shared" si="11"/>
        <v>50</v>
      </c>
      <c r="AC63" s="106">
        <f t="shared" si="11"/>
        <v>50</v>
      </c>
      <c r="AD63" s="106">
        <f t="shared" si="11"/>
        <v>50</v>
      </c>
      <c r="AE63" s="106">
        <f t="shared" si="11"/>
        <v>50</v>
      </c>
      <c r="AF63" s="106">
        <f t="shared" si="11"/>
        <v>50</v>
      </c>
      <c r="AG63" s="107">
        <f t="shared" si="8"/>
        <v>0</v>
      </c>
      <c r="AH63" s="106">
        <f t="shared" si="9"/>
        <v>71.428571428571431</v>
      </c>
      <c r="AJ63" s="48"/>
    </row>
    <row r="64" spans="1:36" x14ac:dyDescent="0.4">
      <c r="A64" s="59">
        <v>60</v>
      </c>
      <c r="B64" s="60" t="s">
        <v>63</v>
      </c>
      <c r="C64" s="61" t="s">
        <v>71</v>
      </c>
      <c r="D64" s="60" t="s">
        <v>178</v>
      </c>
      <c r="E64" s="158">
        <v>6</v>
      </c>
      <c r="F64" s="59">
        <v>1</v>
      </c>
      <c r="G64" s="63">
        <v>0.93</v>
      </c>
      <c r="H64" s="67">
        <v>-1054853.3600000001</v>
      </c>
      <c r="I64" s="68"/>
      <c r="J64" s="101">
        <f t="shared" si="0"/>
        <v>100</v>
      </c>
      <c r="K64" s="101">
        <f t="shared" si="1"/>
        <v>100</v>
      </c>
      <c r="L64" s="101">
        <f t="shared" si="2"/>
        <v>50</v>
      </c>
      <c r="M64" s="101">
        <f t="shared" si="3"/>
        <v>0</v>
      </c>
      <c r="N64" s="102">
        <f t="shared" si="5"/>
        <v>71.428571428571431</v>
      </c>
      <c r="O64" s="59">
        <v>1</v>
      </c>
      <c r="P64" s="114">
        <v>71.428571428571431</v>
      </c>
      <c r="Q64" s="67">
        <v>-131856.67000000001</v>
      </c>
      <c r="R64" s="69" t="s">
        <v>300</v>
      </c>
      <c r="S64" s="102">
        <v>1</v>
      </c>
      <c r="T64" s="102">
        <v>1</v>
      </c>
      <c r="U64" s="102">
        <v>1</v>
      </c>
      <c r="V64" s="102">
        <v>1</v>
      </c>
      <c r="W64" s="102">
        <v>1</v>
      </c>
      <c r="X64" s="102">
        <v>0</v>
      </c>
      <c r="Y64" s="102">
        <v>0</v>
      </c>
      <c r="Z64" s="103">
        <f t="shared" si="6"/>
        <v>5</v>
      </c>
      <c r="AA64" s="106">
        <f t="shared" si="11"/>
        <v>50</v>
      </c>
      <c r="AB64" s="106">
        <f t="shared" si="11"/>
        <v>50</v>
      </c>
      <c r="AC64" s="106">
        <f t="shared" si="11"/>
        <v>50</v>
      </c>
      <c r="AD64" s="106">
        <f t="shared" si="11"/>
        <v>50</v>
      </c>
      <c r="AE64" s="106">
        <f t="shared" si="11"/>
        <v>50</v>
      </c>
      <c r="AF64" s="106">
        <f t="shared" si="11"/>
        <v>0</v>
      </c>
      <c r="AG64" s="107">
        <f t="shared" si="8"/>
        <v>0</v>
      </c>
      <c r="AH64" s="106">
        <f t="shared" si="9"/>
        <v>71.428571428571431</v>
      </c>
      <c r="AJ64" s="48"/>
    </row>
    <row r="65" spans="1:36" x14ac:dyDescent="0.4">
      <c r="A65" s="59">
        <v>61</v>
      </c>
      <c r="B65" s="60" t="s">
        <v>63</v>
      </c>
      <c r="C65" s="61" t="s">
        <v>72</v>
      </c>
      <c r="D65" s="60" t="s">
        <v>179</v>
      </c>
      <c r="E65" s="158">
        <v>5</v>
      </c>
      <c r="F65" s="59">
        <v>2</v>
      </c>
      <c r="G65" s="63">
        <v>0.75</v>
      </c>
      <c r="H65" s="67">
        <v>129634.68</v>
      </c>
      <c r="I65" s="68"/>
      <c r="J65" s="101">
        <f t="shared" si="0"/>
        <v>50</v>
      </c>
      <c r="K65" s="101">
        <f t="shared" si="1"/>
        <v>100</v>
      </c>
      <c r="L65" s="101">
        <f t="shared" si="2"/>
        <v>0</v>
      </c>
      <c r="M65" s="101">
        <f t="shared" si="3"/>
        <v>100</v>
      </c>
      <c r="N65" s="102">
        <f t="shared" si="5"/>
        <v>57.142857142857139</v>
      </c>
      <c r="O65" s="59">
        <v>2</v>
      </c>
      <c r="P65" s="114">
        <v>57.142857142857139</v>
      </c>
      <c r="Q65" s="67">
        <v>16204.334999999999</v>
      </c>
      <c r="R65" s="69" t="s">
        <v>300</v>
      </c>
      <c r="S65" s="102">
        <v>0</v>
      </c>
      <c r="T65" s="102">
        <v>1</v>
      </c>
      <c r="U65" s="102">
        <v>1</v>
      </c>
      <c r="V65" s="102">
        <v>1</v>
      </c>
      <c r="W65" s="102">
        <v>0</v>
      </c>
      <c r="X65" s="102">
        <v>0</v>
      </c>
      <c r="Y65" s="102">
        <v>1</v>
      </c>
      <c r="Z65" s="103">
        <f t="shared" si="6"/>
        <v>4</v>
      </c>
      <c r="AA65" s="106">
        <f t="shared" si="11"/>
        <v>0</v>
      </c>
      <c r="AB65" s="106">
        <f t="shared" si="11"/>
        <v>50</v>
      </c>
      <c r="AC65" s="106">
        <f t="shared" si="11"/>
        <v>50</v>
      </c>
      <c r="AD65" s="106">
        <f t="shared" si="11"/>
        <v>50</v>
      </c>
      <c r="AE65" s="106">
        <f t="shared" si="11"/>
        <v>0</v>
      </c>
      <c r="AF65" s="106">
        <f t="shared" si="11"/>
        <v>0</v>
      </c>
      <c r="AG65" s="107">
        <f t="shared" si="8"/>
        <v>100</v>
      </c>
      <c r="AH65" s="106">
        <f t="shared" si="9"/>
        <v>57.142857142857139</v>
      </c>
      <c r="AJ65" s="48"/>
    </row>
    <row r="66" spans="1:36" x14ac:dyDescent="0.4">
      <c r="A66" s="59">
        <v>62</v>
      </c>
      <c r="B66" s="60" t="s">
        <v>73</v>
      </c>
      <c r="C66" s="61" t="s">
        <v>74</v>
      </c>
      <c r="D66" s="60" t="s">
        <v>73</v>
      </c>
      <c r="E66" s="158">
        <v>16</v>
      </c>
      <c r="F66" s="59">
        <v>0</v>
      </c>
      <c r="G66" s="63">
        <v>2.58</v>
      </c>
      <c r="H66" s="67">
        <v>124159566</v>
      </c>
      <c r="I66" s="68"/>
      <c r="J66" s="101">
        <f t="shared" si="0"/>
        <v>100</v>
      </c>
      <c r="K66" s="101">
        <f t="shared" si="1"/>
        <v>100</v>
      </c>
      <c r="L66" s="101">
        <f t="shared" si="2"/>
        <v>0</v>
      </c>
      <c r="M66" s="101">
        <f t="shared" si="3"/>
        <v>100</v>
      </c>
      <c r="N66" s="102">
        <f t="shared" si="5"/>
        <v>71.428571428571431</v>
      </c>
      <c r="O66" s="59">
        <v>0</v>
      </c>
      <c r="P66" s="114">
        <v>71.428571428571431</v>
      </c>
      <c r="Q66" s="67">
        <v>15519945.75</v>
      </c>
      <c r="R66" s="69" t="s">
        <v>300</v>
      </c>
      <c r="S66" s="102">
        <v>1</v>
      </c>
      <c r="T66" s="102">
        <v>1</v>
      </c>
      <c r="U66" s="102">
        <v>1</v>
      </c>
      <c r="V66" s="102">
        <v>1</v>
      </c>
      <c r="W66" s="102">
        <v>0</v>
      </c>
      <c r="X66" s="102">
        <v>0</v>
      </c>
      <c r="Y66" s="102">
        <v>1</v>
      </c>
      <c r="Z66" s="103">
        <f t="shared" si="6"/>
        <v>5</v>
      </c>
      <c r="AA66" s="106">
        <f t="shared" si="11"/>
        <v>50</v>
      </c>
      <c r="AB66" s="106">
        <f t="shared" si="11"/>
        <v>50</v>
      </c>
      <c r="AC66" s="106">
        <f t="shared" si="11"/>
        <v>50</v>
      </c>
      <c r="AD66" s="106">
        <f t="shared" si="11"/>
        <v>50</v>
      </c>
      <c r="AE66" s="106">
        <f t="shared" si="11"/>
        <v>0</v>
      </c>
      <c r="AF66" s="106">
        <f t="shared" si="11"/>
        <v>0</v>
      </c>
      <c r="AG66" s="107">
        <f t="shared" si="8"/>
        <v>100</v>
      </c>
      <c r="AH66" s="106">
        <f t="shared" si="9"/>
        <v>71.428571428571431</v>
      </c>
      <c r="AJ66" s="48"/>
    </row>
    <row r="67" spans="1:36" x14ac:dyDescent="0.4">
      <c r="A67" s="59">
        <v>63</v>
      </c>
      <c r="B67" s="60" t="s">
        <v>73</v>
      </c>
      <c r="C67" s="61" t="s">
        <v>75</v>
      </c>
      <c r="D67" s="60" t="s">
        <v>180</v>
      </c>
      <c r="E67" s="158">
        <v>10</v>
      </c>
      <c r="F67" s="59">
        <v>1</v>
      </c>
      <c r="G67" s="63">
        <v>0.87</v>
      </c>
      <c r="H67" s="67">
        <v>-11151329.58</v>
      </c>
      <c r="I67" s="68"/>
      <c r="J67" s="101">
        <f t="shared" si="0"/>
        <v>50</v>
      </c>
      <c r="K67" s="101">
        <f t="shared" si="1"/>
        <v>100</v>
      </c>
      <c r="L67" s="101">
        <f t="shared" si="2"/>
        <v>100</v>
      </c>
      <c r="M67" s="101">
        <f t="shared" si="3"/>
        <v>100</v>
      </c>
      <c r="N67" s="102">
        <f t="shared" si="5"/>
        <v>85.714285714285708</v>
      </c>
      <c r="O67" s="59">
        <v>1</v>
      </c>
      <c r="P67" s="114">
        <v>85.714285714285708</v>
      </c>
      <c r="Q67" s="67">
        <v>-1393916.1975</v>
      </c>
      <c r="R67" s="115" t="s">
        <v>300</v>
      </c>
      <c r="S67" s="102">
        <v>0</v>
      </c>
      <c r="T67" s="102">
        <v>1</v>
      </c>
      <c r="U67" s="102">
        <v>1</v>
      </c>
      <c r="V67" s="102">
        <v>1</v>
      </c>
      <c r="W67" s="102">
        <v>1</v>
      </c>
      <c r="X67" s="102">
        <v>1</v>
      </c>
      <c r="Y67" s="102">
        <v>1</v>
      </c>
      <c r="Z67" s="103">
        <f t="shared" si="6"/>
        <v>6</v>
      </c>
      <c r="AA67" s="106">
        <f t="shared" si="11"/>
        <v>0</v>
      </c>
      <c r="AB67" s="106">
        <f t="shared" si="11"/>
        <v>50</v>
      </c>
      <c r="AC67" s="106">
        <f t="shared" si="11"/>
        <v>50</v>
      </c>
      <c r="AD67" s="106">
        <f t="shared" si="11"/>
        <v>50</v>
      </c>
      <c r="AE67" s="106">
        <f t="shared" si="11"/>
        <v>50</v>
      </c>
      <c r="AF67" s="106">
        <f t="shared" si="11"/>
        <v>50</v>
      </c>
      <c r="AG67" s="107">
        <f t="shared" si="8"/>
        <v>100</v>
      </c>
      <c r="AH67" s="106">
        <f t="shared" si="9"/>
        <v>85.714285714285708</v>
      </c>
      <c r="AJ67" s="48"/>
    </row>
    <row r="68" spans="1:36" x14ac:dyDescent="0.4">
      <c r="A68" s="59">
        <v>64</v>
      </c>
      <c r="B68" s="60" t="s">
        <v>73</v>
      </c>
      <c r="C68" s="61" t="s">
        <v>76</v>
      </c>
      <c r="D68" s="60" t="s">
        <v>181</v>
      </c>
      <c r="E68" s="158">
        <v>6</v>
      </c>
      <c r="F68" s="59">
        <v>1</v>
      </c>
      <c r="G68" s="63">
        <v>1.49</v>
      </c>
      <c r="H68" s="67">
        <v>854315.52000000002</v>
      </c>
      <c r="I68" s="68"/>
      <c r="J68" s="101">
        <f t="shared" si="0"/>
        <v>50</v>
      </c>
      <c r="K68" s="101">
        <f t="shared" si="1"/>
        <v>50</v>
      </c>
      <c r="L68" s="101">
        <f t="shared" si="2"/>
        <v>100</v>
      </c>
      <c r="M68" s="101">
        <f t="shared" si="3"/>
        <v>100</v>
      </c>
      <c r="N68" s="102">
        <f t="shared" si="5"/>
        <v>71.428571428571431</v>
      </c>
      <c r="O68" s="59">
        <v>1</v>
      </c>
      <c r="P68" s="114">
        <v>71.428571428571431</v>
      </c>
      <c r="Q68" s="67">
        <v>106789.44</v>
      </c>
      <c r="R68" s="69" t="s">
        <v>300</v>
      </c>
      <c r="S68" s="102">
        <v>0</v>
      </c>
      <c r="T68" s="102">
        <v>1</v>
      </c>
      <c r="U68" s="102">
        <v>0</v>
      </c>
      <c r="V68" s="102">
        <v>1</v>
      </c>
      <c r="W68" s="102">
        <v>1</v>
      </c>
      <c r="X68" s="102">
        <v>1</v>
      </c>
      <c r="Y68" s="102">
        <v>1</v>
      </c>
      <c r="Z68" s="103">
        <f t="shared" si="6"/>
        <v>5</v>
      </c>
      <c r="AA68" s="106">
        <f t="shared" si="11"/>
        <v>0</v>
      </c>
      <c r="AB68" s="106">
        <f t="shared" si="11"/>
        <v>50</v>
      </c>
      <c r="AC68" s="106">
        <f t="shared" si="11"/>
        <v>0</v>
      </c>
      <c r="AD68" s="106">
        <f t="shared" si="11"/>
        <v>50</v>
      </c>
      <c r="AE68" s="106">
        <f t="shared" si="11"/>
        <v>50</v>
      </c>
      <c r="AF68" s="106">
        <f t="shared" si="11"/>
        <v>50</v>
      </c>
      <c r="AG68" s="107">
        <f t="shared" si="8"/>
        <v>100</v>
      </c>
      <c r="AH68" s="106">
        <f t="shared" si="9"/>
        <v>71.428571428571431</v>
      </c>
      <c r="AJ68" s="48"/>
    </row>
    <row r="69" spans="1:36" x14ac:dyDescent="0.4">
      <c r="A69" s="59">
        <v>65</v>
      </c>
      <c r="B69" s="60" t="s">
        <v>73</v>
      </c>
      <c r="C69" s="61" t="s">
        <v>77</v>
      </c>
      <c r="D69" s="60" t="s">
        <v>182</v>
      </c>
      <c r="E69" s="158">
        <v>12</v>
      </c>
      <c r="F69" s="59">
        <v>3</v>
      </c>
      <c r="G69" s="76">
        <v>0.4</v>
      </c>
      <c r="H69" s="67">
        <v>-1825971.75</v>
      </c>
      <c r="I69" s="68"/>
      <c r="J69" s="101">
        <f t="shared" ref="J69:J92" si="12">AA69+AB69</f>
        <v>100</v>
      </c>
      <c r="K69" s="101">
        <f t="shared" ref="K69:K92" si="13">AC69+AD69</f>
        <v>100</v>
      </c>
      <c r="L69" s="101">
        <f t="shared" ref="L69:L92" si="14">AE69+AF69</f>
        <v>0</v>
      </c>
      <c r="M69" s="101">
        <f t="shared" ref="M69:M92" si="15">AG69</f>
        <v>100</v>
      </c>
      <c r="N69" s="102">
        <f t="shared" si="5"/>
        <v>71.428571428571431</v>
      </c>
      <c r="O69" s="59">
        <v>3</v>
      </c>
      <c r="P69" s="114">
        <v>71.428571428571431</v>
      </c>
      <c r="Q69" s="67">
        <v>-228246.46875</v>
      </c>
      <c r="R69" s="115" t="s">
        <v>301</v>
      </c>
      <c r="S69" s="102">
        <v>1</v>
      </c>
      <c r="T69" s="102">
        <v>1</v>
      </c>
      <c r="U69" s="102">
        <v>1</v>
      </c>
      <c r="V69" s="102">
        <v>1</v>
      </c>
      <c r="W69" s="102">
        <v>0</v>
      </c>
      <c r="X69" s="102">
        <v>0</v>
      </c>
      <c r="Y69" s="102">
        <v>1</v>
      </c>
      <c r="Z69" s="103">
        <f t="shared" si="6"/>
        <v>5</v>
      </c>
      <c r="AA69" s="106">
        <f t="shared" si="11"/>
        <v>50</v>
      </c>
      <c r="AB69" s="106">
        <f t="shared" si="11"/>
        <v>50</v>
      </c>
      <c r="AC69" s="106">
        <f t="shared" si="11"/>
        <v>50</v>
      </c>
      <c r="AD69" s="106">
        <f t="shared" si="11"/>
        <v>50</v>
      </c>
      <c r="AE69" s="106">
        <f t="shared" si="11"/>
        <v>0</v>
      </c>
      <c r="AF69" s="106">
        <f t="shared" si="11"/>
        <v>0</v>
      </c>
      <c r="AG69" s="107">
        <f t="shared" si="8"/>
        <v>100</v>
      </c>
      <c r="AH69" s="106">
        <f t="shared" si="9"/>
        <v>71.428571428571431</v>
      </c>
      <c r="AJ69" s="48"/>
    </row>
    <row r="70" spans="1:36" x14ac:dyDescent="0.4">
      <c r="A70" s="59">
        <v>66</v>
      </c>
      <c r="B70" s="60" t="s">
        <v>73</v>
      </c>
      <c r="C70" s="61" t="s">
        <v>78</v>
      </c>
      <c r="D70" s="60" t="s">
        <v>183</v>
      </c>
      <c r="E70" s="158">
        <v>10</v>
      </c>
      <c r="F70" s="59">
        <v>2</v>
      </c>
      <c r="G70" s="63">
        <v>0.71</v>
      </c>
      <c r="H70" s="67">
        <v>-9143913.8599999994</v>
      </c>
      <c r="I70" s="68"/>
      <c r="J70" s="101">
        <f t="shared" si="12"/>
        <v>50</v>
      </c>
      <c r="K70" s="101">
        <f t="shared" si="13"/>
        <v>0</v>
      </c>
      <c r="L70" s="101">
        <f t="shared" si="14"/>
        <v>100</v>
      </c>
      <c r="M70" s="101">
        <f t="shared" si="15"/>
        <v>0</v>
      </c>
      <c r="N70" s="102">
        <f t="shared" ref="N70:N92" si="16">(S70+T70+U70+V70+W70+X70+Y70)/7*100</f>
        <v>42.857142857142854</v>
      </c>
      <c r="O70" s="59">
        <v>2</v>
      </c>
      <c r="P70" s="72">
        <v>42.857142857142854</v>
      </c>
      <c r="Q70" s="67">
        <v>-1142989.2324999999</v>
      </c>
      <c r="R70" s="69" t="s">
        <v>300</v>
      </c>
      <c r="S70" s="102">
        <v>1</v>
      </c>
      <c r="T70" s="102">
        <v>0</v>
      </c>
      <c r="U70" s="102">
        <v>0</v>
      </c>
      <c r="V70" s="102">
        <v>0</v>
      </c>
      <c r="W70" s="102">
        <v>1</v>
      </c>
      <c r="X70" s="102">
        <v>1</v>
      </c>
      <c r="Y70" s="102">
        <v>0</v>
      </c>
      <c r="Z70" s="103">
        <f t="shared" ref="Z70:Z92" si="17">S70+T70+U70+V70+W70+X70+Y70</f>
        <v>3</v>
      </c>
      <c r="AA70" s="106">
        <f t="shared" si="11"/>
        <v>50</v>
      </c>
      <c r="AB70" s="106">
        <f t="shared" si="11"/>
        <v>0</v>
      </c>
      <c r="AC70" s="106">
        <f t="shared" si="11"/>
        <v>0</v>
      </c>
      <c r="AD70" s="106">
        <f t="shared" si="11"/>
        <v>0</v>
      </c>
      <c r="AE70" s="106">
        <f t="shared" si="11"/>
        <v>50</v>
      </c>
      <c r="AF70" s="106">
        <f t="shared" si="11"/>
        <v>50</v>
      </c>
      <c r="AG70" s="107">
        <f t="shared" ref="AG70:AG92" si="18">IF(Y70=1,100,0)</f>
        <v>0</v>
      </c>
      <c r="AH70" s="106">
        <f t="shared" ref="AH70:AH92" si="19">Z70/7*100</f>
        <v>42.857142857142854</v>
      </c>
      <c r="AJ70" s="48"/>
    </row>
    <row r="71" spans="1:36" x14ac:dyDescent="0.4">
      <c r="A71" s="59">
        <v>67</v>
      </c>
      <c r="B71" s="60" t="s">
        <v>73</v>
      </c>
      <c r="C71" s="61" t="s">
        <v>79</v>
      </c>
      <c r="D71" s="60" t="s">
        <v>184</v>
      </c>
      <c r="E71" s="158">
        <v>5</v>
      </c>
      <c r="F71" s="59">
        <v>2</v>
      </c>
      <c r="G71" s="63">
        <v>0.6</v>
      </c>
      <c r="H71" s="67">
        <v>-10742669.199999999</v>
      </c>
      <c r="I71" s="68"/>
      <c r="J71" s="101">
        <f t="shared" si="12"/>
        <v>50</v>
      </c>
      <c r="K71" s="101">
        <f t="shared" si="13"/>
        <v>50</v>
      </c>
      <c r="L71" s="101">
        <f t="shared" si="14"/>
        <v>0</v>
      </c>
      <c r="M71" s="101">
        <f t="shared" si="15"/>
        <v>0</v>
      </c>
      <c r="N71" s="102">
        <f t="shared" si="16"/>
        <v>28.571428571428569</v>
      </c>
      <c r="O71" s="59">
        <v>2</v>
      </c>
      <c r="P71" s="72">
        <v>28.571428571428569</v>
      </c>
      <c r="Q71" s="67">
        <v>-1342833.65</v>
      </c>
      <c r="R71" s="115" t="s">
        <v>301</v>
      </c>
      <c r="S71" s="102">
        <v>0</v>
      </c>
      <c r="T71" s="102">
        <v>1</v>
      </c>
      <c r="U71" s="102">
        <v>0</v>
      </c>
      <c r="V71" s="102">
        <v>1</v>
      </c>
      <c r="W71" s="102">
        <v>0</v>
      </c>
      <c r="X71" s="102">
        <v>0</v>
      </c>
      <c r="Y71" s="102">
        <v>0</v>
      </c>
      <c r="Z71" s="103">
        <f t="shared" si="17"/>
        <v>2</v>
      </c>
      <c r="AA71" s="106">
        <f t="shared" si="11"/>
        <v>0</v>
      </c>
      <c r="AB71" s="106">
        <f t="shared" si="11"/>
        <v>50</v>
      </c>
      <c r="AC71" s="106">
        <f t="shared" si="11"/>
        <v>0</v>
      </c>
      <c r="AD71" s="106">
        <f t="shared" si="11"/>
        <v>50</v>
      </c>
      <c r="AE71" s="106">
        <f t="shared" si="11"/>
        <v>0</v>
      </c>
      <c r="AF71" s="106">
        <f t="shared" si="11"/>
        <v>0</v>
      </c>
      <c r="AG71" s="107">
        <f t="shared" si="18"/>
        <v>0</v>
      </c>
      <c r="AH71" s="106">
        <f t="shared" si="19"/>
        <v>28.571428571428569</v>
      </c>
      <c r="AJ71" s="48"/>
    </row>
    <row r="72" spans="1:36" x14ac:dyDescent="0.4">
      <c r="A72" s="59">
        <v>68</v>
      </c>
      <c r="B72" s="60" t="s">
        <v>80</v>
      </c>
      <c r="C72" s="61" t="s">
        <v>81</v>
      </c>
      <c r="D72" s="60" t="s">
        <v>80</v>
      </c>
      <c r="E72" s="158">
        <v>20</v>
      </c>
      <c r="F72" s="59">
        <v>1</v>
      </c>
      <c r="G72" s="63">
        <v>1.31</v>
      </c>
      <c r="H72" s="91">
        <v>160294395.31</v>
      </c>
      <c r="I72" s="68"/>
      <c r="J72" s="101">
        <f t="shared" si="12"/>
        <v>50</v>
      </c>
      <c r="K72" s="101">
        <f t="shared" si="13"/>
        <v>100</v>
      </c>
      <c r="L72" s="101">
        <f t="shared" si="14"/>
        <v>50</v>
      </c>
      <c r="M72" s="101">
        <f t="shared" si="15"/>
        <v>100</v>
      </c>
      <c r="N72" s="102">
        <f t="shared" si="16"/>
        <v>71.428571428571431</v>
      </c>
      <c r="O72" s="59">
        <v>1</v>
      </c>
      <c r="P72" s="114">
        <v>71.428571428571431</v>
      </c>
      <c r="Q72" s="67">
        <v>20036799.41375</v>
      </c>
      <c r="R72" s="115" t="s">
        <v>301</v>
      </c>
      <c r="S72" s="102">
        <v>1</v>
      </c>
      <c r="T72" s="102">
        <v>0</v>
      </c>
      <c r="U72" s="102">
        <v>1</v>
      </c>
      <c r="V72" s="102">
        <v>1</v>
      </c>
      <c r="W72" s="102">
        <v>0</v>
      </c>
      <c r="X72" s="102">
        <v>1</v>
      </c>
      <c r="Y72" s="102">
        <v>1</v>
      </c>
      <c r="Z72" s="103">
        <f t="shared" si="17"/>
        <v>5</v>
      </c>
      <c r="AA72" s="106">
        <f t="shared" si="11"/>
        <v>50</v>
      </c>
      <c r="AB72" s="106">
        <f t="shared" si="11"/>
        <v>0</v>
      </c>
      <c r="AC72" s="106">
        <f t="shared" si="11"/>
        <v>50</v>
      </c>
      <c r="AD72" s="106">
        <f t="shared" si="11"/>
        <v>50</v>
      </c>
      <c r="AE72" s="106">
        <f t="shared" si="11"/>
        <v>0</v>
      </c>
      <c r="AF72" s="106">
        <f t="shared" si="11"/>
        <v>50</v>
      </c>
      <c r="AG72" s="107">
        <f t="shared" si="18"/>
        <v>100</v>
      </c>
      <c r="AH72" s="106">
        <f t="shared" si="19"/>
        <v>71.428571428571431</v>
      </c>
      <c r="AJ72" s="48"/>
    </row>
    <row r="73" spans="1:36" x14ac:dyDescent="0.4">
      <c r="A73" s="59">
        <v>69</v>
      </c>
      <c r="B73" s="60" t="s">
        <v>80</v>
      </c>
      <c r="C73" s="61" t="s">
        <v>82</v>
      </c>
      <c r="D73" s="60" t="s">
        <v>185</v>
      </c>
      <c r="E73" s="158">
        <v>10</v>
      </c>
      <c r="F73" s="59">
        <v>3</v>
      </c>
      <c r="G73" s="76">
        <v>0.33</v>
      </c>
      <c r="H73" s="91">
        <v>-5381684.6699999999</v>
      </c>
      <c r="I73" s="68"/>
      <c r="J73" s="101">
        <f t="shared" si="12"/>
        <v>100</v>
      </c>
      <c r="K73" s="101">
        <f t="shared" si="13"/>
        <v>100</v>
      </c>
      <c r="L73" s="101">
        <f t="shared" si="14"/>
        <v>50</v>
      </c>
      <c r="M73" s="101">
        <f t="shared" si="15"/>
        <v>0</v>
      </c>
      <c r="N73" s="102">
        <f t="shared" si="16"/>
        <v>71.428571428571431</v>
      </c>
      <c r="O73" s="59">
        <v>3</v>
      </c>
      <c r="P73" s="114">
        <v>71.428571428571431</v>
      </c>
      <c r="Q73" s="67">
        <v>-672710.58374999999</v>
      </c>
      <c r="R73" s="115" t="s">
        <v>300</v>
      </c>
      <c r="S73" s="102">
        <v>1</v>
      </c>
      <c r="T73" s="102">
        <v>1</v>
      </c>
      <c r="U73" s="102">
        <v>1</v>
      </c>
      <c r="V73" s="102">
        <v>1</v>
      </c>
      <c r="W73" s="102">
        <v>1</v>
      </c>
      <c r="X73" s="102">
        <v>0</v>
      </c>
      <c r="Y73" s="102">
        <v>0</v>
      </c>
      <c r="Z73" s="105">
        <f t="shared" si="17"/>
        <v>5</v>
      </c>
      <c r="AA73" s="106">
        <f t="shared" si="11"/>
        <v>50</v>
      </c>
      <c r="AB73" s="108">
        <f t="shared" si="11"/>
        <v>50</v>
      </c>
      <c r="AC73" s="106">
        <f t="shared" si="11"/>
        <v>50</v>
      </c>
      <c r="AD73" s="106">
        <f t="shared" si="11"/>
        <v>50</v>
      </c>
      <c r="AE73" s="106">
        <f t="shared" si="11"/>
        <v>50</v>
      </c>
      <c r="AF73" s="108">
        <f t="shared" si="11"/>
        <v>0</v>
      </c>
      <c r="AG73" s="109">
        <f t="shared" si="18"/>
        <v>0</v>
      </c>
      <c r="AH73" s="108">
        <f>Z73/7*100</f>
        <v>71.428571428571431</v>
      </c>
      <c r="AJ73" s="48"/>
    </row>
    <row r="74" spans="1:36" x14ac:dyDescent="0.4">
      <c r="A74" s="59">
        <v>70</v>
      </c>
      <c r="B74" s="60" t="s">
        <v>80</v>
      </c>
      <c r="C74" s="61" t="s">
        <v>83</v>
      </c>
      <c r="D74" s="60" t="s">
        <v>186</v>
      </c>
      <c r="E74" s="158">
        <v>9</v>
      </c>
      <c r="F74" s="59">
        <v>3</v>
      </c>
      <c r="G74" s="76">
        <v>0.32</v>
      </c>
      <c r="H74" s="91">
        <v>2461518.5499999998</v>
      </c>
      <c r="I74" s="68"/>
      <c r="J74" s="101">
        <f t="shared" si="12"/>
        <v>50</v>
      </c>
      <c r="K74" s="101">
        <f t="shared" si="13"/>
        <v>100</v>
      </c>
      <c r="L74" s="101">
        <f t="shared" si="14"/>
        <v>100</v>
      </c>
      <c r="M74" s="101">
        <f t="shared" si="15"/>
        <v>0</v>
      </c>
      <c r="N74" s="102">
        <f t="shared" si="16"/>
        <v>71.428571428571431</v>
      </c>
      <c r="O74" s="59">
        <v>3</v>
      </c>
      <c r="P74" s="114">
        <v>71.428571428571431</v>
      </c>
      <c r="Q74" s="67">
        <v>307689.81874999998</v>
      </c>
      <c r="R74" s="69" t="s">
        <v>300</v>
      </c>
      <c r="S74" s="102">
        <v>0</v>
      </c>
      <c r="T74" s="102">
        <v>1</v>
      </c>
      <c r="U74" s="102">
        <v>1</v>
      </c>
      <c r="V74" s="102">
        <v>1</v>
      </c>
      <c r="W74" s="102">
        <v>1</v>
      </c>
      <c r="X74" s="102">
        <v>1</v>
      </c>
      <c r="Y74" s="102">
        <v>0</v>
      </c>
      <c r="Z74" s="103">
        <f t="shared" si="17"/>
        <v>5</v>
      </c>
      <c r="AA74" s="106">
        <f t="shared" si="11"/>
        <v>0</v>
      </c>
      <c r="AB74" s="106">
        <f t="shared" si="11"/>
        <v>50</v>
      </c>
      <c r="AC74" s="106">
        <f t="shared" si="11"/>
        <v>50</v>
      </c>
      <c r="AD74" s="106">
        <f t="shared" si="11"/>
        <v>50</v>
      </c>
      <c r="AE74" s="106">
        <f t="shared" si="11"/>
        <v>50</v>
      </c>
      <c r="AF74" s="106">
        <f t="shared" si="11"/>
        <v>50</v>
      </c>
      <c r="AG74" s="107">
        <f t="shared" si="18"/>
        <v>0</v>
      </c>
      <c r="AH74" s="106">
        <f t="shared" si="19"/>
        <v>71.428571428571431</v>
      </c>
      <c r="AJ74" s="48"/>
    </row>
    <row r="75" spans="1:36" x14ac:dyDescent="0.4">
      <c r="A75" s="59">
        <v>71</v>
      </c>
      <c r="B75" s="60" t="s">
        <v>80</v>
      </c>
      <c r="C75" s="61" t="s">
        <v>84</v>
      </c>
      <c r="D75" s="60" t="s">
        <v>187</v>
      </c>
      <c r="E75" s="158">
        <v>16</v>
      </c>
      <c r="F75" s="59">
        <v>2</v>
      </c>
      <c r="G75" s="63">
        <v>0.72</v>
      </c>
      <c r="H75" s="91">
        <v>3342227.5</v>
      </c>
      <c r="I75" s="68"/>
      <c r="J75" s="101">
        <f t="shared" si="12"/>
        <v>50</v>
      </c>
      <c r="K75" s="101">
        <f t="shared" si="13"/>
        <v>100</v>
      </c>
      <c r="L75" s="101">
        <f t="shared" si="14"/>
        <v>0</v>
      </c>
      <c r="M75" s="101">
        <f t="shared" si="15"/>
        <v>0</v>
      </c>
      <c r="N75" s="102">
        <f t="shared" si="16"/>
        <v>42.857142857142854</v>
      </c>
      <c r="O75" s="59">
        <v>2</v>
      </c>
      <c r="P75" s="72">
        <v>42.857142857142854</v>
      </c>
      <c r="Q75" s="67">
        <v>417778.4375</v>
      </c>
      <c r="R75" s="115" t="s">
        <v>301</v>
      </c>
      <c r="S75" s="102">
        <v>0</v>
      </c>
      <c r="T75" s="102">
        <v>1</v>
      </c>
      <c r="U75" s="102">
        <v>1</v>
      </c>
      <c r="V75" s="102">
        <v>1</v>
      </c>
      <c r="W75" s="102">
        <v>0</v>
      </c>
      <c r="X75" s="102">
        <v>0</v>
      </c>
      <c r="Y75" s="102">
        <v>0</v>
      </c>
      <c r="Z75" s="103">
        <f t="shared" si="17"/>
        <v>3</v>
      </c>
      <c r="AA75" s="106">
        <f t="shared" si="11"/>
        <v>0</v>
      </c>
      <c r="AB75" s="106">
        <f t="shared" si="11"/>
        <v>50</v>
      </c>
      <c r="AC75" s="106">
        <f t="shared" si="11"/>
        <v>50</v>
      </c>
      <c r="AD75" s="106">
        <f t="shared" si="11"/>
        <v>50</v>
      </c>
      <c r="AE75" s="106">
        <f t="shared" si="11"/>
        <v>0</v>
      </c>
      <c r="AF75" s="106">
        <f t="shared" si="11"/>
        <v>0</v>
      </c>
      <c r="AG75" s="107">
        <f t="shared" si="18"/>
        <v>0</v>
      </c>
      <c r="AH75" s="106">
        <f t="shared" si="19"/>
        <v>42.857142857142854</v>
      </c>
      <c r="AJ75" s="48"/>
    </row>
    <row r="76" spans="1:36" x14ac:dyDescent="0.4">
      <c r="A76" s="59">
        <v>72</v>
      </c>
      <c r="B76" s="60" t="s">
        <v>80</v>
      </c>
      <c r="C76" s="61" t="s">
        <v>85</v>
      </c>
      <c r="D76" s="60" t="s">
        <v>188</v>
      </c>
      <c r="E76" s="158">
        <v>2</v>
      </c>
      <c r="F76" s="59">
        <v>1</v>
      </c>
      <c r="G76" s="63">
        <v>1.92</v>
      </c>
      <c r="H76" s="91">
        <v>1390818.81</v>
      </c>
      <c r="I76" s="68"/>
      <c r="J76" s="101">
        <f t="shared" si="12"/>
        <v>50</v>
      </c>
      <c r="K76" s="101">
        <f t="shared" si="13"/>
        <v>50</v>
      </c>
      <c r="L76" s="101">
        <f t="shared" si="14"/>
        <v>0</v>
      </c>
      <c r="M76" s="101">
        <f t="shared" si="15"/>
        <v>0</v>
      </c>
      <c r="N76" s="102">
        <f t="shared" si="16"/>
        <v>28.571428571428569</v>
      </c>
      <c r="O76" s="59">
        <v>1</v>
      </c>
      <c r="P76" s="72">
        <v>28.571428571428569</v>
      </c>
      <c r="Q76" s="67">
        <v>173852.35125000001</v>
      </c>
      <c r="R76" s="115" t="s">
        <v>300</v>
      </c>
      <c r="S76" s="102">
        <v>0</v>
      </c>
      <c r="T76" s="102">
        <v>1</v>
      </c>
      <c r="U76" s="102">
        <v>1</v>
      </c>
      <c r="V76" s="102">
        <v>0</v>
      </c>
      <c r="W76" s="102">
        <v>0</v>
      </c>
      <c r="X76" s="102">
        <v>0</v>
      </c>
      <c r="Y76" s="102">
        <v>0</v>
      </c>
      <c r="Z76" s="103">
        <f t="shared" si="17"/>
        <v>2</v>
      </c>
      <c r="AA76" s="106">
        <f t="shared" si="11"/>
        <v>0</v>
      </c>
      <c r="AB76" s="106">
        <f t="shared" si="11"/>
        <v>50</v>
      </c>
      <c r="AC76" s="106">
        <f t="shared" si="11"/>
        <v>50</v>
      </c>
      <c r="AD76" s="106">
        <f t="shared" si="11"/>
        <v>0</v>
      </c>
      <c r="AE76" s="106">
        <f t="shared" si="11"/>
        <v>0</v>
      </c>
      <c r="AF76" s="106">
        <f t="shared" si="11"/>
        <v>0</v>
      </c>
      <c r="AG76" s="107">
        <f t="shared" si="18"/>
        <v>0</v>
      </c>
      <c r="AH76" s="106">
        <f t="shared" si="19"/>
        <v>28.571428571428569</v>
      </c>
      <c r="AJ76" s="48"/>
    </row>
    <row r="77" spans="1:36" x14ac:dyDescent="0.4">
      <c r="A77" s="59">
        <v>73</v>
      </c>
      <c r="B77" s="60" t="s">
        <v>80</v>
      </c>
      <c r="C77" s="61" t="s">
        <v>86</v>
      </c>
      <c r="D77" s="60" t="s">
        <v>189</v>
      </c>
      <c r="E77" s="158">
        <v>6</v>
      </c>
      <c r="F77" s="59">
        <v>3</v>
      </c>
      <c r="G77" s="76">
        <v>0.4</v>
      </c>
      <c r="H77" s="91">
        <v>-309595.52000000002</v>
      </c>
      <c r="I77" s="68"/>
      <c r="J77" s="101">
        <f t="shared" si="12"/>
        <v>50</v>
      </c>
      <c r="K77" s="101">
        <f t="shared" si="13"/>
        <v>100</v>
      </c>
      <c r="L77" s="101">
        <f t="shared" si="14"/>
        <v>50</v>
      </c>
      <c r="M77" s="101">
        <f t="shared" si="15"/>
        <v>0</v>
      </c>
      <c r="N77" s="102">
        <f t="shared" si="16"/>
        <v>57.142857142857139</v>
      </c>
      <c r="O77" s="59">
        <v>3</v>
      </c>
      <c r="P77" s="114">
        <v>57.142857142857139</v>
      </c>
      <c r="Q77" s="67">
        <v>-38699.440000000002</v>
      </c>
      <c r="R77" s="115" t="s">
        <v>301</v>
      </c>
      <c r="S77" s="102">
        <v>0</v>
      </c>
      <c r="T77" s="102">
        <v>1</v>
      </c>
      <c r="U77" s="102">
        <v>1</v>
      </c>
      <c r="V77" s="102">
        <v>1</v>
      </c>
      <c r="W77" s="102">
        <v>1</v>
      </c>
      <c r="X77" s="102">
        <v>0</v>
      </c>
      <c r="Y77" s="102">
        <v>0</v>
      </c>
      <c r="Z77" s="103">
        <f t="shared" si="17"/>
        <v>4</v>
      </c>
      <c r="AA77" s="106">
        <f t="shared" si="11"/>
        <v>0</v>
      </c>
      <c r="AB77" s="106">
        <f t="shared" si="11"/>
        <v>50</v>
      </c>
      <c r="AC77" s="106">
        <f t="shared" si="11"/>
        <v>50</v>
      </c>
      <c r="AD77" s="106">
        <f t="shared" si="11"/>
        <v>50</v>
      </c>
      <c r="AE77" s="106">
        <f t="shared" si="11"/>
        <v>50</v>
      </c>
      <c r="AF77" s="106">
        <f t="shared" si="11"/>
        <v>0</v>
      </c>
      <c r="AG77" s="107">
        <f t="shared" si="18"/>
        <v>0</v>
      </c>
      <c r="AH77" s="106">
        <f t="shared" si="19"/>
        <v>57.142857142857139</v>
      </c>
      <c r="AJ77" s="48"/>
    </row>
    <row r="78" spans="1:36" x14ac:dyDescent="0.4">
      <c r="A78" s="59">
        <v>74</v>
      </c>
      <c r="B78" s="60" t="s">
        <v>80</v>
      </c>
      <c r="C78" s="61" t="s">
        <v>87</v>
      </c>
      <c r="D78" s="60" t="s">
        <v>190</v>
      </c>
      <c r="E78" s="158">
        <v>13</v>
      </c>
      <c r="F78" s="59">
        <v>3</v>
      </c>
      <c r="G78" s="76">
        <v>0.38</v>
      </c>
      <c r="H78" s="91">
        <v>8698697.4000000004</v>
      </c>
      <c r="I78" s="68"/>
      <c r="J78" s="101">
        <f t="shared" si="12"/>
        <v>50</v>
      </c>
      <c r="K78" s="101">
        <f t="shared" si="13"/>
        <v>100</v>
      </c>
      <c r="L78" s="101">
        <f t="shared" si="14"/>
        <v>100</v>
      </c>
      <c r="M78" s="101">
        <f t="shared" si="15"/>
        <v>100</v>
      </c>
      <c r="N78" s="102">
        <f t="shared" si="16"/>
        <v>85.714285714285708</v>
      </c>
      <c r="O78" s="59">
        <v>3</v>
      </c>
      <c r="P78" s="114">
        <v>85.714285714285708</v>
      </c>
      <c r="Q78" s="67">
        <v>1087337.175</v>
      </c>
      <c r="R78" s="69" t="s">
        <v>300</v>
      </c>
      <c r="S78" s="102">
        <v>0</v>
      </c>
      <c r="T78" s="102">
        <v>1</v>
      </c>
      <c r="U78" s="102">
        <v>1</v>
      </c>
      <c r="V78" s="102">
        <v>1</v>
      </c>
      <c r="W78" s="102">
        <v>1</v>
      </c>
      <c r="X78" s="102">
        <v>1</v>
      </c>
      <c r="Y78" s="102">
        <v>1</v>
      </c>
      <c r="Z78" s="103">
        <f t="shared" si="17"/>
        <v>6</v>
      </c>
      <c r="AA78" s="106">
        <f t="shared" si="11"/>
        <v>0</v>
      </c>
      <c r="AB78" s="106">
        <f t="shared" si="11"/>
        <v>50</v>
      </c>
      <c r="AC78" s="106">
        <f t="shared" si="11"/>
        <v>50</v>
      </c>
      <c r="AD78" s="106">
        <f t="shared" si="11"/>
        <v>50</v>
      </c>
      <c r="AE78" s="106">
        <f t="shared" si="11"/>
        <v>50</v>
      </c>
      <c r="AF78" s="106">
        <f t="shared" si="11"/>
        <v>50</v>
      </c>
      <c r="AG78" s="107">
        <f t="shared" si="18"/>
        <v>100</v>
      </c>
      <c r="AH78" s="106">
        <f t="shared" si="19"/>
        <v>85.714285714285708</v>
      </c>
      <c r="AJ78" s="48"/>
    </row>
    <row r="79" spans="1:36" x14ac:dyDescent="0.4">
      <c r="A79" s="59">
        <v>75</v>
      </c>
      <c r="B79" s="60" t="s">
        <v>80</v>
      </c>
      <c r="C79" s="61" t="s">
        <v>88</v>
      </c>
      <c r="D79" s="60" t="s">
        <v>191</v>
      </c>
      <c r="E79" s="158">
        <v>5</v>
      </c>
      <c r="F79" s="59">
        <v>3</v>
      </c>
      <c r="G79" s="63">
        <v>0.56000000000000005</v>
      </c>
      <c r="H79" s="91">
        <v>-182248.85</v>
      </c>
      <c r="I79" s="68"/>
      <c r="J79" s="101">
        <f t="shared" si="12"/>
        <v>50</v>
      </c>
      <c r="K79" s="101">
        <f t="shared" si="13"/>
        <v>100</v>
      </c>
      <c r="L79" s="101">
        <f t="shared" si="14"/>
        <v>100</v>
      </c>
      <c r="M79" s="101">
        <f t="shared" si="15"/>
        <v>100</v>
      </c>
      <c r="N79" s="102">
        <f t="shared" si="16"/>
        <v>85.714285714285708</v>
      </c>
      <c r="O79" s="59">
        <v>3</v>
      </c>
      <c r="P79" s="114">
        <v>85.714285714285708</v>
      </c>
      <c r="Q79" s="67">
        <v>-22781.106250000001</v>
      </c>
      <c r="R79" s="69" t="s">
        <v>300</v>
      </c>
      <c r="S79" s="102">
        <v>0</v>
      </c>
      <c r="T79" s="102">
        <v>1</v>
      </c>
      <c r="U79" s="102">
        <v>1</v>
      </c>
      <c r="V79" s="102">
        <v>1</v>
      </c>
      <c r="W79" s="102">
        <v>1</v>
      </c>
      <c r="X79" s="102">
        <v>1</v>
      </c>
      <c r="Y79" s="102">
        <v>1</v>
      </c>
      <c r="Z79" s="103">
        <f t="shared" si="17"/>
        <v>6</v>
      </c>
      <c r="AA79" s="106">
        <f t="shared" si="11"/>
        <v>0</v>
      </c>
      <c r="AB79" s="106">
        <f t="shared" si="11"/>
        <v>50</v>
      </c>
      <c r="AC79" s="106">
        <f t="shared" si="11"/>
        <v>50</v>
      </c>
      <c r="AD79" s="106">
        <f t="shared" si="11"/>
        <v>50</v>
      </c>
      <c r="AE79" s="106">
        <f t="shared" si="11"/>
        <v>50</v>
      </c>
      <c r="AF79" s="106">
        <f t="shared" si="11"/>
        <v>50</v>
      </c>
      <c r="AG79" s="107">
        <f t="shared" si="18"/>
        <v>100</v>
      </c>
      <c r="AH79" s="106">
        <f t="shared" si="19"/>
        <v>85.714285714285708</v>
      </c>
      <c r="AJ79" s="48"/>
    </row>
    <row r="80" spans="1:36" x14ac:dyDescent="0.4">
      <c r="A80" s="59">
        <v>76</v>
      </c>
      <c r="B80" s="60" t="s">
        <v>80</v>
      </c>
      <c r="C80" s="61" t="s">
        <v>89</v>
      </c>
      <c r="D80" s="60" t="s">
        <v>192</v>
      </c>
      <c r="E80" s="158">
        <v>5</v>
      </c>
      <c r="F80" s="59">
        <v>3</v>
      </c>
      <c r="G80" s="76">
        <v>0.25</v>
      </c>
      <c r="H80" s="91">
        <v>837344.58</v>
      </c>
      <c r="I80" s="68"/>
      <c r="J80" s="101">
        <f t="shared" si="12"/>
        <v>50</v>
      </c>
      <c r="K80" s="101">
        <f t="shared" si="13"/>
        <v>100</v>
      </c>
      <c r="L80" s="101">
        <f t="shared" si="14"/>
        <v>100</v>
      </c>
      <c r="M80" s="101">
        <f t="shared" si="15"/>
        <v>0</v>
      </c>
      <c r="N80" s="102">
        <f t="shared" si="16"/>
        <v>71.428571428571431</v>
      </c>
      <c r="O80" s="59">
        <v>3</v>
      </c>
      <c r="P80" s="114">
        <v>71.428571428571431</v>
      </c>
      <c r="Q80" s="67">
        <v>104668.07249999999</v>
      </c>
      <c r="R80" s="69" t="s">
        <v>300</v>
      </c>
      <c r="S80" s="102">
        <v>0</v>
      </c>
      <c r="T80" s="102">
        <v>1</v>
      </c>
      <c r="U80" s="102">
        <v>1</v>
      </c>
      <c r="V80" s="102">
        <v>1</v>
      </c>
      <c r="W80" s="102">
        <v>1</v>
      </c>
      <c r="X80" s="102">
        <v>1</v>
      </c>
      <c r="Y80" s="102">
        <v>0</v>
      </c>
      <c r="Z80" s="103">
        <f t="shared" si="17"/>
        <v>5</v>
      </c>
      <c r="AA80" s="106">
        <f t="shared" si="11"/>
        <v>0</v>
      </c>
      <c r="AB80" s="106">
        <f t="shared" si="11"/>
        <v>50</v>
      </c>
      <c r="AC80" s="106">
        <f t="shared" si="11"/>
        <v>50</v>
      </c>
      <c r="AD80" s="106">
        <f t="shared" si="11"/>
        <v>50</v>
      </c>
      <c r="AE80" s="106">
        <f t="shared" si="11"/>
        <v>50</v>
      </c>
      <c r="AF80" s="106">
        <f t="shared" si="11"/>
        <v>50</v>
      </c>
      <c r="AG80" s="107">
        <f t="shared" si="18"/>
        <v>0</v>
      </c>
      <c r="AH80" s="106">
        <f t="shared" si="19"/>
        <v>71.428571428571431</v>
      </c>
      <c r="AJ80" s="48"/>
    </row>
    <row r="81" spans="1:36" x14ac:dyDescent="0.4">
      <c r="A81" s="59">
        <v>77</v>
      </c>
      <c r="B81" s="60" t="s">
        <v>80</v>
      </c>
      <c r="C81" s="61" t="s">
        <v>90</v>
      </c>
      <c r="D81" s="60" t="s">
        <v>193</v>
      </c>
      <c r="E81" s="158">
        <v>6</v>
      </c>
      <c r="F81" s="59">
        <v>1</v>
      </c>
      <c r="G81" s="63">
        <v>0.96</v>
      </c>
      <c r="H81" s="91">
        <v>-6499489.6799999997</v>
      </c>
      <c r="I81" s="68"/>
      <c r="J81" s="101">
        <f t="shared" si="12"/>
        <v>100</v>
      </c>
      <c r="K81" s="101">
        <f t="shared" si="13"/>
        <v>100</v>
      </c>
      <c r="L81" s="101">
        <f t="shared" si="14"/>
        <v>100</v>
      </c>
      <c r="M81" s="101">
        <f t="shared" si="15"/>
        <v>100</v>
      </c>
      <c r="N81" s="102">
        <f t="shared" si="16"/>
        <v>100</v>
      </c>
      <c r="O81" s="59">
        <v>1</v>
      </c>
      <c r="P81" s="114">
        <v>100</v>
      </c>
      <c r="Q81" s="67">
        <v>-812436.21</v>
      </c>
      <c r="R81" s="69" t="s">
        <v>300</v>
      </c>
      <c r="S81" s="102">
        <v>1</v>
      </c>
      <c r="T81" s="102">
        <v>1</v>
      </c>
      <c r="U81" s="102">
        <v>1</v>
      </c>
      <c r="V81" s="102">
        <v>1</v>
      </c>
      <c r="W81" s="102">
        <v>1</v>
      </c>
      <c r="X81" s="102">
        <v>1</v>
      </c>
      <c r="Y81" s="102">
        <v>1</v>
      </c>
      <c r="Z81" s="103">
        <f t="shared" si="17"/>
        <v>7</v>
      </c>
      <c r="AA81" s="106">
        <f t="shared" si="11"/>
        <v>50</v>
      </c>
      <c r="AB81" s="106">
        <f t="shared" si="11"/>
        <v>50</v>
      </c>
      <c r="AC81" s="106">
        <f t="shared" si="11"/>
        <v>50</v>
      </c>
      <c r="AD81" s="106">
        <f t="shared" si="11"/>
        <v>50</v>
      </c>
      <c r="AE81" s="106">
        <f t="shared" si="11"/>
        <v>50</v>
      </c>
      <c r="AF81" s="106">
        <f t="shared" si="11"/>
        <v>50</v>
      </c>
      <c r="AG81" s="107">
        <f t="shared" si="18"/>
        <v>100</v>
      </c>
      <c r="AH81" s="106">
        <f t="shared" si="19"/>
        <v>100</v>
      </c>
      <c r="AJ81" s="48"/>
    </row>
    <row r="82" spans="1:36" x14ac:dyDescent="0.4">
      <c r="A82" s="59">
        <v>78</v>
      </c>
      <c r="B82" s="60" t="s">
        <v>80</v>
      </c>
      <c r="C82" s="61" t="s">
        <v>91</v>
      </c>
      <c r="D82" s="60" t="s">
        <v>194</v>
      </c>
      <c r="E82" s="158">
        <v>9</v>
      </c>
      <c r="F82" s="59">
        <v>3</v>
      </c>
      <c r="G82" s="76">
        <v>0.36</v>
      </c>
      <c r="H82" s="91">
        <v>231339.57</v>
      </c>
      <c r="I82" s="68"/>
      <c r="J82" s="101">
        <f t="shared" si="12"/>
        <v>100</v>
      </c>
      <c r="K82" s="101">
        <f t="shared" si="13"/>
        <v>100</v>
      </c>
      <c r="L82" s="101">
        <f t="shared" si="14"/>
        <v>50</v>
      </c>
      <c r="M82" s="101">
        <f t="shared" si="15"/>
        <v>0</v>
      </c>
      <c r="N82" s="102">
        <f t="shared" si="16"/>
        <v>71.428571428571431</v>
      </c>
      <c r="O82" s="59">
        <v>3</v>
      </c>
      <c r="P82" s="114">
        <v>71.428571428571431</v>
      </c>
      <c r="Q82" s="67">
        <v>28917.446250000001</v>
      </c>
      <c r="R82" s="69" t="s">
        <v>300</v>
      </c>
      <c r="S82" s="102">
        <v>1</v>
      </c>
      <c r="T82" s="102">
        <v>1</v>
      </c>
      <c r="U82" s="102">
        <v>1</v>
      </c>
      <c r="V82" s="102">
        <v>1</v>
      </c>
      <c r="W82" s="102">
        <v>1</v>
      </c>
      <c r="X82" s="102">
        <v>0</v>
      </c>
      <c r="Y82" s="102">
        <v>0</v>
      </c>
      <c r="Z82" s="103">
        <f t="shared" si="17"/>
        <v>5</v>
      </c>
      <c r="AA82" s="106">
        <f t="shared" si="11"/>
        <v>50</v>
      </c>
      <c r="AB82" s="106">
        <f t="shared" si="11"/>
        <v>50</v>
      </c>
      <c r="AC82" s="106">
        <f t="shared" si="11"/>
        <v>50</v>
      </c>
      <c r="AD82" s="106">
        <f t="shared" si="11"/>
        <v>50</v>
      </c>
      <c r="AE82" s="106">
        <f t="shared" si="11"/>
        <v>50</v>
      </c>
      <c r="AF82" s="106">
        <f t="shared" si="11"/>
        <v>0</v>
      </c>
      <c r="AG82" s="107">
        <f t="shared" si="18"/>
        <v>0</v>
      </c>
      <c r="AH82" s="106">
        <f t="shared" si="19"/>
        <v>71.428571428571431</v>
      </c>
      <c r="AJ82" s="48"/>
    </row>
    <row r="83" spans="1:36" x14ac:dyDescent="0.4">
      <c r="A83" s="59">
        <v>79</v>
      </c>
      <c r="B83" s="60" t="s">
        <v>80</v>
      </c>
      <c r="C83" s="61" t="s">
        <v>92</v>
      </c>
      <c r="D83" s="60" t="s">
        <v>195</v>
      </c>
      <c r="E83" s="158">
        <v>13</v>
      </c>
      <c r="F83" s="59">
        <v>3</v>
      </c>
      <c r="G83" s="76">
        <v>0.43</v>
      </c>
      <c r="H83" s="91">
        <v>-10207076.51</v>
      </c>
      <c r="I83" s="68"/>
      <c r="J83" s="101">
        <f t="shared" si="12"/>
        <v>50</v>
      </c>
      <c r="K83" s="101">
        <f t="shared" si="13"/>
        <v>100</v>
      </c>
      <c r="L83" s="101">
        <f t="shared" si="14"/>
        <v>100</v>
      </c>
      <c r="M83" s="101">
        <f t="shared" si="15"/>
        <v>0</v>
      </c>
      <c r="N83" s="102">
        <f t="shared" si="16"/>
        <v>71.428571428571431</v>
      </c>
      <c r="O83" s="59">
        <v>3</v>
      </c>
      <c r="P83" s="114">
        <v>71.428571428571431</v>
      </c>
      <c r="Q83" s="67">
        <v>-1275884.56375</v>
      </c>
      <c r="R83" s="69" t="s">
        <v>300</v>
      </c>
      <c r="S83" s="102">
        <v>0</v>
      </c>
      <c r="T83" s="102">
        <v>1</v>
      </c>
      <c r="U83" s="102">
        <v>1</v>
      </c>
      <c r="V83" s="102">
        <v>1</v>
      </c>
      <c r="W83" s="102">
        <v>1</v>
      </c>
      <c r="X83" s="102">
        <v>1</v>
      </c>
      <c r="Y83" s="102">
        <v>0</v>
      </c>
      <c r="Z83" s="103">
        <f t="shared" si="17"/>
        <v>5</v>
      </c>
      <c r="AA83" s="106">
        <f t="shared" si="11"/>
        <v>0</v>
      </c>
      <c r="AB83" s="106">
        <f t="shared" si="11"/>
        <v>50</v>
      </c>
      <c r="AC83" s="106">
        <f t="shared" si="11"/>
        <v>50</v>
      </c>
      <c r="AD83" s="106">
        <f t="shared" si="11"/>
        <v>50</v>
      </c>
      <c r="AE83" s="106">
        <f t="shared" si="11"/>
        <v>50</v>
      </c>
      <c r="AF83" s="106">
        <f t="shared" si="11"/>
        <v>50</v>
      </c>
      <c r="AG83" s="107">
        <f t="shared" si="18"/>
        <v>0</v>
      </c>
      <c r="AH83" s="106">
        <f t="shared" si="19"/>
        <v>71.428571428571431</v>
      </c>
      <c r="AJ83" s="48"/>
    </row>
    <row r="84" spans="1:36" x14ac:dyDescent="0.4">
      <c r="A84" s="59">
        <v>80</v>
      </c>
      <c r="B84" s="60" t="s">
        <v>80</v>
      </c>
      <c r="C84" s="61" t="s">
        <v>93</v>
      </c>
      <c r="D84" s="60" t="s">
        <v>196</v>
      </c>
      <c r="E84" s="158">
        <v>6</v>
      </c>
      <c r="F84" s="59">
        <v>1</v>
      </c>
      <c r="G84" s="63">
        <v>1.7</v>
      </c>
      <c r="H84" s="91">
        <v>2085677.08</v>
      </c>
      <c r="I84" s="68"/>
      <c r="J84" s="101">
        <f t="shared" si="12"/>
        <v>100</v>
      </c>
      <c r="K84" s="101">
        <f t="shared" si="13"/>
        <v>100</v>
      </c>
      <c r="L84" s="101">
        <f t="shared" si="14"/>
        <v>50</v>
      </c>
      <c r="M84" s="101">
        <f t="shared" si="15"/>
        <v>0</v>
      </c>
      <c r="N84" s="102">
        <f t="shared" si="16"/>
        <v>71.428571428571431</v>
      </c>
      <c r="O84" s="59">
        <v>1</v>
      </c>
      <c r="P84" s="114">
        <v>71.428571428571431</v>
      </c>
      <c r="Q84" s="67">
        <v>260709.63500000001</v>
      </c>
      <c r="R84" s="69" t="s">
        <v>300</v>
      </c>
      <c r="S84" s="102">
        <v>1</v>
      </c>
      <c r="T84" s="102">
        <v>1</v>
      </c>
      <c r="U84" s="102">
        <v>1</v>
      </c>
      <c r="V84" s="102">
        <v>1</v>
      </c>
      <c r="W84" s="102">
        <v>1</v>
      </c>
      <c r="X84" s="102">
        <v>0</v>
      </c>
      <c r="Y84" s="102">
        <v>0</v>
      </c>
      <c r="Z84" s="103">
        <f t="shared" si="17"/>
        <v>5</v>
      </c>
      <c r="AA84" s="106">
        <f t="shared" si="11"/>
        <v>50</v>
      </c>
      <c r="AB84" s="106">
        <f t="shared" si="11"/>
        <v>50</v>
      </c>
      <c r="AC84" s="106">
        <f t="shared" si="11"/>
        <v>50</v>
      </c>
      <c r="AD84" s="106">
        <f t="shared" si="11"/>
        <v>50</v>
      </c>
      <c r="AE84" s="106">
        <f t="shared" si="11"/>
        <v>50</v>
      </c>
      <c r="AF84" s="106">
        <f t="shared" si="11"/>
        <v>0</v>
      </c>
      <c r="AG84" s="107">
        <f t="shared" si="18"/>
        <v>0</v>
      </c>
      <c r="AH84" s="106">
        <f t="shared" si="19"/>
        <v>71.428571428571431</v>
      </c>
      <c r="AJ84" s="48"/>
    </row>
    <row r="85" spans="1:36" x14ac:dyDescent="0.4">
      <c r="A85" s="59">
        <v>81</v>
      </c>
      <c r="B85" s="60" t="s">
        <v>80</v>
      </c>
      <c r="C85" s="61" t="s">
        <v>94</v>
      </c>
      <c r="D85" s="60" t="s">
        <v>197</v>
      </c>
      <c r="E85" s="158">
        <v>13</v>
      </c>
      <c r="F85" s="59">
        <v>2</v>
      </c>
      <c r="G85" s="63">
        <v>0.73</v>
      </c>
      <c r="H85" s="91">
        <v>-5649753.5300000003</v>
      </c>
      <c r="I85" s="68"/>
      <c r="J85" s="101">
        <f t="shared" si="12"/>
        <v>0</v>
      </c>
      <c r="K85" s="101">
        <f t="shared" si="13"/>
        <v>100</v>
      </c>
      <c r="L85" s="101">
        <f t="shared" si="14"/>
        <v>100</v>
      </c>
      <c r="M85" s="101">
        <f t="shared" si="15"/>
        <v>0</v>
      </c>
      <c r="N85" s="102">
        <f t="shared" si="16"/>
        <v>57.142857142857139</v>
      </c>
      <c r="O85" s="59">
        <v>2</v>
      </c>
      <c r="P85" s="114">
        <v>57.142857142857139</v>
      </c>
      <c r="Q85" s="67">
        <v>-706219.19125000003</v>
      </c>
      <c r="R85" s="115" t="s">
        <v>301</v>
      </c>
      <c r="S85" s="102">
        <v>0</v>
      </c>
      <c r="T85" s="102">
        <v>0</v>
      </c>
      <c r="U85" s="102">
        <v>1</v>
      </c>
      <c r="V85" s="102">
        <v>1</v>
      </c>
      <c r="W85" s="102">
        <v>1</v>
      </c>
      <c r="X85" s="102">
        <v>1</v>
      </c>
      <c r="Y85" s="102">
        <v>0</v>
      </c>
      <c r="Z85" s="103">
        <f t="shared" si="17"/>
        <v>4</v>
      </c>
      <c r="AA85" s="106">
        <f t="shared" si="11"/>
        <v>0</v>
      </c>
      <c r="AB85" s="106">
        <f t="shared" si="11"/>
        <v>0</v>
      </c>
      <c r="AC85" s="106">
        <f t="shared" si="11"/>
        <v>50</v>
      </c>
      <c r="AD85" s="106">
        <f t="shared" si="11"/>
        <v>50</v>
      </c>
      <c r="AE85" s="106">
        <f t="shared" si="11"/>
        <v>50</v>
      </c>
      <c r="AF85" s="106">
        <f t="shared" si="11"/>
        <v>50</v>
      </c>
      <c r="AG85" s="107">
        <f t="shared" si="18"/>
        <v>0</v>
      </c>
      <c r="AH85" s="106">
        <f t="shared" si="19"/>
        <v>57.142857142857139</v>
      </c>
      <c r="AJ85" s="48"/>
    </row>
    <row r="86" spans="1:36" x14ac:dyDescent="0.4">
      <c r="A86" s="59">
        <v>82</v>
      </c>
      <c r="B86" s="60" t="s">
        <v>80</v>
      </c>
      <c r="C86" s="61" t="s">
        <v>95</v>
      </c>
      <c r="D86" s="60" t="s">
        <v>198</v>
      </c>
      <c r="E86" s="158">
        <v>5</v>
      </c>
      <c r="F86" s="59">
        <v>3</v>
      </c>
      <c r="G86" s="76">
        <v>0.44</v>
      </c>
      <c r="H86" s="91">
        <v>-3712505.96</v>
      </c>
      <c r="I86" s="68"/>
      <c r="J86" s="101">
        <f t="shared" si="12"/>
        <v>0</v>
      </c>
      <c r="K86" s="101">
        <f t="shared" si="13"/>
        <v>100</v>
      </c>
      <c r="L86" s="101">
        <f t="shared" si="14"/>
        <v>100</v>
      </c>
      <c r="M86" s="101">
        <f t="shared" si="15"/>
        <v>0</v>
      </c>
      <c r="N86" s="102">
        <f t="shared" si="16"/>
        <v>57.142857142857139</v>
      </c>
      <c r="O86" s="59">
        <v>3</v>
      </c>
      <c r="P86" s="114">
        <v>57.142857142857139</v>
      </c>
      <c r="Q86" s="67">
        <v>-464063.245</v>
      </c>
      <c r="R86" s="115" t="s">
        <v>301</v>
      </c>
      <c r="S86" s="102">
        <v>0</v>
      </c>
      <c r="T86" s="102">
        <v>0</v>
      </c>
      <c r="U86" s="102">
        <v>1</v>
      </c>
      <c r="V86" s="102">
        <v>1</v>
      </c>
      <c r="W86" s="102">
        <v>1</v>
      </c>
      <c r="X86" s="102">
        <v>1</v>
      </c>
      <c r="Y86" s="102">
        <v>0</v>
      </c>
      <c r="Z86" s="103">
        <f t="shared" si="17"/>
        <v>4</v>
      </c>
      <c r="AA86" s="106">
        <f t="shared" si="11"/>
        <v>0</v>
      </c>
      <c r="AB86" s="106">
        <f t="shared" si="11"/>
        <v>0</v>
      </c>
      <c r="AC86" s="106">
        <f t="shared" si="11"/>
        <v>50</v>
      </c>
      <c r="AD86" s="106">
        <f t="shared" si="11"/>
        <v>50</v>
      </c>
      <c r="AE86" s="106">
        <f t="shared" si="11"/>
        <v>50</v>
      </c>
      <c r="AF86" s="106">
        <f t="shared" si="11"/>
        <v>50</v>
      </c>
      <c r="AG86" s="107">
        <f t="shared" si="18"/>
        <v>0</v>
      </c>
      <c r="AH86" s="106">
        <f t="shared" si="19"/>
        <v>57.142857142857139</v>
      </c>
      <c r="AJ86" s="48"/>
    </row>
    <row r="87" spans="1:36" x14ac:dyDescent="0.4">
      <c r="A87" s="59">
        <v>83</v>
      </c>
      <c r="B87" s="60" t="s">
        <v>80</v>
      </c>
      <c r="C87" s="61" t="s">
        <v>96</v>
      </c>
      <c r="D87" s="60" t="s">
        <v>199</v>
      </c>
      <c r="E87" s="158">
        <v>5</v>
      </c>
      <c r="F87" s="59">
        <v>3</v>
      </c>
      <c r="G87" s="76">
        <v>0.47</v>
      </c>
      <c r="H87" s="91">
        <v>-1830930.72</v>
      </c>
      <c r="I87" s="68"/>
      <c r="J87" s="101">
        <f t="shared" si="12"/>
        <v>50</v>
      </c>
      <c r="K87" s="101">
        <f t="shared" si="13"/>
        <v>100</v>
      </c>
      <c r="L87" s="101">
        <f t="shared" si="14"/>
        <v>0</v>
      </c>
      <c r="M87" s="101">
        <f t="shared" si="15"/>
        <v>0</v>
      </c>
      <c r="N87" s="102">
        <f t="shared" si="16"/>
        <v>42.857142857142854</v>
      </c>
      <c r="O87" s="59">
        <v>3</v>
      </c>
      <c r="P87" s="72">
        <v>42.857142857142854</v>
      </c>
      <c r="Q87" s="67">
        <v>-228866.34</v>
      </c>
      <c r="R87" s="115" t="s">
        <v>301</v>
      </c>
      <c r="S87" s="102">
        <v>0</v>
      </c>
      <c r="T87" s="102">
        <v>1</v>
      </c>
      <c r="U87" s="102">
        <v>1</v>
      </c>
      <c r="V87" s="102">
        <v>1</v>
      </c>
      <c r="W87" s="102">
        <v>0</v>
      </c>
      <c r="X87" s="102">
        <v>0</v>
      </c>
      <c r="Y87" s="102">
        <v>0</v>
      </c>
      <c r="Z87" s="103">
        <f t="shared" si="17"/>
        <v>3</v>
      </c>
      <c r="AA87" s="106">
        <f t="shared" si="11"/>
        <v>0</v>
      </c>
      <c r="AB87" s="106">
        <f t="shared" si="11"/>
        <v>50</v>
      </c>
      <c r="AC87" s="106">
        <f t="shared" si="11"/>
        <v>50</v>
      </c>
      <c r="AD87" s="106">
        <f t="shared" si="11"/>
        <v>50</v>
      </c>
      <c r="AE87" s="106">
        <f t="shared" si="11"/>
        <v>0</v>
      </c>
      <c r="AF87" s="106">
        <f t="shared" si="11"/>
        <v>0</v>
      </c>
      <c r="AG87" s="107">
        <f t="shared" si="18"/>
        <v>0</v>
      </c>
      <c r="AH87" s="106">
        <f t="shared" si="19"/>
        <v>42.857142857142854</v>
      </c>
      <c r="AJ87" s="48"/>
    </row>
    <row r="88" spans="1:36" x14ac:dyDescent="0.4">
      <c r="A88" s="59">
        <v>84</v>
      </c>
      <c r="B88" s="60" t="s">
        <v>80</v>
      </c>
      <c r="C88" s="61" t="s">
        <v>97</v>
      </c>
      <c r="D88" s="60" t="s">
        <v>200</v>
      </c>
      <c r="E88" s="158">
        <v>5</v>
      </c>
      <c r="F88" s="59">
        <v>2</v>
      </c>
      <c r="G88" s="63">
        <v>0.72</v>
      </c>
      <c r="H88" s="91">
        <v>801297.93</v>
      </c>
      <c r="I88" s="68"/>
      <c r="J88" s="101">
        <f t="shared" si="12"/>
        <v>50</v>
      </c>
      <c r="K88" s="101">
        <f t="shared" si="13"/>
        <v>100</v>
      </c>
      <c r="L88" s="101">
        <f t="shared" si="14"/>
        <v>100</v>
      </c>
      <c r="M88" s="101">
        <f t="shared" si="15"/>
        <v>0</v>
      </c>
      <c r="N88" s="102">
        <f t="shared" si="16"/>
        <v>71.428571428571431</v>
      </c>
      <c r="O88" s="59">
        <v>2</v>
      </c>
      <c r="P88" s="114">
        <v>71.428571428571431</v>
      </c>
      <c r="Q88" s="67">
        <v>100162.24125000001</v>
      </c>
      <c r="R88" s="69" t="s">
        <v>300</v>
      </c>
      <c r="S88" s="102">
        <v>0</v>
      </c>
      <c r="T88" s="102">
        <v>1</v>
      </c>
      <c r="U88" s="102">
        <v>1</v>
      </c>
      <c r="V88" s="102">
        <v>1</v>
      </c>
      <c r="W88" s="102">
        <v>1</v>
      </c>
      <c r="X88" s="102">
        <v>1</v>
      </c>
      <c r="Y88" s="102">
        <v>0</v>
      </c>
      <c r="Z88" s="103">
        <f t="shared" si="17"/>
        <v>5</v>
      </c>
      <c r="AA88" s="106">
        <f t="shared" si="11"/>
        <v>0</v>
      </c>
      <c r="AB88" s="106">
        <f t="shared" si="11"/>
        <v>50</v>
      </c>
      <c r="AC88" s="106">
        <f t="shared" si="11"/>
        <v>50</v>
      </c>
      <c r="AD88" s="106">
        <f t="shared" si="11"/>
        <v>50</v>
      </c>
      <c r="AE88" s="106">
        <f t="shared" si="11"/>
        <v>50</v>
      </c>
      <c r="AF88" s="106">
        <f t="shared" si="11"/>
        <v>50</v>
      </c>
      <c r="AG88" s="107">
        <f t="shared" si="18"/>
        <v>0</v>
      </c>
      <c r="AH88" s="106">
        <f t="shared" si="19"/>
        <v>71.428571428571431</v>
      </c>
      <c r="AJ88" s="48"/>
    </row>
    <row r="89" spans="1:36" x14ac:dyDescent="0.4">
      <c r="A89" s="59">
        <v>85</v>
      </c>
      <c r="B89" s="60" t="s">
        <v>80</v>
      </c>
      <c r="C89" s="61" t="s">
        <v>98</v>
      </c>
      <c r="D89" s="60" t="s">
        <v>201</v>
      </c>
      <c r="E89" s="158">
        <v>5</v>
      </c>
      <c r="F89" s="59">
        <v>2</v>
      </c>
      <c r="G89" s="63">
        <v>0.75</v>
      </c>
      <c r="H89" s="91">
        <v>-1595611.38</v>
      </c>
      <c r="I89" s="68"/>
      <c r="J89" s="101">
        <f t="shared" si="12"/>
        <v>50</v>
      </c>
      <c r="K89" s="101">
        <f t="shared" si="13"/>
        <v>100</v>
      </c>
      <c r="L89" s="101">
        <f t="shared" si="14"/>
        <v>100</v>
      </c>
      <c r="M89" s="101">
        <f t="shared" si="15"/>
        <v>100</v>
      </c>
      <c r="N89" s="102">
        <f t="shared" si="16"/>
        <v>85.714285714285708</v>
      </c>
      <c r="O89" s="59">
        <v>2</v>
      </c>
      <c r="P89" s="114">
        <v>85.714285714285708</v>
      </c>
      <c r="Q89" s="67">
        <v>-199451.42249999999</v>
      </c>
      <c r="R89" s="69" t="s">
        <v>300</v>
      </c>
      <c r="S89" s="102">
        <v>0</v>
      </c>
      <c r="T89" s="102">
        <v>1</v>
      </c>
      <c r="U89" s="102">
        <v>1</v>
      </c>
      <c r="V89" s="102">
        <v>1</v>
      </c>
      <c r="W89" s="102">
        <v>1</v>
      </c>
      <c r="X89" s="102">
        <v>1</v>
      </c>
      <c r="Y89" s="102">
        <v>1</v>
      </c>
      <c r="Z89" s="103">
        <f t="shared" si="17"/>
        <v>6</v>
      </c>
      <c r="AA89" s="106">
        <f t="shared" si="11"/>
        <v>0</v>
      </c>
      <c r="AB89" s="106">
        <f t="shared" si="11"/>
        <v>50</v>
      </c>
      <c r="AC89" s="106">
        <f t="shared" si="11"/>
        <v>50</v>
      </c>
      <c r="AD89" s="106">
        <f t="shared" si="11"/>
        <v>50</v>
      </c>
      <c r="AE89" s="106">
        <f t="shared" si="11"/>
        <v>50</v>
      </c>
      <c r="AF89" s="106">
        <f t="shared" si="11"/>
        <v>50</v>
      </c>
      <c r="AG89" s="107">
        <f t="shared" si="18"/>
        <v>100</v>
      </c>
      <c r="AH89" s="106">
        <f t="shared" si="19"/>
        <v>85.714285714285708</v>
      </c>
      <c r="AJ89" s="48"/>
    </row>
    <row r="90" spans="1:36" x14ac:dyDescent="0.4">
      <c r="A90" s="59">
        <v>86</v>
      </c>
      <c r="B90" s="60" t="s">
        <v>80</v>
      </c>
      <c r="C90" s="61" t="s">
        <v>99</v>
      </c>
      <c r="D90" s="60" t="s">
        <v>202</v>
      </c>
      <c r="E90" s="158">
        <v>13</v>
      </c>
      <c r="F90" s="59">
        <v>3</v>
      </c>
      <c r="G90" s="76">
        <v>0.31</v>
      </c>
      <c r="H90" s="91">
        <v>-3669100.23</v>
      </c>
      <c r="I90" s="68"/>
      <c r="J90" s="101">
        <f t="shared" si="12"/>
        <v>100</v>
      </c>
      <c r="K90" s="101">
        <f t="shared" si="13"/>
        <v>100</v>
      </c>
      <c r="L90" s="101">
        <f t="shared" si="14"/>
        <v>100</v>
      </c>
      <c r="M90" s="101">
        <f t="shared" si="15"/>
        <v>0</v>
      </c>
      <c r="N90" s="102">
        <f t="shared" si="16"/>
        <v>85.714285714285708</v>
      </c>
      <c r="O90" s="59">
        <v>3</v>
      </c>
      <c r="P90" s="114">
        <v>85.714285714285708</v>
      </c>
      <c r="Q90" s="67">
        <v>-458637.52875</v>
      </c>
      <c r="R90" s="69" t="s">
        <v>300</v>
      </c>
      <c r="S90" s="102">
        <v>1</v>
      </c>
      <c r="T90" s="102">
        <v>1</v>
      </c>
      <c r="U90" s="102">
        <v>1</v>
      </c>
      <c r="V90" s="102">
        <v>1</v>
      </c>
      <c r="W90" s="102">
        <v>1</v>
      </c>
      <c r="X90" s="102">
        <v>1</v>
      </c>
      <c r="Y90" s="102">
        <v>0</v>
      </c>
      <c r="Z90" s="103">
        <f t="shared" si="17"/>
        <v>6</v>
      </c>
      <c r="AA90" s="106">
        <f t="shared" si="11"/>
        <v>50</v>
      </c>
      <c r="AB90" s="106">
        <f t="shared" si="11"/>
        <v>50</v>
      </c>
      <c r="AC90" s="106">
        <f t="shared" si="11"/>
        <v>50</v>
      </c>
      <c r="AD90" s="106">
        <f t="shared" si="11"/>
        <v>50</v>
      </c>
      <c r="AE90" s="106">
        <f t="shared" si="11"/>
        <v>50</v>
      </c>
      <c r="AF90" s="106">
        <f t="shared" si="11"/>
        <v>50</v>
      </c>
      <c r="AG90" s="107">
        <f t="shared" si="18"/>
        <v>0</v>
      </c>
      <c r="AH90" s="106">
        <f t="shared" si="19"/>
        <v>85.714285714285708</v>
      </c>
      <c r="AJ90" s="48"/>
    </row>
    <row r="91" spans="1:36" x14ac:dyDescent="0.4">
      <c r="A91" s="59">
        <v>87</v>
      </c>
      <c r="B91" s="60" t="s">
        <v>80</v>
      </c>
      <c r="C91" s="61" t="s">
        <v>100</v>
      </c>
      <c r="D91" s="60" t="s">
        <v>203</v>
      </c>
      <c r="E91" s="158">
        <v>5</v>
      </c>
      <c r="F91" s="59">
        <v>2</v>
      </c>
      <c r="G91" s="63">
        <v>0.6</v>
      </c>
      <c r="H91" s="91">
        <v>2944065.64</v>
      </c>
      <c r="I91" s="68"/>
      <c r="J91" s="101">
        <f t="shared" si="12"/>
        <v>50</v>
      </c>
      <c r="K91" s="101">
        <f t="shared" si="13"/>
        <v>100</v>
      </c>
      <c r="L91" s="101">
        <f t="shared" si="14"/>
        <v>100</v>
      </c>
      <c r="M91" s="101">
        <f t="shared" si="15"/>
        <v>0</v>
      </c>
      <c r="N91" s="102">
        <f t="shared" si="16"/>
        <v>71.428571428571431</v>
      </c>
      <c r="O91" s="59">
        <v>2</v>
      </c>
      <c r="P91" s="114">
        <v>71.428571428571431</v>
      </c>
      <c r="Q91" s="67">
        <v>368008.20500000002</v>
      </c>
      <c r="R91" s="115" t="s">
        <v>300</v>
      </c>
      <c r="S91" s="102">
        <v>0</v>
      </c>
      <c r="T91" s="102">
        <v>1</v>
      </c>
      <c r="U91" s="102">
        <v>1</v>
      </c>
      <c r="V91" s="102">
        <v>1</v>
      </c>
      <c r="W91" s="102">
        <v>1</v>
      </c>
      <c r="X91" s="102">
        <v>1</v>
      </c>
      <c r="Y91" s="102">
        <v>0</v>
      </c>
      <c r="Z91" s="103">
        <f t="shared" si="17"/>
        <v>5</v>
      </c>
      <c r="AA91" s="106">
        <f t="shared" si="11"/>
        <v>0</v>
      </c>
      <c r="AB91" s="106">
        <f t="shared" si="11"/>
        <v>50</v>
      </c>
      <c r="AC91" s="106">
        <f t="shared" si="11"/>
        <v>50</v>
      </c>
      <c r="AD91" s="106">
        <f t="shared" si="11"/>
        <v>50</v>
      </c>
      <c r="AE91" s="106">
        <f t="shared" si="11"/>
        <v>50</v>
      </c>
      <c r="AF91" s="106">
        <f t="shared" si="11"/>
        <v>50</v>
      </c>
      <c r="AG91" s="107">
        <f t="shared" si="18"/>
        <v>0</v>
      </c>
      <c r="AH91" s="106">
        <f t="shared" si="19"/>
        <v>71.428571428571431</v>
      </c>
      <c r="AJ91" s="48"/>
    </row>
    <row r="92" spans="1:36" x14ac:dyDescent="0.4">
      <c r="A92" s="59">
        <v>88</v>
      </c>
      <c r="B92" s="60" t="s">
        <v>80</v>
      </c>
      <c r="C92" s="61" t="s">
        <v>101</v>
      </c>
      <c r="D92" s="60" t="s">
        <v>204</v>
      </c>
      <c r="E92" s="158">
        <v>3</v>
      </c>
      <c r="F92" s="59">
        <v>1</v>
      </c>
      <c r="G92" s="63">
        <v>1.53</v>
      </c>
      <c r="H92" s="91">
        <v>1532849.59</v>
      </c>
      <c r="I92" s="68"/>
      <c r="J92" s="101">
        <f t="shared" si="12"/>
        <v>50</v>
      </c>
      <c r="K92" s="101">
        <f t="shared" si="13"/>
        <v>100</v>
      </c>
      <c r="L92" s="101">
        <f t="shared" si="14"/>
        <v>100</v>
      </c>
      <c r="M92" s="101">
        <f t="shared" si="15"/>
        <v>0</v>
      </c>
      <c r="N92" s="102">
        <f t="shared" si="16"/>
        <v>71.428571428571431</v>
      </c>
      <c r="O92" s="59">
        <v>1</v>
      </c>
      <c r="P92" s="114">
        <v>71.428571428571431</v>
      </c>
      <c r="Q92" s="67">
        <v>191606.19875000001</v>
      </c>
      <c r="R92" s="69" t="s">
        <v>300</v>
      </c>
      <c r="S92" s="102">
        <v>0</v>
      </c>
      <c r="T92" s="102">
        <v>1</v>
      </c>
      <c r="U92" s="102">
        <v>1</v>
      </c>
      <c r="V92" s="102">
        <v>1</v>
      </c>
      <c r="W92" s="102">
        <v>1</v>
      </c>
      <c r="X92" s="102">
        <v>1</v>
      </c>
      <c r="Y92" s="102">
        <v>0</v>
      </c>
      <c r="Z92" s="103">
        <f t="shared" si="17"/>
        <v>5</v>
      </c>
      <c r="AA92" s="106">
        <f t="shared" si="11"/>
        <v>0</v>
      </c>
      <c r="AB92" s="106">
        <f t="shared" si="11"/>
        <v>50</v>
      </c>
      <c r="AC92" s="106">
        <f t="shared" si="11"/>
        <v>50</v>
      </c>
      <c r="AD92" s="106">
        <f t="shared" si="11"/>
        <v>50</v>
      </c>
      <c r="AE92" s="106">
        <f t="shared" si="11"/>
        <v>50</v>
      </c>
      <c r="AF92" s="106">
        <f t="shared" si="11"/>
        <v>50</v>
      </c>
      <c r="AG92" s="107">
        <f t="shared" si="18"/>
        <v>0</v>
      </c>
      <c r="AH92" s="106">
        <f t="shared" si="19"/>
        <v>71.428571428571431</v>
      </c>
      <c r="AJ92" s="48"/>
    </row>
  </sheetData>
  <mergeCells count="10">
    <mergeCell ref="O3:R3"/>
    <mergeCell ref="S3:Z3"/>
    <mergeCell ref="AA3:AH3"/>
    <mergeCell ref="A3:A4"/>
    <mergeCell ref="B3:B4"/>
    <mergeCell ref="C3:C4"/>
    <mergeCell ref="D3:D4"/>
    <mergeCell ref="F3:I3"/>
    <mergeCell ref="J3:N3"/>
    <mergeCell ref="E3:E4"/>
  </mergeCells>
  <conditionalFormatting sqref="F5:F9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5:O9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7AFD1-C889-4BB3-9A95-55E412226D3B}">
  <dimension ref="A2:AH92"/>
  <sheetViews>
    <sheetView zoomScale="70" zoomScaleNormal="70" workbookViewId="0">
      <pane xSplit="4" ySplit="4" topLeftCell="P5" activePane="bottomRight" state="frozen"/>
      <selection pane="topRight" activeCell="E1" sqref="E1"/>
      <selection pane="bottomLeft" activeCell="A5" sqref="A5"/>
      <selection pane="bottomRight" activeCell="U80" sqref="U80"/>
    </sheetView>
  </sheetViews>
  <sheetFormatPr defaultColWidth="9" defaultRowHeight="21" x14ac:dyDescent="0.4"/>
  <cols>
    <col min="1" max="1" width="4.5" style="51" customWidth="1"/>
    <col min="2" max="2" width="10" style="48" customWidth="1"/>
    <col min="3" max="3" width="5.59765625" style="48" customWidth="1"/>
    <col min="4" max="4" width="13.19921875" style="48" customWidth="1"/>
    <col min="5" max="5" width="7.19921875" style="50" customWidth="1"/>
    <col min="6" max="6" width="11" style="49" customWidth="1"/>
    <col min="7" max="7" width="14.09765625" style="49" customWidth="1"/>
    <col min="8" max="9" width="14.8984375" style="50" customWidth="1"/>
    <col min="10" max="10" width="11.8984375" style="48" customWidth="1"/>
    <col min="11" max="14" width="9" style="48"/>
    <col min="15" max="17" width="12.59765625" style="48" customWidth="1"/>
    <col min="18" max="18" width="36.296875" style="48" customWidth="1"/>
    <col min="19" max="23" width="10.59765625" style="48" customWidth="1"/>
    <col min="24" max="24" width="13.69921875" style="48" customWidth="1"/>
    <col min="25" max="26" width="10.59765625" style="48" customWidth="1"/>
    <col min="27" max="33" width="9" style="48"/>
    <col min="34" max="34" width="19.09765625" style="48" customWidth="1"/>
    <col min="35" max="16384" width="9" style="48"/>
  </cols>
  <sheetData>
    <row r="2" spans="1:34" x14ac:dyDescent="0.4">
      <c r="A2" s="47" t="s">
        <v>120</v>
      </c>
      <c r="B2" s="47"/>
      <c r="C2" s="47"/>
      <c r="D2" s="47"/>
      <c r="E2" s="93"/>
      <c r="F2" s="47"/>
      <c r="G2" s="47"/>
      <c r="H2" s="47"/>
      <c r="O2" s="47"/>
      <c r="P2" s="47"/>
      <c r="Q2" s="47"/>
      <c r="R2" s="47"/>
    </row>
    <row r="3" spans="1:34" x14ac:dyDescent="0.4">
      <c r="A3" s="214" t="s">
        <v>0</v>
      </c>
      <c r="B3" s="216" t="s">
        <v>1</v>
      </c>
      <c r="C3" s="216" t="s">
        <v>2</v>
      </c>
      <c r="D3" s="216" t="s">
        <v>3</v>
      </c>
      <c r="E3" s="52"/>
      <c r="F3" s="234" t="s">
        <v>103</v>
      </c>
      <c r="G3" s="235"/>
      <c r="H3" s="235"/>
      <c r="I3" s="236"/>
      <c r="J3" s="211" t="s">
        <v>117</v>
      </c>
      <c r="K3" s="211"/>
      <c r="L3" s="211"/>
      <c r="M3" s="211"/>
      <c r="N3" s="211"/>
      <c r="O3" s="221" t="s">
        <v>267</v>
      </c>
      <c r="P3" s="222"/>
      <c r="Q3" s="222"/>
      <c r="R3" s="223"/>
      <c r="S3" s="231" t="s">
        <v>105</v>
      </c>
      <c r="T3" s="232"/>
      <c r="U3" s="232"/>
      <c r="V3" s="232"/>
      <c r="W3" s="232"/>
      <c r="X3" s="232"/>
      <c r="Y3" s="232"/>
      <c r="Z3" s="233"/>
      <c r="AA3" s="231" t="s">
        <v>121</v>
      </c>
      <c r="AB3" s="232"/>
      <c r="AC3" s="232"/>
      <c r="AD3" s="232"/>
      <c r="AE3" s="232"/>
      <c r="AF3" s="232"/>
      <c r="AG3" s="232"/>
      <c r="AH3" s="233"/>
    </row>
    <row r="4" spans="1:34" s="58" customFormat="1" ht="63" x14ac:dyDescent="0.25">
      <c r="A4" s="215"/>
      <c r="B4" s="217"/>
      <c r="C4" s="217"/>
      <c r="D4" s="217"/>
      <c r="E4" s="94" t="s">
        <v>205</v>
      </c>
      <c r="F4" s="95" t="s">
        <v>104</v>
      </c>
      <c r="G4" s="54" t="s">
        <v>278</v>
      </c>
      <c r="H4" s="21" t="s">
        <v>277</v>
      </c>
      <c r="I4" s="96" t="s">
        <v>4</v>
      </c>
      <c r="J4" s="97" t="s">
        <v>112</v>
      </c>
      <c r="K4" s="98" t="s">
        <v>113</v>
      </c>
      <c r="L4" s="54" t="s">
        <v>114</v>
      </c>
      <c r="M4" s="56" t="s">
        <v>111</v>
      </c>
      <c r="N4" s="57" t="s">
        <v>206</v>
      </c>
      <c r="O4" s="56" t="s">
        <v>118</v>
      </c>
      <c r="P4" s="57" t="s">
        <v>116</v>
      </c>
      <c r="Q4" s="54" t="s">
        <v>297</v>
      </c>
      <c r="R4" s="56" t="s">
        <v>119</v>
      </c>
      <c r="S4" s="99" t="s">
        <v>106</v>
      </c>
      <c r="T4" s="99" t="s">
        <v>107</v>
      </c>
      <c r="U4" s="98" t="s">
        <v>108</v>
      </c>
      <c r="V4" s="98" t="s">
        <v>108</v>
      </c>
      <c r="W4" s="54" t="s">
        <v>109</v>
      </c>
      <c r="X4" s="54" t="s">
        <v>110</v>
      </c>
      <c r="Y4" s="56" t="s">
        <v>111</v>
      </c>
      <c r="Z4" s="56" t="s">
        <v>122</v>
      </c>
      <c r="AA4" s="99" t="s">
        <v>106</v>
      </c>
      <c r="AB4" s="99" t="s">
        <v>107</v>
      </c>
      <c r="AC4" s="98" t="s">
        <v>108</v>
      </c>
      <c r="AD4" s="98" t="s">
        <v>108</v>
      </c>
      <c r="AE4" s="54" t="s">
        <v>109</v>
      </c>
      <c r="AF4" s="54" t="s">
        <v>110</v>
      </c>
      <c r="AG4" s="56" t="s">
        <v>111</v>
      </c>
      <c r="AH4" s="57" t="s">
        <v>207</v>
      </c>
    </row>
    <row r="5" spans="1:34" s="51" customFormat="1" x14ac:dyDescent="0.4">
      <c r="A5" s="59">
        <v>1</v>
      </c>
      <c r="B5" s="60" t="s">
        <v>7</v>
      </c>
      <c r="C5" s="61" t="s">
        <v>8</v>
      </c>
      <c r="D5" s="60" t="s">
        <v>123</v>
      </c>
      <c r="E5" s="100">
        <v>16</v>
      </c>
      <c r="F5" s="62">
        <v>2</v>
      </c>
      <c r="G5" s="63">
        <v>0.67</v>
      </c>
      <c r="H5" s="110">
        <v>-51921843.119999997</v>
      </c>
      <c r="I5" s="65"/>
      <c r="J5" s="101">
        <f t="shared" ref="J5:J36" si="0">AA5+AB5</f>
        <v>100</v>
      </c>
      <c r="K5" s="101">
        <f t="shared" ref="K5:K36" si="1">AC5+AD5</f>
        <v>100</v>
      </c>
      <c r="L5" s="101">
        <f t="shared" ref="L5:L36" si="2">AE5+AF5</f>
        <v>0</v>
      </c>
      <c r="M5" s="101">
        <f t="shared" ref="M5:M36" si="3">AG5</f>
        <v>100</v>
      </c>
      <c r="N5" s="102">
        <f t="shared" ref="N5:N36" si="4">(S5+T5+U5+V5+W5+X5+Y5)/7*100</f>
        <v>71.428571428571431</v>
      </c>
      <c r="O5" s="62">
        <v>2</v>
      </c>
      <c r="P5" s="75">
        <f>N5</f>
        <v>71.428571428571431</v>
      </c>
      <c r="Q5" s="66">
        <v>-4326820.26</v>
      </c>
      <c r="R5" s="60"/>
      <c r="S5" s="111">
        <v>1</v>
      </c>
      <c r="T5" s="111">
        <v>1</v>
      </c>
      <c r="U5" s="111">
        <v>1</v>
      </c>
      <c r="V5" s="242">
        <v>1</v>
      </c>
      <c r="W5" s="111">
        <v>0</v>
      </c>
      <c r="X5" s="111">
        <v>0</v>
      </c>
      <c r="Y5" s="111">
        <v>1</v>
      </c>
      <c r="Z5" s="103">
        <f>S5+T5+U5+V5+W5+X5+Y5</f>
        <v>5</v>
      </c>
      <c r="AA5" s="107">
        <f t="shared" ref="AA5:AF5" si="5">IF(S5=1,50,0)</f>
        <v>50</v>
      </c>
      <c r="AB5" s="107">
        <f t="shared" si="5"/>
        <v>50</v>
      </c>
      <c r="AC5" s="107">
        <f t="shared" si="5"/>
        <v>50</v>
      </c>
      <c r="AD5" s="107">
        <f t="shared" si="5"/>
        <v>50</v>
      </c>
      <c r="AE5" s="107">
        <f t="shared" si="5"/>
        <v>0</v>
      </c>
      <c r="AF5" s="107">
        <f t="shared" si="5"/>
        <v>0</v>
      </c>
      <c r="AG5" s="107">
        <f>IF(Y5=1,100,0)</f>
        <v>100</v>
      </c>
      <c r="AH5" s="107">
        <f>Z5/7*100</f>
        <v>71.428571428571431</v>
      </c>
    </row>
    <row r="6" spans="1:34" s="51" customFormat="1" x14ac:dyDescent="0.4">
      <c r="A6" s="59">
        <v>2</v>
      </c>
      <c r="B6" s="60" t="s">
        <v>7</v>
      </c>
      <c r="C6" s="61" t="s">
        <v>9</v>
      </c>
      <c r="D6" s="60" t="s">
        <v>124</v>
      </c>
      <c r="E6" s="100">
        <v>6</v>
      </c>
      <c r="F6" s="71">
        <v>1</v>
      </c>
      <c r="G6" s="63">
        <v>4.0199999999999996</v>
      </c>
      <c r="H6" s="110">
        <v>-19637436.370000001</v>
      </c>
      <c r="I6" s="65"/>
      <c r="J6" s="101">
        <f t="shared" si="0"/>
        <v>0</v>
      </c>
      <c r="K6" s="101">
        <f t="shared" si="1"/>
        <v>50</v>
      </c>
      <c r="L6" s="101">
        <f t="shared" si="2"/>
        <v>0</v>
      </c>
      <c r="M6" s="101">
        <f t="shared" si="3"/>
        <v>0</v>
      </c>
      <c r="N6" s="102">
        <f t="shared" si="4"/>
        <v>14.285714285714285</v>
      </c>
      <c r="O6" s="71">
        <v>1</v>
      </c>
      <c r="P6" s="72">
        <f t="shared" ref="P6:P69" si="6">N6</f>
        <v>14.285714285714285</v>
      </c>
      <c r="Q6" s="64">
        <v>-1636453.0308333335</v>
      </c>
      <c r="R6" s="60"/>
      <c r="S6" s="111">
        <v>0</v>
      </c>
      <c r="T6" s="111">
        <v>0</v>
      </c>
      <c r="U6" s="111">
        <v>0</v>
      </c>
      <c r="V6" s="242">
        <v>1</v>
      </c>
      <c r="W6" s="111">
        <v>0</v>
      </c>
      <c r="X6" s="111">
        <v>0</v>
      </c>
      <c r="Y6" s="111">
        <v>0</v>
      </c>
      <c r="Z6" s="103">
        <f t="shared" ref="Z6:Z69" si="7">S6+T6+U6+V6+W6+X6+Y6</f>
        <v>1</v>
      </c>
      <c r="AA6" s="107">
        <f t="shared" ref="AA6:AA69" si="8">IF(S6=1,50,0)</f>
        <v>0</v>
      </c>
      <c r="AB6" s="107">
        <f t="shared" ref="AB6:AB20" si="9">IF(T6=1,50,0)</f>
        <v>0</v>
      </c>
      <c r="AC6" s="107">
        <f t="shared" ref="AC6:AC20" si="10">IF(U6=1,50,0)</f>
        <v>0</v>
      </c>
      <c r="AD6" s="107">
        <f t="shared" ref="AD6:AD20" si="11">IF(V6=1,50,0)</f>
        <v>50</v>
      </c>
      <c r="AE6" s="107">
        <f t="shared" ref="AE6:AE20" si="12">IF(W6=1,50,0)</f>
        <v>0</v>
      </c>
      <c r="AF6" s="107">
        <f t="shared" ref="AF6:AF20" si="13">IF(X6=1,50,0)</f>
        <v>0</v>
      </c>
      <c r="AG6" s="107">
        <f t="shared" ref="AG6:AG69" si="14">IF(Y6=1,100,0)</f>
        <v>0</v>
      </c>
      <c r="AH6" s="107">
        <f t="shared" ref="AH6:AH69" si="15">Z6/7*100</f>
        <v>14.285714285714285</v>
      </c>
    </row>
    <row r="7" spans="1:34" s="51" customFormat="1" x14ac:dyDescent="0.4">
      <c r="A7" s="59">
        <v>3</v>
      </c>
      <c r="B7" s="60" t="s">
        <v>7</v>
      </c>
      <c r="C7" s="61" t="s">
        <v>10</v>
      </c>
      <c r="D7" s="60" t="s">
        <v>125</v>
      </c>
      <c r="E7" s="100">
        <v>6</v>
      </c>
      <c r="F7" s="73">
        <v>1</v>
      </c>
      <c r="G7" s="63">
        <v>5.0599999999999996</v>
      </c>
      <c r="H7" s="110">
        <v>-14448218.619999999</v>
      </c>
      <c r="I7" s="65"/>
      <c r="J7" s="101">
        <f t="shared" si="0"/>
        <v>0</v>
      </c>
      <c r="K7" s="101">
        <f t="shared" si="1"/>
        <v>50</v>
      </c>
      <c r="L7" s="101">
        <f t="shared" si="2"/>
        <v>0</v>
      </c>
      <c r="M7" s="101">
        <f t="shared" si="3"/>
        <v>100</v>
      </c>
      <c r="N7" s="102">
        <f t="shared" si="4"/>
        <v>28.571428571428569</v>
      </c>
      <c r="O7" s="73">
        <v>1</v>
      </c>
      <c r="P7" s="72">
        <f t="shared" si="6"/>
        <v>28.571428571428569</v>
      </c>
      <c r="Q7" s="66">
        <v>-1204018.2183333333</v>
      </c>
      <c r="R7" s="60"/>
      <c r="S7" s="111">
        <v>0</v>
      </c>
      <c r="T7" s="111">
        <v>0</v>
      </c>
      <c r="U7" s="111">
        <v>0</v>
      </c>
      <c r="V7" s="242">
        <v>1</v>
      </c>
      <c r="W7" s="111">
        <v>0</v>
      </c>
      <c r="X7" s="111">
        <v>0</v>
      </c>
      <c r="Y7" s="111">
        <v>1</v>
      </c>
      <c r="Z7" s="103">
        <f t="shared" si="7"/>
        <v>2</v>
      </c>
      <c r="AA7" s="107">
        <f t="shared" si="8"/>
        <v>0</v>
      </c>
      <c r="AB7" s="107">
        <f t="shared" si="9"/>
        <v>0</v>
      </c>
      <c r="AC7" s="107">
        <f t="shared" si="10"/>
        <v>0</v>
      </c>
      <c r="AD7" s="107">
        <f t="shared" si="11"/>
        <v>50</v>
      </c>
      <c r="AE7" s="107">
        <f t="shared" si="12"/>
        <v>0</v>
      </c>
      <c r="AF7" s="107">
        <f t="shared" si="13"/>
        <v>0</v>
      </c>
      <c r="AG7" s="107">
        <f t="shared" si="14"/>
        <v>100</v>
      </c>
      <c r="AH7" s="107">
        <f t="shared" si="15"/>
        <v>28.571428571428569</v>
      </c>
    </row>
    <row r="8" spans="1:34" s="51" customFormat="1" x14ac:dyDescent="0.4">
      <c r="A8" s="59">
        <v>4</v>
      </c>
      <c r="B8" s="60" t="s">
        <v>7</v>
      </c>
      <c r="C8" s="61" t="s">
        <v>11</v>
      </c>
      <c r="D8" s="60" t="s">
        <v>126</v>
      </c>
      <c r="E8" s="100">
        <v>5</v>
      </c>
      <c r="F8" s="73">
        <v>1</v>
      </c>
      <c r="G8" s="63">
        <v>2.81</v>
      </c>
      <c r="H8" s="110">
        <v>-13422614.66</v>
      </c>
      <c r="I8" s="65"/>
      <c r="J8" s="101">
        <f t="shared" si="0"/>
        <v>50</v>
      </c>
      <c r="K8" s="101">
        <f t="shared" si="1"/>
        <v>100</v>
      </c>
      <c r="L8" s="101">
        <f t="shared" si="2"/>
        <v>0</v>
      </c>
      <c r="M8" s="101">
        <f t="shared" si="3"/>
        <v>0</v>
      </c>
      <c r="N8" s="102">
        <f t="shared" si="4"/>
        <v>42.857142857142854</v>
      </c>
      <c r="O8" s="73">
        <v>1</v>
      </c>
      <c r="P8" s="72">
        <f t="shared" si="6"/>
        <v>42.857142857142854</v>
      </c>
      <c r="Q8" s="66">
        <v>-1118551.2216666667</v>
      </c>
      <c r="R8" s="60"/>
      <c r="S8" s="111">
        <v>0</v>
      </c>
      <c r="T8" s="111">
        <v>1</v>
      </c>
      <c r="U8" s="111">
        <v>1</v>
      </c>
      <c r="V8" s="242">
        <v>1</v>
      </c>
      <c r="W8" s="111">
        <v>0</v>
      </c>
      <c r="X8" s="111">
        <v>0</v>
      </c>
      <c r="Y8" s="111">
        <v>0</v>
      </c>
      <c r="Z8" s="103">
        <f t="shared" si="7"/>
        <v>3</v>
      </c>
      <c r="AA8" s="107">
        <f t="shared" si="8"/>
        <v>0</v>
      </c>
      <c r="AB8" s="107">
        <f t="shared" si="9"/>
        <v>50</v>
      </c>
      <c r="AC8" s="107">
        <f t="shared" si="10"/>
        <v>50</v>
      </c>
      <c r="AD8" s="107">
        <f t="shared" si="11"/>
        <v>50</v>
      </c>
      <c r="AE8" s="107">
        <f t="shared" si="12"/>
        <v>0</v>
      </c>
      <c r="AF8" s="107">
        <f t="shared" si="13"/>
        <v>0</v>
      </c>
      <c r="AG8" s="107">
        <f t="shared" si="14"/>
        <v>0</v>
      </c>
      <c r="AH8" s="107">
        <f t="shared" si="15"/>
        <v>42.857142857142854</v>
      </c>
    </row>
    <row r="9" spans="1:34" s="51" customFormat="1" x14ac:dyDescent="0.4">
      <c r="A9" s="59">
        <v>5</v>
      </c>
      <c r="B9" s="60" t="s">
        <v>7</v>
      </c>
      <c r="C9" s="61" t="s">
        <v>12</v>
      </c>
      <c r="D9" s="60" t="s">
        <v>127</v>
      </c>
      <c r="E9" s="100">
        <v>5</v>
      </c>
      <c r="F9" s="74">
        <v>1</v>
      </c>
      <c r="G9" s="63">
        <v>1.57</v>
      </c>
      <c r="H9" s="110">
        <v>-8094338.2699999996</v>
      </c>
      <c r="I9" s="65"/>
      <c r="J9" s="101">
        <f t="shared" si="0"/>
        <v>50</v>
      </c>
      <c r="K9" s="101">
        <f t="shared" si="1"/>
        <v>50</v>
      </c>
      <c r="L9" s="101">
        <f t="shared" si="2"/>
        <v>0</v>
      </c>
      <c r="M9" s="101">
        <f t="shared" si="3"/>
        <v>100</v>
      </c>
      <c r="N9" s="102">
        <f t="shared" si="4"/>
        <v>42.857142857142854</v>
      </c>
      <c r="O9" s="74">
        <v>1</v>
      </c>
      <c r="P9" s="72">
        <f t="shared" si="6"/>
        <v>42.857142857142854</v>
      </c>
      <c r="Q9" s="64">
        <v>-674528.18916666659</v>
      </c>
      <c r="R9" s="60"/>
      <c r="S9" s="111">
        <v>0</v>
      </c>
      <c r="T9" s="111">
        <v>1</v>
      </c>
      <c r="U9" s="111">
        <v>0</v>
      </c>
      <c r="V9" s="242">
        <v>1</v>
      </c>
      <c r="W9" s="111">
        <v>0</v>
      </c>
      <c r="X9" s="111">
        <v>0</v>
      </c>
      <c r="Y9" s="111">
        <v>1</v>
      </c>
      <c r="Z9" s="103">
        <f t="shared" si="7"/>
        <v>3</v>
      </c>
      <c r="AA9" s="107">
        <f t="shared" si="8"/>
        <v>0</v>
      </c>
      <c r="AB9" s="107">
        <f t="shared" si="9"/>
        <v>50</v>
      </c>
      <c r="AC9" s="107">
        <f t="shared" si="10"/>
        <v>0</v>
      </c>
      <c r="AD9" s="107">
        <f t="shared" si="11"/>
        <v>50</v>
      </c>
      <c r="AE9" s="107">
        <f t="shared" si="12"/>
        <v>0</v>
      </c>
      <c r="AF9" s="107">
        <f t="shared" si="13"/>
        <v>0</v>
      </c>
      <c r="AG9" s="107">
        <f t="shared" si="14"/>
        <v>100</v>
      </c>
      <c r="AH9" s="107">
        <f t="shared" si="15"/>
        <v>42.857142857142854</v>
      </c>
    </row>
    <row r="10" spans="1:34" s="51" customFormat="1" x14ac:dyDescent="0.4">
      <c r="A10" s="59">
        <v>6</v>
      </c>
      <c r="B10" s="60" t="s">
        <v>7</v>
      </c>
      <c r="C10" s="61" t="s">
        <v>13</v>
      </c>
      <c r="D10" s="60" t="s">
        <v>128</v>
      </c>
      <c r="E10" s="100">
        <v>6</v>
      </c>
      <c r="F10" s="62">
        <v>2</v>
      </c>
      <c r="G10" s="63">
        <v>0.75</v>
      </c>
      <c r="H10" s="110">
        <v>-14415871.390000001</v>
      </c>
      <c r="I10" s="65"/>
      <c r="J10" s="101">
        <f t="shared" si="0"/>
        <v>0</v>
      </c>
      <c r="K10" s="101">
        <f t="shared" si="1"/>
        <v>100</v>
      </c>
      <c r="L10" s="101">
        <f t="shared" si="2"/>
        <v>100</v>
      </c>
      <c r="M10" s="101">
        <f t="shared" si="3"/>
        <v>100</v>
      </c>
      <c r="N10" s="102">
        <f t="shared" si="4"/>
        <v>71.428571428571431</v>
      </c>
      <c r="O10" s="62">
        <v>2</v>
      </c>
      <c r="P10" s="75">
        <f t="shared" si="6"/>
        <v>71.428571428571431</v>
      </c>
      <c r="Q10" s="64">
        <v>-1201322.6158333335</v>
      </c>
      <c r="R10" s="60"/>
      <c r="S10" s="111">
        <v>0</v>
      </c>
      <c r="T10" s="111">
        <v>0</v>
      </c>
      <c r="U10" s="111">
        <v>1</v>
      </c>
      <c r="V10" s="242">
        <v>1</v>
      </c>
      <c r="W10" s="111">
        <v>1</v>
      </c>
      <c r="X10" s="111">
        <v>1</v>
      </c>
      <c r="Y10" s="111">
        <v>1</v>
      </c>
      <c r="Z10" s="103">
        <f t="shared" si="7"/>
        <v>5</v>
      </c>
      <c r="AA10" s="107">
        <f t="shared" si="8"/>
        <v>0</v>
      </c>
      <c r="AB10" s="107">
        <f t="shared" si="9"/>
        <v>0</v>
      </c>
      <c r="AC10" s="107">
        <f t="shared" si="10"/>
        <v>50</v>
      </c>
      <c r="AD10" s="107">
        <f t="shared" si="11"/>
        <v>50</v>
      </c>
      <c r="AE10" s="107">
        <f t="shared" si="12"/>
        <v>50</v>
      </c>
      <c r="AF10" s="107">
        <f t="shared" si="13"/>
        <v>50</v>
      </c>
      <c r="AG10" s="107">
        <f t="shared" si="14"/>
        <v>100</v>
      </c>
      <c r="AH10" s="107">
        <f t="shared" si="15"/>
        <v>71.428571428571431</v>
      </c>
    </row>
    <row r="11" spans="1:34" s="51" customFormat="1" x14ac:dyDescent="0.4">
      <c r="A11" s="59">
        <v>7</v>
      </c>
      <c r="B11" s="60" t="s">
        <v>7</v>
      </c>
      <c r="C11" s="61" t="s">
        <v>14</v>
      </c>
      <c r="D11" s="60" t="s">
        <v>129</v>
      </c>
      <c r="E11" s="100">
        <v>6</v>
      </c>
      <c r="F11" s="71">
        <v>1</v>
      </c>
      <c r="G11" s="63">
        <v>3.97</v>
      </c>
      <c r="H11" s="110">
        <v>-19508749.859999999</v>
      </c>
      <c r="I11" s="65"/>
      <c r="J11" s="101">
        <f t="shared" si="0"/>
        <v>0</v>
      </c>
      <c r="K11" s="101">
        <f t="shared" si="1"/>
        <v>100</v>
      </c>
      <c r="L11" s="101">
        <f t="shared" si="2"/>
        <v>100</v>
      </c>
      <c r="M11" s="101">
        <f t="shared" si="3"/>
        <v>0</v>
      </c>
      <c r="N11" s="102">
        <f t="shared" si="4"/>
        <v>57.142857142857139</v>
      </c>
      <c r="O11" s="71">
        <v>1</v>
      </c>
      <c r="P11" s="75">
        <f t="shared" si="6"/>
        <v>57.142857142857139</v>
      </c>
      <c r="Q11" s="64">
        <v>-1625729.155</v>
      </c>
      <c r="R11" s="60"/>
      <c r="S11" s="111">
        <v>0</v>
      </c>
      <c r="T11" s="111">
        <v>0</v>
      </c>
      <c r="U11" s="111">
        <v>1</v>
      </c>
      <c r="V11" s="242">
        <v>1</v>
      </c>
      <c r="W11" s="111">
        <v>1</v>
      </c>
      <c r="X11" s="111">
        <v>1</v>
      </c>
      <c r="Y11" s="111">
        <v>0</v>
      </c>
      <c r="Z11" s="103">
        <f t="shared" si="7"/>
        <v>4</v>
      </c>
      <c r="AA11" s="107">
        <f t="shared" si="8"/>
        <v>0</v>
      </c>
      <c r="AB11" s="107">
        <f t="shared" si="9"/>
        <v>0</v>
      </c>
      <c r="AC11" s="107">
        <f t="shared" si="10"/>
        <v>50</v>
      </c>
      <c r="AD11" s="107">
        <f t="shared" si="11"/>
        <v>50</v>
      </c>
      <c r="AE11" s="107">
        <f t="shared" si="12"/>
        <v>50</v>
      </c>
      <c r="AF11" s="107">
        <f t="shared" si="13"/>
        <v>50</v>
      </c>
      <c r="AG11" s="107">
        <f t="shared" si="14"/>
        <v>0</v>
      </c>
      <c r="AH11" s="107">
        <f t="shared" si="15"/>
        <v>57.142857142857139</v>
      </c>
    </row>
    <row r="12" spans="1:34" s="51" customFormat="1" x14ac:dyDescent="0.4">
      <c r="A12" s="59">
        <v>8</v>
      </c>
      <c r="B12" s="60" t="s">
        <v>7</v>
      </c>
      <c r="C12" s="61" t="s">
        <v>15</v>
      </c>
      <c r="D12" s="60" t="s">
        <v>130</v>
      </c>
      <c r="E12" s="100">
        <v>12</v>
      </c>
      <c r="F12" s="73">
        <v>1</v>
      </c>
      <c r="G12" s="63">
        <v>1.61</v>
      </c>
      <c r="H12" s="110">
        <v>-26915093.91</v>
      </c>
      <c r="I12" s="65"/>
      <c r="J12" s="101">
        <f t="shared" si="0"/>
        <v>0</v>
      </c>
      <c r="K12" s="101">
        <f t="shared" si="1"/>
        <v>100</v>
      </c>
      <c r="L12" s="101">
        <f t="shared" si="2"/>
        <v>0</v>
      </c>
      <c r="M12" s="101">
        <f t="shared" si="3"/>
        <v>0</v>
      </c>
      <c r="N12" s="102">
        <f t="shared" si="4"/>
        <v>28.571428571428569</v>
      </c>
      <c r="O12" s="73">
        <v>1</v>
      </c>
      <c r="P12" s="72">
        <f t="shared" si="6"/>
        <v>28.571428571428569</v>
      </c>
      <c r="Q12" s="66">
        <v>-2242924.4925000002</v>
      </c>
      <c r="R12" s="60"/>
      <c r="S12" s="111">
        <v>0</v>
      </c>
      <c r="T12" s="111">
        <v>0</v>
      </c>
      <c r="U12" s="111">
        <v>1</v>
      </c>
      <c r="V12" s="242">
        <v>1</v>
      </c>
      <c r="W12" s="111">
        <v>0</v>
      </c>
      <c r="X12" s="111">
        <v>0</v>
      </c>
      <c r="Y12" s="111">
        <v>0</v>
      </c>
      <c r="Z12" s="103">
        <f t="shared" si="7"/>
        <v>2</v>
      </c>
      <c r="AA12" s="107">
        <f t="shared" si="8"/>
        <v>0</v>
      </c>
      <c r="AB12" s="107">
        <f t="shared" si="9"/>
        <v>0</v>
      </c>
      <c r="AC12" s="107">
        <f t="shared" si="10"/>
        <v>50</v>
      </c>
      <c r="AD12" s="107">
        <f t="shared" si="11"/>
        <v>50</v>
      </c>
      <c r="AE12" s="107">
        <f t="shared" si="12"/>
        <v>0</v>
      </c>
      <c r="AF12" s="107">
        <f t="shared" si="13"/>
        <v>0</v>
      </c>
      <c r="AG12" s="107">
        <f t="shared" si="14"/>
        <v>0</v>
      </c>
      <c r="AH12" s="107">
        <f t="shared" si="15"/>
        <v>28.571428571428569</v>
      </c>
    </row>
    <row r="13" spans="1:34" s="51" customFormat="1" x14ac:dyDescent="0.4">
      <c r="A13" s="59">
        <v>9</v>
      </c>
      <c r="B13" s="60" t="s">
        <v>7</v>
      </c>
      <c r="C13" s="61" t="s">
        <v>16</v>
      </c>
      <c r="D13" s="60" t="s">
        <v>131</v>
      </c>
      <c r="E13" s="100">
        <v>6</v>
      </c>
      <c r="F13" s="73">
        <v>1</v>
      </c>
      <c r="G13" s="63">
        <v>3.65</v>
      </c>
      <c r="H13" s="110">
        <v>-6963504.96</v>
      </c>
      <c r="I13" s="65"/>
      <c r="J13" s="101">
        <f t="shared" si="0"/>
        <v>50</v>
      </c>
      <c r="K13" s="101">
        <f t="shared" si="1"/>
        <v>100</v>
      </c>
      <c r="L13" s="101">
        <f t="shared" si="2"/>
        <v>0</v>
      </c>
      <c r="M13" s="101">
        <f t="shared" si="3"/>
        <v>100</v>
      </c>
      <c r="N13" s="102">
        <f t="shared" si="4"/>
        <v>57.142857142857139</v>
      </c>
      <c r="O13" s="73">
        <v>1</v>
      </c>
      <c r="P13" s="75">
        <f t="shared" si="6"/>
        <v>57.142857142857139</v>
      </c>
      <c r="Q13" s="66">
        <v>-580292.07999999996</v>
      </c>
      <c r="R13" s="60"/>
      <c r="S13" s="111">
        <v>0</v>
      </c>
      <c r="T13" s="111">
        <v>1</v>
      </c>
      <c r="U13" s="111">
        <v>1</v>
      </c>
      <c r="V13" s="242">
        <v>1</v>
      </c>
      <c r="W13" s="111">
        <v>0</v>
      </c>
      <c r="X13" s="111">
        <v>0</v>
      </c>
      <c r="Y13" s="111">
        <v>1</v>
      </c>
      <c r="Z13" s="103">
        <f t="shared" si="7"/>
        <v>4</v>
      </c>
      <c r="AA13" s="107">
        <f t="shared" si="8"/>
        <v>0</v>
      </c>
      <c r="AB13" s="107">
        <f t="shared" si="9"/>
        <v>50</v>
      </c>
      <c r="AC13" s="107">
        <f t="shared" si="10"/>
        <v>50</v>
      </c>
      <c r="AD13" s="107">
        <f t="shared" si="11"/>
        <v>50</v>
      </c>
      <c r="AE13" s="107">
        <f t="shared" si="12"/>
        <v>0</v>
      </c>
      <c r="AF13" s="107">
        <f t="shared" si="13"/>
        <v>0</v>
      </c>
      <c r="AG13" s="107">
        <f t="shared" si="14"/>
        <v>100</v>
      </c>
      <c r="AH13" s="107">
        <f t="shared" si="15"/>
        <v>57.142857142857139</v>
      </c>
    </row>
    <row r="14" spans="1:34" s="51" customFormat="1" x14ac:dyDescent="0.4">
      <c r="A14" s="59">
        <v>10</v>
      </c>
      <c r="B14" s="60" t="s">
        <v>7</v>
      </c>
      <c r="C14" s="61" t="s">
        <v>17</v>
      </c>
      <c r="D14" s="60" t="s">
        <v>132</v>
      </c>
      <c r="E14" s="100">
        <v>6</v>
      </c>
      <c r="F14" s="73">
        <v>1</v>
      </c>
      <c r="G14" s="63">
        <v>4.07</v>
      </c>
      <c r="H14" s="110">
        <v>-26212531.469999999</v>
      </c>
      <c r="I14" s="65"/>
      <c r="J14" s="101">
        <f t="shared" si="0"/>
        <v>50</v>
      </c>
      <c r="K14" s="101">
        <f t="shared" si="1"/>
        <v>0</v>
      </c>
      <c r="L14" s="101">
        <f t="shared" si="2"/>
        <v>0</v>
      </c>
      <c r="M14" s="101">
        <f t="shared" si="3"/>
        <v>100</v>
      </c>
      <c r="N14" s="102">
        <f t="shared" si="4"/>
        <v>28.571428571428569</v>
      </c>
      <c r="O14" s="73">
        <v>1</v>
      </c>
      <c r="P14" s="72">
        <f t="shared" si="6"/>
        <v>28.571428571428569</v>
      </c>
      <c r="Q14" s="64">
        <v>-2184377.6225000001</v>
      </c>
      <c r="R14" s="60"/>
      <c r="S14" s="111">
        <v>1</v>
      </c>
      <c r="T14" s="111">
        <v>0</v>
      </c>
      <c r="U14" s="111">
        <v>0</v>
      </c>
      <c r="V14" s="242">
        <v>0</v>
      </c>
      <c r="W14" s="111">
        <v>0</v>
      </c>
      <c r="X14" s="111">
        <v>0</v>
      </c>
      <c r="Y14" s="111">
        <v>1</v>
      </c>
      <c r="Z14" s="103">
        <f t="shared" si="7"/>
        <v>2</v>
      </c>
      <c r="AA14" s="107">
        <f t="shared" si="8"/>
        <v>50</v>
      </c>
      <c r="AB14" s="107">
        <f t="shared" si="9"/>
        <v>0</v>
      </c>
      <c r="AC14" s="107">
        <f t="shared" si="10"/>
        <v>0</v>
      </c>
      <c r="AD14" s="107">
        <f t="shared" si="11"/>
        <v>0</v>
      </c>
      <c r="AE14" s="107">
        <f t="shared" si="12"/>
        <v>0</v>
      </c>
      <c r="AF14" s="107">
        <f t="shared" si="13"/>
        <v>0</v>
      </c>
      <c r="AG14" s="107">
        <f t="shared" si="14"/>
        <v>100</v>
      </c>
      <c r="AH14" s="107">
        <f t="shared" si="15"/>
        <v>28.571428571428569</v>
      </c>
    </row>
    <row r="15" spans="1:34" s="51" customFormat="1" x14ac:dyDescent="0.4">
      <c r="A15" s="59">
        <v>11</v>
      </c>
      <c r="B15" s="60" t="s">
        <v>7</v>
      </c>
      <c r="C15" s="61" t="s">
        <v>18</v>
      </c>
      <c r="D15" s="60" t="s">
        <v>133</v>
      </c>
      <c r="E15" s="100">
        <v>13</v>
      </c>
      <c r="F15" s="78">
        <v>7</v>
      </c>
      <c r="G15" s="76">
        <v>0.21</v>
      </c>
      <c r="H15" s="110">
        <v>-19859450.609999999</v>
      </c>
      <c r="I15" s="112" t="s">
        <v>208</v>
      </c>
      <c r="J15" s="101">
        <f t="shared" si="0"/>
        <v>100</v>
      </c>
      <c r="K15" s="101">
        <f t="shared" si="1"/>
        <v>100</v>
      </c>
      <c r="L15" s="101">
        <f t="shared" si="2"/>
        <v>0</v>
      </c>
      <c r="M15" s="101">
        <f t="shared" si="3"/>
        <v>100</v>
      </c>
      <c r="N15" s="102">
        <f t="shared" si="4"/>
        <v>71.428571428571431</v>
      </c>
      <c r="O15" s="78">
        <v>7</v>
      </c>
      <c r="P15" s="75">
        <f t="shared" si="6"/>
        <v>71.428571428571431</v>
      </c>
      <c r="Q15" s="66">
        <v>-1654954.2175</v>
      </c>
      <c r="R15" s="60"/>
      <c r="S15" s="111">
        <v>1</v>
      </c>
      <c r="T15" s="111">
        <v>1</v>
      </c>
      <c r="U15" s="111">
        <v>1</v>
      </c>
      <c r="V15" s="242">
        <v>1</v>
      </c>
      <c r="W15" s="111">
        <v>0</v>
      </c>
      <c r="X15" s="111">
        <v>0</v>
      </c>
      <c r="Y15" s="111">
        <v>1</v>
      </c>
      <c r="Z15" s="103">
        <f t="shared" si="7"/>
        <v>5</v>
      </c>
      <c r="AA15" s="107">
        <f t="shared" si="8"/>
        <v>50</v>
      </c>
      <c r="AB15" s="107">
        <f t="shared" si="9"/>
        <v>50</v>
      </c>
      <c r="AC15" s="107">
        <f t="shared" si="10"/>
        <v>50</v>
      </c>
      <c r="AD15" s="107">
        <f t="shared" si="11"/>
        <v>50</v>
      </c>
      <c r="AE15" s="107">
        <f t="shared" si="12"/>
        <v>0</v>
      </c>
      <c r="AF15" s="107">
        <f t="shared" si="13"/>
        <v>0</v>
      </c>
      <c r="AG15" s="107">
        <f t="shared" si="14"/>
        <v>100</v>
      </c>
      <c r="AH15" s="107">
        <f t="shared" si="15"/>
        <v>71.428571428571431</v>
      </c>
    </row>
    <row r="16" spans="1:34" s="51" customFormat="1" x14ac:dyDescent="0.4">
      <c r="A16" s="59">
        <v>12</v>
      </c>
      <c r="B16" s="60" t="s">
        <v>7</v>
      </c>
      <c r="C16" s="61" t="s">
        <v>19</v>
      </c>
      <c r="D16" s="60" t="s">
        <v>134</v>
      </c>
      <c r="E16" s="100">
        <v>2</v>
      </c>
      <c r="F16" s="81">
        <v>6</v>
      </c>
      <c r="G16" s="76">
        <v>0.49</v>
      </c>
      <c r="H16" s="110">
        <v>-4988184.58</v>
      </c>
      <c r="I16" s="82" t="s">
        <v>208</v>
      </c>
      <c r="J16" s="101">
        <f t="shared" si="0"/>
        <v>50</v>
      </c>
      <c r="K16" s="101">
        <f t="shared" si="1"/>
        <v>100</v>
      </c>
      <c r="L16" s="101">
        <f t="shared" si="2"/>
        <v>0</v>
      </c>
      <c r="M16" s="101">
        <f t="shared" si="3"/>
        <v>0</v>
      </c>
      <c r="N16" s="102">
        <f t="shared" si="4"/>
        <v>42.857142857142854</v>
      </c>
      <c r="O16" s="81">
        <v>6</v>
      </c>
      <c r="P16" s="72">
        <f t="shared" si="6"/>
        <v>42.857142857142854</v>
      </c>
      <c r="Q16" s="64">
        <v>-415682.04833333334</v>
      </c>
      <c r="R16" s="60"/>
      <c r="S16" s="111">
        <v>0</v>
      </c>
      <c r="T16" s="111">
        <v>1</v>
      </c>
      <c r="U16" s="111">
        <v>1</v>
      </c>
      <c r="V16" s="242">
        <v>1</v>
      </c>
      <c r="W16" s="111">
        <v>0</v>
      </c>
      <c r="X16" s="111">
        <v>0</v>
      </c>
      <c r="Y16" s="111">
        <v>0</v>
      </c>
      <c r="Z16" s="103">
        <f t="shared" si="7"/>
        <v>3</v>
      </c>
      <c r="AA16" s="107">
        <f t="shared" si="8"/>
        <v>0</v>
      </c>
      <c r="AB16" s="107">
        <f t="shared" si="9"/>
        <v>50</v>
      </c>
      <c r="AC16" s="107">
        <f t="shared" si="10"/>
        <v>50</v>
      </c>
      <c r="AD16" s="107">
        <f t="shared" si="11"/>
        <v>50</v>
      </c>
      <c r="AE16" s="107">
        <f t="shared" si="12"/>
        <v>0</v>
      </c>
      <c r="AF16" s="107">
        <f t="shared" si="13"/>
        <v>0</v>
      </c>
      <c r="AG16" s="107">
        <f t="shared" si="14"/>
        <v>0</v>
      </c>
      <c r="AH16" s="107">
        <f t="shared" si="15"/>
        <v>42.857142857142854</v>
      </c>
    </row>
    <row r="17" spans="1:34" s="51" customFormat="1" x14ac:dyDescent="0.4">
      <c r="A17" s="59">
        <v>13</v>
      </c>
      <c r="B17" s="60" t="s">
        <v>20</v>
      </c>
      <c r="C17" s="61" t="s">
        <v>21</v>
      </c>
      <c r="D17" s="84" t="s">
        <v>20</v>
      </c>
      <c r="E17" s="104">
        <v>16</v>
      </c>
      <c r="F17" s="73">
        <v>1</v>
      </c>
      <c r="G17" s="63">
        <v>1.42</v>
      </c>
      <c r="H17" s="110">
        <v>-10915922.550000001</v>
      </c>
      <c r="I17" s="65"/>
      <c r="J17" s="101">
        <f t="shared" si="0"/>
        <v>100</v>
      </c>
      <c r="K17" s="101">
        <f t="shared" si="1"/>
        <v>100</v>
      </c>
      <c r="L17" s="101">
        <f t="shared" si="2"/>
        <v>0</v>
      </c>
      <c r="M17" s="101">
        <f t="shared" si="3"/>
        <v>0</v>
      </c>
      <c r="N17" s="102">
        <f t="shared" si="4"/>
        <v>57.142857142857139</v>
      </c>
      <c r="O17" s="73">
        <v>1</v>
      </c>
      <c r="P17" s="75">
        <f t="shared" si="6"/>
        <v>57.142857142857139</v>
      </c>
      <c r="Q17" s="66">
        <v>-909660.21250000002</v>
      </c>
      <c r="R17" s="84"/>
      <c r="S17" s="111">
        <v>1</v>
      </c>
      <c r="T17" s="111">
        <v>1</v>
      </c>
      <c r="U17" s="111">
        <v>1</v>
      </c>
      <c r="V17" s="242">
        <v>1</v>
      </c>
      <c r="W17" s="111">
        <v>0</v>
      </c>
      <c r="X17" s="111">
        <v>0</v>
      </c>
      <c r="Y17" s="111">
        <v>0</v>
      </c>
      <c r="Z17" s="103">
        <f t="shared" si="7"/>
        <v>4</v>
      </c>
      <c r="AA17" s="107">
        <f t="shared" si="8"/>
        <v>50</v>
      </c>
      <c r="AB17" s="107">
        <f t="shared" si="9"/>
        <v>50</v>
      </c>
      <c r="AC17" s="107">
        <f t="shared" si="10"/>
        <v>50</v>
      </c>
      <c r="AD17" s="107">
        <f t="shared" si="11"/>
        <v>50</v>
      </c>
      <c r="AE17" s="107">
        <f t="shared" si="12"/>
        <v>0</v>
      </c>
      <c r="AF17" s="107">
        <f t="shared" si="13"/>
        <v>0</v>
      </c>
      <c r="AG17" s="107">
        <f t="shared" si="14"/>
        <v>0</v>
      </c>
      <c r="AH17" s="107">
        <f t="shared" si="15"/>
        <v>57.142857142857139</v>
      </c>
    </row>
    <row r="18" spans="1:34" s="51" customFormat="1" x14ac:dyDescent="0.4">
      <c r="A18" s="59">
        <v>14</v>
      </c>
      <c r="B18" s="60" t="s">
        <v>20</v>
      </c>
      <c r="C18" s="61" t="s">
        <v>22</v>
      </c>
      <c r="D18" s="84" t="s">
        <v>135</v>
      </c>
      <c r="E18" s="104">
        <v>6</v>
      </c>
      <c r="F18" s="74">
        <v>1</v>
      </c>
      <c r="G18" s="63">
        <v>2.8</v>
      </c>
      <c r="H18" s="110">
        <v>-27781624.260000002</v>
      </c>
      <c r="I18" s="65"/>
      <c r="J18" s="101">
        <f t="shared" si="0"/>
        <v>100</v>
      </c>
      <c r="K18" s="101">
        <f t="shared" si="1"/>
        <v>100</v>
      </c>
      <c r="L18" s="101">
        <f t="shared" si="2"/>
        <v>50</v>
      </c>
      <c r="M18" s="101">
        <f t="shared" si="3"/>
        <v>100</v>
      </c>
      <c r="N18" s="102">
        <f t="shared" si="4"/>
        <v>85.714285714285708</v>
      </c>
      <c r="O18" s="74">
        <v>1</v>
      </c>
      <c r="P18" s="75">
        <f t="shared" si="6"/>
        <v>85.714285714285708</v>
      </c>
      <c r="Q18" s="64">
        <v>-2315135.355</v>
      </c>
      <c r="R18" s="84"/>
      <c r="S18" s="111">
        <v>1</v>
      </c>
      <c r="T18" s="111">
        <v>1</v>
      </c>
      <c r="U18" s="111">
        <v>1</v>
      </c>
      <c r="V18" s="242">
        <v>1</v>
      </c>
      <c r="W18" s="111">
        <v>1</v>
      </c>
      <c r="X18" s="111">
        <v>0</v>
      </c>
      <c r="Y18" s="111">
        <v>1</v>
      </c>
      <c r="Z18" s="103">
        <f t="shared" si="7"/>
        <v>6</v>
      </c>
      <c r="AA18" s="107">
        <f t="shared" si="8"/>
        <v>50</v>
      </c>
      <c r="AB18" s="107">
        <f t="shared" si="9"/>
        <v>50</v>
      </c>
      <c r="AC18" s="107">
        <f t="shared" si="10"/>
        <v>50</v>
      </c>
      <c r="AD18" s="107">
        <f t="shared" si="11"/>
        <v>50</v>
      </c>
      <c r="AE18" s="107">
        <f t="shared" si="12"/>
        <v>50</v>
      </c>
      <c r="AF18" s="107">
        <f t="shared" si="13"/>
        <v>0</v>
      </c>
      <c r="AG18" s="107">
        <f t="shared" si="14"/>
        <v>100</v>
      </c>
      <c r="AH18" s="107">
        <f t="shared" si="15"/>
        <v>85.714285714285708</v>
      </c>
    </row>
    <row r="19" spans="1:34" s="51" customFormat="1" x14ac:dyDescent="0.4">
      <c r="A19" s="59">
        <v>15</v>
      </c>
      <c r="B19" s="60" t="s">
        <v>20</v>
      </c>
      <c r="C19" s="61" t="s">
        <v>23</v>
      </c>
      <c r="D19" s="84" t="s">
        <v>136</v>
      </c>
      <c r="E19" s="104">
        <v>9</v>
      </c>
      <c r="F19" s="83">
        <v>3</v>
      </c>
      <c r="G19" s="63">
        <v>0.63</v>
      </c>
      <c r="H19" s="110">
        <v>-17716002.510000002</v>
      </c>
      <c r="I19" s="65"/>
      <c r="J19" s="101">
        <f t="shared" si="0"/>
        <v>50</v>
      </c>
      <c r="K19" s="101">
        <f t="shared" si="1"/>
        <v>100</v>
      </c>
      <c r="L19" s="101">
        <f t="shared" si="2"/>
        <v>100</v>
      </c>
      <c r="M19" s="101">
        <f t="shared" si="3"/>
        <v>100</v>
      </c>
      <c r="N19" s="102">
        <f t="shared" si="4"/>
        <v>85.714285714285708</v>
      </c>
      <c r="O19" s="83">
        <v>3</v>
      </c>
      <c r="P19" s="75">
        <f t="shared" si="6"/>
        <v>85.714285714285708</v>
      </c>
      <c r="Q19" s="66">
        <v>-1476333.5425000002</v>
      </c>
      <c r="R19" s="84"/>
      <c r="S19" s="111">
        <v>0</v>
      </c>
      <c r="T19" s="111">
        <v>1</v>
      </c>
      <c r="U19" s="111">
        <v>1</v>
      </c>
      <c r="V19" s="242">
        <v>1</v>
      </c>
      <c r="W19" s="111">
        <v>1</v>
      </c>
      <c r="X19" s="111">
        <v>1</v>
      </c>
      <c r="Y19" s="111">
        <v>1</v>
      </c>
      <c r="Z19" s="103">
        <f t="shared" si="7"/>
        <v>6</v>
      </c>
      <c r="AA19" s="107">
        <f t="shared" si="8"/>
        <v>0</v>
      </c>
      <c r="AB19" s="107">
        <f t="shared" si="9"/>
        <v>50</v>
      </c>
      <c r="AC19" s="107">
        <f t="shared" si="10"/>
        <v>50</v>
      </c>
      <c r="AD19" s="107">
        <f t="shared" si="11"/>
        <v>50</v>
      </c>
      <c r="AE19" s="107">
        <f t="shared" si="12"/>
        <v>50</v>
      </c>
      <c r="AF19" s="107">
        <f t="shared" si="13"/>
        <v>50</v>
      </c>
      <c r="AG19" s="107">
        <f t="shared" si="14"/>
        <v>100</v>
      </c>
      <c r="AH19" s="107">
        <f t="shared" si="15"/>
        <v>85.714285714285708</v>
      </c>
    </row>
    <row r="20" spans="1:34" s="51" customFormat="1" x14ac:dyDescent="0.4">
      <c r="A20" s="59">
        <v>16</v>
      </c>
      <c r="B20" s="60" t="s">
        <v>20</v>
      </c>
      <c r="C20" s="61" t="s">
        <v>24</v>
      </c>
      <c r="D20" s="84" t="s">
        <v>137</v>
      </c>
      <c r="E20" s="104">
        <v>13</v>
      </c>
      <c r="F20" s="71">
        <v>1</v>
      </c>
      <c r="G20" s="63">
        <v>1.1299999999999999</v>
      </c>
      <c r="H20" s="110">
        <v>-17902420.850000001</v>
      </c>
      <c r="I20" s="65"/>
      <c r="J20" s="101">
        <f t="shared" si="0"/>
        <v>50</v>
      </c>
      <c r="K20" s="101">
        <f t="shared" si="1"/>
        <v>50</v>
      </c>
      <c r="L20" s="101">
        <f t="shared" si="2"/>
        <v>50</v>
      </c>
      <c r="M20" s="101">
        <f t="shared" si="3"/>
        <v>100</v>
      </c>
      <c r="N20" s="102">
        <f t="shared" si="4"/>
        <v>57.142857142857139</v>
      </c>
      <c r="O20" s="71">
        <v>1</v>
      </c>
      <c r="P20" s="75">
        <f t="shared" si="6"/>
        <v>57.142857142857139</v>
      </c>
      <c r="Q20" s="64">
        <v>-1491868.4041666668</v>
      </c>
      <c r="R20" s="84"/>
      <c r="S20" s="111">
        <v>0</v>
      </c>
      <c r="T20" s="111">
        <v>1</v>
      </c>
      <c r="U20" s="111">
        <v>1</v>
      </c>
      <c r="V20" s="242">
        <v>0</v>
      </c>
      <c r="W20" s="111">
        <v>0</v>
      </c>
      <c r="X20" s="111">
        <v>1</v>
      </c>
      <c r="Y20" s="111">
        <v>1</v>
      </c>
      <c r="Z20" s="103">
        <f t="shared" si="7"/>
        <v>4</v>
      </c>
      <c r="AA20" s="107">
        <f t="shared" si="8"/>
        <v>0</v>
      </c>
      <c r="AB20" s="107">
        <f t="shared" si="9"/>
        <v>50</v>
      </c>
      <c r="AC20" s="107">
        <f t="shared" si="10"/>
        <v>50</v>
      </c>
      <c r="AD20" s="107">
        <f t="shared" si="11"/>
        <v>0</v>
      </c>
      <c r="AE20" s="107">
        <f t="shared" si="12"/>
        <v>0</v>
      </c>
      <c r="AF20" s="107">
        <f t="shared" si="13"/>
        <v>50</v>
      </c>
      <c r="AG20" s="107">
        <f t="shared" si="14"/>
        <v>100</v>
      </c>
      <c r="AH20" s="107">
        <f t="shared" si="15"/>
        <v>57.142857142857139</v>
      </c>
    </row>
    <row r="21" spans="1:34" s="51" customFormat="1" x14ac:dyDescent="0.4">
      <c r="A21" s="59">
        <v>17</v>
      </c>
      <c r="B21" s="60" t="s">
        <v>20</v>
      </c>
      <c r="C21" s="61" t="s">
        <v>25</v>
      </c>
      <c r="D21" s="84" t="s">
        <v>138</v>
      </c>
      <c r="E21" s="104">
        <v>6</v>
      </c>
      <c r="F21" s="73">
        <v>1</v>
      </c>
      <c r="G21" s="63">
        <v>3.3</v>
      </c>
      <c r="H21" s="110">
        <v>-19973062.289999999</v>
      </c>
      <c r="I21" s="65"/>
      <c r="J21" s="101">
        <f t="shared" si="0"/>
        <v>50</v>
      </c>
      <c r="K21" s="101">
        <f t="shared" si="1"/>
        <v>100</v>
      </c>
      <c r="L21" s="101">
        <f t="shared" si="2"/>
        <v>50</v>
      </c>
      <c r="M21" s="101">
        <f t="shared" si="3"/>
        <v>100</v>
      </c>
      <c r="N21" s="102">
        <f t="shared" si="4"/>
        <v>71.428571428571431</v>
      </c>
      <c r="O21" s="73">
        <v>1</v>
      </c>
      <c r="P21" s="75">
        <f t="shared" si="6"/>
        <v>71.428571428571431</v>
      </c>
      <c r="Q21" s="64">
        <v>-1664421.8574999999</v>
      </c>
      <c r="R21" s="84"/>
      <c r="S21" s="111">
        <v>1</v>
      </c>
      <c r="T21" s="111">
        <v>0</v>
      </c>
      <c r="U21" s="111">
        <v>1</v>
      </c>
      <c r="V21" s="242">
        <v>1</v>
      </c>
      <c r="W21" s="111">
        <v>0</v>
      </c>
      <c r="X21" s="111">
        <v>1</v>
      </c>
      <c r="Y21" s="111">
        <v>1</v>
      </c>
      <c r="Z21" s="103">
        <f t="shared" si="7"/>
        <v>5</v>
      </c>
      <c r="AA21" s="107">
        <f t="shared" si="8"/>
        <v>50</v>
      </c>
      <c r="AB21" s="107">
        <f t="shared" ref="AB21:AB84" si="16">IF(T21=1,50,0)</f>
        <v>0</v>
      </c>
      <c r="AC21" s="107">
        <f t="shared" ref="AC21:AC84" si="17">IF(U21=1,50,0)</f>
        <v>50</v>
      </c>
      <c r="AD21" s="107">
        <f t="shared" ref="AD21:AD84" si="18">IF(V21=1,50,0)</f>
        <v>50</v>
      </c>
      <c r="AE21" s="107">
        <f t="shared" ref="AE21:AE84" si="19">IF(W21=1,50,0)</f>
        <v>0</v>
      </c>
      <c r="AF21" s="107">
        <f t="shared" ref="AF21:AF84" si="20">IF(X21=1,50,0)</f>
        <v>50</v>
      </c>
      <c r="AG21" s="107">
        <f t="shared" si="14"/>
        <v>100</v>
      </c>
      <c r="AH21" s="107">
        <f t="shared" si="15"/>
        <v>71.428571428571431</v>
      </c>
    </row>
    <row r="22" spans="1:34" s="51" customFormat="1" x14ac:dyDescent="0.4">
      <c r="A22" s="59">
        <v>18</v>
      </c>
      <c r="B22" s="60" t="s">
        <v>20</v>
      </c>
      <c r="C22" s="61" t="s">
        <v>26</v>
      </c>
      <c r="D22" s="84" t="s">
        <v>139</v>
      </c>
      <c r="E22" s="104">
        <v>6</v>
      </c>
      <c r="F22" s="73">
        <v>1</v>
      </c>
      <c r="G22" s="63">
        <v>2.36</v>
      </c>
      <c r="H22" s="110">
        <v>-6659812.7199999997</v>
      </c>
      <c r="I22" s="65"/>
      <c r="J22" s="101">
        <f t="shared" si="0"/>
        <v>50</v>
      </c>
      <c r="K22" s="101">
        <f t="shared" si="1"/>
        <v>50</v>
      </c>
      <c r="L22" s="101">
        <f t="shared" si="2"/>
        <v>100</v>
      </c>
      <c r="M22" s="101">
        <f t="shared" si="3"/>
        <v>0</v>
      </c>
      <c r="N22" s="102">
        <f t="shared" si="4"/>
        <v>57.142857142857139</v>
      </c>
      <c r="O22" s="73">
        <v>1</v>
      </c>
      <c r="P22" s="75">
        <f t="shared" si="6"/>
        <v>57.142857142857139</v>
      </c>
      <c r="Q22" s="66">
        <v>-554984.39333333331</v>
      </c>
      <c r="R22" s="84"/>
      <c r="S22" s="111">
        <v>0</v>
      </c>
      <c r="T22" s="111">
        <v>1</v>
      </c>
      <c r="U22" s="111">
        <v>1</v>
      </c>
      <c r="V22" s="242">
        <v>0</v>
      </c>
      <c r="W22" s="111">
        <v>1</v>
      </c>
      <c r="X22" s="111">
        <v>1</v>
      </c>
      <c r="Y22" s="111">
        <v>0</v>
      </c>
      <c r="Z22" s="103">
        <f t="shared" si="7"/>
        <v>4</v>
      </c>
      <c r="AA22" s="107">
        <f t="shared" si="8"/>
        <v>0</v>
      </c>
      <c r="AB22" s="107">
        <f t="shared" si="16"/>
        <v>50</v>
      </c>
      <c r="AC22" s="107">
        <f t="shared" si="17"/>
        <v>50</v>
      </c>
      <c r="AD22" s="107">
        <f t="shared" si="18"/>
        <v>0</v>
      </c>
      <c r="AE22" s="107">
        <f t="shared" si="19"/>
        <v>50</v>
      </c>
      <c r="AF22" s="107">
        <f t="shared" si="20"/>
        <v>50</v>
      </c>
      <c r="AG22" s="107">
        <f t="shared" si="14"/>
        <v>0</v>
      </c>
      <c r="AH22" s="107">
        <f t="shared" si="15"/>
        <v>57.142857142857139</v>
      </c>
    </row>
    <row r="23" spans="1:34" s="51" customFormat="1" x14ac:dyDescent="0.4">
      <c r="A23" s="59">
        <v>19</v>
      </c>
      <c r="B23" s="60" t="s">
        <v>20</v>
      </c>
      <c r="C23" s="61" t="s">
        <v>27</v>
      </c>
      <c r="D23" s="84" t="s">
        <v>140</v>
      </c>
      <c r="E23" s="104">
        <v>6</v>
      </c>
      <c r="F23" s="74">
        <v>1</v>
      </c>
      <c r="G23" s="63">
        <v>2.11</v>
      </c>
      <c r="H23" s="110">
        <v>-21322040.710000001</v>
      </c>
      <c r="I23" s="65"/>
      <c r="J23" s="101">
        <f t="shared" si="0"/>
        <v>0</v>
      </c>
      <c r="K23" s="101">
        <f t="shared" si="1"/>
        <v>100</v>
      </c>
      <c r="L23" s="101">
        <f t="shared" si="2"/>
        <v>50</v>
      </c>
      <c r="M23" s="101">
        <f t="shared" si="3"/>
        <v>100</v>
      </c>
      <c r="N23" s="102">
        <f t="shared" si="4"/>
        <v>57.142857142857139</v>
      </c>
      <c r="O23" s="74">
        <v>1</v>
      </c>
      <c r="P23" s="75">
        <f t="shared" si="6"/>
        <v>57.142857142857139</v>
      </c>
      <c r="Q23" s="66">
        <v>-1776836.7258333333</v>
      </c>
      <c r="R23" s="84"/>
      <c r="S23" s="111">
        <v>0</v>
      </c>
      <c r="T23" s="111">
        <v>0</v>
      </c>
      <c r="U23" s="111">
        <v>1</v>
      </c>
      <c r="V23" s="242">
        <v>1</v>
      </c>
      <c r="W23" s="111">
        <v>1</v>
      </c>
      <c r="X23" s="111">
        <v>0</v>
      </c>
      <c r="Y23" s="111">
        <v>1</v>
      </c>
      <c r="Z23" s="103">
        <f t="shared" si="7"/>
        <v>4</v>
      </c>
      <c r="AA23" s="107">
        <f t="shared" si="8"/>
        <v>0</v>
      </c>
      <c r="AB23" s="107">
        <f t="shared" si="16"/>
        <v>0</v>
      </c>
      <c r="AC23" s="107">
        <f t="shared" si="17"/>
        <v>50</v>
      </c>
      <c r="AD23" s="107">
        <f t="shared" si="18"/>
        <v>50</v>
      </c>
      <c r="AE23" s="107">
        <f t="shared" si="19"/>
        <v>50</v>
      </c>
      <c r="AF23" s="107">
        <f t="shared" si="20"/>
        <v>0</v>
      </c>
      <c r="AG23" s="107">
        <f t="shared" si="14"/>
        <v>100</v>
      </c>
      <c r="AH23" s="107">
        <f t="shared" si="15"/>
        <v>57.142857142857139</v>
      </c>
    </row>
    <row r="24" spans="1:34" s="51" customFormat="1" x14ac:dyDescent="0.4">
      <c r="A24" s="59">
        <v>20</v>
      </c>
      <c r="B24" s="60" t="s">
        <v>20</v>
      </c>
      <c r="C24" s="61" t="s">
        <v>28</v>
      </c>
      <c r="D24" s="84" t="s">
        <v>141</v>
      </c>
      <c r="E24" s="104">
        <v>2</v>
      </c>
      <c r="F24" s="81">
        <v>6</v>
      </c>
      <c r="G24" s="63">
        <v>0.59</v>
      </c>
      <c r="H24" s="110">
        <v>-15788085.5</v>
      </c>
      <c r="I24" s="86" t="s">
        <v>6</v>
      </c>
      <c r="J24" s="101">
        <f t="shared" si="0"/>
        <v>50</v>
      </c>
      <c r="K24" s="101">
        <f t="shared" si="1"/>
        <v>100</v>
      </c>
      <c r="L24" s="101">
        <f t="shared" si="2"/>
        <v>100</v>
      </c>
      <c r="M24" s="101">
        <f t="shared" si="3"/>
        <v>100</v>
      </c>
      <c r="N24" s="102">
        <f t="shared" si="4"/>
        <v>85.714285714285708</v>
      </c>
      <c r="O24" s="81">
        <v>6</v>
      </c>
      <c r="P24" s="75">
        <f t="shared" si="6"/>
        <v>85.714285714285708</v>
      </c>
      <c r="Q24" s="64">
        <v>-1315673.7916666667</v>
      </c>
      <c r="R24" s="84"/>
      <c r="S24" s="111">
        <v>0</v>
      </c>
      <c r="T24" s="111">
        <v>1</v>
      </c>
      <c r="U24" s="111">
        <v>1</v>
      </c>
      <c r="V24" s="242">
        <v>1</v>
      </c>
      <c r="W24" s="111">
        <v>1</v>
      </c>
      <c r="X24" s="111">
        <v>1</v>
      </c>
      <c r="Y24" s="111">
        <v>1</v>
      </c>
      <c r="Z24" s="103">
        <f t="shared" si="7"/>
        <v>6</v>
      </c>
      <c r="AA24" s="107">
        <f t="shared" si="8"/>
        <v>0</v>
      </c>
      <c r="AB24" s="107">
        <f t="shared" si="16"/>
        <v>50</v>
      </c>
      <c r="AC24" s="107">
        <f t="shared" si="17"/>
        <v>50</v>
      </c>
      <c r="AD24" s="107">
        <f t="shared" si="18"/>
        <v>50</v>
      </c>
      <c r="AE24" s="107">
        <f t="shared" si="19"/>
        <v>50</v>
      </c>
      <c r="AF24" s="107">
        <f t="shared" si="20"/>
        <v>50</v>
      </c>
      <c r="AG24" s="107">
        <f t="shared" si="14"/>
        <v>100</v>
      </c>
      <c r="AH24" s="107">
        <f t="shared" si="15"/>
        <v>85.714285714285708</v>
      </c>
    </row>
    <row r="25" spans="1:34" s="51" customFormat="1" x14ac:dyDescent="0.4">
      <c r="A25" s="59">
        <v>21</v>
      </c>
      <c r="B25" s="60" t="s">
        <v>29</v>
      </c>
      <c r="C25" s="61" t="s">
        <v>30</v>
      </c>
      <c r="D25" s="84" t="s">
        <v>29</v>
      </c>
      <c r="E25" s="104">
        <v>17</v>
      </c>
      <c r="F25" s="73">
        <v>1</v>
      </c>
      <c r="G25" s="63">
        <v>0.56999999999999995</v>
      </c>
      <c r="H25" s="110">
        <v>43974917.259999998</v>
      </c>
      <c r="I25" s="65"/>
      <c r="J25" s="101">
        <f t="shared" si="0"/>
        <v>100</v>
      </c>
      <c r="K25" s="101">
        <f t="shared" si="1"/>
        <v>100</v>
      </c>
      <c r="L25" s="101">
        <f t="shared" si="2"/>
        <v>0</v>
      </c>
      <c r="M25" s="101">
        <f t="shared" si="3"/>
        <v>100</v>
      </c>
      <c r="N25" s="102">
        <f t="shared" si="4"/>
        <v>71.428571428571431</v>
      </c>
      <c r="O25" s="73">
        <v>1</v>
      </c>
      <c r="P25" s="75">
        <f t="shared" si="6"/>
        <v>71.428571428571431</v>
      </c>
      <c r="Q25" s="66">
        <v>3664576.438333333</v>
      </c>
      <c r="R25" s="84"/>
      <c r="S25" s="111">
        <v>1</v>
      </c>
      <c r="T25" s="111">
        <v>1</v>
      </c>
      <c r="U25" s="111">
        <v>1</v>
      </c>
      <c r="V25" s="242">
        <v>1</v>
      </c>
      <c r="W25" s="111">
        <v>0</v>
      </c>
      <c r="X25" s="111">
        <v>0</v>
      </c>
      <c r="Y25" s="111">
        <v>1</v>
      </c>
      <c r="Z25" s="103">
        <f t="shared" si="7"/>
        <v>5</v>
      </c>
      <c r="AA25" s="107">
        <f t="shared" si="8"/>
        <v>50</v>
      </c>
      <c r="AB25" s="107">
        <f t="shared" si="16"/>
        <v>50</v>
      </c>
      <c r="AC25" s="107">
        <f t="shared" si="17"/>
        <v>50</v>
      </c>
      <c r="AD25" s="107">
        <f t="shared" si="18"/>
        <v>50</v>
      </c>
      <c r="AE25" s="107">
        <f t="shared" si="19"/>
        <v>0</v>
      </c>
      <c r="AF25" s="107">
        <f t="shared" si="20"/>
        <v>0</v>
      </c>
      <c r="AG25" s="107">
        <f t="shared" si="14"/>
        <v>100</v>
      </c>
      <c r="AH25" s="107">
        <f t="shared" si="15"/>
        <v>71.428571428571431</v>
      </c>
    </row>
    <row r="26" spans="1:34" s="51" customFormat="1" x14ac:dyDescent="0.4">
      <c r="A26" s="59">
        <v>22</v>
      </c>
      <c r="B26" s="60" t="s">
        <v>29</v>
      </c>
      <c r="C26" s="61" t="s">
        <v>31</v>
      </c>
      <c r="D26" s="84" t="s">
        <v>142</v>
      </c>
      <c r="E26" s="104">
        <v>5</v>
      </c>
      <c r="F26" s="74">
        <v>1</v>
      </c>
      <c r="G26" s="63">
        <v>6.74</v>
      </c>
      <c r="H26" s="110">
        <v>-767676.77</v>
      </c>
      <c r="I26" s="65"/>
      <c r="J26" s="101">
        <f t="shared" si="0"/>
        <v>100</v>
      </c>
      <c r="K26" s="101">
        <f t="shared" si="1"/>
        <v>100</v>
      </c>
      <c r="L26" s="101">
        <f t="shared" si="2"/>
        <v>100</v>
      </c>
      <c r="M26" s="101">
        <f t="shared" si="3"/>
        <v>100</v>
      </c>
      <c r="N26" s="102">
        <f t="shared" si="4"/>
        <v>100</v>
      </c>
      <c r="O26" s="74">
        <v>1</v>
      </c>
      <c r="P26" s="75">
        <f t="shared" si="6"/>
        <v>100</v>
      </c>
      <c r="Q26" s="66">
        <v>-63973.064166666671</v>
      </c>
      <c r="R26" s="84"/>
      <c r="S26" s="111">
        <v>1</v>
      </c>
      <c r="T26" s="111">
        <v>1</v>
      </c>
      <c r="U26" s="111">
        <v>1</v>
      </c>
      <c r="V26" s="242">
        <v>1</v>
      </c>
      <c r="W26" s="111">
        <v>1</v>
      </c>
      <c r="X26" s="111">
        <v>1</v>
      </c>
      <c r="Y26" s="111">
        <v>1</v>
      </c>
      <c r="Z26" s="103">
        <f t="shared" si="7"/>
        <v>7</v>
      </c>
      <c r="AA26" s="107">
        <f t="shared" si="8"/>
        <v>50</v>
      </c>
      <c r="AB26" s="107">
        <f t="shared" si="16"/>
        <v>50</v>
      </c>
      <c r="AC26" s="107">
        <f t="shared" si="17"/>
        <v>50</v>
      </c>
      <c r="AD26" s="107">
        <f t="shared" si="18"/>
        <v>50</v>
      </c>
      <c r="AE26" s="107">
        <f t="shared" si="19"/>
        <v>50</v>
      </c>
      <c r="AF26" s="107">
        <f t="shared" si="20"/>
        <v>50</v>
      </c>
      <c r="AG26" s="107">
        <f t="shared" si="14"/>
        <v>100</v>
      </c>
      <c r="AH26" s="107">
        <f t="shared" si="15"/>
        <v>100</v>
      </c>
    </row>
    <row r="27" spans="1:34" s="51" customFormat="1" x14ac:dyDescent="0.4">
      <c r="A27" s="59">
        <v>23</v>
      </c>
      <c r="B27" s="60" t="s">
        <v>29</v>
      </c>
      <c r="C27" s="61" t="s">
        <v>32</v>
      </c>
      <c r="D27" s="84" t="s">
        <v>143</v>
      </c>
      <c r="E27" s="104">
        <v>6</v>
      </c>
      <c r="F27" s="81">
        <v>6</v>
      </c>
      <c r="G27" s="76">
        <v>0.24</v>
      </c>
      <c r="H27" s="110">
        <v>-19577053.91</v>
      </c>
      <c r="I27" s="82" t="s">
        <v>208</v>
      </c>
      <c r="J27" s="101">
        <f t="shared" si="0"/>
        <v>100</v>
      </c>
      <c r="K27" s="101">
        <f t="shared" si="1"/>
        <v>100</v>
      </c>
      <c r="L27" s="101">
        <f t="shared" si="2"/>
        <v>50</v>
      </c>
      <c r="M27" s="101">
        <f t="shared" si="3"/>
        <v>0</v>
      </c>
      <c r="N27" s="102">
        <f t="shared" si="4"/>
        <v>71.428571428571431</v>
      </c>
      <c r="O27" s="81">
        <v>6</v>
      </c>
      <c r="P27" s="75">
        <f t="shared" si="6"/>
        <v>71.428571428571431</v>
      </c>
      <c r="Q27" s="66">
        <v>-1631421.1591666667</v>
      </c>
      <c r="R27" s="84"/>
      <c r="S27" s="111">
        <v>1</v>
      </c>
      <c r="T27" s="111">
        <v>1</v>
      </c>
      <c r="U27" s="111">
        <v>1</v>
      </c>
      <c r="V27" s="242">
        <v>1</v>
      </c>
      <c r="W27" s="111">
        <v>1</v>
      </c>
      <c r="X27" s="111">
        <v>0</v>
      </c>
      <c r="Y27" s="111">
        <v>0</v>
      </c>
      <c r="Z27" s="103">
        <f t="shared" si="7"/>
        <v>5</v>
      </c>
      <c r="AA27" s="107">
        <f t="shared" si="8"/>
        <v>50</v>
      </c>
      <c r="AB27" s="107">
        <f t="shared" si="16"/>
        <v>50</v>
      </c>
      <c r="AC27" s="107">
        <f t="shared" si="17"/>
        <v>50</v>
      </c>
      <c r="AD27" s="107">
        <f t="shared" si="18"/>
        <v>50</v>
      </c>
      <c r="AE27" s="107">
        <f t="shared" si="19"/>
        <v>50</v>
      </c>
      <c r="AF27" s="107">
        <f t="shared" si="20"/>
        <v>0</v>
      </c>
      <c r="AG27" s="107">
        <f t="shared" si="14"/>
        <v>0</v>
      </c>
      <c r="AH27" s="107">
        <f t="shared" si="15"/>
        <v>71.428571428571431</v>
      </c>
    </row>
    <row r="28" spans="1:34" s="51" customFormat="1" x14ac:dyDescent="0.4">
      <c r="A28" s="59">
        <v>24</v>
      </c>
      <c r="B28" s="60" t="s">
        <v>29</v>
      </c>
      <c r="C28" s="61" t="s">
        <v>33</v>
      </c>
      <c r="D28" s="84" t="s">
        <v>144</v>
      </c>
      <c r="E28" s="104">
        <v>6</v>
      </c>
      <c r="F28" s="74">
        <v>1</v>
      </c>
      <c r="G28" s="63">
        <v>1.04</v>
      </c>
      <c r="H28" s="110">
        <v>-1895952.66</v>
      </c>
      <c r="I28" s="65"/>
      <c r="J28" s="101">
        <f t="shared" si="0"/>
        <v>100</v>
      </c>
      <c r="K28" s="101">
        <f t="shared" si="1"/>
        <v>100</v>
      </c>
      <c r="L28" s="101">
        <f t="shared" si="2"/>
        <v>50</v>
      </c>
      <c r="M28" s="101">
        <f t="shared" si="3"/>
        <v>0</v>
      </c>
      <c r="N28" s="102">
        <f t="shared" si="4"/>
        <v>71.428571428571431</v>
      </c>
      <c r="O28" s="74">
        <v>1</v>
      </c>
      <c r="P28" s="75">
        <f t="shared" si="6"/>
        <v>71.428571428571431</v>
      </c>
      <c r="Q28" s="64">
        <v>-157996.05499999999</v>
      </c>
      <c r="R28" s="84"/>
      <c r="S28" s="111">
        <v>1</v>
      </c>
      <c r="T28" s="111">
        <v>1</v>
      </c>
      <c r="U28" s="111">
        <v>1</v>
      </c>
      <c r="V28" s="242">
        <v>1</v>
      </c>
      <c r="W28" s="111">
        <v>1</v>
      </c>
      <c r="X28" s="111">
        <v>0</v>
      </c>
      <c r="Y28" s="111">
        <v>0</v>
      </c>
      <c r="Z28" s="103">
        <f t="shared" si="7"/>
        <v>5</v>
      </c>
      <c r="AA28" s="107">
        <f t="shared" si="8"/>
        <v>50</v>
      </c>
      <c r="AB28" s="107">
        <f t="shared" si="16"/>
        <v>50</v>
      </c>
      <c r="AC28" s="107">
        <f t="shared" si="17"/>
        <v>50</v>
      </c>
      <c r="AD28" s="107">
        <f t="shared" si="18"/>
        <v>50</v>
      </c>
      <c r="AE28" s="107">
        <f t="shared" si="19"/>
        <v>50</v>
      </c>
      <c r="AF28" s="107">
        <f t="shared" si="20"/>
        <v>0</v>
      </c>
      <c r="AG28" s="107">
        <f t="shared" si="14"/>
        <v>0</v>
      </c>
      <c r="AH28" s="107">
        <f t="shared" si="15"/>
        <v>71.428571428571431</v>
      </c>
    </row>
    <row r="29" spans="1:34" s="51" customFormat="1" x14ac:dyDescent="0.4">
      <c r="A29" s="59">
        <v>25</v>
      </c>
      <c r="B29" s="60" t="s">
        <v>29</v>
      </c>
      <c r="C29" s="61" t="s">
        <v>34</v>
      </c>
      <c r="D29" s="84" t="s">
        <v>145</v>
      </c>
      <c r="E29" s="104">
        <v>2</v>
      </c>
      <c r="F29" s="81">
        <v>6</v>
      </c>
      <c r="G29" s="63">
        <v>0.55000000000000004</v>
      </c>
      <c r="H29" s="110">
        <v>-12373731.99</v>
      </c>
      <c r="I29" s="86" t="s">
        <v>6</v>
      </c>
      <c r="J29" s="101">
        <f t="shared" si="0"/>
        <v>50</v>
      </c>
      <c r="K29" s="101">
        <f t="shared" si="1"/>
        <v>50</v>
      </c>
      <c r="L29" s="101">
        <f t="shared" si="2"/>
        <v>100</v>
      </c>
      <c r="M29" s="101">
        <f t="shared" si="3"/>
        <v>100</v>
      </c>
      <c r="N29" s="102">
        <f t="shared" si="4"/>
        <v>71.428571428571431</v>
      </c>
      <c r="O29" s="81">
        <v>6</v>
      </c>
      <c r="P29" s="75">
        <f t="shared" si="6"/>
        <v>71.428571428571431</v>
      </c>
      <c r="Q29" s="66">
        <v>-1031144.3325</v>
      </c>
      <c r="R29" s="84"/>
      <c r="S29" s="111">
        <v>0</v>
      </c>
      <c r="T29" s="111">
        <v>1</v>
      </c>
      <c r="U29" s="111">
        <v>0</v>
      </c>
      <c r="V29" s="242">
        <v>1</v>
      </c>
      <c r="W29" s="111">
        <v>1</v>
      </c>
      <c r="X29" s="111">
        <v>1</v>
      </c>
      <c r="Y29" s="111">
        <v>1</v>
      </c>
      <c r="Z29" s="103">
        <f t="shared" si="7"/>
        <v>5</v>
      </c>
      <c r="AA29" s="107">
        <f t="shared" si="8"/>
        <v>0</v>
      </c>
      <c r="AB29" s="107">
        <f t="shared" si="16"/>
        <v>50</v>
      </c>
      <c r="AC29" s="107">
        <f t="shared" si="17"/>
        <v>0</v>
      </c>
      <c r="AD29" s="107">
        <f t="shared" si="18"/>
        <v>50</v>
      </c>
      <c r="AE29" s="107">
        <f t="shared" si="19"/>
        <v>50</v>
      </c>
      <c r="AF29" s="107">
        <f t="shared" si="20"/>
        <v>50</v>
      </c>
      <c r="AG29" s="107">
        <f t="shared" si="14"/>
        <v>100</v>
      </c>
      <c r="AH29" s="107">
        <f t="shared" si="15"/>
        <v>71.428571428571431</v>
      </c>
    </row>
    <row r="30" spans="1:34" s="51" customFormat="1" x14ac:dyDescent="0.4">
      <c r="A30" s="59">
        <v>26</v>
      </c>
      <c r="B30" s="60" t="s">
        <v>29</v>
      </c>
      <c r="C30" s="61" t="s">
        <v>35</v>
      </c>
      <c r="D30" s="84" t="s">
        <v>146</v>
      </c>
      <c r="E30" s="104">
        <v>5</v>
      </c>
      <c r="F30" s="73">
        <v>1</v>
      </c>
      <c r="G30" s="63">
        <v>2.56</v>
      </c>
      <c r="H30" s="110">
        <v>-4185810.25</v>
      </c>
      <c r="I30" s="65"/>
      <c r="J30" s="101">
        <f t="shared" si="0"/>
        <v>50</v>
      </c>
      <c r="K30" s="101">
        <f t="shared" si="1"/>
        <v>100</v>
      </c>
      <c r="L30" s="101">
        <f t="shared" si="2"/>
        <v>50</v>
      </c>
      <c r="M30" s="101">
        <f t="shared" si="3"/>
        <v>0</v>
      </c>
      <c r="N30" s="102">
        <f t="shared" si="4"/>
        <v>57.142857142857139</v>
      </c>
      <c r="O30" s="73">
        <v>1</v>
      </c>
      <c r="P30" s="75">
        <f t="shared" si="6"/>
        <v>57.142857142857139</v>
      </c>
      <c r="Q30" s="64">
        <v>-348817.52083333331</v>
      </c>
      <c r="R30" s="84"/>
      <c r="S30" s="111">
        <v>0</v>
      </c>
      <c r="T30" s="111">
        <v>1</v>
      </c>
      <c r="U30" s="111">
        <v>1</v>
      </c>
      <c r="V30" s="242">
        <v>1</v>
      </c>
      <c r="W30" s="111">
        <v>1</v>
      </c>
      <c r="X30" s="111">
        <v>0</v>
      </c>
      <c r="Y30" s="111">
        <v>0</v>
      </c>
      <c r="Z30" s="103">
        <f t="shared" si="7"/>
        <v>4</v>
      </c>
      <c r="AA30" s="107">
        <f t="shared" si="8"/>
        <v>0</v>
      </c>
      <c r="AB30" s="107">
        <f t="shared" si="16"/>
        <v>50</v>
      </c>
      <c r="AC30" s="107">
        <f t="shared" si="17"/>
        <v>50</v>
      </c>
      <c r="AD30" s="107">
        <f t="shared" si="18"/>
        <v>50</v>
      </c>
      <c r="AE30" s="107">
        <f t="shared" si="19"/>
        <v>50</v>
      </c>
      <c r="AF30" s="107">
        <f t="shared" si="20"/>
        <v>0</v>
      </c>
      <c r="AG30" s="107">
        <f t="shared" si="14"/>
        <v>0</v>
      </c>
      <c r="AH30" s="107">
        <f t="shared" si="15"/>
        <v>57.142857142857139</v>
      </c>
    </row>
    <row r="31" spans="1:34" s="51" customFormat="1" x14ac:dyDescent="0.4">
      <c r="A31" s="59">
        <v>27</v>
      </c>
      <c r="B31" s="60" t="s">
        <v>29</v>
      </c>
      <c r="C31" s="61" t="s">
        <v>36</v>
      </c>
      <c r="D31" s="84" t="s">
        <v>147</v>
      </c>
      <c r="E31" s="104">
        <v>5</v>
      </c>
      <c r="F31" s="74">
        <v>1</v>
      </c>
      <c r="G31" s="63">
        <v>2.1</v>
      </c>
      <c r="H31" s="110">
        <v>-5579587.9199999999</v>
      </c>
      <c r="I31" s="65"/>
      <c r="J31" s="101">
        <f t="shared" si="0"/>
        <v>50</v>
      </c>
      <c r="K31" s="101">
        <f t="shared" si="1"/>
        <v>100</v>
      </c>
      <c r="L31" s="101">
        <f t="shared" si="2"/>
        <v>0</v>
      </c>
      <c r="M31" s="101">
        <f t="shared" si="3"/>
        <v>100</v>
      </c>
      <c r="N31" s="102">
        <f t="shared" si="4"/>
        <v>57.142857142857139</v>
      </c>
      <c r="O31" s="74">
        <v>1</v>
      </c>
      <c r="P31" s="75">
        <f t="shared" si="6"/>
        <v>57.142857142857139</v>
      </c>
      <c r="Q31" s="66">
        <v>-464965.66</v>
      </c>
      <c r="R31" s="84"/>
      <c r="S31" s="111">
        <v>0</v>
      </c>
      <c r="T31" s="111">
        <v>1</v>
      </c>
      <c r="U31" s="111">
        <v>1</v>
      </c>
      <c r="V31" s="242">
        <v>1</v>
      </c>
      <c r="W31" s="111">
        <v>0</v>
      </c>
      <c r="X31" s="111">
        <v>0</v>
      </c>
      <c r="Y31" s="111">
        <v>1</v>
      </c>
      <c r="Z31" s="103">
        <f t="shared" si="7"/>
        <v>4</v>
      </c>
      <c r="AA31" s="107">
        <f t="shared" si="8"/>
        <v>0</v>
      </c>
      <c r="AB31" s="107">
        <f t="shared" si="16"/>
        <v>50</v>
      </c>
      <c r="AC31" s="107">
        <f t="shared" si="17"/>
        <v>50</v>
      </c>
      <c r="AD31" s="107">
        <f t="shared" si="18"/>
        <v>50</v>
      </c>
      <c r="AE31" s="107">
        <f t="shared" si="19"/>
        <v>0</v>
      </c>
      <c r="AF31" s="107">
        <f t="shared" si="20"/>
        <v>0</v>
      </c>
      <c r="AG31" s="107">
        <f t="shared" si="14"/>
        <v>100</v>
      </c>
      <c r="AH31" s="107">
        <f t="shared" si="15"/>
        <v>57.142857142857139</v>
      </c>
    </row>
    <row r="32" spans="1:34" s="51" customFormat="1" x14ac:dyDescent="0.4">
      <c r="A32" s="59">
        <v>28</v>
      </c>
      <c r="B32" s="60" t="s">
        <v>29</v>
      </c>
      <c r="C32" s="61" t="s">
        <v>37</v>
      </c>
      <c r="D32" s="84" t="s">
        <v>148</v>
      </c>
      <c r="E32" s="104">
        <v>13</v>
      </c>
      <c r="F32" s="81">
        <v>6</v>
      </c>
      <c r="G32" s="63">
        <v>0.59</v>
      </c>
      <c r="H32" s="110">
        <v>-16090427.619999999</v>
      </c>
      <c r="I32" s="86" t="s">
        <v>6</v>
      </c>
      <c r="J32" s="101">
        <f t="shared" si="0"/>
        <v>100</v>
      </c>
      <c r="K32" s="101">
        <f t="shared" si="1"/>
        <v>100</v>
      </c>
      <c r="L32" s="101">
        <f t="shared" si="2"/>
        <v>50</v>
      </c>
      <c r="M32" s="101">
        <f t="shared" si="3"/>
        <v>100</v>
      </c>
      <c r="N32" s="102">
        <f t="shared" si="4"/>
        <v>85.714285714285708</v>
      </c>
      <c r="O32" s="81">
        <v>6</v>
      </c>
      <c r="P32" s="75">
        <f t="shared" si="6"/>
        <v>85.714285714285708</v>
      </c>
      <c r="Q32" s="66">
        <v>-1340868.9683333333</v>
      </c>
      <c r="R32" s="84"/>
      <c r="S32" s="111">
        <v>1</v>
      </c>
      <c r="T32" s="111">
        <v>1</v>
      </c>
      <c r="U32" s="111">
        <v>1</v>
      </c>
      <c r="V32" s="242">
        <v>1</v>
      </c>
      <c r="W32" s="111">
        <v>1</v>
      </c>
      <c r="X32" s="111">
        <v>0</v>
      </c>
      <c r="Y32" s="111">
        <v>1</v>
      </c>
      <c r="Z32" s="103">
        <f t="shared" si="7"/>
        <v>6</v>
      </c>
      <c r="AA32" s="107">
        <f t="shared" si="8"/>
        <v>50</v>
      </c>
      <c r="AB32" s="107">
        <f t="shared" si="16"/>
        <v>50</v>
      </c>
      <c r="AC32" s="107">
        <f t="shared" si="17"/>
        <v>50</v>
      </c>
      <c r="AD32" s="107">
        <f t="shared" si="18"/>
        <v>50</v>
      </c>
      <c r="AE32" s="107">
        <f t="shared" si="19"/>
        <v>50</v>
      </c>
      <c r="AF32" s="107">
        <f t="shared" si="20"/>
        <v>0</v>
      </c>
      <c r="AG32" s="107">
        <f t="shared" si="14"/>
        <v>100</v>
      </c>
      <c r="AH32" s="107">
        <f t="shared" si="15"/>
        <v>85.714285714285708</v>
      </c>
    </row>
    <row r="33" spans="1:34" s="51" customFormat="1" x14ac:dyDescent="0.4">
      <c r="A33" s="59">
        <v>29</v>
      </c>
      <c r="B33" s="60" t="s">
        <v>29</v>
      </c>
      <c r="C33" s="61" t="s">
        <v>38</v>
      </c>
      <c r="D33" s="84" t="s">
        <v>149</v>
      </c>
      <c r="E33" s="104">
        <v>5</v>
      </c>
      <c r="F33" s="80">
        <v>2</v>
      </c>
      <c r="G33" s="63">
        <v>0.84</v>
      </c>
      <c r="H33" s="110">
        <v>-6523773.4299999997</v>
      </c>
      <c r="I33" s="65"/>
      <c r="J33" s="101">
        <f t="shared" si="0"/>
        <v>100</v>
      </c>
      <c r="K33" s="101">
        <f t="shared" si="1"/>
        <v>100</v>
      </c>
      <c r="L33" s="101">
        <f t="shared" si="2"/>
        <v>50</v>
      </c>
      <c r="M33" s="101">
        <f t="shared" si="3"/>
        <v>0</v>
      </c>
      <c r="N33" s="102">
        <f t="shared" si="4"/>
        <v>71.428571428571431</v>
      </c>
      <c r="O33" s="80">
        <v>2</v>
      </c>
      <c r="P33" s="75">
        <f t="shared" si="6"/>
        <v>71.428571428571431</v>
      </c>
      <c r="Q33" s="64">
        <v>-543647.78583333327</v>
      </c>
      <c r="R33" s="84"/>
      <c r="S33" s="111">
        <v>1</v>
      </c>
      <c r="T33" s="111">
        <v>1</v>
      </c>
      <c r="U33" s="111">
        <v>1</v>
      </c>
      <c r="V33" s="242">
        <v>1</v>
      </c>
      <c r="W33" s="111">
        <v>1</v>
      </c>
      <c r="X33" s="111">
        <v>0</v>
      </c>
      <c r="Y33" s="111">
        <v>0</v>
      </c>
      <c r="Z33" s="103">
        <f t="shared" si="7"/>
        <v>5</v>
      </c>
      <c r="AA33" s="107">
        <f t="shared" si="8"/>
        <v>50</v>
      </c>
      <c r="AB33" s="107">
        <f t="shared" si="16"/>
        <v>50</v>
      </c>
      <c r="AC33" s="107">
        <f t="shared" si="17"/>
        <v>50</v>
      </c>
      <c r="AD33" s="107">
        <f t="shared" si="18"/>
        <v>50</v>
      </c>
      <c r="AE33" s="107">
        <f t="shared" si="19"/>
        <v>50</v>
      </c>
      <c r="AF33" s="107">
        <f t="shared" si="20"/>
        <v>0</v>
      </c>
      <c r="AG33" s="107">
        <f t="shared" si="14"/>
        <v>0</v>
      </c>
      <c r="AH33" s="107">
        <f t="shared" si="15"/>
        <v>71.428571428571431</v>
      </c>
    </row>
    <row r="34" spans="1:34" s="51" customFormat="1" x14ac:dyDescent="0.4">
      <c r="A34" s="59">
        <v>30</v>
      </c>
      <c r="B34" s="60" t="s">
        <v>29</v>
      </c>
      <c r="C34" s="61" t="s">
        <v>39</v>
      </c>
      <c r="D34" s="84" t="s">
        <v>150</v>
      </c>
      <c r="E34" s="104">
        <v>5</v>
      </c>
      <c r="F34" s="83">
        <v>3</v>
      </c>
      <c r="G34" s="76">
        <v>0.36</v>
      </c>
      <c r="H34" s="110">
        <v>-8638170.4199999999</v>
      </c>
      <c r="I34" s="65"/>
      <c r="J34" s="101">
        <f t="shared" si="0"/>
        <v>50</v>
      </c>
      <c r="K34" s="101">
        <f t="shared" si="1"/>
        <v>100</v>
      </c>
      <c r="L34" s="101">
        <f t="shared" si="2"/>
        <v>0</v>
      </c>
      <c r="M34" s="101">
        <f t="shared" si="3"/>
        <v>0</v>
      </c>
      <c r="N34" s="102">
        <f t="shared" si="4"/>
        <v>42.857142857142854</v>
      </c>
      <c r="O34" s="83">
        <v>3</v>
      </c>
      <c r="P34" s="72">
        <f t="shared" si="6"/>
        <v>42.857142857142854</v>
      </c>
      <c r="Q34" s="64">
        <v>-719847.53500000003</v>
      </c>
      <c r="R34" s="84"/>
      <c r="S34" s="111">
        <v>0</v>
      </c>
      <c r="T34" s="111">
        <v>1</v>
      </c>
      <c r="U34" s="111">
        <v>1</v>
      </c>
      <c r="V34" s="242">
        <v>1</v>
      </c>
      <c r="W34" s="111">
        <v>0</v>
      </c>
      <c r="X34" s="111">
        <v>0</v>
      </c>
      <c r="Y34" s="111">
        <v>0</v>
      </c>
      <c r="Z34" s="103">
        <f t="shared" si="7"/>
        <v>3</v>
      </c>
      <c r="AA34" s="107">
        <f t="shared" si="8"/>
        <v>0</v>
      </c>
      <c r="AB34" s="107">
        <f t="shared" si="16"/>
        <v>50</v>
      </c>
      <c r="AC34" s="107">
        <f t="shared" si="17"/>
        <v>50</v>
      </c>
      <c r="AD34" s="107">
        <f t="shared" si="18"/>
        <v>50</v>
      </c>
      <c r="AE34" s="107">
        <f t="shared" si="19"/>
        <v>0</v>
      </c>
      <c r="AF34" s="107">
        <f t="shared" si="20"/>
        <v>0</v>
      </c>
      <c r="AG34" s="107">
        <f t="shared" si="14"/>
        <v>0</v>
      </c>
      <c r="AH34" s="107">
        <f t="shared" si="15"/>
        <v>42.857142857142854</v>
      </c>
    </row>
    <row r="35" spans="1:34" s="51" customFormat="1" x14ac:dyDescent="0.4">
      <c r="A35" s="59">
        <v>31</v>
      </c>
      <c r="B35" s="60" t="s">
        <v>29</v>
      </c>
      <c r="C35" s="61" t="s">
        <v>40</v>
      </c>
      <c r="D35" s="84" t="s">
        <v>151</v>
      </c>
      <c r="E35" s="104">
        <v>6</v>
      </c>
      <c r="F35" s="78">
        <v>7</v>
      </c>
      <c r="G35" s="76">
        <v>0.47</v>
      </c>
      <c r="H35" s="110">
        <v>-16325093.17</v>
      </c>
      <c r="I35" s="79" t="s">
        <v>208</v>
      </c>
      <c r="J35" s="101">
        <f t="shared" si="0"/>
        <v>100</v>
      </c>
      <c r="K35" s="101">
        <f t="shared" si="1"/>
        <v>100</v>
      </c>
      <c r="L35" s="101">
        <f t="shared" si="2"/>
        <v>100</v>
      </c>
      <c r="M35" s="101">
        <f t="shared" si="3"/>
        <v>100</v>
      </c>
      <c r="N35" s="102">
        <f t="shared" si="4"/>
        <v>100</v>
      </c>
      <c r="O35" s="78">
        <v>7</v>
      </c>
      <c r="P35" s="75">
        <f t="shared" si="6"/>
        <v>100</v>
      </c>
      <c r="Q35" s="64">
        <v>-1360424.4308333334</v>
      </c>
      <c r="R35" s="84"/>
      <c r="S35" s="111">
        <v>1</v>
      </c>
      <c r="T35" s="111">
        <v>1</v>
      </c>
      <c r="U35" s="111">
        <v>1</v>
      </c>
      <c r="V35" s="242">
        <v>1</v>
      </c>
      <c r="W35" s="111">
        <v>1</v>
      </c>
      <c r="X35" s="111">
        <v>1</v>
      </c>
      <c r="Y35" s="111">
        <v>1</v>
      </c>
      <c r="Z35" s="103">
        <f t="shared" si="7"/>
        <v>7</v>
      </c>
      <c r="AA35" s="107">
        <f t="shared" si="8"/>
        <v>50</v>
      </c>
      <c r="AB35" s="107">
        <f t="shared" si="16"/>
        <v>50</v>
      </c>
      <c r="AC35" s="107">
        <f t="shared" si="17"/>
        <v>50</v>
      </c>
      <c r="AD35" s="107">
        <f t="shared" si="18"/>
        <v>50</v>
      </c>
      <c r="AE35" s="107">
        <f t="shared" si="19"/>
        <v>50</v>
      </c>
      <c r="AF35" s="107">
        <f t="shared" si="20"/>
        <v>50</v>
      </c>
      <c r="AG35" s="107">
        <f t="shared" si="14"/>
        <v>100</v>
      </c>
      <c r="AH35" s="107">
        <f t="shared" si="15"/>
        <v>100</v>
      </c>
    </row>
    <row r="36" spans="1:34" s="51" customFormat="1" x14ac:dyDescent="0.4">
      <c r="A36" s="59">
        <v>32</v>
      </c>
      <c r="B36" s="60" t="s">
        <v>29</v>
      </c>
      <c r="C36" s="61" t="s">
        <v>41</v>
      </c>
      <c r="D36" s="84" t="s">
        <v>152</v>
      </c>
      <c r="E36" s="104">
        <v>12</v>
      </c>
      <c r="F36" s="83">
        <v>3</v>
      </c>
      <c r="G36" s="63">
        <v>0.68</v>
      </c>
      <c r="H36" s="110">
        <v>-3192933.09</v>
      </c>
      <c r="I36" s="65"/>
      <c r="J36" s="101">
        <f t="shared" si="0"/>
        <v>100</v>
      </c>
      <c r="K36" s="101">
        <f t="shared" si="1"/>
        <v>100</v>
      </c>
      <c r="L36" s="101">
        <f t="shared" si="2"/>
        <v>50</v>
      </c>
      <c r="M36" s="101">
        <f t="shared" si="3"/>
        <v>100</v>
      </c>
      <c r="N36" s="102">
        <f t="shared" si="4"/>
        <v>85.714285714285708</v>
      </c>
      <c r="O36" s="83">
        <v>3</v>
      </c>
      <c r="P36" s="75">
        <f t="shared" si="6"/>
        <v>85.714285714285708</v>
      </c>
      <c r="Q36" s="64">
        <v>-266077.75750000001</v>
      </c>
      <c r="R36" s="84"/>
      <c r="S36" s="111">
        <v>1</v>
      </c>
      <c r="T36" s="111">
        <v>1</v>
      </c>
      <c r="U36" s="111">
        <v>1</v>
      </c>
      <c r="V36" s="242">
        <v>1</v>
      </c>
      <c r="W36" s="111">
        <v>1</v>
      </c>
      <c r="X36" s="111">
        <v>0</v>
      </c>
      <c r="Y36" s="111">
        <v>1</v>
      </c>
      <c r="Z36" s="103">
        <f t="shared" si="7"/>
        <v>6</v>
      </c>
      <c r="AA36" s="107">
        <f t="shared" si="8"/>
        <v>50</v>
      </c>
      <c r="AB36" s="107">
        <f t="shared" si="16"/>
        <v>50</v>
      </c>
      <c r="AC36" s="107">
        <f t="shared" si="17"/>
        <v>50</v>
      </c>
      <c r="AD36" s="107">
        <f t="shared" si="18"/>
        <v>50</v>
      </c>
      <c r="AE36" s="107">
        <f t="shared" si="19"/>
        <v>50</v>
      </c>
      <c r="AF36" s="107">
        <f t="shared" si="20"/>
        <v>0</v>
      </c>
      <c r="AG36" s="107">
        <f t="shared" si="14"/>
        <v>100</v>
      </c>
      <c r="AH36" s="107">
        <f t="shared" si="15"/>
        <v>85.714285714285708</v>
      </c>
    </row>
    <row r="37" spans="1:34" s="51" customFormat="1" x14ac:dyDescent="0.4">
      <c r="A37" s="59">
        <v>33</v>
      </c>
      <c r="B37" s="60" t="s">
        <v>29</v>
      </c>
      <c r="C37" s="61" t="s">
        <v>42</v>
      </c>
      <c r="D37" s="84" t="s">
        <v>153</v>
      </c>
      <c r="E37" s="104">
        <v>6</v>
      </c>
      <c r="F37" s="85">
        <v>0</v>
      </c>
      <c r="G37" s="63">
        <v>4.0599999999999996</v>
      </c>
      <c r="H37" s="110">
        <v>7671217.1299999999</v>
      </c>
      <c r="I37" s="65"/>
      <c r="J37" s="101">
        <f t="shared" ref="J37:J68" si="21">AA37+AB37</f>
        <v>0</v>
      </c>
      <c r="K37" s="101">
        <f t="shared" ref="K37:K68" si="22">AC37+AD37</f>
        <v>100</v>
      </c>
      <c r="L37" s="101">
        <f t="shared" ref="L37:L68" si="23">AE37+AF37</f>
        <v>50</v>
      </c>
      <c r="M37" s="101">
        <f t="shared" ref="M37:M68" si="24">AG37</f>
        <v>100</v>
      </c>
      <c r="N37" s="102">
        <f t="shared" ref="N37:N68" si="25">(S37+T37+U37+V37+W37+X37+Y37)/7*100</f>
        <v>57.142857142857139</v>
      </c>
      <c r="O37" s="85">
        <v>0</v>
      </c>
      <c r="P37" s="75">
        <f t="shared" si="6"/>
        <v>57.142857142857139</v>
      </c>
      <c r="Q37" s="64">
        <v>639268.09416666662</v>
      </c>
      <c r="R37" s="84"/>
      <c r="S37" s="111">
        <v>0</v>
      </c>
      <c r="T37" s="111">
        <v>0</v>
      </c>
      <c r="U37" s="111">
        <v>1</v>
      </c>
      <c r="V37" s="242">
        <v>1</v>
      </c>
      <c r="W37" s="111">
        <v>1</v>
      </c>
      <c r="X37" s="111">
        <v>0</v>
      </c>
      <c r="Y37" s="111">
        <v>1</v>
      </c>
      <c r="Z37" s="103">
        <f t="shared" si="7"/>
        <v>4</v>
      </c>
      <c r="AA37" s="107">
        <f t="shared" si="8"/>
        <v>0</v>
      </c>
      <c r="AB37" s="107">
        <f t="shared" si="16"/>
        <v>0</v>
      </c>
      <c r="AC37" s="107">
        <f t="shared" si="17"/>
        <v>50</v>
      </c>
      <c r="AD37" s="107">
        <f t="shared" si="18"/>
        <v>50</v>
      </c>
      <c r="AE37" s="107">
        <f t="shared" si="19"/>
        <v>50</v>
      </c>
      <c r="AF37" s="107">
        <f t="shared" si="20"/>
        <v>0</v>
      </c>
      <c r="AG37" s="107">
        <f t="shared" si="14"/>
        <v>100</v>
      </c>
      <c r="AH37" s="107">
        <f t="shared" si="15"/>
        <v>57.142857142857139</v>
      </c>
    </row>
    <row r="38" spans="1:34" s="51" customFormat="1" x14ac:dyDescent="0.4">
      <c r="A38" s="59">
        <v>34</v>
      </c>
      <c r="B38" s="60" t="s">
        <v>29</v>
      </c>
      <c r="C38" s="61" t="s">
        <v>43</v>
      </c>
      <c r="D38" s="84" t="s">
        <v>154</v>
      </c>
      <c r="E38" s="104">
        <v>5</v>
      </c>
      <c r="F38" s="73">
        <v>1</v>
      </c>
      <c r="G38" s="63">
        <v>1.33</v>
      </c>
      <c r="H38" s="110">
        <v>1265077.25</v>
      </c>
      <c r="I38" s="65"/>
      <c r="J38" s="101">
        <f t="shared" si="21"/>
        <v>50</v>
      </c>
      <c r="K38" s="101">
        <f t="shared" si="22"/>
        <v>100</v>
      </c>
      <c r="L38" s="101">
        <f t="shared" si="23"/>
        <v>50</v>
      </c>
      <c r="M38" s="101">
        <f t="shared" si="24"/>
        <v>0</v>
      </c>
      <c r="N38" s="102">
        <f t="shared" si="25"/>
        <v>57.142857142857139</v>
      </c>
      <c r="O38" s="73">
        <v>1</v>
      </c>
      <c r="P38" s="75">
        <f t="shared" si="6"/>
        <v>57.142857142857139</v>
      </c>
      <c r="Q38" s="64">
        <v>105423.10416666667</v>
      </c>
      <c r="R38" s="84"/>
      <c r="S38" s="111">
        <v>0</v>
      </c>
      <c r="T38" s="111">
        <v>1</v>
      </c>
      <c r="U38" s="111">
        <v>1</v>
      </c>
      <c r="V38" s="242">
        <v>1</v>
      </c>
      <c r="W38" s="111">
        <v>1</v>
      </c>
      <c r="X38" s="111">
        <v>0</v>
      </c>
      <c r="Y38" s="111">
        <v>0</v>
      </c>
      <c r="Z38" s="103">
        <f t="shared" si="7"/>
        <v>4</v>
      </c>
      <c r="AA38" s="107">
        <f t="shared" si="8"/>
        <v>0</v>
      </c>
      <c r="AB38" s="107">
        <f t="shared" si="16"/>
        <v>50</v>
      </c>
      <c r="AC38" s="107">
        <f t="shared" si="17"/>
        <v>50</v>
      </c>
      <c r="AD38" s="107">
        <f t="shared" si="18"/>
        <v>50</v>
      </c>
      <c r="AE38" s="107">
        <f t="shared" si="19"/>
        <v>50</v>
      </c>
      <c r="AF38" s="107">
        <f t="shared" si="20"/>
        <v>0</v>
      </c>
      <c r="AG38" s="107">
        <f t="shared" si="14"/>
        <v>0</v>
      </c>
      <c r="AH38" s="107">
        <f t="shared" si="15"/>
        <v>57.142857142857139</v>
      </c>
    </row>
    <row r="39" spans="1:34" s="51" customFormat="1" x14ac:dyDescent="0.4">
      <c r="A39" s="59">
        <v>35</v>
      </c>
      <c r="B39" s="60" t="s">
        <v>44</v>
      </c>
      <c r="C39" s="61" t="s">
        <v>45</v>
      </c>
      <c r="D39" s="60" t="s">
        <v>44</v>
      </c>
      <c r="E39" s="100">
        <v>19</v>
      </c>
      <c r="F39" s="73">
        <v>1</v>
      </c>
      <c r="G39" s="76">
        <v>0.37</v>
      </c>
      <c r="H39" s="110">
        <v>351496180.67000002</v>
      </c>
      <c r="I39" s="65"/>
      <c r="J39" s="101">
        <f t="shared" si="21"/>
        <v>100</v>
      </c>
      <c r="K39" s="101">
        <f t="shared" si="22"/>
        <v>100</v>
      </c>
      <c r="L39" s="101">
        <f t="shared" si="23"/>
        <v>50</v>
      </c>
      <c r="M39" s="101">
        <f t="shared" si="24"/>
        <v>100</v>
      </c>
      <c r="N39" s="102">
        <f t="shared" si="25"/>
        <v>85.714285714285708</v>
      </c>
      <c r="O39" s="73">
        <v>1</v>
      </c>
      <c r="P39" s="75">
        <f t="shared" si="6"/>
        <v>85.714285714285708</v>
      </c>
      <c r="Q39" s="66">
        <v>29291348.389166668</v>
      </c>
      <c r="R39" s="60"/>
      <c r="S39" s="111">
        <v>1</v>
      </c>
      <c r="T39" s="111">
        <v>1</v>
      </c>
      <c r="U39" s="111">
        <v>1</v>
      </c>
      <c r="V39" s="242">
        <v>1</v>
      </c>
      <c r="W39" s="111">
        <v>0</v>
      </c>
      <c r="X39" s="111">
        <v>1</v>
      </c>
      <c r="Y39" s="111">
        <v>1</v>
      </c>
      <c r="Z39" s="103">
        <f t="shared" si="7"/>
        <v>6</v>
      </c>
      <c r="AA39" s="107">
        <f t="shared" si="8"/>
        <v>50</v>
      </c>
      <c r="AB39" s="107">
        <f t="shared" si="16"/>
        <v>50</v>
      </c>
      <c r="AC39" s="107">
        <f t="shared" si="17"/>
        <v>50</v>
      </c>
      <c r="AD39" s="107">
        <f t="shared" si="18"/>
        <v>50</v>
      </c>
      <c r="AE39" s="107">
        <f t="shared" si="19"/>
        <v>0</v>
      </c>
      <c r="AF39" s="107">
        <f t="shared" si="20"/>
        <v>50</v>
      </c>
      <c r="AG39" s="107">
        <f t="shared" si="14"/>
        <v>100</v>
      </c>
      <c r="AH39" s="107">
        <f t="shared" si="15"/>
        <v>85.714285714285708</v>
      </c>
    </row>
    <row r="40" spans="1:34" s="51" customFormat="1" x14ac:dyDescent="0.4">
      <c r="A40" s="59">
        <v>36</v>
      </c>
      <c r="B40" s="60" t="s">
        <v>44</v>
      </c>
      <c r="C40" s="61" t="s">
        <v>46</v>
      </c>
      <c r="D40" s="60" t="s">
        <v>155</v>
      </c>
      <c r="E40" s="100">
        <v>6</v>
      </c>
      <c r="F40" s="73">
        <v>1</v>
      </c>
      <c r="G40" s="63">
        <v>4.68</v>
      </c>
      <c r="H40" s="110">
        <v>-13302951.050000001</v>
      </c>
      <c r="I40" s="65"/>
      <c r="J40" s="101">
        <f t="shared" si="21"/>
        <v>50</v>
      </c>
      <c r="K40" s="101">
        <f t="shared" si="22"/>
        <v>100</v>
      </c>
      <c r="L40" s="101">
        <f t="shared" si="23"/>
        <v>50</v>
      </c>
      <c r="M40" s="101">
        <f t="shared" si="24"/>
        <v>0</v>
      </c>
      <c r="N40" s="102">
        <f t="shared" si="25"/>
        <v>57.142857142857139</v>
      </c>
      <c r="O40" s="73">
        <v>1</v>
      </c>
      <c r="P40" s="75">
        <f t="shared" si="6"/>
        <v>57.142857142857139</v>
      </c>
      <c r="Q40" s="64">
        <v>-1108579.2541666667</v>
      </c>
      <c r="R40" s="60"/>
      <c r="S40" s="111">
        <v>0</v>
      </c>
      <c r="T40" s="111">
        <v>1</v>
      </c>
      <c r="U40" s="111">
        <v>1</v>
      </c>
      <c r="V40" s="242">
        <v>1</v>
      </c>
      <c r="W40" s="111">
        <v>1</v>
      </c>
      <c r="X40" s="111">
        <v>0</v>
      </c>
      <c r="Y40" s="111">
        <v>0</v>
      </c>
      <c r="Z40" s="103">
        <f t="shared" si="7"/>
        <v>4</v>
      </c>
      <c r="AA40" s="107">
        <f t="shared" si="8"/>
        <v>0</v>
      </c>
      <c r="AB40" s="107">
        <f t="shared" si="16"/>
        <v>50</v>
      </c>
      <c r="AC40" s="107">
        <f t="shared" si="17"/>
        <v>50</v>
      </c>
      <c r="AD40" s="107">
        <f t="shared" si="18"/>
        <v>50</v>
      </c>
      <c r="AE40" s="107">
        <f t="shared" si="19"/>
        <v>50</v>
      </c>
      <c r="AF40" s="107">
        <f t="shared" si="20"/>
        <v>0</v>
      </c>
      <c r="AG40" s="107">
        <f t="shared" si="14"/>
        <v>0</v>
      </c>
      <c r="AH40" s="107">
        <f t="shared" si="15"/>
        <v>57.142857142857139</v>
      </c>
    </row>
    <row r="41" spans="1:34" s="51" customFormat="1" x14ac:dyDescent="0.4">
      <c r="A41" s="59">
        <v>37</v>
      </c>
      <c r="B41" s="60" t="s">
        <v>44</v>
      </c>
      <c r="C41" s="61" t="s">
        <v>47</v>
      </c>
      <c r="D41" s="60" t="s">
        <v>156</v>
      </c>
      <c r="E41" s="100">
        <v>5</v>
      </c>
      <c r="F41" s="74">
        <v>1</v>
      </c>
      <c r="G41" s="63">
        <v>3.83</v>
      </c>
      <c r="H41" s="110">
        <v>-10404068.15</v>
      </c>
      <c r="I41" s="65"/>
      <c r="J41" s="101">
        <f t="shared" si="21"/>
        <v>50</v>
      </c>
      <c r="K41" s="101">
        <f t="shared" si="22"/>
        <v>100</v>
      </c>
      <c r="L41" s="101">
        <f t="shared" si="23"/>
        <v>100</v>
      </c>
      <c r="M41" s="101">
        <f t="shared" si="24"/>
        <v>100</v>
      </c>
      <c r="N41" s="102">
        <f t="shared" si="25"/>
        <v>85.714285714285708</v>
      </c>
      <c r="O41" s="74">
        <v>1</v>
      </c>
      <c r="P41" s="75">
        <f t="shared" si="6"/>
        <v>85.714285714285708</v>
      </c>
      <c r="Q41" s="66">
        <v>-867005.6791666667</v>
      </c>
      <c r="R41" s="60"/>
      <c r="S41" s="111">
        <v>0</v>
      </c>
      <c r="T41" s="111">
        <v>1</v>
      </c>
      <c r="U41" s="111">
        <v>1</v>
      </c>
      <c r="V41" s="242">
        <v>1</v>
      </c>
      <c r="W41" s="111">
        <v>1</v>
      </c>
      <c r="X41" s="111">
        <v>1</v>
      </c>
      <c r="Y41" s="111">
        <v>1</v>
      </c>
      <c r="Z41" s="103">
        <f t="shared" si="7"/>
        <v>6</v>
      </c>
      <c r="AA41" s="107">
        <f t="shared" si="8"/>
        <v>0</v>
      </c>
      <c r="AB41" s="107">
        <f t="shared" si="16"/>
        <v>50</v>
      </c>
      <c r="AC41" s="107">
        <f t="shared" si="17"/>
        <v>50</v>
      </c>
      <c r="AD41" s="107">
        <f t="shared" si="18"/>
        <v>50</v>
      </c>
      <c r="AE41" s="107">
        <f t="shared" si="19"/>
        <v>50</v>
      </c>
      <c r="AF41" s="107">
        <f t="shared" si="20"/>
        <v>50</v>
      </c>
      <c r="AG41" s="107">
        <f t="shared" si="14"/>
        <v>100</v>
      </c>
      <c r="AH41" s="107">
        <f t="shared" si="15"/>
        <v>85.714285714285708</v>
      </c>
    </row>
    <row r="42" spans="1:34" s="51" customFormat="1" x14ac:dyDescent="0.4">
      <c r="A42" s="59">
        <v>38</v>
      </c>
      <c r="B42" s="60" t="s">
        <v>44</v>
      </c>
      <c r="C42" s="61" t="s">
        <v>48</v>
      </c>
      <c r="D42" s="60" t="s">
        <v>157</v>
      </c>
      <c r="E42" s="100">
        <v>10</v>
      </c>
      <c r="F42" s="62">
        <v>2</v>
      </c>
      <c r="G42" s="76">
        <v>0.44</v>
      </c>
      <c r="H42" s="110">
        <v>-12654713.85</v>
      </c>
      <c r="I42" s="65"/>
      <c r="J42" s="101">
        <f t="shared" si="21"/>
        <v>50</v>
      </c>
      <c r="K42" s="101">
        <f t="shared" si="22"/>
        <v>100</v>
      </c>
      <c r="L42" s="101">
        <f t="shared" si="23"/>
        <v>0</v>
      </c>
      <c r="M42" s="101">
        <f t="shared" si="24"/>
        <v>0</v>
      </c>
      <c r="N42" s="102">
        <f t="shared" si="25"/>
        <v>42.857142857142854</v>
      </c>
      <c r="O42" s="62">
        <v>2</v>
      </c>
      <c r="P42" s="72">
        <f t="shared" si="6"/>
        <v>42.857142857142854</v>
      </c>
      <c r="Q42" s="64">
        <v>-1054559.4875</v>
      </c>
      <c r="R42" s="60"/>
      <c r="S42" s="111">
        <v>0</v>
      </c>
      <c r="T42" s="111">
        <v>1</v>
      </c>
      <c r="U42" s="111">
        <v>1</v>
      </c>
      <c r="V42" s="242">
        <v>1</v>
      </c>
      <c r="W42" s="111">
        <v>0</v>
      </c>
      <c r="X42" s="111">
        <v>0</v>
      </c>
      <c r="Y42" s="111">
        <v>0</v>
      </c>
      <c r="Z42" s="103">
        <f t="shared" si="7"/>
        <v>3</v>
      </c>
      <c r="AA42" s="107">
        <f t="shared" si="8"/>
        <v>0</v>
      </c>
      <c r="AB42" s="107">
        <f t="shared" si="16"/>
        <v>50</v>
      </c>
      <c r="AC42" s="107">
        <f t="shared" si="17"/>
        <v>50</v>
      </c>
      <c r="AD42" s="107">
        <f t="shared" si="18"/>
        <v>50</v>
      </c>
      <c r="AE42" s="107">
        <f t="shared" si="19"/>
        <v>0</v>
      </c>
      <c r="AF42" s="107">
        <f t="shared" si="20"/>
        <v>0</v>
      </c>
      <c r="AG42" s="107">
        <f t="shared" si="14"/>
        <v>0</v>
      </c>
      <c r="AH42" s="107">
        <f t="shared" si="15"/>
        <v>42.857142857142854</v>
      </c>
    </row>
    <row r="43" spans="1:34" s="51" customFormat="1" x14ac:dyDescent="0.4">
      <c r="A43" s="59">
        <v>39</v>
      </c>
      <c r="B43" s="60" t="s">
        <v>44</v>
      </c>
      <c r="C43" s="61" t="s">
        <v>49</v>
      </c>
      <c r="D43" s="60" t="s">
        <v>158</v>
      </c>
      <c r="E43" s="100">
        <v>13</v>
      </c>
      <c r="F43" s="71">
        <v>1</v>
      </c>
      <c r="G43" s="63">
        <v>1.25</v>
      </c>
      <c r="H43" s="110">
        <v>-12370805.99</v>
      </c>
      <c r="I43" s="65"/>
      <c r="J43" s="101">
        <f t="shared" si="21"/>
        <v>50</v>
      </c>
      <c r="K43" s="101">
        <f t="shared" si="22"/>
        <v>100</v>
      </c>
      <c r="L43" s="101">
        <f t="shared" si="23"/>
        <v>100</v>
      </c>
      <c r="M43" s="101">
        <f t="shared" si="24"/>
        <v>100</v>
      </c>
      <c r="N43" s="102">
        <f t="shared" si="25"/>
        <v>85.714285714285708</v>
      </c>
      <c r="O43" s="71">
        <v>1</v>
      </c>
      <c r="P43" s="75">
        <f t="shared" si="6"/>
        <v>85.714285714285708</v>
      </c>
      <c r="Q43" s="66">
        <v>-1030900.4991666666</v>
      </c>
      <c r="R43" s="60"/>
      <c r="S43" s="111">
        <v>0</v>
      </c>
      <c r="T43" s="111">
        <v>1</v>
      </c>
      <c r="U43" s="111">
        <v>1</v>
      </c>
      <c r="V43" s="242">
        <v>1</v>
      </c>
      <c r="W43" s="111">
        <v>1</v>
      </c>
      <c r="X43" s="111">
        <v>1</v>
      </c>
      <c r="Y43" s="111">
        <v>1</v>
      </c>
      <c r="Z43" s="103">
        <f t="shared" si="7"/>
        <v>6</v>
      </c>
      <c r="AA43" s="107">
        <f t="shared" si="8"/>
        <v>0</v>
      </c>
      <c r="AB43" s="107">
        <f t="shared" si="16"/>
        <v>50</v>
      </c>
      <c r="AC43" s="107">
        <f t="shared" si="17"/>
        <v>50</v>
      </c>
      <c r="AD43" s="107">
        <f t="shared" si="18"/>
        <v>50</v>
      </c>
      <c r="AE43" s="107">
        <f t="shared" si="19"/>
        <v>50</v>
      </c>
      <c r="AF43" s="107">
        <f t="shared" si="20"/>
        <v>50</v>
      </c>
      <c r="AG43" s="107">
        <f t="shared" si="14"/>
        <v>100</v>
      </c>
      <c r="AH43" s="107">
        <f t="shared" si="15"/>
        <v>85.714285714285708</v>
      </c>
    </row>
    <row r="44" spans="1:34" s="51" customFormat="1" x14ac:dyDescent="0.4">
      <c r="A44" s="59">
        <v>40</v>
      </c>
      <c r="B44" s="60" t="s">
        <v>44</v>
      </c>
      <c r="C44" s="61" t="s">
        <v>50</v>
      </c>
      <c r="D44" s="60" t="s">
        <v>159</v>
      </c>
      <c r="E44" s="100">
        <v>6</v>
      </c>
      <c r="F44" s="73">
        <v>1</v>
      </c>
      <c r="G44" s="63">
        <v>2.0299999999999998</v>
      </c>
      <c r="H44" s="110">
        <v>-15033140.560000001</v>
      </c>
      <c r="I44" s="65"/>
      <c r="J44" s="101">
        <f t="shared" si="21"/>
        <v>0</v>
      </c>
      <c r="K44" s="101">
        <f t="shared" si="22"/>
        <v>100</v>
      </c>
      <c r="L44" s="101">
        <f t="shared" si="23"/>
        <v>100</v>
      </c>
      <c r="M44" s="101">
        <f t="shared" si="24"/>
        <v>100</v>
      </c>
      <c r="N44" s="102">
        <f t="shared" si="25"/>
        <v>71.428571428571431</v>
      </c>
      <c r="O44" s="73">
        <v>1</v>
      </c>
      <c r="P44" s="75">
        <f t="shared" si="6"/>
        <v>71.428571428571431</v>
      </c>
      <c r="Q44" s="66">
        <v>-1252761.7133333334</v>
      </c>
      <c r="R44" s="60"/>
      <c r="S44" s="111">
        <v>0</v>
      </c>
      <c r="T44" s="111">
        <v>0</v>
      </c>
      <c r="U44" s="111">
        <v>1</v>
      </c>
      <c r="V44" s="242">
        <v>1</v>
      </c>
      <c r="W44" s="111">
        <v>1</v>
      </c>
      <c r="X44" s="111">
        <v>1</v>
      </c>
      <c r="Y44" s="111">
        <v>1</v>
      </c>
      <c r="Z44" s="103">
        <f t="shared" si="7"/>
        <v>5</v>
      </c>
      <c r="AA44" s="107">
        <f t="shared" si="8"/>
        <v>0</v>
      </c>
      <c r="AB44" s="107">
        <f t="shared" si="16"/>
        <v>0</v>
      </c>
      <c r="AC44" s="107">
        <f t="shared" si="17"/>
        <v>50</v>
      </c>
      <c r="AD44" s="107">
        <f t="shared" si="18"/>
        <v>50</v>
      </c>
      <c r="AE44" s="107">
        <f t="shared" si="19"/>
        <v>50</v>
      </c>
      <c r="AF44" s="107">
        <f t="shared" si="20"/>
        <v>50</v>
      </c>
      <c r="AG44" s="107">
        <f t="shared" si="14"/>
        <v>100</v>
      </c>
      <c r="AH44" s="107">
        <f t="shared" si="15"/>
        <v>71.428571428571431</v>
      </c>
    </row>
    <row r="45" spans="1:34" s="51" customFormat="1" x14ac:dyDescent="0.4">
      <c r="A45" s="59">
        <v>41</v>
      </c>
      <c r="B45" s="60" t="s">
        <v>44</v>
      </c>
      <c r="C45" s="61" t="s">
        <v>51</v>
      </c>
      <c r="D45" s="60" t="s">
        <v>160</v>
      </c>
      <c r="E45" s="100">
        <v>2</v>
      </c>
      <c r="F45" s="74">
        <v>1</v>
      </c>
      <c r="G45" s="63">
        <v>5.03</v>
      </c>
      <c r="H45" s="110">
        <v>-3000325.47</v>
      </c>
      <c r="I45" s="65"/>
      <c r="J45" s="101">
        <f t="shared" si="21"/>
        <v>50</v>
      </c>
      <c r="K45" s="101">
        <f t="shared" si="22"/>
        <v>100</v>
      </c>
      <c r="L45" s="101">
        <f t="shared" si="23"/>
        <v>100</v>
      </c>
      <c r="M45" s="101">
        <f t="shared" si="24"/>
        <v>0</v>
      </c>
      <c r="N45" s="102">
        <f t="shared" si="25"/>
        <v>71.428571428571431</v>
      </c>
      <c r="O45" s="74">
        <v>1</v>
      </c>
      <c r="P45" s="75">
        <f t="shared" si="6"/>
        <v>71.428571428571431</v>
      </c>
      <c r="Q45" s="64">
        <v>-250027.12250000003</v>
      </c>
      <c r="R45" s="60"/>
      <c r="S45" s="111">
        <v>0</v>
      </c>
      <c r="T45" s="111">
        <v>1</v>
      </c>
      <c r="U45" s="111">
        <v>1</v>
      </c>
      <c r="V45" s="242">
        <v>1</v>
      </c>
      <c r="W45" s="111">
        <v>1</v>
      </c>
      <c r="X45" s="111">
        <v>1</v>
      </c>
      <c r="Y45" s="111">
        <v>0</v>
      </c>
      <c r="Z45" s="103">
        <f t="shared" si="7"/>
        <v>5</v>
      </c>
      <c r="AA45" s="107">
        <f t="shared" si="8"/>
        <v>0</v>
      </c>
      <c r="AB45" s="107">
        <f t="shared" si="16"/>
        <v>50</v>
      </c>
      <c r="AC45" s="107">
        <f t="shared" si="17"/>
        <v>50</v>
      </c>
      <c r="AD45" s="107">
        <f t="shared" si="18"/>
        <v>50</v>
      </c>
      <c r="AE45" s="107">
        <f t="shared" si="19"/>
        <v>50</v>
      </c>
      <c r="AF45" s="107">
        <f t="shared" si="20"/>
        <v>50</v>
      </c>
      <c r="AG45" s="107">
        <f t="shared" si="14"/>
        <v>0</v>
      </c>
      <c r="AH45" s="107">
        <f t="shared" si="15"/>
        <v>71.428571428571431</v>
      </c>
    </row>
    <row r="46" spans="1:34" s="51" customFormat="1" x14ac:dyDescent="0.4">
      <c r="A46" s="59">
        <v>42</v>
      </c>
      <c r="B46" s="60" t="s">
        <v>44</v>
      </c>
      <c r="C46" s="61" t="s">
        <v>52</v>
      </c>
      <c r="D46" s="60" t="s">
        <v>161</v>
      </c>
      <c r="E46" s="100">
        <v>15</v>
      </c>
      <c r="F46" s="62">
        <v>2</v>
      </c>
      <c r="G46" s="76">
        <v>0.28000000000000003</v>
      </c>
      <c r="H46" s="110">
        <v>-35799241.640000001</v>
      </c>
      <c r="I46" s="65"/>
      <c r="J46" s="101">
        <f t="shared" si="21"/>
        <v>50</v>
      </c>
      <c r="K46" s="101">
        <f t="shared" si="22"/>
        <v>50</v>
      </c>
      <c r="L46" s="101">
        <f t="shared" si="23"/>
        <v>50</v>
      </c>
      <c r="M46" s="101">
        <f t="shared" si="24"/>
        <v>100</v>
      </c>
      <c r="N46" s="102">
        <f t="shared" si="25"/>
        <v>57.142857142857139</v>
      </c>
      <c r="O46" s="62">
        <v>2</v>
      </c>
      <c r="P46" s="75">
        <f t="shared" si="6"/>
        <v>57.142857142857139</v>
      </c>
      <c r="Q46" s="64">
        <v>-2983270.1366666667</v>
      </c>
      <c r="R46" s="60"/>
      <c r="S46" s="111">
        <v>0</v>
      </c>
      <c r="T46" s="111">
        <v>1</v>
      </c>
      <c r="U46" s="111">
        <v>0</v>
      </c>
      <c r="V46" s="242">
        <v>1</v>
      </c>
      <c r="W46" s="111">
        <v>0</v>
      </c>
      <c r="X46" s="111">
        <v>1</v>
      </c>
      <c r="Y46" s="111">
        <v>1</v>
      </c>
      <c r="Z46" s="103">
        <f t="shared" si="7"/>
        <v>4</v>
      </c>
      <c r="AA46" s="107">
        <f t="shared" si="8"/>
        <v>0</v>
      </c>
      <c r="AB46" s="107">
        <f t="shared" si="16"/>
        <v>50</v>
      </c>
      <c r="AC46" s="107">
        <f t="shared" si="17"/>
        <v>0</v>
      </c>
      <c r="AD46" s="107">
        <f t="shared" si="18"/>
        <v>50</v>
      </c>
      <c r="AE46" s="107">
        <f t="shared" si="19"/>
        <v>0</v>
      </c>
      <c r="AF46" s="107">
        <f t="shared" si="20"/>
        <v>50</v>
      </c>
      <c r="AG46" s="107">
        <f t="shared" si="14"/>
        <v>100</v>
      </c>
      <c r="AH46" s="107">
        <f t="shared" si="15"/>
        <v>57.142857142857139</v>
      </c>
    </row>
    <row r="47" spans="1:34" s="51" customFormat="1" x14ac:dyDescent="0.4">
      <c r="A47" s="59">
        <v>43</v>
      </c>
      <c r="B47" s="60" t="s">
        <v>44</v>
      </c>
      <c r="C47" s="61" t="s">
        <v>53</v>
      </c>
      <c r="D47" s="60" t="s">
        <v>162</v>
      </c>
      <c r="E47" s="100">
        <v>6</v>
      </c>
      <c r="F47" s="77">
        <v>1</v>
      </c>
      <c r="G47" s="63">
        <v>3.47</v>
      </c>
      <c r="H47" s="110">
        <v>-11842638.619999999</v>
      </c>
      <c r="I47" s="65"/>
      <c r="J47" s="101">
        <f t="shared" si="21"/>
        <v>50</v>
      </c>
      <c r="K47" s="101">
        <f t="shared" si="22"/>
        <v>100</v>
      </c>
      <c r="L47" s="101">
        <f t="shared" si="23"/>
        <v>100</v>
      </c>
      <c r="M47" s="101">
        <f t="shared" si="24"/>
        <v>0</v>
      </c>
      <c r="N47" s="102">
        <f t="shared" si="25"/>
        <v>71.428571428571431</v>
      </c>
      <c r="O47" s="77">
        <v>1</v>
      </c>
      <c r="P47" s="75">
        <f t="shared" si="6"/>
        <v>71.428571428571431</v>
      </c>
      <c r="Q47" s="64">
        <v>-986886.55166666664</v>
      </c>
      <c r="R47" s="60"/>
      <c r="S47" s="111">
        <v>0</v>
      </c>
      <c r="T47" s="111">
        <v>1</v>
      </c>
      <c r="U47" s="111">
        <v>1</v>
      </c>
      <c r="V47" s="242">
        <v>1</v>
      </c>
      <c r="W47" s="111">
        <v>1</v>
      </c>
      <c r="X47" s="111">
        <v>1</v>
      </c>
      <c r="Y47" s="111">
        <v>0</v>
      </c>
      <c r="Z47" s="103">
        <f t="shared" si="7"/>
        <v>5</v>
      </c>
      <c r="AA47" s="107">
        <f t="shared" si="8"/>
        <v>0</v>
      </c>
      <c r="AB47" s="107">
        <f t="shared" si="16"/>
        <v>50</v>
      </c>
      <c r="AC47" s="107">
        <f t="shared" si="17"/>
        <v>50</v>
      </c>
      <c r="AD47" s="107">
        <f t="shared" si="18"/>
        <v>50</v>
      </c>
      <c r="AE47" s="107">
        <f t="shared" si="19"/>
        <v>50</v>
      </c>
      <c r="AF47" s="107">
        <f t="shared" si="20"/>
        <v>50</v>
      </c>
      <c r="AG47" s="107">
        <f t="shared" si="14"/>
        <v>0</v>
      </c>
      <c r="AH47" s="107">
        <f t="shared" si="15"/>
        <v>71.428571428571431</v>
      </c>
    </row>
    <row r="48" spans="1:34" s="51" customFormat="1" x14ac:dyDescent="0.4">
      <c r="A48" s="59">
        <v>44</v>
      </c>
      <c r="B48" s="60" t="s">
        <v>44</v>
      </c>
      <c r="C48" s="61" t="s">
        <v>54</v>
      </c>
      <c r="D48" s="60" t="s">
        <v>163</v>
      </c>
      <c r="E48" s="100">
        <v>10</v>
      </c>
      <c r="F48" s="87">
        <v>3</v>
      </c>
      <c r="G48" s="63">
        <v>0.7</v>
      </c>
      <c r="H48" s="110">
        <v>7475011.3200000003</v>
      </c>
      <c r="I48" s="65"/>
      <c r="J48" s="101">
        <f t="shared" si="21"/>
        <v>50</v>
      </c>
      <c r="K48" s="101">
        <f t="shared" si="22"/>
        <v>100</v>
      </c>
      <c r="L48" s="101">
        <f t="shared" si="23"/>
        <v>100</v>
      </c>
      <c r="M48" s="101">
        <f t="shared" si="24"/>
        <v>100</v>
      </c>
      <c r="N48" s="102">
        <f t="shared" si="25"/>
        <v>85.714285714285708</v>
      </c>
      <c r="O48" s="87">
        <v>3</v>
      </c>
      <c r="P48" s="75">
        <f t="shared" si="6"/>
        <v>85.714285714285708</v>
      </c>
      <c r="Q48" s="64">
        <v>622917.61</v>
      </c>
      <c r="R48" s="60"/>
      <c r="S48" s="111">
        <v>0</v>
      </c>
      <c r="T48" s="111">
        <v>1</v>
      </c>
      <c r="U48" s="111">
        <v>1</v>
      </c>
      <c r="V48" s="242">
        <v>1</v>
      </c>
      <c r="W48" s="111">
        <v>1</v>
      </c>
      <c r="X48" s="111">
        <v>1</v>
      </c>
      <c r="Y48" s="111">
        <v>1</v>
      </c>
      <c r="Z48" s="103">
        <f t="shared" si="7"/>
        <v>6</v>
      </c>
      <c r="AA48" s="107">
        <f t="shared" si="8"/>
        <v>0</v>
      </c>
      <c r="AB48" s="107">
        <f t="shared" si="16"/>
        <v>50</v>
      </c>
      <c r="AC48" s="107">
        <f t="shared" si="17"/>
        <v>50</v>
      </c>
      <c r="AD48" s="107">
        <f t="shared" si="18"/>
        <v>50</v>
      </c>
      <c r="AE48" s="107">
        <f t="shared" si="19"/>
        <v>50</v>
      </c>
      <c r="AF48" s="107">
        <f t="shared" si="20"/>
        <v>50</v>
      </c>
      <c r="AG48" s="107">
        <f t="shared" si="14"/>
        <v>100</v>
      </c>
      <c r="AH48" s="107">
        <f t="shared" si="15"/>
        <v>85.714285714285708</v>
      </c>
    </row>
    <row r="49" spans="1:34" s="51" customFormat="1" x14ac:dyDescent="0.4">
      <c r="A49" s="59">
        <v>45</v>
      </c>
      <c r="B49" s="60" t="s">
        <v>44</v>
      </c>
      <c r="C49" s="61" t="s">
        <v>55</v>
      </c>
      <c r="D49" s="60" t="s">
        <v>164</v>
      </c>
      <c r="E49" s="100">
        <v>10</v>
      </c>
      <c r="F49" s="88">
        <v>4</v>
      </c>
      <c r="G49" s="76">
        <v>0.47</v>
      </c>
      <c r="H49" s="110">
        <v>-27680048.129999999</v>
      </c>
      <c r="I49" s="86" t="s">
        <v>6</v>
      </c>
      <c r="J49" s="101">
        <f t="shared" si="21"/>
        <v>50</v>
      </c>
      <c r="K49" s="101">
        <f t="shared" si="22"/>
        <v>100</v>
      </c>
      <c r="L49" s="101">
        <f t="shared" si="23"/>
        <v>100</v>
      </c>
      <c r="M49" s="101">
        <f t="shared" si="24"/>
        <v>0</v>
      </c>
      <c r="N49" s="102">
        <f t="shared" si="25"/>
        <v>71.428571428571431</v>
      </c>
      <c r="O49" s="88">
        <v>4</v>
      </c>
      <c r="P49" s="75">
        <f t="shared" si="6"/>
        <v>71.428571428571431</v>
      </c>
      <c r="Q49" s="64">
        <v>-2306670.6774999998</v>
      </c>
      <c r="R49" s="60"/>
      <c r="S49" s="111">
        <v>0</v>
      </c>
      <c r="T49" s="111">
        <v>1</v>
      </c>
      <c r="U49" s="111">
        <v>1</v>
      </c>
      <c r="V49" s="242">
        <v>1</v>
      </c>
      <c r="W49" s="111">
        <v>1</v>
      </c>
      <c r="X49" s="111">
        <v>1</v>
      </c>
      <c r="Y49" s="111">
        <v>0</v>
      </c>
      <c r="Z49" s="103">
        <f t="shared" si="7"/>
        <v>5</v>
      </c>
      <c r="AA49" s="107">
        <f t="shared" si="8"/>
        <v>0</v>
      </c>
      <c r="AB49" s="107">
        <f t="shared" si="16"/>
        <v>50</v>
      </c>
      <c r="AC49" s="107">
        <f t="shared" si="17"/>
        <v>50</v>
      </c>
      <c r="AD49" s="107">
        <f t="shared" si="18"/>
        <v>50</v>
      </c>
      <c r="AE49" s="107">
        <f t="shared" si="19"/>
        <v>50</v>
      </c>
      <c r="AF49" s="107">
        <f t="shared" si="20"/>
        <v>50</v>
      </c>
      <c r="AG49" s="107">
        <f t="shared" si="14"/>
        <v>0</v>
      </c>
      <c r="AH49" s="107">
        <f t="shared" si="15"/>
        <v>71.428571428571431</v>
      </c>
    </row>
    <row r="50" spans="1:34" s="51" customFormat="1" x14ac:dyDescent="0.4">
      <c r="A50" s="59">
        <v>46</v>
      </c>
      <c r="B50" s="60" t="s">
        <v>44</v>
      </c>
      <c r="C50" s="61" t="s">
        <v>56</v>
      </c>
      <c r="D50" s="60" t="s">
        <v>165</v>
      </c>
      <c r="E50" s="100">
        <v>5</v>
      </c>
      <c r="F50" s="73">
        <v>1</v>
      </c>
      <c r="G50" s="63">
        <v>3.49</v>
      </c>
      <c r="H50" s="110">
        <v>4234729.09</v>
      </c>
      <c r="I50" s="65"/>
      <c r="J50" s="101">
        <f t="shared" si="21"/>
        <v>50</v>
      </c>
      <c r="K50" s="101">
        <f t="shared" si="22"/>
        <v>100</v>
      </c>
      <c r="L50" s="101">
        <f t="shared" si="23"/>
        <v>100</v>
      </c>
      <c r="M50" s="101">
        <f t="shared" si="24"/>
        <v>100</v>
      </c>
      <c r="N50" s="102">
        <f t="shared" si="25"/>
        <v>85.714285714285708</v>
      </c>
      <c r="O50" s="73">
        <v>1</v>
      </c>
      <c r="P50" s="75">
        <f t="shared" si="6"/>
        <v>85.714285714285708</v>
      </c>
      <c r="Q50" s="64">
        <v>352894.09083333332</v>
      </c>
      <c r="R50" s="60"/>
      <c r="S50" s="111">
        <v>0</v>
      </c>
      <c r="T50" s="111">
        <v>1</v>
      </c>
      <c r="U50" s="111">
        <v>1</v>
      </c>
      <c r="V50" s="242">
        <v>1</v>
      </c>
      <c r="W50" s="111">
        <v>1</v>
      </c>
      <c r="X50" s="111">
        <v>1</v>
      </c>
      <c r="Y50" s="111">
        <v>1</v>
      </c>
      <c r="Z50" s="103">
        <f t="shared" si="7"/>
        <v>6</v>
      </c>
      <c r="AA50" s="107">
        <f t="shared" si="8"/>
        <v>0</v>
      </c>
      <c r="AB50" s="107">
        <f t="shared" si="16"/>
        <v>50</v>
      </c>
      <c r="AC50" s="107">
        <f t="shared" si="17"/>
        <v>50</v>
      </c>
      <c r="AD50" s="107">
        <f t="shared" si="18"/>
        <v>50</v>
      </c>
      <c r="AE50" s="107">
        <f t="shared" si="19"/>
        <v>50</v>
      </c>
      <c r="AF50" s="107">
        <f t="shared" si="20"/>
        <v>50</v>
      </c>
      <c r="AG50" s="107">
        <f t="shared" si="14"/>
        <v>100</v>
      </c>
      <c r="AH50" s="107">
        <f t="shared" si="15"/>
        <v>85.714285714285708</v>
      </c>
    </row>
    <row r="51" spans="1:34" s="51" customFormat="1" x14ac:dyDescent="0.4">
      <c r="A51" s="59">
        <v>47</v>
      </c>
      <c r="B51" s="60" t="s">
        <v>44</v>
      </c>
      <c r="C51" s="61" t="s">
        <v>57</v>
      </c>
      <c r="D51" s="60" t="s">
        <v>166</v>
      </c>
      <c r="E51" s="100">
        <v>5</v>
      </c>
      <c r="F51" s="73">
        <v>1</v>
      </c>
      <c r="G51" s="63">
        <v>1.83</v>
      </c>
      <c r="H51" s="110">
        <v>-9197620.0899999999</v>
      </c>
      <c r="I51" s="65"/>
      <c r="J51" s="101">
        <f t="shared" si="21"/>
        <v>50</v>
      </c>
      <c r="K51" s="101">
        <f t="shared" si="22"/>
        <v>100</v>
      </c>
      <c r="L51" s="101">
        <f t="shared" si="23"/>
        <v>50</v>
      </c>
      <c r="M51" s="101">
        <f t="shared" si="24"/>
        <v>100</v>
      </c>
      <c r="N51" s="102">
        <f t="shared" si="25"/>
        <v>71.428571428571431</v>
      </c>
      <c r="O51" s="73">
        <v>1</v>
      </c>
      <c r="P51" s="75">
        <f t="shared" si="6"/>
        <v>71.428571428571431</v>
      </c>
      <c r="Q51" s="64">
        <v>-766468.34083333332</v>
      </c>
      <c r="R51" s="60"/>
      <c r="S51" s="111">
        <v>0</v>
      </c>
      <c r="T51" s="111">
        <v>1</v>
      </c>
      <c r="U51" s="111">
        <v>1</v>
      </c>
      <c r="V51" s="242">
        <v>1</v>
      </c>
      <c r="W51" s="111">
        <v>1</v>
      </c>
      <c r="X51" s="111">
        <v>0</v>
      </c>
      <c r="Y51" s="111">
        <v>1</v>
      </c>
      <c r="Z51" s="103">
        <f t="shared" si="7"/>
        <v>5</v>
      </c>
      <c r="AA51" s="107">
        <f t="shared" si="8"/>
        <v>0</v>
      </c>
      <c r="AB51" s="107">
        <f t="shared" si="16"/>
        <v>50</v>
      </c>
      <c r="AC51" s="107">
        <f t="shared" si="17"/>
        <v>50</v>
      </c>
      <c r="AD51" s="107">
        <f t="shared" si="18"/>
        <v>50</v>
      </c>
      <c r="AE51" s="107">
        <f t="shared" si="19"/>
        <v>50</v>
      </c>
      <c r="AF51" s="107">
        <f t="shared" si="20"/>
        <v>0</v>
      </c>
      <c r="AG51" s="107">
        <f t="shared" si="14"/>
        <v>100</v>
      </c>
      <c r="AH51" s="107">
        <f t="shared" si="15"/>
        <v>71.428571428571431</v>
      </c>
    </row>
    <row r="52" spans="1:34" s="51" customFormat="1" x14ac:dyDescent="0.4">
      <c r="A52" s="59">
        <v>48</v>
      </c>
      <c r="B52" s="60" t="s">
        <v>44</v>
      </c>
      <c r="C52" s="61" t="s">
        <v>58</v>
      </c>
      <c r="D52" s="60" t="s">
        <v>167</v>
      </c>
      <c r="E52" s="100">
        <v>5</v>
      </c>
      <c r="F52" s="73">
        <v>1</v>
      </c>
      <c r="G52" s="63">
        <v>3.45</v>
      </c>
      <c r="H52" s="110">
        <v>-4648243.37</v>
      </c>
      <c r="I52" s="65"/>
      <c r="J52" s="101">
        <f t="shared" si="21"/>
        <v>100</v>
      </c>
      <c r="K52" s="101">
        <f t="shared" si="22"/>
        <v>100</v>
      </c>
      <c r="L52" s="101">
        <f t="shared" si="23"/>
        <v>50</v>
      </c>
      <c r="M52" s="101">
        <f t="shared" si="24"/>
        <v>100</v>
      </c>
      <c r="N52" s="102">
        <f t="shared" si="25"/>
        <v>85.714285714285708</v>
      </c>
      <c r="O52" s="73">
        <v>1</v>
      </c>
      <c r="P52" s="75">
        <f t="shared" si="6"/>
        <v>85.714285714285708</v>
      </c>
      <c r="Q52" s="66">
        <v>-387353.6141666667</v>
      </c>
      <c r="R52" s="60"/>
      <c r="S52" s="111">
        <v>1</v>
      </c>
      <c r="T52" s="111">
        <v>1</v>
      </c>
      <c r="U52" s="111">
        <v>1</v>
      </c>
      <c r="V52" s="242">
        <v>1</v>
      </c>
      <c r="W52" s="111">
        <v>1</v>
      </c>
      <c r="X52" s="111">
        <v>0</v>
      </c>
      <c r="Y52" s="111">
        <v>1</v>
      </c>
      <c r="Z52" s="103">
        <f t="shared" si="7"/>
        <v>6</v>
      </c>
      <c r="AA52" s="107">
        <f t="shared" si="8"/>
        <v>50</v>
      </c>
      <c r="AB52" s="107">
        <f t="shared" si="16"/>
        <v>50</v>
      </c>
      <c r="AC52" s="107">
        <f t="shared" si="17"/>
        <v>50</v>
      </c>
      <c r="AD52" s="107">
        <f t="shared" si="18"/>
        <v>50</v>
      </c>
      <c r="AE52" s="107">
        <f t="shared" si="19"/>
        <v>50</v>
      </c>
      <c r="AF52" s="107">
        <f t="shared" si="20"/>
        <v>0</v>
      </c>
      <c r="AG52" s="107">
        <f t="shared" si="14"/>
        <v>100</v>
      </c>
      <c r="AH52" s="107">
        <f t="shared" si="15"/>
        <v>85.714285714285708</v>
      </c>
    </row>
    <row r="53" spans="1:34" s="51" customFormat="1" x14ac:dyDescent="0.4">
      <c r="A53" s="59">
        <v>49</v>
      </c>
      <c r="B53" s="60" t="s">
        <v>44</v>
      </c>
      <c r="C53" s="61" t="s">
        <v>59</v>
      </c>
      <c r="D53" s="60" t="s">
        <v>168</v>
      </c>
      <c r="E53" s="100">
        <v>6</v>
      </c>
      <c r="F53" s="73">
        <v>1</v>
      </c>
      <c r="G53" s="63">
        <v>1</v>
      </c>
      <c r="H53" s="110">
        <v>-8605165.6899999995</v>
      </c>
      <c r="I53" s="65"/>
      <c r="J53" s="101">
        <f t="shared" si="21"/>
        <v>0</v>
      </c>
      <c r="K53" s="101">
        <f t="shared" si="22"/>
        <v>100</v>
      </c>
      <c r="L53" s="101">
        <f t="shared" si="23"/>
        <v>100</v>
      </c>
      <c r="M53" s="101">
        <f t="shared" si="24"/>
        <v>0</v>
      </c>
      <c r="N53" s="102">
        <f t="shared" si="25"/>
        <v>57.142857142857139</v>
      </c>
      <c r="O53" s="73">
        <v>1</v>
      </c>
      <c r="P53" s="75">
        <f t="shared" si="6"/>
        <v>57.142857142857139</v>
      </c>
      <c r="Q53" s="64">
        <v>-717097.14083333325</v>
      </c>
      <c r="R53" s="60"/>
      <c r="S53" s="111">
        <v>0</v>
      </c>
      <c r="T53" s="111">
        <v>0</v>
      </c>
      <c r="U53" s="111">
        <v>1</v>
      </c>
      <c r="V53" s="242">
        <v>1</v>
      </c>
      <c r="W53" s="111">
        <v>1</v>
      </c>
      <c r="X53" s="111">
        <v>1</v>
      </c>
      <c r="Y53" s="111">
        <v>0</v>
      </c>
      <c r="Z53" s="103">
        <f t="shared" si="7"/>
        <v>4</v>
      </c>
      <c r="AA53" s="107">
        <f t="shared" si="8"/>
        <v>0</v>
      </c>
      <c r="AB53" s="107">
        <f t="shared" si="16"/>
        <v>0</v>
      </c>
      <c r="AC53" s="107">
        <f t="shared" si="17"/>
        <v>50</v>
      </c>
      <c r="AD53" s="107">
        <f t="shared" si="18"/>
        <v>50</v>
      </c>
      <c r="AE53" s="107">
        <f t="shared" si="19"/>
        <v>50</v>
      </c>
      <c r="AF53" s="107">
        <f t="shared" si="20"/>
        <v>50</v>
      </c>
      <c r="AG53" s="107">
        <f t="shared" si="14"/>
        <v>0</v>
      </c>
      <c r="AH53" s="107">
        <f t="shared" si="15"/>
        <v>57.142857142857139</v>
      </c>
    </row>
    <row r="54" spans="1:34" s="51" customFormat="1" x14ac:dyDescent="0.4">
      <c r="A54" s="59">
        <v>50</v>
      </c>
      <c r="B54" s="60" t="s">
        <v>44</v>
      </c>
      <c r="C54" s="61" t="s">
        <v>60</v>
      </c>
      <c r="D54" s="60" t="s">
        <v>169</v>
      </c>
      <c r="E54" s="100">
        <v>5</v>
      </c>
      <c r="F54" s="73">
        <v>1</v>
      </c>
      <c r="G54" s="63">
        <v>13.56</v>
      </c>
      <c r="H54" s="110">
        <v>-12497798.960000001</v>
      </c>
      <c r="I54" s="65"/>
      <c r="J54" s="101">
        <f t="shared" si="21"/>
        <v>50</v>
      </c>
      <c r="K54" s="101">
        <f t="shared" si="22"/>
        <v>100</v>
      </c>
      <c r="L54" s="101">
        <f t="shared" si="23"/>
        <v>100</v>
      </c>
      <c r="M54" s="101">
        <f t="shared" si="24"/>
        <v>100</v>
      </c>
      <c r="N54" s="102">
        <f t="shared" si="25"/>
        <v>85.714285714285708</v>
      </c>
      <c r="O54" s="73">
        <v>1</v>
      </c>
      <c r="P54" s="75">
        <f t="shared" si="6"/>
        <v>85.714285714285708</v>
      </c>
      <c r="Q54" s="66">
        <v>-1041483.2466666667</v>
      </c>
      <c r="R54" s="60"/>
      <c r="S54" s="111">
        <v>0</v>
      </c>
      <c r="T54" s="111">
        <v>1</v>
      </c>
      <c r="U54" s="111">
        <v>1</v>
      </c>
      <c r="V54" s="242">
        <v>1</v>
      </c>
      <c r="W54" s="111">
        <v>1</v>
      </c>
      <c r="X54" s="111">
        <v>1</v>
      </c>
      <c r="Y54" s="111">
        <v>1</v>
      </c>
      <c r="Z54" s="103">
        <f t="shared" si="7"/>
        <v>6</v>
      </c>
      <c r="AA54" s="107">
        <f t="shared" si="8"/>
        <v>0</v>
      </c>
      <c r="AB54" s="107">
        <f t="shared" si="16"/>
        <v>50</v>
      </c>
      <c r="AC54" s="107">
        <f t="shared" si="17"/>
        <v>50</v>
      </c>
      <c r="AD54" s="107">
        <f t="shared" si="18"/>
        <v>50</v>
      </c>
      <c r="AE54" s="107">
        <f t="shared" si="19"/>
        <v>50</v>
      </c>
      <c r="AF54" s="107">
        <f t="shared" si="20"/>
        <v>50</v>
      </c>
      <c r="AG54" s="107">
        <f t="shared" si="14"/>
        <v>100</v>
      </c>
      <c r="AH54" s="107">
        <f t="shared" si="15"/>
        <v>85.714285714285708</v>
      </c>
    </row>
    <row r="55" spans="1:34" s="51" customFormat="1" x14ac:dyDescent="0.4">
      <c r="A55" s="59">
        <v>51</v>
      </c>
      <c r="B55" s="60" t="s">
        <v>44</v>
      </c>
      <c r="C55" s="61" t="s">
        <v>61</v>
      </c>
      <c r="D55" s="60" t="s">
        <v>170</v>
      </c>
      <c r="E55" s="100">
        <v>16</v>
      </c>
      <c r="F55" s="73">
        <v>1</v>
      </c>
      <c r="G55" s="63">
        <v>3.08</v>
      </c>
      <c r="H55" s="110">
        <v>-25133073.620000001</v>
      </c>
      <c r="I55" s="65"/>
      <c r="J55" s="101">
        <f t="shared" si="21"/>
        <v>0</v>
      </c>
      <c r="K55" s="101">
        <f t="shared" si="22"/>
        <v>100</v>
      </c>
      <c r="L55" s="101">
        <f t="shared" si="23"/>
        <v>0</v>
      </c>
      <c r="M55" s="101">
        <f t="shared" si="24"/>
        <v>0</v>
      </c>
      <c r="N55" s="102">
        <f t="shared" si="25"/>
        <v>28.571428571428569</v>
      </c>
      <c r="O55" s="73">
        <v>1</v>
      </c>
      <c r="P55" s="72">
        <f t="shared" si="6"/>
        <v>28.571428571428569</v>
      </c>
      <c r="Q55" s="64">
        <v>-2094422.8016666668</v>
      </c>
      <c r="R55" s="60"/>
      <c r="S55" s="111">
        <v>0</v>
      </c>
      <c r="T55" s="111">
        <v>0</v>
      </c>
      <c r="U55" s="111">
        <v>1</v>
      </c>
      <c r="V55" s="242">
        <v>1</v>
      </c>
      <c r="W55" s="111">
        <v>0</v>
      </c>
      <c r="X55" s="111">
        <v>0</v>
      </c>
      <c r="Y55" s="111">
        <v>0</v>
      </c>
      <c r="Z55" s="103">
        <f t="shared" si="7"/>
        <v>2</v>
      </c>
      <c r="AA55" s="107">
        <f t="shared" si="8"/>
        <v>0</v>
      </c>
      <c r="AB55" s="107">
        <f t="shared" si="16"/>
        <v>0</v>
      </c>
      <c r="AC55" s="107">
        <f t="shared" si="17"/>
        <v>50</v>
      </c>
      <c r="AD55" s="107">
        <f t="shared" si="18"/>
        <v>50</v>
      </c>
      <c r="AE55" s="107">
        <f t="shared" si="19"/>
        <v>0</v>
      </c>
      <c r="AF55" s="107">
        <f t="shared" si="20"/>
        <v>0</v>
      </c>
      <c r="AG55" s="107">
        <f t="shared" si="14"/>
        <v>0</v>
      </c>
      <c r="AH55" s="107">
        <f t="shared" si="15"/>
        <v>28.571428571428569</v>
      </c>
    </row>
    <row r="56" spans="1:34" s="51" customFormat="1" x14ac:dyDescent="0.4">
      <c r="A56" s="59">
        <v>52</v>
      </c>
      <c r="B56" s="60" t="s">
        <v>44</v>
      </c>
      <c r="C56" s="61" t="s">
        <v>62</v>
      </c>
      <c r="D56" s="60" t="s">
        <v>171</v>
      </c>
      <c r="E56" s="100">
        <v>5</v>
      </c>
      <c r="F56" s="73">
        <v>1</v>
      </c>
      <c r="G56" s="63">
        <v>8.69</v>
      </c>
      <c r="H56" s="110">
        <v>436704.83</v>
      </c>
      <c r="I56" s="65"/>
      <c r="J56" s="101">
        <f t="shared" si="21"/>
        <v>50</v>
      </c>
      <c r="K56" s="101">
        <f t="shared" si="22"/>
        <v>100</v>
      </c>
      <c r="L56" s="101">
        <f t="shared" si="23"/>
        <v>100</v>
      </c>
      <c r="M56" s="101">
        <f t="shared" si="24"/>
        <v>100</v>
      </c>
      <c r="N56" s="102">
        <f t="shared" si="25"/>
        <v>85.714285714285708</v>
      </c>
      <c r="O56" s="73">
        <v>1</v>
      </c>
      <c r="P56" s="75">
        <f t="shared" si="6"/>
        <v>85.714285714285708</v>
      </c>
      <c r="Q56" s="66">
        <v>36392.069166666668</v>
      </c>
      <c r="R56" s="60"/>
      <c r="S56" s="111">
        <v>0</v>
      </c>
      <c r="T56" s="111">
        <v>1</v>
      </c>
      <c r="U56" s="111">
        <v>1</v>
      </c>
      <c r="V56" s="242">
        <v>1</v>
      </c>
      <c r="W56" s="111">
        <v>1</v>
      </c>
      <c r="X56" s="111">
        <v>1</v>
      </c>
      <c r="Y56" s="111">
        <v>1</v>
      </c>
      <c r="Z56" s="103">
        <f t="shared" si="7"/>
        <v>6</v>
      </c>
      <c r="AA56" s="107">
        <f t="shared" si="8"/>
        <v>0</v>
      </c>
      <c r="AB56" s="107">
        <f t="shared" si="16"/>
        <v>50</v>
      </c>
      <c r="AC56" s="107">
        <f t="shared" si="17"/>
        <v>50</v>
      </c>
      <c r="AD56" s="107">
        <f t="shared" si="18"/>
        <v>50</v>
      </c>
      <c r="AE56" s="107">
        <f t="shared" si="19"/>
        <v>50</v>
      </c>
      <c r="AF56" s="107">
        <f t="shared" si="20"/>
        <v>50</v>
      </c>
      <c r="AG56" s="107">
        <f t="shared" si="14"/>
        <v>100</v>
      </c>
      <c r="AH56" s="107">
        <f t="shared" si="15"/>
        <v>85.714285714285708</v>
      </c>
    </row>
    <row r="57" spans="1:34" s="51" customFormat="1" x14ac:dyDescent="0.4">
      <c r="A57" s="59">
        <v>53</v>
      </c>
      <c r="B57" s="60" t="s">
        <v>63</v>
      </c>
      <c r="C57" s="61" t="s">
        <v>64</v>
      </c>
      <c r="D57" s="60" t="s">
        <v>63</v>
      </c>
      <c r="E57" s="100">
        <v>17</v>
      </c>
      <c r="F57" s="85">
        <v>0</v>
      </c>
      <c r="G57" s="63">
        <v>5</v>
      </c>
      <c r="H57" s="110">
        <v>104376113.15000001</v>
      </c>
      <c r="I57" s="65"/>
      <c r="J57" s="101">
        <f t="shared" si="21"/>
        <v>100</v>
      </c>
      <c r="K57" s="101">
        <f t="shared" si="22"/>
        <v>100</v>
      </c>
      <c r="L57" s="101">
        <f t="shared" si="23"/>
        <v>50</v>
      </c>
      <c r="M57" s="101">
        <f t="shared" si="24"/>
        <v>100</v>
      </c>
      <c r="N57" s="102">
        <f t="shared" si="25"/>
        <v>85.714285714285708</v>
      </c>
      <c r="O57" s="85">
        <v>0</v>
      </c>
      <c r="P57" s="75">
        <f t="shared" si="6"/>
        <v>85.714285714285708</v>
      </c>
      <c r="Q57" s="66">
        <v>8698009.4291666672</v>
      </c>
      <c r="R57" s="60"/>
      <c r="S57" s="111">
        <v>1</v>
      </c>
      <c r="T57" s="111">
        <v>1</v>
      </c>
      <c r="U57" s="111">
        <v>1</v>
      </c>
      <c r="V57" s="242">
        <v>1</v>
      </c>
      <c r="W57" s="111">
        <v>0</v>
      </c>
      <c r="X57" s="111">
        <v>1</v>
      </c>
      <c r="Y57" s="111">
        <v>1</v>
      </c>
      <c r="Z57" s="103">
        <f t="shared" si="7"/>
        <v>6</v>
      </c>
      <c r="AA57" s="107">
        <f t="shared" si="8"/>
        <v>50</v>
      </c>
      <c r="AB57" s="107">
        <f t="shared" si="16"/>
        <v>50</v>
      </c>
      <c r="AC57" s="107">
        <f t="shared" si="17"/>
        <v>50</v>
      </c>
      <c r="AD57" s="107">
        <f t="shared" si="18"/>
        <v>50</v>
      </c>
      <c r="AE57" s="107">
        <f t="shared" si="19"/>
        <v>0</v>
      </c>
      <c r="AF57" s="107">
        <f t="shared" si="20"/>
        <v>50</v>
      </c>
      <c r="AG57" s="107">
        <f t="shared" si="14"/>
        <v>100</v>
      </c>
      <c r="AH57" s="107">
        <f t="shared" si="15"/>
        <v>85.714285714285708</v>
      </c>
    </row>
    <row r="58" spans="1:34" s="51" customFormat="1" x14ac:dyDescent="0.4">
      <c r="A58" s="59">
        <v>54</v>
      </c>
      <c r="B58" s="60" t="s">
        <v>63</v>
      </c>
      <c r="C58" s="61" t="s">
        <v>65</v>
      </c>
      <c r="D58" s="60" t="s">
        <v>172</v>
      </c>
      <c r="E58" s="100">
        <v>13</v>
      </c>
      <c r="F58" s="80">
        <v>2</v>
      </c>
      <c r="G58" s="63">
        <v>0.52</v>
      </c>
      <c r="H58" s="110">
        <v>-24460888.920000002</v>
      </c>
      <c r="I58" s="65"/>
      <c r="J58" s="101">
        <f t="shared" si="21"/>
        <v>100</v>
      </c>
      <c r="K58" s="101">
        <f t="shared" si="22"/>
        <v>100</v>
      </c>
      <c r="L58" s="101">
        <f t="shared" si="23"/>
        <v>0</v>
      </c>
      <c r="M58" s="101">
        <f t="shared" si="24"/>
        <v>100</v>
      </c>
      <c r="N58" s="102">
        <f t="shared" si="25"/>
        <v>71.428571428571431</v>
      </c>
      <c r="O58" s="80">
        <v>2</v>
      </c>
      <c r="P58" s="75">
        <f t="shared" si="6"/>
        <v>71.428571428571431</v>
      </c>
      <c r="Q58" s="64">
        <v>-2038407.4100000001</v>
      </c>
      <c r="R58" s="60"/>
      <c r="S58" s="111">
        <v>1</v>
      </c>
      <c r="T58" s="111">
        <v>1</v>
      </c>
      <c r="U58" s="111">
        <v>1</v>
      </c>
      <c r="V58" s="242">
        <v>1</v>
      </c>
      <c r="W58" s="111">
        <v>0</v>
      </c>
      <c r="X58" s="111">
        <v>0</v>
      </c>
      <c r="Y58" s="111">
        <v>1</v>
      </c>
      <c r="Z58" s="103">
        <f t="shared" si="7"/>
        <v>5</v>
      </c>
      <c r="AA58" s="107">
        <f t="shared" si="8"/>
        <v>50</v>
      </c>
      <c r="AB58" s="107">
        <f t="shared" si="16"/>
        <v>50</v>
      </c>
      <c r="AC58" s="107">
        <f t="shared" si="17"/>
        <v>50</v>
      </c>
      <c r="AD58" s="107">
        <f t="shared" si="18"/>
        <v>50</v>
      </c>
      <c r="AE58" s="107">
        <f t="shared" si="19"/>
        <v>0</v>
      </c>
      <c r="AF58" s="107">
        <f t="shared" si="20"/>
        <v>0</v>
      </c>
      <c r="AG58" s="107">
        <f t="shared" si="14"/>
        <v>100</v>
      </c>
      <c r="AH58" s="107">
        <f t="shared" si="15"/>
        <v>71.428571428571431</v>
      </c>
    </row>
    <row r="59" spans="1:34" s="51" customFormat="1" x14ac:dyDescent="0.4">
      <c r="A59" s="59">
        <v>55</v>
      </c>
      <c r="B59" s="60" t="s">
        <v>63</v>
      </c>
      <c r="C59" s="61" t="s">
        <v>66</v>
      </c>
      <c r="D59" s="60" t="s">
        <v>173</v>
      </c>
      <c r="E59" s="100">
        <v>5</v>
      </c>
      <c r="F59" s="88">
        <v>4</v>
      </c>
      <c r="G59" s="76">
        <v>0.33</v>
      </c>
      <c r="H59" s="110">
        <v>-5896833.79</v>
      </c>
      <c r="I59" s="86" t="s">
        <v>6</v>
      </c>
      <c r="J59" s="101">
        <f t="shared" si="21"/>
        <v>0</v>
      </c>
      <c r="K59" s="101">
        <f t="shared" si="22"/>
        <v>100</v>
      </c>
      <c r="L59" s="101">
        <f t="shared" si="23"/>
        <v>100</v>
      </c>
      <c r="M59" s="101">
        <f t="shared" si="24"/>
        <v>0</v>
      </c>
      <c r="N59" s="102">
        <f t="shared" si="25"/>
        <v>57.142857142857139</v>
      </c>
      <c r="O59" s="88">
        <v>4</v>
      </c>
      <c r="P59" s="75">
        <f t="shared" si="6"/>
        <v>57.142857142857139</v>
      </c>
      <c r="Q59" s="64">
        <v>-491402.81583333336</v>
      </c>
      <c r="R59" s="60"/>
      <c r="S59" s="111">
        <v>0</v>
      </c>
      <c r="T59" s="111">
        <v>0</v>
      </c>
      <c r="U59" s="111">
        <v>1</v>
      </c>
      <c r="V59" s="242">
        <v>1</v>
      </c>
      <c r="W59" s="111">
        <v>1</v>
      </c>
      <c r="X59" s="111">
        <v>1</v>
      </c>
      <c r="Y59" s="111">
        <v>0</v>
      </c>
      <c r="Z59" s="103">
        <f t="shared" si="7"/>
        <v>4</v>
      </c>
      <c r="AA59" s="107">
        <f t="shared" si="8"/>
        <v>0</v>
      </c>
      <c r="AB59" s="107">
        <f t="shared" si="16"/>
        <v>0</v>
      </c>
      <c r="AC59" s="107">
        <f t="shared" si="17"/>
        <v>50</v>
      </c>
      <c r="AD59" s="107">
        <f t="shared" si="18"/>
        <v>50</v>
      </c>
      <c r="AE59" s="107">
        <f t="shared" si="19"/>
        <v>50</v>
      </c>
      <c r="AF59" s="107">
        <f t="shared" si="20"/>
        <v>50</v>
      </c>
      <c r="AG59" s="107">
        <f t="shared" si="14"/>
        <v>0</v>
      </c>
      <c r="AH59" s="107">
        <f t="shared" si="15"/>
        <v>57.142857142857139</v>
      </c>
    </row>
    <row r="60" spans="1:34" s="51" customFormat="1" x14ac:dyDescent="0.4">
      <c r="A60" s="59">
        <v>56</v>
      </c>
      <c r="B60" s="60" t="s">
        <v>63</v>
      </c>
      <c r="C60" s="61" t="s">
        <v>67</v>
      </c>
      <c r="D60" s="60" t="s">
        <v>174</v>
      </c>
      <c r="E60" s="100">
        <v>5</v>
      </c>
      <c r="F60" s="80">
        <v>2</v>
      </c>
      <c r="G60" s="63">
        <v>0.52</v>
      </c>
      <c r="H60" s="110">
        <v>3974073.1</v>
      </c>
      <c r="I60" s="65"/>
      <c r="J60" s="101">
        <f t="shared" si="21"/>
        <v>50</v>
      </c>
      <c r="K60" s="101">
        <f t="shared" si="22"/>
        <v>50</v>
      </c>
      <c r="L60" s="101">
        <f t="shared" si="23"/>
        <v>50</v>
      </c>
      <c r="M60" s="101">
        <f t="shared" si="24"/>
        <v>100</v>
      </c>
      <c r="N60" s="102">
        <f t="shared" si="25"/>
        <v>57.142857142857139</v>
      </c>
      <c r="O60" s="80">
        <v>2</v>
      </c>
      <c r="P60" s="75">
        <f t="shared" si="6"/>
        <v>57.142857142857139</v>
      </c>
      <c r="Q60" s="64">
        <v>331172.75833333336</v>
      </c>
      <c r="R60" s="60"/>
      <c r="S60" s="111">
        <v>0</v>
      </c>
      <c r="T60" s="111">
        <v>1</v>
      </c>
      <c r="U60" s="111">
        <v>0</v>
      </c>
      <c r="V60" s="242">
        <v>1</v>
      </c>
      <c r="W60" s="111">
        <v>1</v>
      </c>
      <c r="X60" s="111">
        <v>0</v>
      </c>
      <c r="Y60" s="111">
        <v>1</v>
      </c>
      <c r="Z60" s="103">
        <f t="shared" si="7"/>
        <v>4</v>
      </c>
      <c r="AA60" s="107">
        <f t="shared" si="8"/>
        <v>0</v>
      </c>
      <c r="AB60" s="107">
        <f t="shared" si="16"/>
        <v>50</v>
      </c>
      <c r="AC60" s="107">
        <f t="shared" si="17"/>
        <v>0</v>
      </c>
      <c r="AD60" s="107">
        <f t="shared" si="18"/>
        <v>50</v>
      </c>
      <c r="AE60" s="107">
        <f t="shared" si="19"/>
        <v>50</v>
      </c>
      <c r="AF60" s="107">
        <f t="shared" si="20"/>
        <v>0</v>
      </c>
      <c r="AG60" s="107">
        <f t="shared" si="14"/>
        <v>100</v>
      </c>
      <c r="AH60" s="107">
        <f t="shared" si="15"/>
        <v>57.142857142857139</v>
      </c>
    </row>
    <row r="61" spans="1:34" s="51" customFormat="1" x14ac:dyDescent="0.4">
      <c r="A61" s="59">
        <v>57</v>
      </c>
      <c r="B61" s="60" t="s">
        <v>63</v>
      </c>
      <c r="C61" s="61" t="s">
        <v>68</v>
      </c>
      <c r="D61" s="60" t="s">
        <v>175</v>
      </c>
      <c r="E61" s="100">
        <v>15</v>
      </c>
      <c r="F61" s="88">
        <v>4</v>
      </c>
      <c r="G61" s="76">
        <v>0.34</v>
      </c>
      <c r="H61" s="110">
        <v>52641895.039999999</v>
      </c>
      <c r="I61" s="86" t="s">
        <v>209</v>
      </c>
      <c r="J61" s="101">
        <f t="shared" si="21"/>
        <v>100</v>
      </c>
      <c r="K61" s="101">
        <f t="shared" si="22"/>
        <v>100</v>
      </c>
      <c r="L61" s="101">
        <f t="shared" si="23"/>
        <v>50</v>
      </c>
      <c r="M61" s="101">
        <f t="shared" si="24"/>
        <v>100</v>
      </c>
      <c r="N61" s="102">
        <f t="shared" si="25"/>
        <v>85.714285714285708</v>
      </c>
      <c r="O61" s="88">
        <v>4</v>
      </c>
      <c r="P61" s="75">
        <f t="shared" si="6"/>
        <v>85.714285714285708</v>
      </c>
      <c r="Q61" s="64">
        <v>4386824.5866666669</v>
      </c>
      <c r="R61" s="60"/>
      <c r="S61" s="111">
        <v>1</v>
      </c>
      <c r="T61" s="111">
        <v>1</v>
      </c>
      <c r="U61" s="111">
        <v>1</v>
      </c>
      <c r="V61" s="242">
        <v>1</v>
      </c>
      <c r="W61" s="111">
        <v>1</v>
      </c>
      <c r="X61" s="111">
        <v>0</v>
      </c>
      <c r="Y61" s="111">
        <v>1</v>
      </c>
      <c r="Z61" s="103">
        <f t="shared" si="7"/>
        <v>6</v>
      </c>
      <c r="AA61" s="107">
        <f t="shared" si="8"/>
        <v>50</v>
      </c>
      <c r="AB61" s="107">
        <f t="shared" si="16"/>
        <v>50</v>
      </c>
      <c r="AC61" s="107">
        <f t="shared" si="17"/>
        <v>50</v>
      </c>
      <c r="AD61" s="107">
        <f t="shared" si="18"/>
        <v>50</v>
      </c>
      <c r="AE61" s="107">
        <f t="shared" si="19"/>
        <v>50</v>
      </c>
      <c r="AF61" s="107">
        <f t="shared" si="20"/>
        <v>0</v>
      </c>
      <c r="AG61" s="107">
        <f t="shared" si="14"/>
        <v>100</v>
      </c>
      <c r="AH61" s="107">
        <f t="shared" si="15"/>
        <v>85.714285714285708</v>
      </c>
    </row>
    <row r="62" spans="1:34" s="51" customFormat="1" x14ac:dyDescent="0.4">
      <c r="A62" s="59">
        <v>58</v>
      </c>
      <c r="B62" s="60" t="s">
        <v>63</v>
      </c>
      <c r="C62" s="61" t="s">
        <v>69</v>
      </c>
      <c r="D62" s="60" t="s">
        <v>176</v>
      </c>
      <c r="E62" s="100">
        <v>5</v>
      </c>
      <c r="F62" s="74">
        <v>1</v>
      </c>
      <c r="G62" s="63">
        <v>4.1900000000000004</v>
      </c>
      <c r="H62" s="110">
        <v>-2763592.78</v>
      </c>
      <c r="I62" s="65"/>
      <c r="J62" s="101">
        <f t="shared" si="21"/>
        <v>100</v>
      </c>
      <c r="K62" s="101">
        <f t="shared" si="22"/>
        <v>100</v>
      </c>
      <c r="L62" s="101">
        <f t="shared" si="23"/>
        <v>100</v>
      </c>
      <c r="M62" s="101">
        <f t="shared" si="24"/>
        <v>100</v>
      </c>
      <c r="N62" s="102">
        <f t="shared" si="25"/>
        <v>100</v>
      </c>
      <c r="O62" s="74">
        <v>1</v>
      </c>
      <c r="P62" s="75">
        <f t="shared" si="6"/>
        <v>100</v>
      </c>
      <c r="Q62" s="66">
        <v>-230299.39833333332</v>
      </c>
      <c r="R62" s="60"/>
      <c r="S62" s="111">
        <v>1</v>
      </c>
      <c r="T62" s="111">
        <v>1</v>
      </c>
      <c r="U62" s="111">
        <v>1</v>
      </c>
      <c r="V62" s="242">
        <v>1</v>
      </c>
      <c r="W62" s="111">
        <v>1</v>
      </c>
      <c r="X62" s="111">
        <v>1</v>
      </c>
      <c r="Y62" s="111">
        <v>1</v>
      </c>
      <c r="Z62" s="103">
        <f t="shared" si="7"/>
        <v>7</v>
      </c>
      <c r="AA62" s="107">
        <f t="shared" si="8"/>
        <v>50</v>
      </c>
      <c r="AB62" s="107">
        <f t="shared" si="16"/>
        <v>50</v>
      </c>
      <c r="AC62" s="107">
        <f t="shared" si="17"/>
        <v>50</v>
      </c>
      <c r="AD62" s="107">
        <f t="shared" si="18"/>
        <v>50</v>
      </c>
      <c r="AE62" s="107">
        <f t="shared" si="19"/>
        <v>50</v>
      </c>
      <c r="AF62" s="107">
        <f t="shared" si="20"/>
        <v>50</v>
      </c>
      <c r="AG62" s="107">
        <f t="shared" si="14"/>
        <v>100</v>
      </c>
      <c r="AH62" s="107">
        <f t="shared" si="15"/>
        <v>100</v>
      </c>
    </row>
    <row r="63" spans="1:34" s="51" customFormat="1" x14ac:dyDescent="0.4">
      <c r="A63" s="59">
        <v>59</v>
      </c>
      <c r="B63" s="60" t="s">
        <v>63</v>
      </c>
      <c r="C63" s="61" t="s">
        <v>70</v>
      </c>
      <c r="D63" s="60" t="s">
        <v>177</v>
      </c>
      <c r="E63" s="100">
        <v>2</v>
      </c>
      <c r="F63" s="90">
        <v>5</v>
      </c>
      <c r="G63" s="76">
        <v>0.44</v>
      </c>
      <c r="H63" s="110">
        <v>-1830478.31</v>
      </c>
      <c r="I63" s="86" t="s">
        <v>6</v>
      </c>
      <c r="J63" s="101">
        <f t="shared" si="21"/>
        <v>50</v>
      </c>
      <c r="K63" s="101">
        <f t="shared" si="22"/>
        <v>50</v>
      </c>
      <c r="L63" s="101">
        <f t="shared" si="23"/>
        <v>100</v>
      </c>
      <c r="M63" s="101">
        <f t="shared" si="24"/>
        <v>0</v>
      </c>
      <c r="N63" s="102">
        <f t="shared" si="25"/>
        <v>57.142857142857139</v>
      </c>
      <c r="O63" s="90">
        <v>5</v>
      </c>
      <c r="P63" s="75">
        <f t="shared" si="6"/>
        <v>57.142857142857139</v>
      </c>
      <c r="Q63" s="64">
        <v>-152539.85916666666</v>
      </c>
      <c r="R63" s="60"/>
      <c r="S63" s="111">
        <v>0</v>
      </c>
      <c r="T63" s="111">
        <v>1</v>
      </c>
      <c r="U63" s="111">
        <v>1</v>
      </c>
      <c r="V63" s="242">
        <v>0</v>
      </c>
      <c r="W63" s="111">
        <v>1</v>
      </c>
      <c r="X63" s="111">
        <v>1</v>
      </c>
      <c r="Y63" s="111">
        <v>0</v>
      </c>
      <c r="Z63" s="103">
        <f t="shared" si="7"/>
        <v>4</v>
      </c>
      <c r="AA63" s="107">
        <f t="shared" si="8"/>
        <v>0</v>
      </c>
      <c r="AB63" s="107">
        <f t="shared" si="16"/>
        <v>50</v>
      </c>
      <c r="AC63" s="107">
        <f t="shared" si="17"/>
        <v>50</v>
      </c>
      <c r="AD63" s="107">
        <f t="shared" si="18"/>
        <v>0</v>
      </c>
      <c r="AE63" s="107">
        <f t="shared" si="19"/>
        <v>50</v>
      </c>
      <c r="AF63" s="107">
        <f t="shared" si="20"/>
        <v>50</v>
      </c>
      <c r="AG63" s="107">
        <f t="shared" si="14"/>
        <v>0</v>
      </c>
      <c r="AH63" s="107">
        <f t="shared" si="15"/>
        <v>57.142857142857139</v>
      </c>
    </row>
    <row r="64" spans="1:34" s="51" customFormat="1" x14ac:dyDescent="0.4">
      <c r="A64" s="59">
        <v>60</v>
      </c>
      <c r="B64" s="60" t="s">
        <v>63</v>
      </c>
      <c r="C64" s="61" t="s">
        <v>71</v>
      </c>
      <c r="D64" s="60" t="s">
        <v>178</v>
      </c>
      <c r="E64" s="100">
        <v>6</v>
      </c>
      <c r="F64" s="71">
        <v>1</v>
      </c>
      <c r="G64" s="63">
        <v>1.43</v>
      </c>
      <c r="H64" s="110">
        <v>-9741108.7799999993</v>
      </c>
      <c r="I64" s="65"/>
      <c r="J64" s="101">
        <f t="shared" si="21"/>
        <v>0</v>
      </c>
      <c r="K64" s="101">
        <f t="shared" si="22"/>
        <v>100</v>
      </c>
      <c r="L64" s="101">
        <f t="shared" si="23"/>
        <v>0</v>
      </c>
      <c r="M64" s="101">
        <f t="shared" si="24"/>
        <v>0</v>
      </c>
      <c r="N64" s="102">
        <f t="shared" si="25"/>
        <v>28.571428571428569</v>
      </c>
      <c r="O64" s="71">
        <v>1</v>
      </c>
      <c r="P64" s="72">
        <f t="shared" si="6"/>
        <v>28.571428571428569</v>
      </c>
      <c r="Q64" s="64">
        <v>-811759.06499999994</v>
      </c>
      <c r="R64" s="60"/>
      <c r="S64" s="111">
        <v>0</v>
      </c>
      <c r="T64" s="111">
        <v>0</v>
      </c>
      <c r="U64" s="111">
        <v>1</v>
      </c>
      <c r="V64" s="242">
        <v>1</v>
      </c>
      <c r="W64" s="111">
        <v>0</v>
      </c>
      <c r="X64" s="111">
        <v>0</v>
      </c>
      <c r="Y64" s="111">
        <v>0</v>
      </c>
      <c r="Z64" s="103">
        <f t="shared" si="7"/>
        <v>2</v>
      </c>
      <c r="AA64" s="107">
        <f t="shared" si="8"/>
        <v>0</v>
      </c>
      <c r="AB64" s="107">
        <f t="shared" si="16"/>
        <v>0</v>
      </c>
      <c r="AC64" s="107">
        <f t="shared" si="17"/>
        <v>50</v>
      </c>
      <c r="AD64" s="107">
        <f t="shared" si="18"/>
        <v>50</v>
      </c>
      <c r="AE64" s="107">
        <f t="shared" si="19"/>
        <v>0</v>
      </c>
      <c r="AF64" s="107">
        <f t="shared" si="20"/>
        <v>0</v>
      </c>
      <c r="AG64" s="107">
        <f t="shared" si="14"/>
        <v>0</v>
      </c>
      <c r="AH64" s="107">
        <f t="shared" si="15"/>
        <v>28.571428571428569</v>
      </c>
    </row>
    <row r="65" spans="1:34" s="51" customFormat="1" x14ac:dyDescent="0.4">
      <c r="A65" s="59">
        <v>61</v>
      </c>
      <c r="B65" s="60" t="s">
        <v>63</v>
      </c>
      <c r="C65" s="61" t="s">
        <v>72</v>
      </c>
      <c r="D65" s="60" t="s">
        <v>179</v>
      </c>
      <c r="E65" s="100">
        <v>5</v>
      </c>
      <c r="F65" s="73">
        <v>1</v>
      </c>
      <c r="G65" s="63">
        <v>1.32</v>
      </c>
      <c r="H65" s="110">
        <v>-6179607.7999999998</v>
      </c>
      <c r="I65" s="65"/>
      <c r="J65" s="101">
        <f t="shared" si="21"/>
        <v>0</v>
      </c>
      <c r="K65" s="101">
        <f t="shared" si="22"/>
        <v>100</v>
      </c>
      <c r="L65" s="101">
        <f t="shared" si="23"/>
        <v>0</v>
      </c>
      <c r="M65" s="101">
        <f t="shared" si="24"/>
        <v>100</v>
      </c>
      <c r="N65" s="102">
        <f t="shared" si="25"/>
        <v>42.857142857142854</v>
      </c>
      <c r="O65" s="73">
        <v>1</v>
      </c>
      <c r="P65" s="72">
        <f t="shared" si="6"/>
        <v>42.857142857142854</v>
      </c>
      <c r="Q65" s="64">
        <v>-514967.31666666665</v>
      </c>
      <c r="R65" s="60"/>
      <c r="S65" s="111">
        <v>0</v>
      </c>
      <c r="T65" s="111">
        <v>0</v>
      </c>
      <c r="U65" s="111">
        <v>1</v>
      </c>
      <c r="V65" s="242">
        <v>1</v>
      </c>
      <c r="W65" s="111">
        <v>0</v>
      </c>
      <c r="X65" s="111">
        <v>0</v>
      </c>
      <c r="Y65" s="111">
        <v>1</v>
      </c>
      <c r="Z65" s="103">
        <f t="shared" si="7"/>
        <v>3</v>
      </c>
      <c r="AA65" s="107">
        <f t="shared" si="8"/>
        <v>0</v>
      </c>
      <c r="AB65" s="107">
        <f t="shared" si="16"/>
        <v>0</v>
      </c>
      <c r="AC65" s="107">
        <f t="shared" si="17"/>
        <v>50</v>
      </c>
      <c r="AD65" s="107">
        <f t="shared" si="18"/>
        <v>50</v>
      </c>
      <c r="AE65" s="107">
        <f t="shared" si="19"/>
        <v>0</v>
      </c>
      <c r="AF65" s="107">
        <f t="shared" si="20"/>
        <v>0</v>
      </c>
      <c r="AG65" s="107">
        <f t="shared" si="14"/>
        <v>100</v>
      </c>
      <c r="AH65" s="107">
        <f t="shared" si="15"/>
        <v>42.857142857142854</v>
      </c>
    </row>
    <row r="66" spans="1:34" s="51" customFormat="1" x14ac:dyDescent="0.4">
      <c r="A66" s="59">
        <v>62</v>
      </c>
      <c r="B66" s="60" t="s">
        <v>73</v>
      </c>
      <c r="C66" s="61" t="s">
        <v>74</v>
      </c>
      <c r="D66" s="60" t="s">
        <v>73</v>
      </c>
      <c r="E66" s="100">
        <v>16</v>
      </c>
      <c r="F66" s="73">
        <v>1</v>
      </c>
      <c r="G66" s="63">
        <v>2.04</v>
      </c>
      <c r="H66" s="110">
        <v>8067690.6399999997</v>
      </c>
      <c r="I66" s="65"/>
      <c r="J66" s="101">
        <f t="shared" si="21"/>
        <v>50</v>
      </c>
      <c r="K66" s="101">
        <f t="shared" si="22"/>
        <v>100</v>
      </c>
      <c r="L66" s="101">
        <f t="shared" si="23"/>
        <v>0</v>
      </c>
      <c r="M66" s="101">
        <f t="shared" si="24"/>
        <v>100</v>
      </c>
      <c r="N66" s="102">
        <f t="shared" si="25"/>
        <v>57.142857142857139</v>
      </c>
      <c r="O66" s="73">
        <v>1</v>
      </c>
      <c r="P66" s="75">
        <f t="shared" si="6"/>
        <v>57.142857142857139</v>
      </c>
      <c r="Q66" s="64">
        <v>672307.55333333334</v>
      </c>
      <c r="R66" s="60"/>
      <c r="S66" s="111">
        <v>0</v>
      </c>
      <c r="T66" s="111">
        <v>1</v>
      </c>
      <c r="U66" s="111">
        <v>1</v>
      </c>
      <c r="V66" s="242">
        <v>1</v>
      </c>
      <c r="W66" s="111">
        <v>0</v>
      </c>
      <c r="X66" s="111">
        <v>0</v>
      </c>
      <c r="Y66" s="111">
        <v>1</v>
      </c>
      <c r="Z66" s="103">
        <f t="shared" si="7"/>
        <v>4</v>
      </c>
      <c r="AA66" s="107">
        <f t="shared" si="8"/>
        <v>0</v>
      </c>
      <c r="AB66" s="107">
        <f t="shared" si="16"/>
        <v>50</v>
      </c>
      <c r="AC66" s="107">
        <f t="shared" si="17"/>
        <v>50</v>
      </c>
      <c r="AD66" s="107">
        <f t="shared" si="18"/>
        <v>50</v>
      </c>
      <c r="AE66" s="107">
        <f t="shared" si="19"/>
        <v>0</v>
      </c>
      <c r="AF66" s="107">
        <f t="shared" si="20"/>
        <v>0</v>
      </c>
      <c r="AG66" s="107">
        <f t="shared" si="14"/>
        <v>100</v>
      </c>
      <c r="AH66" s="107">
        <f t="shared" si="15"/>
        <v>57.142857142857139</v>
      </c>
    </row>
    <row r="67" spans="1:34" s="51" customFormat="1" x14ac:dyDescent="0.4">
      <c r="A67" s="59">
        <v>63</v>
      </c>
      <c r="B67" s="60" t="s">
        <v>73</v>
      </c>
      <c r="C67" s="61" t="s">
        <v>75</v>
      </c>
      <c r="D67" s="60" t="s">
        <v>180</v>
      </c>
      <c r="E67" s="100">
        <v>10</v>
      </c>
      <c r="F67" s="73">
        <v>1</v>
      </c>
      <c r="G67" s="63">
        <v>1.36</v>
      </c>
      <c r="H67" s="110">
        <v>-19364903.789999999</v>
      </c>
      <c r="I67" s="65"/>
      <c r="J67" s="101">
        <f t="shared" si="21"/>
        <v>50</v>
      </c>
      <c r="K67" s="101">
        <f t="shared" si="22"/>
        <v>100</v>
      </c>
      <c r="L67" s="101">
        <f t="shared" si="23"/>
        <v>100</v>
      </c>
      <c r="M67" s="101">
        <f t="shared" si="24"/>
        <v>100</v>
      </c>
      <c r="N67" s="102">
        <f t="shared" si="25"/>
        <v>85.714285714285708</v>
      </c>
      <c r="O67" s="73">
        <v>1</v>
      </c>
      <c r="P67" s="75">
        <f t="shared" si="6"/>
        <v>85.714285714285708</v>
      </c>
      <c r="Q67" s="64">
        <v>-1613741.9824999999</v>
      </c>
      <c r="R67" s="60"/>
      <c r="S67" s="111">
        <v>0</v>
      </c>
      <c r="T67" s="111">
        <v>1</v>
      </c>
      <c r="U67" s="111">
        <v>1</v>
      </c>
      <c r="V67" s="242">
        <v>1</v>
      </c>
      <c r="W67" s="111">
        <v>1</v>
      </c>
      <c r="X67" s="111">
        <v>1</v>
      </c>
      <c r="Y67" s="111">
        <v>1</v>
      </c>
      <c r="Z67" s="103">
        <f t="shared" si="7"/>
        <v>6</v>
      </c>
      <c r="AA67" s="107">
        <f t="shared" si="8"/>
        <v>0</v>
      </c>
      <c r="AB67" s="107">
        <f t="shared" si="16"/>
        <v>50</v>
      </c>
      <c r="AC67" s="107">
        <f t="shared" si="17"/>
        <v>50</v>
      </c>
      <c r="AD67" s="107">
        <f t="shared" si="18"/>
        <v>50</v>
      </c>
      <c r="AE67" s="107">
        <f t="shared" si="19"/>
        <v>50</v>
      </c>
      <c r="AF67" s="107">
        <f t="shared" si="20"/>
        <v>50</v>
      </c>
      <c r="AG67" s="107">
        <f t="shared" si="14"/>
        <v>100</v>
      </c>
      <c r="AH67" s="107">
        <f t="shared" si="15"/>
        <v>85.714285714285708</v>
      </c>
    </row>
    <row r="68" spans="1:34" s="51" customFormat="1" x14ac:dyDescent="0.4">
      <c r="A68" s="59">
        <v>64</v>
      </c>
      <c r="B68" s="60" t="s">
        <v>73</v>
      </c>
      <c r="C68" s="61" t="s">
        <v>76</v>
      </c>
      <c r="D68" s="60" t="s">
        <v>181</v>
      </c>
      <c r="E68" s="100">
        <v>6</v>
      </c>
      <c r="F68" s="74">
        <v>1</v>
      </c>
      <c r="G68" s="63">
        <v>2.38</v>
      </c>
      <c r="H68" s="110">
        <v>-11273575.27</v>
      </c>
      <c r="I68" s="65"/>
      <c r="J68" s="101">
        <f t="shared" si="21"/>
        <v>50</v>
      </c>
      <c r="K68" s="101">
        <f t="shared" si="22"/>
        <v>100</v>
      </c>
      <c r="L68" s="101">
        <f t="shared" si="23"/>
        <v>0</v>
      </c>
      <c r="M68" s="101">
        <f t="shared" si="24"/>
        <v>0</v>
      </c>
      <c r="N68" s="102">
        <f t="shared" si="25"/>
        <v>42.857142857142854</v>
      </c>
      <c r="O68" s="74">
        <v>1</v>
      </c>
      <c r="P68" s="72">
        <f t="shared" si="6"/>
        <v>42.857142857142854</v>
      </c>
      <c r="Q68" s="64">
        <v>-939464.60583333333</v>
      </c>
      <c r="R68" s="60"/>
      <c r="S68" s="111">
        <v>0</v>
      </c>
      <c r="T68" s="111">
        <v>1</v>
      </c>
      <c r="U68" s="111">
        <v>1</v>
      </c>
      <c r="V68" s="242">
        <v>1</v>
      </c>
      <c r="W68" s="111">
        <v>0</v>
      </c>
      <c r="X68" s="111">
        <v>0</v>
      </c>
      <c r="Y68" s="111">
        <v>0</v>
      </c>
      <c r="Z68" s="103">
        <f t="shared" si="7"/>
        <v>3</v>
      </c>
      <c r="AA68" s="107">
        <f t="shared" si="8"/>
        <v>0</v>
      </c>
      <c r="AB68" s="107">
        <f t="shared" si="16"/>
        <v>50</v>
      </c>
      <c r="AC68" s="107">
        <f t="shared" si="17"/>
        <v>50</v>
      </c>
      <c r="AD68" s="107">
        <f t="shared" si="18"/>
        <v>50</v>
      </c>
      <c r="AE68" s="107">
        <f t="shared" si="19"/>
        <v>0</v>
      </c>
      <c r="AF68" s="107">
        <f t="shared" si="20"/>
        <v>0</v>
      </c>
      <c r="AG68" s="107">
        <f t="shared" si="14"/>
        <v>0</v>
      </c>
      <c r="AH68" s="107">
        <f t="shared" si="15"/>
        <v>42.857142857142854</v>
      </c>
    </row>
    <row r="69" spans="1:34" s="51" customFormat="1" x14ac:dyDescent="0.4">
      <c r="A69" s="59">
        <v>65</v>
      </c>
      <c r="B69" s="60" t="s">
        <v>73</v>
      </c>
      <c r="C69" s="61" t="s">
        <v>77</v>
      </c>
      <c r="D69" s="60" t="s">
        <v>182</v>
      </c>
      <c r="E69" s="100">
        <v>12</v>
      </c>
      <c r="F69" s="62">
        <v>2</v>
      </c>
      <c r="G69" s="63">
        <v>0.9</v>
      </c>
      <c r="H69" s="110">
        <v>-1588828.99</v>
      </c>
      <c r="I69" s="65"/>
      <c r="J69" s="101">
        <f t="shared" ref="J69:J92" si="26">AA69+AB69</f>
        <v>100</v>
      </c>
      <c r="K69" s="101">
        <f t="shared" ref="K69:K92" si="27">AC69+AD69</f>
        <v>100</v>
      </c>
      <c r="L69" s="101">
        <f t="shared" ref="L69:L92" si="28">AE69+AF69</f>
        <v>50</v>
      </c>
      <c r="M69" s="101">
        <f t="shared" ref="M69:M92" si="29">AG69</f>
        <v>100</v>
      </c>
      <c r="N69" s="102">
        <f t="shared" ref="N69:N92" si="30">(S69+T69+U69+V69+W69+X69+Y69)/7*100</f>
        <v>85.714285714285708</v>
      </c>
      <c r="O69" s="62">
        <v>2</v>
      </c>
      <c r="P69" s="75">
        <f t="shared" si="6"/>
        <v>85.714285714285708</v>
      </c>
      <c r="Q69" s="66">
        <v>-132402.41583333333</v>
      </c>
      <c r="R69" s="60"/>
      <c r="S69" s="111">
        <v>1</v>
      </c>
      <c r="T69" s="111">
        <v>1</v>
      </c>
      <c r="U69" s="111">
        <v>1</v>
      </c>
      <c r="V69" s="242">
        <v>1</v>
      </c>
      <c r="W69" s="111">
        <v>1</v>
      </c>
      <c r="X69" s="111">
        <v>0</v>
      </c>
      <c r="Y69" s="111">
        <v>1</v>
      </c>
      <c r="Z69" s="103">
        <f t="shared" si="7"/>
        <v>6</v>
      </c>
      <c r="AA69" s="107">
        <f t="shared" si="8"/>
        <v>50</v>
      </c>
      <c r="AB69" s="107">
        <f t="shared" si="16"/>
        <v>50</v>
      </c>
      <c r="AC69" s="107">
        <f t="shared" si="17"/>
        <v>50</v>
      </c>
      <c r="AD69" s="107">
        <f t="shared" si="18"/>
        <v>50</v>
      </c>
      <c r="AE69" s="107">
        <f t="shared" si="19"/>
        <v>50</v>
      </c>
      <c r="AF69" s="107">
        <f t="shared" si="20"/>
        <v>0</v>
      </c>
      <c r="AG69" s="107">
        <f t="shared" si="14"/>
        <v>100</v>
      </c>
      <c r="AH69" s="107">
        <f t="shared" si="15"/>
        <v>85.714285714285708</v>
      </c>
    </row>
    <row r="70" spans="1:34" s="51" customFormat="1" x14ac:dyDescent="0.4">
      <c r="A70" s="59">
        <v>66</v>
      </c>
      <c r="B70" s="60" t="s">
        <v>73</v>
      </c>
      <c r="C70" s="61" t="s">
        <v>78</v>
      </c>
      <c r="D70" s="60" t="s">
        <v>183</v>
      </c>
      <c r="E70" s="100">
        <v>10</v>
      </c>
      <c r="F70" s="71">
        <v>1</v>
      </c>
      <c r="G70" s="63">
        <v>1.71</v>
      </c>
      <c r="H70" s="110">
        <v>-2246904.0099999998</v>
      </c>
      <c r="I70" s="65"/>
      <c r="J70" s="101">
        <f t="shared" si="26"/>
        <v>0</v>
      </c>
      <c r="K70" s="101">
        <f t="shared" si="27"/>
        <v>0</v>
      </c>
      <c r="L70" s="101">
        <f t="shared" si="28"/>
        <v>0</v>
      </c>
      <c r="M70" s="101">
        <f t="shared" si="29"/>
        <v>0</v>
      </c>
      <c r="N70" s="102">
        <f t="shared" si="30"/>
        <v>0</v>
      </c>
      <c r="O70" s="71">
        <v>1</v>
      </c>
      <c r="P70" s="72">
        <f t="shared" ref="P70:P92" si="31">N70</f>
        <v>0</v>
      </c>
      <c r="Q70" s="64">
        <v>-187242.00083333332</v>
      </c>
      <c r="R70" s="60"/>
      <c r="S70" s="111">
        <v>0</v>
      </c>
      <c r="T70" s="111">
        <v>0</v>
      </c>
      <c r="U70" s="111">
        <v>0</v>
      </c>
      <c r="V70" s="242">
        <v>0</v>
      </c>
      <c r="W70" s="111">
        <v>0</v>
      </c>
      <c r="X70" s="111">
        <v>0</v>
      </c>
      <c r="Y70" s="111">
        <v>0</v>
      </c>
      <c r="Z70" s="103">
        <f t="shared" ref="Z70:Z92" si="32">S70+T70+U70+V70+W70+X70+Y70</f>
        <v>0</v>
      </c>
      <c r="AA70" s="107">
        <f t="shared" ref="AA70:AA92" si="33">IF(S70=1,50,0)</f>
        <v>0</v>
      </c>
      <c r="AB70" s="107">
        <f t="shared" si="16"/>
        <v>0</v>
      </c>
      <c r="AC70" s="107">
        <f t="shared" si="17"/>
        <v>0</v>
      </c>
      <c r="AD70" s="107">
        <f t="shared" si="18"/>
        <v>0</v>
      </c>
      <c r="AE70" s="107">
        <f t="shared" si="19"/>
        <v>0</v>
      </c>
      <c r="AF70" s="107">
        <f t="shared" si="20"/>
        <v>0</v>
      </c>
      <c r="AG70" s="107">
        <f t="shared" ref="AG70:AG92" si="34">IF(Y70=1,100,0)</f>
        <v>0</v>
      </c>
      <c r="AH70" s="107">
        <f t="shared" ref="AH70:AH92" si="35">Z70/7*100</f>
        <v>0</v>
      </c>
    </row>
    <row r="71" spans="1:34" s="51" customFormat="1" x14ac:dyDescent="0.4">
      <c r="A71" s="59">
        <v>67</v>
      </c>
      <c r="B71" s="60" t="s">
        <v>73</v>
      </c>
      <c r="C71" s="61" t="s">
        <v>79</v>
      </c>
      <c r="D71" s="60" t="s">
        <v>184</v>
      </c>
      <c r="E71" s="100">
        <v>5</v>
      </c>
      <c r="F71" s="73">
        <v>1</v>
      </c>
      <c r="G71" s="63">
        <v>1.25</v>
      </c>
      <c r="H71" s="110">
        <v>-11738318.4</v>
      </c>
      <c r="I71" s="65"/>
      <c r="J71" s="101">
        <f t="shared" si="26"/>
        <v>50</v>
      </c>
      <c r="K71" s="101">
        <f t="shared" si="27"/>
        <v>50</v>
      </c>
      <c r="L71" s="101">
        <f t="shared" si="28"/>
        <v>0</v>
      </c>
      <c r="M71" s="101">
        <f t="shared" si="29"/>
        <v>0</v>
      </c>
      <c r="N71" s="102">
        <f t="shared" si="30"/>
        <v>28.571428571428569</v>
      </c>
      <c r="O71" s="73">
        <v>1</v>
      </c>
      <c r="P71" s="72">
        <f t="shared" si="31"/>
        <v>28.571428571428569</v>
      </c>
      <c r="Q71" s="66">
        <v>-978193.20000000007</v>
      </c>
      <c r="R71" s="60"/>
      <c r="S71" s="111">
        <v>0</v>
      </c>
      <c r="T71" s="111">
        <v>1</v>
      </c>
      <c r="U71" s="111">
        <v>0</v>
      </c>
      <c r="V71" s="242">
        <v>1</v>
      </c>
      <c r="W71" s="111">
        <v>0</v>
      </c>
      <c r="X71" s="111">
        <v>0</v>
      </c>
      <c r="Y71" s="111">
        <v>0</v>
      </c>
      <c r="Z71" s="103">
        <f t="shared" si="32"/>
        <v>2</v>
      </c>
      <c r="AA71" s="107">
        <f t="shared" si="33"/>
        <v>0</v>
      </c>
      <c r="AB71" s="107">
        <f t="shared" si="16"/>
        <v>50</v>
      </c>
      <c r="AC71" s="107">
        <f t="shared" si="17"/>
        <v>0</v>
      </c>
      <c r="AD71" s="107">
        <f t="shared" si="18"/>
        <v>50</v>
      </c>
      <c r="AE71" s="107">
        <f t="shared" si="19"/>
        <v>0</v>
      </c>
      <c r="AF71" s="107">
        <f t="shared" si="20"/>
        <v>0</v>
      </c>
      <c r="AG71" s="107">
        <f t="shared" si="34"/>
        <v>0</v>
      </c>
      <c r="AH71" s="107">
        <f t="shared" si="35"/>
        <v>28.571428571428569</v>
      </c>
    </row>
    <row r="72" spans="1:34" s="51" customFormat="1" x14ac:dyDescent="0.4">
      <c r="A72" s="59">
        <v>68</v>
      </c>
      <c r="B72" s="60" t="s">
        <v>80</v>
      </c>
      <c r="C72" s="61" t="s">
        <v>81</v>
      </c>
      <c r="D72" s="60" t="s">
        <v>80</v>
      </c>
      <c r="E72" s="100">
        <v>20</v>
      </c>
      <c r="F72" s="85">
        <v>0</v>
      </c>
      <c r="G72" s="63">
        <v>1.54</v>
      </c>
      <c r="H72" s="110">
        <v>149277284.09</v>
      </c>
      <c r="I72" s="65"/>
      <c r="J72" s="101">
        <f t="shared" si="26"/>
        <v>100</v>
      </c>
      <c r="K72" s="101">
        <f t="shared" si="27"/>
        <v>100</v>
      </c>
      <c r="L72" s="101">
        <f t="shared" si="28"/>
        <v>50</v>
      </c>
      <c r="M72" s="101">
        <f t="shared" si="29"/>
        <v>100</v>
      </c>
      <c r="N72" s="102">
        <f t="shared" si="30"/>
        <v>85.714285714285708</v>
      </c>
      <c r="O72" s="85">
        <v>0</v>
      </c>
      <c r="P72" s="75">
        <f t="shared" si="31"/>
        <v>85.714285714285708</v>
      </c>
      <c r="Q72" s="64">
        <v>12439773.674166666</v>
      </c>
      <c r="R72" s="60"/>
      <c r="S72" s="111">
        <v>1</v>
      </c>
      <c r="T72" s="111">
        <v>1</v>
      </c>
      <c r="U72" s="111">
        <v>1</v>
      </c>
      <c r="V72" s="242">
        <v>1</v>
      </c>
      <c r="W72" s="111">
        <v>0</v>
      </c>
      <c r="X72" s="111">
        <v>1</v>
      </c>
      <c r="Y72" s="111">
        <v>1</v>
      </c>
      <c r="Z72" s="103">
        <f t="shared" si="32"/>
        <v>6</v>
      </c>
      <c r="AA72" s="107">
        <f t="shared" si="33"/>
        <v>50</v>
      </c>
      <c r="AB72" s="107">
        <f t="shared" si="16"/>
        <v>50</v>
      </c>
      <c r="AC72" s="107">
        <f t="shared" si="17"/>
        <v>50</v>
      </c>
      <c r="AD72" s="107">
        <f t="shared" si="18"/>
        <v>50</v>
      </c>
      <c r="AE72" s="107">
        <f t="shared" si="19"/>
        <v>0</v>
      </c>
      <c r="AF72" s="107">
        <f t="shared" si="20"/>
        <v>50</v>
      </c>
      <c r="AG72" s="107">
        <f t="shared" si="34"/>
        <v>100</v>
      </c>
      <c r="AH72" s="107">
        <f t="shared" si="35"/>
        <v>85.714285714285708</v>
      </c>
    </row>
    <row r="73" spans="1:34" s="51" customFormat="1" x14ac:dyDescent="0.4">
      <c r="A73" s="59">
        <v>69</v>
      </c>
      <c r="B73" s="60" t="s">
        <v>80</v>
      </c>
      <c r="C73" s="61" t="s">
        <v>82</v>
      </c>
      <c r="D73" s="60" t="s">
        <v>185</v>
      </c>
      <c r="E73" s="100">
        <v>10</v>
      </c>
      <c r="F73" s="81">
        <v>6</v>
      </c>
      <c r="G73" s="63">
        <v>0.57999999999999996</v>
      </c>
      <c r="H73" s="110">
        <v>-8221075.6799999997</v>
      </c>
      <c r="I73" s="86" t="s">
        <v>6</v>
      </c>
      <c r="J73" s="101">
        <f t="shared" si="26"/>
        <v>50</v>
      </c>
      <c r="K73" s="101">
        <f t="shared" si="27"/>
        <v>100</v>
      </c>
      <c r="L73" s="101">
        <f t="shared" si="28"/>
        <v>50</v>
      </c>
      <c r="M73" s="101">
        <f t="shared" si="29"/>
        <v>100</v>
      </c>
      <c r="N73" s="102">
        <f t="shared" si="30"/>
        <v>71.428571428571431</v>
      </c>
      <c r="O73" s="81">
        <v>6</v>
      </c>
      <c r="P73" s="75">
        <f t="shared" si="31"/>
        <v>71.428571428571431</v>
      </c>
      <c r="Q73" s="64">
        <v>-685089.64</v>
      </c>
      <c r="R73" s="60"/>
      <c r="S73" s="111">
        <v>0</v>
      </c>
      <c r="T73" s="111">
        <v>1</v>
      </c>
      <c r="U73" s="111">
        <v>1</v>
      </c>
      <c r="V73" s="242">
        <v>1</v>
      </c>
      <c r="W73" s="111">
        <v>1</v>
      </c>
      <c r="X73" s="111">
        <v>0</v>
      </c>
      <c r="Y73" s="111">
        <v>1</v>
      </c>
      <c r="Z73" s="103">
        <f t="shared" si="32"/>
        <v>5</v>
      </c>
      <c r="AA73" s="107">
        <f t="shared" si="33"/>
        <v>0</v>
      </c>
      <c r="AB73" s="107">
        <f t="shared" si="16"/>
        <v>50</v>
      </c>
      <c r="AC73" s="107">
        <f t="shared" si="17"/>
        <v>50</v>
      </c>
      <c r="AD73" s="107">
        <f t="shared" si="18"/>
        <v>50</v>
      </c>
      <c r="AE73" s="107">
        <f t="shared" si="19"/>
        <v>50</v>
      </c>
      <c r="AF73" s="107">
        <f t="shared" si="20"/>
        <v>0</v>
      </c>
      <c r="AG73" s="107">
        <f t="shared" si="34"/>
        <v>100</v>
      </c>
      <c r="AH73" s="107">
        <f t="shared" si="35"/>
        <v>71.428571428571431</v>
      </c>
    </row>
    <row r="74" spans="1:34" s="51" customFormat="1" x14ac:dyDescent="0.4">
      <c r="A74" s="59">
        <v>70</v>
      </c>
      <c r="B74" s="60" t="s">
        <v>80</v>
      </c>
      <c r="C74" s="61" t="s">
        <v>83</v>
      </c>
      <c r="D74" s="60" t="s">
        <v>186</v>
      </c>
      <c r="E74" s="100">
        <v>9</v>
      </c>
      <c r="F74" s="90">
        <v>5</v>
      </c>
      <c r="G74" s="76">
        <v>0.31</v>
      </c>
      <c r="H74" s="110">
        <v>5318498.8499999996</v>
      </c>
      <c r="I74" s="86" t="s">
        <v>209</v>
      </c>
      <c r="J74" s="101">
        <f t="shared" si="26"/>
        <v>50</v>
      </c>
      <c r="K74" s="101">
        <f t="shared" si="27"/>
        <v>100</v>
      </c>
      <c r="L74" s="101">
        <f t="shared" si="28"/>
        <v>0</v>
      </c>
      <c r="M74" s="101">
        <f t="shared" si="29"/>
        <v>0</v>
      </c>
      <c r="N74" s="102">
        <f t="shared" si="30"/>
        <v>42.857142857142854</v>
      </c>
      <c r="O74" s="90">
        <v>5</v>
      </c>
      <c r="P74" s="72">
        <f t="shared" si="31"/>
        <v>42.857142857142854</v>
      </c>
      <c r="Q74" s="64">
        <v>443208.23749999999</v>
      </c>
      <c r="R74" s="60"/>
      <c r="S74" s="111">
        <v>0</v>
      </c>
      <c r="T74" s="111">
        <v>1</v>
      </c>
      <c r="U74" s="111">
        <v>1</v>
      </c>
      <c r="V74" s="242">
        <v>1</v>
      </c>
      <c r="W74" s="111">
        <v>0</v>
      </c>
      <c r="X74" s="111">
        <v>0</v>
      </c>
      <c r="Y74" s="111">
        <v>0</v>
      </c>
      <c r="Z74" s="103">
        <f t="shared" si="32"/>
        <v>3</v>
      </c>
      <c r="AA74" s="107">
        <f t="shared" si="33"/>
        <v>0</v>
      </c>
      <c r="AB74" s="107">
        <f t="shared" si="16"/>
        <v>50</v>
      </c>
      <c r="AC74" s="107">
        <f t="shared" si="17"/>
        <v>50</v>
      </c>
      <c r="AD74" s="107">
        <f t="shared" si="18"/>
        <v>50</v>
      </c>
      <c r="AE74" s="107">
        <f t="shared" si="19"/>
        <v>0</v>
      </c>
      <c r="AF74" s="107">
        <f t="shared" si="20"/>
        <v>0</v>
      </c>
      <c r="AG74" s="107">
        <f t="shared" si="34"/>
        <v>0</v>
      </c>
      <c r="AH74" s="107">
        <f t="shared" si="35"/>
        <v>42.857142857142854</v>
      </c>
    </row>
    <row r="75" spans="1:34" s="51" customFormat="1" x14ac:dyDescent="0.4">
      <c r="A75" s="59">
        <v>71</v>
      </c>
      <c r="B75" s="60" t="s">
        <v>80</v>
      </c>
      <c r="C75" s="61" t="s">
        <v>84</v>
      </c>
      <c r="D75" s="60" t="s">
        <v>187</v>
      </c>
      <c r="E75" s="100">
        <v>16</v>
      </c>
      <c r="F75" s="89">
        <v>2</v>
      </c>
      <c r="G75" s="63">
        <v>0.72</v>
      </c>
      <c r="H75" s="110">
        <v>10527453.33</v>
      </c>
      <c r="I75" s="65"/>
      <c r="J75" s="101">
        <f t="shared" si="26"/>
        <v>50</v>
      </c>
      <c r="K75" s="101">
        <f t="shared" si="27"/>
        <v>100</v>
      </c>
      <c r="L75" s="101">
        <f t="shared" si="28"/>
        <v>50</v>
      </c>
      <c r="M75" s="101">
        <f t="shared" si="29"/>
        <v>0</v>
      </c>
      <c r="N75" s="102">
        <f t="shared" si="30"/>
        <v>57.142857142857139</v>
      </c>
      <c r="O75" s="89">
        <v>2</v>
      </c>
      <c r="P75" s="75">
        <f t="shared" si="31"/>
        <v>57.142857142857139</v>
      </c>
      <c r="Q75" s="66">
        <v>877287.77749999997</v>
      </c>
      <c r="R75" s="60"/>
      <c r="S75" s="111">
        <v>0</v>
      </c>
      <c r="T75" s="111">
        <v>1</v>
      </c>
      <c r="U75" s="111">
        <v>1</v>
      </c>
      <c r="V75" s="242">
        <v>1</v>
      </c>
      <c r="W75" s="111">
        <v>1</v>
      </c>
      <c r="X75" s="111">
        <v>0</v>
      </c>
      <c r="Y75" s="111">
        <v>0</v>
      </c>
      <c r="Z75" s="103">
        <f t="shared" si="32"/>
        <v>4</v>
      </c>
      <c r="AA75" s="107">
        <f t="shared" si="33"/>
        <v>0</v>
      </c>
      <c r="AB75" s="107">
        <f t="shared" si="16"/>
        <v>50</v>
      </c>
      <c r="AC75" s="107">
        <f t="shared" si="17"/>
        <v>50</v>
      </c>
      <c r="AD75" s="107">
        <f t="shared" si="18"/>
        <v>50</v>
      </c>
      <c r="AE75" s="107">
        <f t="shared" si="19"/>
        <v>50</v>
      </c>
      <c r="AF75" s="107">
        <f t="shared" si="20"/>
        <v>0</v>
      </c>
      <c r="AG75" s="107">
        <f t="shared" si="34"/>
        <v>0</v>
      </c>
      <c r="AH75" s="107">
        <f t="shared" si="35"/>
        <v>57.142857142857139</v>
      </c>
    </row>
    <row r="76" spans="1:34" s="51" customFormat="1" x14ac:dyDescent="0.4">
      <c r="A76" s="59">
        <v>72</v>
      </c>
      <c r="B76" s="60" t="s">
        <v>80</v>
      </c>
      <c r="C76" s="61" t="s">
        <v>85</v>
      </c>
      <c r="D76" s="60" t="s">
        <v>188</v>
      </c>
      <c r="E76" s="100">
        <v>2</v>
      </c>
      <c r="F76" s="77">
        <v>1</v>
      </c>
      <c r="G76" s="63">
        <v>6.05</v>
      </c>
      <c r="H76" s="110">
        <v>-889163.05</v>
      </c>
      <c r="I76" s="65"/>
      <c r="J76" s="101">
        <f t="shared" si="26"/>
        <v>0</v>
      </c>
      <c r="K76" s="101">
        <f t="shared" si="27"/>
        <v>50</v>
      </c>
      <c r="L76" s="101">
        <f t="shared" si="28"/>
        <v>50</v>
      </c>
      <c r="M76" s="101">
        <f t="shared" si="29"/>
        <v>0</v>
      </c>
      <c r="N76" s="102">
        <f t="shared" si="30"/>
        <v>28.571428571428569</v>
      </c>
      <c r="O76" s="77">
        <v>1</v>
      </c>
      <c r="P76" s="72">
        <f t="shared" si="31"/>
        <v>28.571428571428569</v>
      </c>
      <c r="Q76" s="64">
        <v>-74096.920833333337</v>
      </c>
      <c r="R76" s="60"/>
      <c r="S76" s="111">
        <v>0</v>
      </c>
      <c r="T76" s="111">
        <v>0</v>
      </c>
      <c r="U76" s="111">
        <v>1</v>
      </c>
      <c r="V76" s="242">
        <v>0</v>
      </c>
      <c r="W76" s="111">
        <v>0</v>
      </c>
      <c r="X76" s="111">
        <v>1</v>
      </c>
      <c r="Y76" s="111">
        <v>0</v>
      </c>
      <c r="Z76" s="103">
        <f t="shared" si="32"/>
        <v>2</v>
      </c>
      <c r="AA76" s="107">
        <f t="shared" si="33"/>
        <v>0</v>
      </c>
      <c r="AB76" s="107">
        <f t="shared" si="16"/>
        <v>0</v>
      </c>
      <c r="AC76" s="107">
        <f t="shared" si="17"/>
        <v>50</v>
      </c>
      <c r="AD76" s="107">
        <f t="shared" si="18"/>
        <v>0</v>
      </c>
      <c r="AE76" s="107">
        <f t="shared" si="19"/>
        <v>0</v>
      </c>
      <c r="AF76" s="107">
        <f t="shared" si="20"/>
        <v>50</v>
      </c>
      <c r="AG76" s="107">
        <f t="shared" si="34"/>
        <v>0</v>
      </c>
      <c r="AH76" s="107">
        <f t="shared" si="35"/>
        <v>28.571428571428569</v>
      </c>
    </row>
    <row r="77" spans="1:34" s="51" customFormat="1" x14ac:dyDescent="0.4">
      <c r="A77" s="59">
        <v>73</v>
      </c>
      <c r="B77" s="60" t="s">
        <v>80</v>
      </c>
      <c r="C77" s="61" t="s">
        <v>86</v>
      </c>
      <c r="D77" s="60" t="s">
        <v>189</v>
      </c>
      <c r="E77" s="100">
        <v>6</v>
      </c>
      <c r="F77" s="92">
        <v>5</v>
      </c>
      <c r="G77" s="76">
        <v>0.48</v>
      </c>
      <c r="H77" s="110">
        <v>4226889.5</v>
      </c>
      <c r="I77" s="86" t="s">
        <v>209</v>
      </c>
      <c r="J77" s="101">
        <f t="shared" si="26"/>
        <v>50</v>
      </c>
      <c r="K77" s="101">
        <f t="shared" si="27"/>
        <v>100</v>
      </c>
      <c r="L77" s="101">
        <f t="shared" si="28"/>
        <v>0</v>
      </c>
      <c r="M77" s="101">
        <f t="shared" si="29"/>
        <v>100</v>
      </c>
      <c r="N77" s="102">
        <f t="shared" si="30"/>
        <v>57.142857142857139</v>
      </c>
      <c r="O77" s="92">
        <v>5</v>
      </c>
      <c r="P77" s="75">
        <f t="shared" si="31"/>
        <v>57.142857142857139</v>
      </c>
      <c r="Q77" s="66">
        <v>352240.79166666669</v>
      </c>
      <c r="R77" s="60"/>
      <c r="S77" s="111">
        <v>0</v>
      </c>
      <c r="T77" s="111">
        <v>1</v>
      </c>
      <c r="U77" s="111">
        <v>1</v>
      </c>
      <c r="V77" s="242">
        <v>1</v>
      </c>
      <c r="W77" s="111">
        <v>0</v>
      </c>
      <c r="X77" s="111">
        <v>0</v>
      </c>
      <c r="Y77" s="111">
        <v>1</v>
      </c>
      <c r="Z77" s="103">
        <f t="shared" si="32"/>
        <v>4</v>
      </c>
      <c r="AA77" s="107">
        <f t="shared" si="33"/>
        <v>0</v>
      </c>
      <c r="AB77" s="107">
        <f t="shared" si="16"/>
        <v>50</v>
      </c>
      <c r="AC77" s="107">
        <f t="shared" si="17"/>
        <v>50</v>
      </c>
      <c r="AD77" s="107">
        <f t="shared" si="18"/>
        <v>50</v>
      </c>
      <c r="AE77" s="107">
        <f t="shared" si="19"/>
        <v>0</v>
      </c>
      <c r="AF77" s="107">
        <f t="shared" si="20"/>
        <v>0</v>
      </c>
      <c r="AG77" s="107">
        <f t="shared" si="34"/>
        <v>100</v>
      </c>
      <c r="AH77" s="107">
        <f t="shared" si="35"/>
        <v>57.142857142857139</v>
      </c>
    </row>
    <row r="78" spans="1:34" s="51" customFormat="1" x14ac:dyDescent="0.4">
      <c r="A78" s="59">
        <v>74</v>
      </c>
      <c r="B78" s="60" t="s">
        <v>80</v>
      </c>
      <c r="C78" s="61" t="s">
        <v>87</v>
      </c>
      <c r="D78" s="60" t="s">
        <v>190</v>
      </c>
      <c r="E78" s="100">
        <v>13</v>
      </c>
      <c r="F78" s="81">
        <v>6</v>
      </c>
      <c r="G78" s="76">
        <v>0.39</v>
      </c>
      <c r="H78" s="110">
        <v>-16863167.5</v>
      </c>
      <c r="I78" s="82" t="s">
        <v>208</v>
      </c>
      <c r="J78" s="101">
        <f t="shared" si="26"/>
        <v>100</v>
      </c>
      <c r="K78" s="101">
        <f t="shared" si="27"/>
        <v>100</v>
      </c>
      <c r="L78" s="101">
        <f t="shared" si="28"/>
        <v>50</v>
      </c>
      <c r="M78" s="101">
        <f t="shared" si="29"/>
        <v>100</v>
      </c>
      <c r="N78" s="102">
        <f t="shared" si="30"/>
        <v>85.714285714285708</v>
      </c>
      <c r="O78" s="81">
        <v>6</v>
      </c>
      <c r="P78" s="75">
        <f t="shared" si="31"/>
        <v>85.714285714285708</v>
      </c>
      <c r="Q78" s="64">
        <v>-1405263.9583333333</v>
      </c>
      <c r="R78" s="60"/>
      <c r="S78" s="111">
        <v>1</v>
      </c>
      <c r="T78" s="111">
        <v>1</v>
      </c>
      <c r="U78" s="111">
        <v>1</v>
      </c>
      <c r="V78" s="242">
        <v>1</v>
      </c>
      <c r="W78" s="111">
        <v>1</v>
      </c>
      <c r="X78" s="111">
        <v>0</v>
      </c>
      <c r="Y78" s="111">
        <v>1</v>
      </c>
      <c r="Z78" s="103">
        <f t="shared" si="32"/>
        <v>6</v>
      </c>
      <c r="AA78" s="107">
        <f t="shared" si="33"/>
        <v>50</v>
      </c>
      <c r="AB78" s="107">
        <f t="shared" si="16"/>
        <v>50</v>
      </c>
      <c r="AC78" s="107">
        <f t="shared" si="17"/>
        <v>50</v>
      </c>
      <c r="AD78" s="107">
        <f t="shared" si="18"/>
        <v>50</v>
      </c>
      <c r="AE78" s="107">
        <f t="shared" si="19"/>
        <v>50</v>
      </c>
      <c r="AF78" s="107">
        <f t="shared" si="20"/>
        <v>0</v>
      </c>
      <c r="AG78" s="107">
        <f t="shared" si="34"/>
        <v>100</v>
      </c>
      <c r="AH78" s="107">
        <f t="shared" si="35"/>
        <v>85.714285714285708</v>
      </c>
    </row>
    <row r="79" spans="1:34" s="51" customFormat="1" x14ac:dyDescent="0.4">
      <c r="A79" s="59">
        <v>75</v>
      </c>
      <c r="B79" s="60" t="s">
        <v>80</v>
      </c>
      <c r="C79" s="61" t="s">
        <v>88</v>
      </c>
      <c r="D79" s="60" t="s">
        <v>191</v>
      </c>
      <c r="E79" s="100">
        <v>5</v>
      </c>
      <c r="F79" s="83">
        <v>3</v>
      </c>
      <c r="G79" s="63">
        <v>0.72</v>
      </c>
      <c r="H79" s="110">
        <v>-6808946.9000000004</v>
      </c>
      <c r="I79" s="65"/>
      <c r="J79" s="101">
        <f t="shared" si="26"/>
        <v>50</v>
      </c>
      <c r="K79" s="101">
        <f t="shared" si="27"/>
        <v>100</v>
      </c>
      <c r="L79" s="101">
        <f t="shared" si="28"/>
        <v>100</v>
      </c>
      <c r="M79" s="101">
        <f t="shared" si="29"/>
        <v>100</v>
      </c>
      <c r="N79" s="102">
        <f t="shared" si="30"/>
        <v>85.714285714285708</v>
      </c>
      <c r="O79" s="83">
        <v>3</v>
      </c>
      <c r="P79" s="75">
        <f t="shared" si="31"/>
        <v>85.714285714285708</v>
      </c>
      <c r="Q79" s="66">
        <v>-567412.2416666667</v>
      </c>
      <c r="R79" s="60"/>
      <c r="S79" s="111">
        <v>0</v>
      </c>
      <c r="T79" s="111">
        <v>1</v>
      </c>
      <c r="U79" s="111">
        <v>1</v>
      </c>
      <c r="V79" s="242">
        <v>1</v>
      </c>
      <c r="W79" s="111">
        <v>1</v>
      </c>
      <c r="X79" s="111">
        <v>1</v>
      </c>
      <c r="Y79" s="111">
        <v>1</v>
      </c>
      <c r="Z79" s="103">
        <f t="shared" si="32"/>
        <v>6</v>
      </c>
      <c r="AA79" s="107">
        <f t="shared" si="33"/>
        <v>0</v>
      </c>
      <c r="AB79" s="107">
        <f t="shared" si="16"/>
        <v>50</v>
      </c>
      <c r="AC79" s="107">
        <f t="shared" si="17"/>
        <v>50</v>
      </c>
      <c r="AD79" s="107">
        <f t="shared" si="18"/>
        <v>50</v>
      </c>
      <c r="AE79" s="107">
        <f t="shared" si="19"/>
        <v>50</v>
      </c>
      <c r="AF79" s="107">
        <f t="shared" si="20"/>
        <v>50</v>
      </c>
      <c r="AG79" s="107">
        <f t="shared" si="34"/>
        <v>100</v>
      </c>
      <c r="AH79" s="107">
        <f t="shared" si="35"/>
        <v>85.714285714285708</v>
      </c>
    </row>
    <row r="80" spans="1:34" s="51" customFormat="1" x14ac:dyDescent="0.4">
      <c r="A80" s="59">
        <v>76</v>
      </c>
      <c r="B80" s="60" t="s">
        <v>80</v>
      </c>
      <c r="C80" s="61" t="s">
        <v>89</v>
      </c>
      <c r="D80" s="60" t="s">
        <v>192</v>
      </c>
      <c r="E80" s="100">
        <v>5</v>
      </c>
      <c r="F80" s="83">
        <v>3</v>
      </c>
      <c r="G80" s="76">
        <v>0.32</v>
      </c>
      <c r="H80" s="110">
        <v>36366.559999999998</v>
      </c>
      <c r="I80" s="65"/>
      <c r="J80" s="101">
        <f t="shared" si="26"/>
        <v>0</v>
      </c>
      <c r="K80" s="101">
        <f t="shared" si="27"/>
        <v>100</v>
      </c>
      <c r="L80" s="101">
        <f t="shared" si="28"/>
        <v>100</v>
      </c>
      <c r="M80" s="101">
        <f t="shared" si="29"/>
        <v>0</v>
      </c>
      <c r="N80" s="102">
        <f t="shared" si="30"/>
        <v>57.142857142857139</v>
      </c>
      <c r="O80" s="83">
        <v>3</v>
      </c>
      <c r="P80" s="75">
        <f t="shared" si="31"/>
        <v>57.142857142857139</v>
      </c>
      <c r="Q80" s="66">
        <v>3030.5466666666666</v>
      </c>
      <c r="R80" s="60"/>
      <c r="S80" s="111">
        <v>0</v>
      </c>
      <c r="T80" s="111">
        <v>0</v>
      </c>
      <c r="U80" s="111">
        <v>1</v>
      </c>
      <c r="V80" s="242">
        <v>1</v>
      </c>
      <c r="W80" s="111">
        <v>1</v>
      </c>
      <c r="X80" s="111">
        <v>1</v>
      </c>
      <c r="Y80" s="111">
        <v>0</v>
      </c>
      <c r="Z80" s="103">
        <f t="shared" si="32"/>
        <v>4</v>
      </c>
      <c r="AA80" s="107">
        <f t="shared" si="33"/>
        <v>0</v>
      </c>
      <c r="AB80" s="107">
        <f t="shared" si="16"/>
        <v>0</v>
      </c>
      <c r="AC80" s="107">
        <f t="shared" si="17"/>
        <v>50</v>
      </c>
      <c r="AD80" s="107">
        <f t="shared" si="18"/>
        <v>50</v>
      </c>
      <c r="AE80" s="107">
        <f t="shared" si="19"/>
        <v>50</v>
      </c>
      <c r="AF80" s="107">
        <f t="shared" si="20"/>
        <v>50</v>
      </c>
      <c r="AG80" s="107">
        <f t="shared" si="34"/>
        <v>0</v>
      </c>
      <c r="AH80" s="107">
        <f t="shared" si="35"/>
        <v>57.142857142857139</v>
      </c>
    </row>
    <row r="81" spans="1:34" s="51" customFormat="1" x14ac:dyDescent="0.4">
      <c r="A81" s="59">
        <v>77</v>
      </c>
      <c r="B81" s="60" t="s">
        <v>80</v>
      </c>
      <c r="C81" s="61" t="s">
        <v>90</v>
      </c>
      <c r="D81" s="60" t="s">
        <v>193</v>
      </c>
      <c r="E81" s="100">
        <v>6</v>
      </c>
      <c r="F81" s="77">
        <v>1</v>
      </c>
      <c r="G81" s="63">
        <v>1.69</v>
      </c>
      <c r="H81" s="110">
        <v>-5284163.63</v>
      </c>
      <c r="I81" s="65"/>
      <c r="J81" s="101">
        <f t="shared" si="26"/>
        <v>0</v>
      </c>
      <c r="K81" s="101">
        <f t="shared" si="27"/>
        <v>100</v>
      </c>
      <c r="L81" s="101">
        <f t="shared" si="28"/>
        <v>50</v>
      </c>
      <c r="M81" s="101">
        <f t="shared" si="29"/>
        <v>100</v>
      </c>
      <c r="N81" s="102">
        <f t="shared" si="30"/>
        <v>57.142857142857139</v>
      </c>
      <c r="O81" s="77">
        <v>1</v>
      </c>
      <c r="P81" s="75">
        <f t="shared" si="31"/>
        <v>57.142857142857139</v>
      </c>
      <c r="Q81" s="64">
        <v>-440346.96916666668</v>
      </c>
      <c r="R81" s="60"/>
      <c r="S81" s="111">
        <v>0</v>
      </c>
      <c r="T81" s="111">
        <v>0</v>
      </c>
      <c r="U81" s="111">
        <v>1</v>
      </c>
      <c r="V81" s="242">
        <v>1</v>
      </c>
      <c r="W81" s="111">
        <v>1</v>
      </c>
      <c r="X81" s="111">
        <v>0</v>
      </c>
      <c r="Y81" s="111">
        <v>1</v>
      </c>
      <c r="Z81" s="103">
        <f t="shared" si="32"/>
        <v>4</v>
      </c>
      <c r="AA81" s="107">
        <f t="shared" si="33"/>
        <v>0</v>
      </c>
      <c r="AB81" s="107">
        <f t="shared" si="16"/>
        <v>0</v>
      </c>
      <c r="AC81" s="107">
        <f t="shared" si="17"/>
        <v>50</v>
      </c>
      <c r="AD81" s="107">
        <f t="shared" si="18"/>
        <v>50</v>
      </c>
      <c r="AE81" s="107">
        <f t="shared" si="19"/>
        <v>50</v>
      </c>
      <c r="AF81" s="107">
        <f t="shared" si="20"/>
        <v>0</v>
      </c>
      <c r="AG81" s="107">
        <f t="shared" si="34"/>
        <v>100</v>
      </c>
      <c r="AH81" s="107">
        <f t="shared" si="35"/>
        <v>57.142857142857139</v>
      </c>
    </row>
    <row r="82" spans="1:34" s="51" customFormat="1" x14ac:dyDescent="0.4">
      <c r="A82" s="59">
        <v>78</v>
      </c>
      <c r="B82" s="60" t="s">
        <v>80</v>
      </c>
      <c r="C82" s="61" t="s">
        <v>91</v>
      </c>
      <c r="D82" s="60" t="s">
        <v>194</v>
      </c>
      <c r="E82" s="100">
        <v>9</v>
      </c>
      <c r="F82" s="80">
        <v>2</v>
      </c>
      <c r="G82" s="63">
        <v>0.55000000000000004</v>
      </c>
      <c r="H82" s="110">
        <v>-13716724.310000001</v>
      </c>
      <c r="I82" s="65"/>
      <c r="J82" s="101">
        <f t="shared" si="26"/>
        <v>100</v>
      </c>
      <c r="K82" s="101">
        <f t="shared" si="27"/>
        <v>100</v>
      </c>
      <c r="L82" s="101">
        <f t="shared" si="28"/>
        <v>0</v>
      </c>
      <c r="M82" s="101">
        <f t="shared" si="29"/>
        <v>100</v>
      </c>
      <c r="N82" s="102">
        <f t="shared" si="30"/>
        <v>71.428571428571431</v>
      </c>
      <c r="O82" s="80">
        <v>2</v>
      </c>
      <c r="P82" s="75">
        <f t="shared" si="31"/>
        <v>71.428571428571431</v>
      </c>
      <c r="Q82" s="64">
        <v>-1143060.3591666666</v>
      </c>
      <c r="R82" s="60"/>
      <c r="S82" s="111">
        <v>1</v>
      </c>
      <c r="T82" s="111">
        <v>1</v>
      </c>
      <c r="U82" s="111">
        <v>1</v>
      </c>
      <c r="V82" s="242">
        <v>1</v>
      </c>
      <c r="W82" s="111">
        <v>0</v>
      </c>
      <c r="X82" s="111">
        <v>0</v>
      </c>
      <c r="Y82" s="111">
        <v>1</v>
      </c>
      <c r="Z82" s="103">
        <f t="shared" si="32"/>
        <v>5</v>
      </c>
      <c r="AA82" s="107">
        <f t="shared" si="33"/>
        <v>50</v>
      </c>
      <c r="AB82" s="107">
        <f t="shared" si="16"/>
        <v>50</v>
      </c>
      <c r="AC82" s="107">
        <f t="shared" si="17"/>
        <v>50</v>
      </c>
      <c r="AD82" s="107">
        <f t="shared" si="18"/>
        <v>50</v>
      </c>
      <c r="AE82" s="107">
        <f t="shared" si="19"/>
        <v>0</v>
      </c>
      <c r="AF82" s="107">
        <f t="shared" si="20"/>
        <v>0</v>
      </c>
      <c r="AG82" s="107">
        <f t="shared" si="34"/>
        <v>100</v>
      </c>
      <c r="AH82" s="107">
        <f t="shared" si="35"/>
        <v>71.428571428571431</v>
      </c>
    </row>
    <row r="83" spans="1:34" s="51" customFormat="1" x14ac:dyDescent="0.4">
      <c r="A83" s="59">
        <v>79</v>
      </c>
      <c r="B83" s="60" t="s">
        <v>80</v>
      </c>
      <c r="C83" s="61" t="s">
        <v>92</v>
      </c>
      <c r="D83" s="60" t="s">
        <v>195</v>
      </c>
      <c r="E83" s="100">
        <v>13</v>
      </c>
      <c r="F83" s="81">
        <v>6</v>
      </c>
      <c r="G83" s="63">
        <v>0.52</v>
      </c>
      <c r="H83" s="110">
        <v>-36473754.979999997</v>
      </c>
      <c r="I83" s="86" t="s">
        <v>6</v>
      </c>
      <c r="J83" s="101">
        <f t="shared" si="26"/>
        <v>50</v>
      </c>
      <c r="K83" s="101">
        <f t="shared" si="27"/>
        <v>100</v>
      </c>
      <c r="L83" s="101">
        <f t="shared" si="28"/>
        <v>100</v>
      </c>
      <c r="M83" s="101">
        <f t="shared" si="29"/>
        <v>0</v>
      </c>
      <c r="N83" s="102">
        <f t="shared" si="30"/>
        <v>71.428571428571431</v>
      </c>
      <c r="O83" s="81">
        <v>6</v>
      </c>
      <c r="P83" s="75">
        <f t="shared" si="31"/>
        <v>71.428571428571431</v>
      </c>
      <c r="Q83" s="66">
        <v>-3039479.5816666665</v>
      </c>
      <c r="R83" s="60"/>
      <c r="S83" s="111">
        <v>0</v>
      </c>
      <c r="T83" s="111">
        <v>1</v>
      </c>
      <c r="U83" s="111">
        <v>1</v>
      </c>
      <c r="V83" s="242">
        <v>1</v>
      </c>
      <c r="W83" s="111">
        <v>1</v>
      </c>
      <c r="X83" s="111">
        <v>1</v>
      </c>
      <c r="Y83" s="111">
        <v>0</v>
      </c>
      <c r="Z83" s="103">
        <f t="shared" si="32"/>
        <v>5</v>
      </c>
      <c r="AA83" s="107">
        <f t="shared" si="33"/>
        <v>0</v>
      </c>
      <c r="AB83" s="107">
        <f t="shared" si="16"/>
        <v>50</v>
      </c>
      <c r="AC83" s="107">
        <f t="shared" si="17"/>
        <v>50</v>
      </c>
      <c r="AD83" s="107">
        <f t="shared" si="18"/>
        <v>50</v>
      </c>
      <c r="AE83" s="107">
        <f t="shared" si="19"/>
        <v>50</v>
      </c>
      <c r="AF83" s="107">
        <f t="shared" si="20"/>
        <v>50</v>
      </c>
      <c r="AG83" s="107">
        <f t="shared" si="34"/>
        <v>0</v>
      </c>
      <c r="AH83" s="107">
        <f t="shared" si="35"/>
        <v>71.428571428571431</v>
      </c>
    </row>
    <row r="84" spans="1:34" s="51" customFormat="1" x14ac:dyDescent="0.4">
      <c r="A84" s="59">
        <v>80</v>
      </c>
      <c r="B84" s="60" t="s">
        <v>80</v>
      </c>
      <c r="C84" s="61" t="s">
        <v>93</v>
      </c>
      <c r="D84" s="60" t="s">
        <v>196</v>
      </c>
      <c r="E84" s="100">
        <v>6</v>
      </c>
      <c r="F84" s="73">
        <v>1</v>
      </c>
      <c r="G84" s="63">
        <v>2.2000000000000002</v>
      </c>
      <c r="H84" s="110">
        <v>-20845041.379999999</v>
      </c>
      <c r="I84" s="65"/>
      <c r="J84" s="101">
        <f t="shared" si="26"/>
        <v>100</v>
      </c>
      <c r="K84" s="101">
        <f t="shared" si="27"/>
        <v>100</v>
      </c>
      <c r="L84" s="101">
        <f t="shared" si="28"/>
        <v>0</v>
      </c>
      <c r="M84" s="101">
        <f t="shared" si="29"/>
        <v>0</v>
      </c>
      <c r="N84" s="102">
        <f t="shared" si="30"/>
        <v>57.142857142857139</v>
      </c>
      <c r="O84" s="73">
        <v>1</v>
      </c>
      <c r="P84" s="75">
        <f t="shared" si="31"/>
        <v>57.142857142857139</v>
      </c>
      <c r="Q84" s="64">
        <v>-1737086.7816666665</v>
      </c>
      <c r="R84" s="60"/>
      <c r="S84" s="111">
        <v>1</v>
      </c>
      <c r="T84" s="111">
        <v>1</v>
      </c>
      <c r="U84" s="111">
        <v>1</v>
      </c>
      <c r="V84" s="242">
        <v>1</v>
      </c>
      <c r="W84" s="111">
        <v>0</v>
      </c>
      <c r="X84" s="111">
        <v>0</v>
      </c>
      <c r="Y84" s="111">
        <v>0</v>
      </c>
      <c r="Z84" s="103">
        <f t="shared" si="32"/>
        <v>4</v>
      </c>
      <c r="AA84" s="107">
        <f t="shared" si="33"/>
        <v>50</v>
      </c>
      <c r="AB84" s="107">
        <f t="shared" si="16"/>
        <v>50</v>
      </c>
      <c r="AC84" s="107">
        <f t="shared" si="17"/>
        <v>50</v>
      </c>
      <c r="AD84" s="107">
        <f t="shared" si="18"/>
        <v>50</v>
      </c>
      <c r="AE84" s="107">
        <f t="shared" si="19"/>
        <v>0</v>
      </c>
      <c r="AF84" s="107">
        <f t="shared" si="20"/>
        <v>0</v>
      </c>
      <c r="AG84" s="107">
        <f t="shared" si="34"/>
        <v>0</v>
      </c>
      <c r="AH84" s="107">
        <f t="shared" si="35"/>
        <v>57.142857142857139</v>
      </c>
    </row>
    <row r="85" spans="1:34" s="51" customFormat="1" x14ac:dyDescent="0.4">
      <c r="A85" s="59">
        <v>81</v>
      </c>
      <c r="B85" s="60" t="s">
        <v>80</v>
      </c>
      <c r="C85" s="61" t="s">
        <v>94</v>
      </c>
      <c r="D85" s="60" t="s">
        <v>197</v>
      </c>
      <c r="E85" s="100">
        <v>13</v>
      </c>
      <c r="F85" s="74">
        <v>1</v>
      </c>
      <c r="G85" s="63">
        <v>0.96</v>
      </c>
      <c r="H85" s="110">
        <v>-26225784.530000001</v>
      </c>
      <c r="I85" s="65"/>
      <c r="J85" s="101">
        <f t="shared" si="26"/>
        <v>100</v>
      </c>
      <c r="K85" s="101">
        <f t="shared" si="27"/>
        <v>100</v>
      </c>
      <c r="L85" s="101">
        <f t="shared" si="28"/>
        <v>100</v>
      </c>
      <c r="M85" s="101">
        <f t="shared" si="29"/>
        <v>0</v>
      </c>
      <c r="N85" s="102">
        <f t="shared" si="30"/>
        <v>85.714285714285708</v>
      </c>
      <c r="O85" s="74">
        <v>1</v>
      </c>
      <c r="P85" s="75">
        <f t="shared" si="31"/>
        <v>85.714285714285708</v>
      </c>
      <c r="Q85" s="64">
        <v>-2185482.0441666669</v>
      </c>
      <c r="R85" s="60"/>
      <c r="S85" s="111">
        <v>1</v>
      </c>
      <c r="T85" s="111">
        <v>1</v>
      </c>
      <c r="U85" s="111">
        <v>1</v>
      </c>
      <c r="V85" s="242">
        <v>1</v>
      </c>
      <c r="W85" s="111">
        <v>1</v>
      </c>
      <c r="X85" s="111">
        <v>1</v>
      </c>
      <c r="Y85" s="111">
        <v>0</v>
      </c>
      <c r="Z85" s="103">
        <f t="shared" si="32"/>
        <v>6</v>
      </c>
      <c r="AA85" s="107">
        <f t="shared" si="33"/>
        <v>50</v>
      </c>
      <c r="AB85" s="107">
        <f t="shared" ref="AB85:AB92" si="36">IF(T85=1,50,0)</f>
        <v>50</v>
      </c>
      <c r="AC85" s="107">
        <f t="shared" ref="AC85:AC92" si="37">IF(U85=1,50,0)</f>
        <v>50</v>
      </c>
      <c r="AD85" s="107">
        <f t="shared" ref="AD85:AD92" si="38">IF(V85=1,50,0)</f>
        <v>50</v>
      </c>
      <c r="AE85" s="107">
        <f t="shared" ref="AE85:AE92" si="39">IF(W85=1,50,0)</f>
        <v>50</v>
      </c>
      <c r="AF85" s="107">
        <f t="shared" ref="AF85:AF92" si="40">IF(X85=1,50,0)</f>
        <v>50</v>
      </c>
      <c r="AG85" s="107">
        <f t="shared" si="34"/>
        <v>0</v>
      </c>
      <c r="AH85" s="107">
        <f t="shared" si="35"/>
        <v>85.714285714285708</v>
      </c>
    </row>
    <row r="86" spans="1:34" s="51" customFormat="1" x14ac:dyDescent="0.4">
      <c r="A86" s="59">
        <v>82</v>
      </c>
      <c r="B86" s="60" t="s">
        <v>80</v>
      </c>
      <c r="C86" s="61" t="s">
        <v>95</v>
      </c>
      <c r="D86" s="60" t="s">
        <v>198</v>
      </c>
      <c r="E86" s="100">
        <v>5</v>
      </c>
      <c r="F86" s="81">
        <v>6</v>
      </c>
      <c r="G86" s="63">
        <v>0.77</v>
      </c>
      <c r="H86" s="110">
        <v>-15015877.6</v>
      </c>
      <c r="I86" s="86" t="s">
        <v>6</v>
      </c>
      <c r="J86" s="101">
        <f t="shared" si="26"/>
        <v>50</v>
      </c>
      <c r="K86" s="101">
        <f t="shared" si="27"/>
        <v>100</v>
      </c>
      <c r="L86" s="101">
        <f t="shared" si="28"/>
        <v>100</v>
      </c>
      <c r="M86" s="101">
        <f t="shared" si="29"/>
        <v>100</v>
      </c>
      <c r="N86" s="102">
        <f t="shared" si="30"/>
        <v>85.714285714285708</v>
      </c>
      <c r="O86" s="81">
        <v>6</v>
      </c>
      <c r="P86" s="75">
        <f t="shared" si="31"/>
        <v>85.714285714285708</v>
      </c>
      <c r="Q86" s="64">
        <v>-1251323.1333333333</v>
      </c>
      <c r="R86" s="60"/>
      <c r="S86" s="111">
        <v>0</v>
      </c>
      <c r="T86" s="111">
        <v>1</v>
      </c>
      <c r="U86" s="111">
        <v>1</v>
      </c>
      <c r="V86" s="242">
        <v>1</v>
      </c>
      <c r="W86" s="111">
        <v>1</v>
      </c>
      <c r="X86" s="111">
        <v>1</v>
      </c>
      <c r="Y86" s="111">
        <v>1</v>
      </c>
      <c r="Z86" s="103">
        <f t="shared" si="32"/>
        <v>6</v>
      </c>
      <c r="AA86" s="107">
        <f t="shared" si="33"/>
        <v>0</v>
      </c>
      <c r="AB86" s="107">
        <f t="shared" si="36"/>
        <v>50</v>
      </c>
      <c r="AC86" s="107">
        <f t="shared" si="37"/>
        <v>50</v>
      </c>
      <c r="AD86" s="107">
        <f t="shared" si="38"/>
        <v>50</v>
      </c>
      <c r="AE86" s="107">
        <f t="shared" si="39"/>
        <v>50</v>
      </c>
      <c r="AF86" s="107">
        <f t="shared" si="40"/>
        <v>50</v>
      </c>
      <c r="AG86" s="107">
        <f t="shared" si="34"/>
        <v>100</v>
      </c>
      <c r="AH86" s="107">
        <f t="shared" si="35"/>
        <v>85.714285714285708</v>
      </c>
    </row>
    <row r="87" spans="1:34" s="51" customFormat="1" x14ac:dyDescent="0.4">
      <c r="A87" s="59">
        <v>83</v>
      </c>
      <c r="B87" s="60" t="s">
        <v>80</v>
      </c>
      <c r="C87" s="61" t="s">
        <v>96</v>
      </c>
      <c r="D87" s="60" t="s">
        <v>199</v>
      </c>
      <c r="E87" s="100">
        <v>5</v>
      </c>
      <c r="F87" s="88">
        <v>4</v>
      </c>
      <c r="G87" s="63">
        <v>0.54</v>
      </c>
      <c r="H87" s="110">
        <v>-9563692.2200000007</v>
      </c>
      <c r="I87" s="86" t="s">
        <v>6</v>
      </c>
      <c r="J87" s="101">
        <f t="shared" si="26"/>
        <v>0</v>
      </c>
      <c r="K87" s="101">
        <f t="shared" si="27"/>
        <v>100</v>
      </c>
      <c r="L87" s="101">
        <f t="shared" si="28"/>
        <v>100</v>
      </c>
      <c r="M87" s="101">
        <f t="shared" si="29"/>
        <v>0</v>
      </c>
      <c r="N87" s="102">
        <f t="shared" si="30"/>
        <v>57.142857142857139</v>
      </c>
      <c r="O87" s="88">
        <v>4</v>
      </c>
      <c r="P87" s="75">
        <f t="shared" si="31"/>
        <v>57.142857142857139</v>
      </c>
      <c r="Q87" s="64">
        <v>-796974.35166666668</v>
      </c>
      <c r="R87" s="60"/>
      <c r="S87" s="111">
        <v>0</v>
      </c>
      <c r="T87" s="111">
        <v>0</v>
      </c>
      <c r="U87" s="111">
        <v>1</v>
      </c>
      <c r="V87" s="242">
        <v>1</v>
      </c>
      <c r="W87" s="111">
        <v>1</v>
      </c>
      <c r="X87" s="111">
        <v>1</v>
      </c>
      <c r="Y87" s="111">
        <v>0</v>
      </c>
      <c r="Z87" s="103">
        <f t="shared" si="32"/>
        <v>4</v>
      </c>
      <c r="AA87" s="107">
        <f t="shared" si="33"/>
        <v>0</v>
      </c>
      <c r="AB87" s="107">
        <f t="shared" si="36"/>
        <v>0</v>
      </c>
      <c r="AC87" s="107">
        <f t="shared" si="37"/>
        <v>50</v>
      </c>
      <c r="AD87" s="107">
        <f t="shared" si="38"/>
        <v>50</v>
      </c>
      <c r="AE87" s="107">
        <f t="shared" si="39"/>
        <v>50</v>
      </c>
      <c r="AF87" s="107">
        <f t="shared" si="40"/>
        <v>50</v>
      </c>
      <c r="AG87" s="107">
        <f t="shared" si="34"/>
        <v>0</v>
      </c>
      <c r="AH87" s="107">
        <f t="shared" si="35"/>
        <v>57.142857142857139</v>
      </c>
    </row>
    <row r="88" spans="1:34" s="51" customFormat="1" x14ac:dyDescent="0.4">
      <c r="A88" s="59">
        <v>84</v>
      </c>
      <c r="B88" s="60" t="s">
        <v>80</v>
      </c>
      <c r="C88" s="61" t="s">
        <v>97</v>
      </c>
      <c r="D88" s="60" t="s">
        <v>200</v>
      </c>
      <c r="E88" s="100">
        <v>5</v>
      </c>
      <c r="F88" s="74">
        <v>1</v>
      </c>
      <c r="G88" s="63">
        <v>1.06</v>
      </c>
      <c r="H88" s="110">
        <v>-452744.43</v>
      </c>
      <c r="I88" s="65"/>
      <c r="J88" s="101">
        <f t="shared" si="26"/>
        <v>50</v>
      </c>
      <c r="K88" s="101">
        <f t="shared" si="27"/>
        <v>100</v>
      </c>
      <c r="L88" s="101">
        <f t="shared" si="28"/>
        <v>50</v>
      </c>
      <c r="M88" s="101">
        <f t="shared" si="29"/>
        <v>0</v>
      </c>
      <c r="N88" s="102">
        <f t="shared" si="30"/>
        <v>57.142857142857139</v>
      </c>
      <c r="O88" s="74">
        <v>1</v>
      </c>
      <c r="P88" s="75">
        <f t="shared" si="31"/>
        <v>57.142857142857139</v>
      </c>
      <c r="Q88" s="64">
        <v>-37728.702499999999</v>
      </c>
      <c r="R88" s="60"/>
      <c r="S88" s="111">
        <v>0</v>
      </c>
      <c r="T88" s="111">
        <v>1</v>
      </c>
      <c r="U88" s="111">
        <v>1</v>
      </c>
      <c r="V88" s="242">
        <v>1</v>
      </c>
      <c r="W88" s="111">
        <v>1</v>
      </c>
      <c r="X88" s="111">
        <v>0</v>
      </c>
      <c r="Y88" s="111">
        <v>0</v>
      </c>
      <c r="Z88" s="103">
        <f t="shared" si="32"/>
        <v>4</v>
      </c>
      <c r="AA88" s="107">
        <f t="shared" si="33"/>
        <v>0</v>
      </c>
      <c r="AB88" s="107">
        <f t="shared" si="36"/>
        <v>50</v>
      </c>
      <c r="AC88" s="107">
        <f t="shared" si="37"/>
        <v>50</v>
      </c>
      <c r="AD88" s="107">
        <f t="shared" si="38"/>
        <v>50</v>
      </c>
      <c r="AE88" s="107">
        <f t="shared" si="39"/>
        <v>50</v>
      </c>
      <c r="AF88" s="107">
        <f t="shared" si="40"/>
        <v>0</v>
      </c>
      <c r="AG88" s="107">
        <f t="shared" si="34"/>
        <v>0</v>
      </c>
      <c r="AH88" s="107">
        <f t="shared" si="35"/>
        <v>57.142857142857139</v>
      </c>
    </row>
    <row r="89" spans="1:34" s="51" customFormat="1" x14ac:dyDescent="0.4">
      <c r="A89" s="59">
        <v>85</v>
      </c>
      <c r="B89" s="60" t="s">
        <v>80</v>
      </c>
      <c r="C89" s="61" t="s">
        <v>98</v>
      </c>
      <c r="D89" s="60" t="s">
        <v>201</v>
      </c>
      <c r="E89" s="100">
        <v>5</v>
      </c>
      <c r="F89" s="87">
        <v>3</v>
      </c>
      <c r="G89" s="63">
        <v>0.82</v>
      </c>
      <c r="H89" s="110">
        <v>-9905845.4100000001</v>
      </c>
      <c r="I89" s="65"/>
      <c r="J89" s="101">
        <f t="shared" si="26"/>
        <v>50</v>
      </c>
      <c r="K89" s="101">
        <f t="shared" si="27"/>
        <v>100</v>
      </c>
      <c r="L89" s="101">
        <f t="shared" si="28"/>
        <v>100</v>
      </c>
      <c r="M89" s="101">
        <f t="shared" si="29"/>
        <v>100</v>
      </c>
      <c r="N89" s="102">
        <f t="shared" si="30"/>
        <v>85.714285714285708</v>
      </c>
      <c r="O89" s="87">
        <v>3</v>
      </c>
      <c r="P89" s="75">
        <f t="shared" si="31"/>
        <v>85.714285714285708</v>
      </c>
      <c r="Q89" s="66">
        <v>-825487.11750000005</v>
      </c>
      <c r="R89" s="60"/>
      <c r="S89" s="111">
        <v>0</v>
      </c>
      <c r="T89" s="111">
        <v>1</v>
      </c>
      <c r="U89" s="111">
        <v>1</v>
      </c>
      <c r="V89" s="242">
        <v>1</v>
      </c>
      <c r="W89" s="111">
        <v>1</v>
      </c>
      <c r="X89" s="111">
        <v>1</v>
      </c>
      <c r="Y89" s="111">
        <v>1</v>
      </c>
      <c r="Z89" s="103">
        <f t="shared" si="32"/>
        <v>6</v>
      </c>
      <c r="AA89" s="107">
        <f t="shared" si="33"/>
        <v>0</v>
      </c>
      <c r="AB89" s="107">
        <f t="shared" si="36"/>
        <v>50</v>
      </c>
      <c r="AC89" s="107">
        <f t="shared" si="37"/>
        <v>50</v>
      </c>
      <c r="AD89" s="107">
        <f t="shared" si="38"/>
        <v>50</v>
      </c>
      <c r="AE89" s="107">
        <f t="shared" si="39"/>
        <v>50</v>
      </c>
      <c r="AF89" s="107">
        <f t="shared" si="40"/>
        <v>50</v>
      </c>
      <c r="AG89" s="107">
        <f t="shared" si="34"/>
        <v>100</v>
      </c>
      <c r="AH89" s="107">
        <f t="shared" si="35"/>
        <v>85.714285714285708</v>
      </c>
    </row>
    <row r="90" spans="1:34" s="51" customFormat="1" x14ac:dyDescent="0.4">
      <c r="A90" s="59">
        <v>86</v>
      </c>
      <c r="B90" s="60" t="s">
        <v>80</v>
      </c>
      <c r="C90" s="61" t="s">
        <v>99</v>
      </c>
      <c r="D90" s="60" t="s">
        <v>202</v>
      </c>
      <c r="E90" s="100">
        <v>13</v>
      </c>
      <c r="F90" s="81">
        <v>6</v>
      </c>
      <c r="G90" s="76">
        <v>0.28999999999999998</v>
      </c>
      <c r="H90" s="110">
        <v>-32413352.489999998</v>
      </c>
      <c r="I90" s="82" t="s">
        <v>208</v>
      </c>
      <c r="J90" s="101">
        <f t="shared" si="26"/>
        <v>100</v>
      </c>
      <c r="K90" s="101">
        <f t="shared" si="27"/>
        <v>100</v>
      </c>
      <c r="L90" s="101">
        <f t="shared" si="28"/>
        <v>100</v>
      </c>
      <c r="M90" s="101">
        <f t="shared" si="29"/>
        <v>0</v>
      </c>
      <c r="N90" s="102">
        <f t="shared" si="30"/>
        <v>85.714285714285708</v>
      </c>
      <c r="O90" s="81">
        <v>6</v>
      </c>
      <c r="P90" s="75">
        <f t="shared" si="31"/>
        <v>85.714285714285708</v>
      </c>
      <c r="Q90" s="66">
        <v>-2701112.7075</v>
      </c>
      <c r="R90" s="60"/>
      <c r="S90" s="111">
        <v>1</v>
      </c>
      <c r="T90" s="111">
        <v>1</v>
      </c>
      <c r="U90" s="111">
        <v>1</v>
      </c>
      <c r="V90" s="242">
        <v>1</v>
      </c>
      <c r="W90" s="111">
        <v>1</v>
      </c>
      <c r="X90" s="111">
        <v>1</v>
      </c>
      <c r="Y90" s="111">
        <v>0</v>
      </c>
      <c r="Z90" s="103">
        <f t="shared" si="32"/>
        <v>6</v>
      </c>
      <c r="AA90" s="107">
        <f t="shared" si="33"/>
        <v>50</v>
      </c>
      <c r="AB90" s="107">
        <f t="shared" si="36"/>
        <v>50</v>
      </c>
      <c r="AC90" s="107">
        <f t="shared" si="37"/>
        <v>50</v>
      </c>
      <c r="AD90" s="107">
        <f t="shared" si="38"/>
        <v>50</v>
      </c>
      <c r="AE90" s="107">
        <f t="shared" si="39"/>
        <v>50</v>
      </c>
      <c r="AF90" s="107">
        <f t="shared" si="40"/>
        <v>50</v>
      </c>
      <c r="AG90" s="107">
        <f t="shared" si="34"/>
        <v>0</v>
      </c>
      <c r="AH90" s="107">
        <f t="shared" si="35"/>
        <v>85.714285714285708</v>
      </c>
    </row>
    <row r="91" spans="1:34" s="51" customFormat="1" x14ac:dyDescent="0.4">
      <c r="A91" s="59">
        <v>87</v>
      </c>
      <c r="B91" s="60" t="s">
        <v>80</v>
      </c>
      <c r="C91" s="61" t="s">
        <v>100</v>
      </c>
      <c r="D91" s="60" t="s">
        <v>203</v>
      </c>
      <c r="E91" s="100">
        <v>5</v>
      </c>
      <c r="F91" s="90">
        <v>5</v>
      </c>
      <c r="G91" s="63">
        <v>0.59</v>
      </c>
      <c r="H91" s="110">
        <v>-2132778.11</v>
      </c>
      <c r="I91" s="86" t="s">
        <v>6</v>
      </c>
      <c r="J91" s="101">
        <f t="shared" si="26"/>
        <v>50</v>
      </c>
      <c r="K91" s="101">
        <f t="shared" si="27"/>
        <v>100</v>
      </c>
      <c r="L91" s="101">
        <f t="shared" si="28"/>
        <v>100</v>
      </c>
      <c r="M91" s="101">
        <f t="shared" si="29"/>
        <v>0</v>
      </c>
      <c r="N91" s="102">
        <f t="shared" si="30"/>
        <v>71.428571428571431</v>
      </c>
      <c r="O91" s="90">
        <v>5</v>
      </c>
      <c r="P91" s="75">
        <f t="shared" si="31"/>
        <v>71.428571428571431</v>
      </c>
      <c r="Q91" s="64">
        <v>-177731.50916666666</v>
      </c>
      <c r="R91" s="60"/>
      <c r="S91" s="111">
        <v>0</v>
      </c>
      <c r="T91" s="111">
        <v>1</v>
      </c>
      <c r="U91" s="111">
        <v>1</v>
      </c>
      <c r="V91" s="242">
        <v>1</v>
      </c>
      <c r="W91" s="111">
        <v>1</v>
      </c>
      <c r="X91" s="111">
        <v>1</v>
      </c>
      <c r="Y91" s="111">
        <v>0</v>
      </c>
      <c r="Z91" s="103">
        <f t="shared" si="32"/>
        <v>5</v>
      </c>
      <c r="AA91" s="107">
        <f t="shared" si="33"/>
        <v>0</v>
      </c>
      <c r="AB91" s="107">
        <f t="shared" si="36"/>
        <v>50</v>
      </c>
      <c r="AC91" s="107">
        <f t="shared" si="37"/>
        <v>50</v>
      </c>
      <c r="AD91" s="107">
        <f t="shared" si="38"/>
        <v>50</v>
      </c>
      <c r="AE91" s="107">
        <f t="shared" si="39"/>
        <v>50</v>
      </c>
      <c r="AF91" s="107">
        <f t="shared" si="40"/>
        <v>50</v>
      </c>
      <c r="AG91" s="107">
        <f t="shared" si="34"/>
        <v>0</v>
      </c>
      <c r="AH91" s="107">
        <f t="shared" si="35"/>
        <v>71.428571428571431</v>
      </c>
    </row>
    <row r="92" spans="1:34" s="51" customFormat="1" x14ac:dyDescent="0.4">
      <c r="A92" s="59">
        <v>88</v>
      </c>
      <c r="B92" s="60" t="s">
        <v>80</v>
      </c>
      <c r="C92" s="61" t="s">
        <v>101</v>
      </c>
      <c r="D92" s="60" t="s">
        <v>204</v>
      </c>
      <c r="E92" s="100">
        <v>3</v>
      </c>
      <c r="F92" s="71">
        <v>1</v>
      </c>
      <c r="G92" s="63">
        <v>1.52</v>
      </c>
      <c r="H92" s="110">
        <v>-3755237.75</v>
      </c>
      <c r="I92" s="65"/>
      <c r="J92" s="101">
        <f t="shared" si="26"/>
        <v>50</v>
      </c>
      <c r="K92" s="101">
        <f t="shared" si="27"/>
        <v>100</v>
      </c>
      <c r="L92" s="101">
        <f t="shared" si="28"/>
        <v>100</v>
      </c>
      <c r="M92" s="101">
        <f t="shared" si="29"/>
        <v>0</v>
      </c>
      <c r="N92" s="102">
        <f t="shared" si="30"/>
        <v>71.428571428571431</v>
      </c>
      <c r="O92" s="71">
        <v>1</v>
      </c>
      <c r="P92" s="75">
        <f t="shared" si="31"/>
        <v>71.428571428571431</v>
      </c>
      <c r="Q92" s="66">
        <v>-312936.47916666669</v>
      </c>
      <c r="R92" s="60"/>
      <c r="S92" s="111">
        <v>0</v>
      </c>
      <c r="T92" s="111">
        <v>1</v>
      </c>
      <c r="U92" s="111">
        <v>1</v>
      </c>
      <c r="V92" s="242">
        <v>1</v>
      </c>
      <c r="W92" s="111">
        <v>1</v>
      </c>
      <c r="X92" s="111">
        <v>1</v>
      </c>
      <c r="Y92" s="111">
        <v>0</v>
      </c>
      <c r="Z92" s="103">
        <f t="shared" si="32"/>
        <v>5</v>
      </c>
      <c r="AA92" s="107">
        <f t="shared" si="33"/>
        <v>0</v>
      </c>
      <c r="AB92" s="107">
        <f t="shared" si="36"/>
        <v>50</v>
      </c>
      <c r="AC92" s="107">
        <f t="shared" si="37"/>
        <v>50</v>
      </c>
      <c r="AD92" s="107">
        <f t="shared" si="38"/>
        <v>50</v>
      </c>
      <c r="AE92" s="107">
        <f t="shared" si="39"/>
        <v>50</v>
      </c>
      <c r="AF92" s="107">
        <f t="shared" si="40"/>
        <v>50</v>
      </c>
      <c r="AG92" s="107">
        <f t="shared" si="34"/>
        <v>0</v>
      </c>
      <c r="AH92" s="107">
        <f t="shared" si="35"/>
        <v>71.428571428571431</v>
      </c>
    </row>
  </sheetData>
  <autoFilter ref="A4:AH92" xr:uid="{9127AFD1-C889-4BB3-9A95-55E412226D3B}"/>
  <mergeCells count="9">
    <mergeCell ref="S3:Z3"/>
    <mergeCell ref="AA3:AH3"/>
    <mergeCell ref="F3:I3"/>
    <mergeCell ref="O3:R3"/>
    <mergeCell ref="A3:A4"/>
    <mergeCell ref="B3:B4"/>
    <mergeCell ref="C3:C4"/>
    <mergeCell ref="D3:D4"/>
    <mergeCell ref="J3:N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3DBAE-48B9-4C94-8B94-9A022DEBC5AC}">
  <dimension ref="A1:V91"/>
  <sheetViews>
    <sheetView topLeftCell="B1" zoomScale="70" zoomScaleNormal="70" workbookViewId="0">
      <selection activeCell="R4" sqref="R4:R91"/>
    </sheetView>
  </sheetViews>
  <sheetFormatPr defaultRowHeight="21" x14ac:dyDescent="0.4"/>
  <cols>
    <col min="1" max="1" width="8.796875" style="12"/>
    <col min="2" max="2" width="12.09765625" style="12" customWidth="1"/>
    <col min="3" max="3" width="8.796875" style="12"/>
    <col min="4" max="4" width="13.5" style="12" customWidth="1"/>
    <col min="5" max="6" width="8.796875" style="12"/>
    <col min="7" max="7" width="26.59765625" style="12" customWidth="1"/>
    <col min="8" max="12" width="11.19921875" style="12" customWidth="1"/>
    <col min="13" max="17" width="8.796875" style="12"/>
    <col min="18" max="18" width="13.5" style="12" customWidth="1"/>
    <col min="19" max="16384" width="8.796875" style="12"/>
  </cols>
  <sheetData>
    <row r="1" spans="1:22" x14ac:dyDescent="0.4">
      <c r="A1" s="118" t="s">
        <v>211</v>
      </c>
      <c r="B1" s="118" t="s">
        <v>212</v>
      </c>
      <c r="C1" s="118" t="s">
        <v>310</v>
      </c>
      <c r="D1" s="118" t="s">
        <v>311</v>
      </c>
      <c r="E1" s="119" t="s">
        <v>215</v>
      </c>
      <c r="F1" s="119" t="s">
        <v>0</v>
      </c>
      <c r="G1" s="119" t="s">
        <v>312</v>
      </c>
      <c r="H1" s="120" t="s">
        <v>313</v>
      </c>
      <c r="I1" s="120"/>
      <c r="J1" s="120"/>
      <c r="K1" s="121" t="s">
        <v>314</v>
      </c>
      <c r="L1" s="144"/>
      <c r="M1" s="145" t="s">
        <v>305</v>
      </c>
      <c r="N1" s="122" t="s">
        <v>315</v>
      </c>
      <c r="O1" s="123"/>
      <c r="P1" s="124"/>
      <c r="Q1" s="125"/>
      <c r="R1" s="125"/>
      <c r="S1" s="125"/>
      <c r="T1" s="125" t="s">
        <v>316</v>
      </c>
      <c r="U1" s="126"/>
      <c r="V1" s="126"/>
    </row>
    <row r="2" spans="1:22" ht="84" x14ac:dyDescent="0.4">
      <c r="A2" s="127" t="s">
        <v>211</v>
      </c>
      <c r="B2" s="127" t="s">
        <v>212</v>
      </c>
      <c r="C2" s="127" t="s">
        <v>310</v>
      </c>
      <c r="D2" s="127" t="s">
        <v>311</v>
      </c>
      <c r="E2" s="127" t="s">
        <v>215</v>
      </c>
      <c r="F2" s="127" t="s">
        <v>0</v>
      </c>
      <c r="G2" s="127" t="s">
        <v>312</v>
      </c>
      <c r="H2" s="149" t="s">
        <v>307</v>
      </c>
      <c r="I2" s="150" t="s">
        <v>439</v>
      </c>
      <c r="J2" s="151" t="s">
        <v>441</v>
      </c>
      <c r="K2" s="147" t="s">
        <v>233</v>
      </c>
      <c r="L2" s="147" t="s">
        <v>318</v>
      </c>
      <c r="M2" s="148" t="s">
        <v>319</v>
      </c>
      <c r="N2" s="128" t="s">
        <v>308</v>
      </c>
      <c r="O2" s="128" t="s">
        <v>320</v>
      </c>
      <c r="P2" s="129" t="s">
        <v>321</v>
      </c>
      <c r="Q2" s="130" t="s">
        <v>322</v>
      </c>
      <c r="R2" s="243" t="s">
        <v>440</v>
      </c>
      <c r="S2" s="132"/>
      <c r="T2" s="133" t="s">
        <v>324</v>
      </c>
      <c r="U2" s="126"/>
      <c r="V2" s="132" t="s">
        <v>325</v>
      </c>
    </row>
    <row r="3" spans="1:22" x14ac:dyDescent="0.4">
      <c r="A3" s="127"/>
      <c r="B3" s="127"/>
      <c r="C3" s="127"/>
      <c r="D3" s="127"/>
      <c r="E3" s="127"/>
      <c r="F3" s="127"/>
      <c r="G3" s="127"/>
      <c r="H3" s="146">
        <v>1</v>
      </c>
      <c r="I3" s="146">
        <v>2</v>
      </c>
      <c r="J3" s="146">
        <v>3</v>
      </c>
      <c r="K3" s="147">
        <v>4</v>
      </c>
      <c r="L3" s="147" t="s">
        <v>433</v>
      </c>
      <c r="M3" s="148"/>
      <c r="N3" s="128" t="s">
        <v>434</v>
      </c>
      <c r="O3" s="128" t="s">
        <v>435</v>
      </c>
      <c r="P3" s="129"/>
      <c r="Q3" s="130"/>
      <c r="R3" s="243"/>
      <c r="S3" s="132"/>
      <c r="T3" s="133"/>
      <c r="U3" s="126"/>
      <c r="V3" s="132"/>
    </row>
    <row r="4" spans="1:22" x14ac:dyDescent="0.4">
      <c r="A4" s="134" t="s">
        <v>326</v>
      </c>
      <c r="B4" s="135" t="s">
        <v>7</v>
      </c>
      <c r="C4" s="134" t="s">
        <v>8</v>
      </c>
      <c r="D4" s="136" t="s">
        <v>327</v>
      </c>
      <c r="E4" s="134" t="s">
        <v>328</v>
      </c>
      <c r="F4" s="134">
        <v>16</v>
      </c>
      <c r="G4" s="137" t="s">
        <v>329</v>
      </c>
      <c r="H4" s="138">
        <v>18682.32</v>
      </c>
      <c r="I4" s="138">
        <f>H4/6*9</f>
        <v>28023.48</v>
      </c>
      <c r="J4" s="138">
        <f>'CMI 15.7.67'!R3</f>
        <v>33219.699999999997</v>
      </c>
      <c r="K4" s="139">
        <f>'CMI 15.7.67'!T3</f>
        <v>21223.755000000001</v>
      </c>
      <c r="L4" s="139">
        <f t="shared" ref="L4:L35" si="0">SUM(J4-K4)</f>
        <v>11995.944999999996</v>
      </c>
      <c r="M4" s="140">
        <f t="shared" ref="M4:M35" si="1">IF(V4=0,1,IF(L4&gt;1,1,0))</f>
        <v>1</v>
      </c>
      <c r="N4" s="141">
        <f>SUM(J4-I4)</f>
        <v>5196.2199999999975</v>
      </c>
      <c r="O4" s="141">
        <f>IFERROR((N4/I4)*100,0)</f>
        <v>18.542379461794173</v>
      </c>
      <c r="P4" s="129">
        <f t="shared" ref="P4:P67" si="2">IF(V4=0,1,IF(O4&gt;=5,1,0))</f>
        <v>1</v>
      </c>
      <c r="Q4" s="142">
        <f t="shared" ref="Q4:Q35" si="3">SUM(M4,P4)</f>
        <v>2</v>
      </c>
      <c r="R4" s="244">
        <f>IF(Q4&gt;=1,1,0)</f>
        <v>1</v>
      </c>
      <c r="S4" s="142"/>
      <c r="T4" s="133">
        <f t="shared" ref="T4:T35" si="4">IF(AND(M4=0,P4=0),0,1)</f>
        <v>1</v>
      </c>
      <c r="U4" s="143" t="b">
        <f t="shared" ref="U4:U67" si="5">T4=R4</f>
        <v>1</v>
      </c>
      <c r="V4" s="133">
        <v>372</v>
      </c>
    </row>
    <row r="5" spans="1:22" x14ac:dyDescent="0.4">
      <c r="A5" s="134" t="s">
        <v>326</v>
      </c>
      <c r="B5" s="135" t="s">
        <v>7</v>
      </c>
      <c r="C5" s="134" t="s">
        <v>9</v>
      </c>
      <c r="D5" s="136" t="s">
        <v>330</v>
      </c>
      <c r="E5" s="134" t="s">
        <v>331</v>
      </c>
      <c r="F5" s="134">
        <v>6</v>
      </c>
      <c r="G5" s="137" t="s">
        <v>332</v>
      </c>
      <c r="H5" s="138">
        <v>630.54000000000008</v>
      </c>
      <c r="I5" s="138">
        <f t="shared" ref="I5:I68" si="6">H5/6*9</f>
        <v>945.81000000000017</v>
      </c>
      <c r="J5" s="138">
        <f>'CMI 15.7.67'!R4</f>
        <v>1006.65</v>
      </c>
      <c r="K5" s="139">
        <f>'CMI 15.7.67'!T4</f>
        <v>1766.37</v>
      </c>
      <c r="L5" s="139">
        <f t="shared" si="0"/>
        <v>-759.71999999999991</v>
      </c>
      <c r="M5" s="140">
        <f t="shared" si="1"/>
        <v>0</v>
      </c>
      <c r="N5" s="141">
        <f t="shared" ref="N5:N68" si="7">SUM(J5-I5)</f>
        <v>60.839999999999804</v>
      </c>
      <c r="O5" s="141">
        <f t="shared" ref="O5:O68" si="8">IFERROR((N5/I5)*100,0)</f>
        <v>6.4325815967265925</v>
      </c>
      <c r="P5" s="129">
        <f t="shared" si="2"/>
        <v>1</v>
      </c>
      <c r="Q5" s="142">
        <f t="shared" si="3"/>
        <v>1</v>
      </c>
      <c r="R5" s="244">
        <f t="shared" ref="R5:R68" si="9">IF(Q5&gt;=1,1,0)</f>
        <v>1</v>
      </c>
      <c r="S5" s="142"/>
      <c r="T5" s="133">
        <f t="shared" si="4"/>
        <v>1</v>
      </c>
      <c r="U5" s="143" t="b">
        <f t="shared" si="5"/>
        <v>1</v>
      </c>
      <c r="V5" s="133">
        <v>40</v>
      </c>
    </row>
    <row r="6" spans="1:22" x14ac:dyDescent="0.4">
      <c r="A6" s="134" t="s">
        <v>326</v>
      </c>
      <c r="B6" s="135" t="s">
        <v>7</v>
      </c>
      <c r="C6" s="134" t="s">
        <v>10</v>
      </c>
      <c r="D6" s="136" t="s">
        <v>333</v>
      </c>
      <c r="E6" s="134" t="s">
        <v>331</v>
      </c>
      <c r="F6" s="134">
        <v>6</v>
      </c>
      <c r="G6" s="137" t="s">
        <v>332</v>
      </c>
      <c r="H6" s="138">
        <v>850.86999999999989</v>
      </c>
      <c r="I6" s="138">
        <f t="shared" si="6"/>
        <v>1276.3049999999998</v>
      </c>
      <c r="J6" s="138">
        <f>'CMI 15.7.67'!R5</f>
        <v>1219.27</v>
      </c>
      <c r="K6" s="139">
        <f>'CMI 15.7.67'!T5</f>
        <v>1766.37</v>
      </c>
      <c r="L6" s="139">
        <f t="shared" si="0"/>
        <v>-547.09999999999991</v>
      </c>
      <c r="M6" s="140">
        <f t="shared" si="1"/>
        <v>0</v>
      </c>
      <c r="N6" s="141">
        <f t="shared" si="7"/>
        <v>-57.034999999999854</v>
      </c>
      <c r="O6" s="141">
        <f t="shared" si="8"/>
        <v>-4.46875942662607</v>
      </c>
      <c r="P6" s="129">
        <f t="shared" si="2"/>
        <v>0</v>
      </c>
      <c r="Q6" s="142">
        <f t="shared" si="3"/>
        <v>0</v>
      </c>
      <c r="R6" s="244">
        <f t="shared" si="9"/>
        <v>0</v>
      </c>
      <c r="S6" s="142"/>
      <c r="T6" s="133">
        <f t="shared" si="4"/>
        <v>0</v>
      </c>
      <c r="U6" s="143" t="b">
        <f t="shared" si="5"/>
        <v>1</v>
      </c>
      <c r="V6" s="133">
        <v>47</v>
      </c>
    </row>
    <row r="7" spans="1:22" x14ac:dyDescent="0.4">
      <c r="A7" s="134" t="s">
        <v>326</v>
      </c>
      <c r="B7" s="135" t="s">
        <v>7</v>
      </c>
      <c r="C7" s="134" t="s">
        <v>11</v>
      </c>
      <c r="D7" s="136" t="s">
        <v>334</v>
      </c>
      <c r="E7" s="134" t="s">
        <v>331</v>
      </c>
      <c r="F7" s="134">
        <v>5</v>
      </c>
      <c r="G7" s="137" t="s">
        <v>335</v>
      </c>
      <c r="H7" s="138">
        <v>789.6400000000001</v>
      </c>
      <c r="I7" s="138">
        <f t="shared" si="6"/>
        <v>1184.46</v>
      </c>
      <c r="J7" s="138">
        <f>'CMI 15.7.67'!R6</f>
        <v>1396.5</v>
      </c>
      <c r="K7" s="139">
        <f>'CMI 15.7.67'!T6</f>
        <v>1132.8899999999999</v>
      </c>
      <c r="L7" s="139">
        <f t="shared" si="0"/>
        <v>263.61000000000013</v>
      </c>
      <c r="M7" s="140">
        <f t="shared" si="1"/>
        <v>1</v>
      </c>
      <c r="N7" s="141">
        <f t="shared" si="7"/>
        <v>212.03999999999996</v>
      </c>
      <c r="O7" s="141">
        <f t="shared" si="8"/>
        <v>17.901828681424441</v>
      </c>
      <c r="P7" s="129">
        <f t="shared" si="2"/>
        <v>1</v>
      </c>
      <c r="Q7" s="142">
        <f t="shared" si="3"/>
        <v>2</v>
      </c>
      <c r="R7" s="244">
        <f t="shared" si="9"/>
        <v>1</v>
      </c>
      <c r="S7" s="142"/>
      <c r="T7" s="133">
        <f t="shared" si="4"/>
        <v>1</v>
      </c>
      <c r="U7" s="143" t="b">
        <f t="shared" si="5"/>
        <v>1</v>
      </c>
      <c r="V7" s="133">
        <v>43</v>
      </c>
    </row>
    <row r="8" spans="1:22" x14ac:dyDescent="0.4">
      <c r="A8" s="134" t="s">
        <v>326</v>
      </c>
      <c r="B8" s="135" t="s">
        <v>7</v>
      </c>
      <c r="C8" s="134" t="s">
        <v>12</v>
      </c>
      <c r="D8" s="136" t="s">
        <v>336</v>
      </c>
      <c r="E8" s="134" t="s">
        <v>331</v>
      </c>
      <c r="F8" s="134">
        <v>5</v>
      </c>
      <c r="G8" s="137" t="s">
        <v>335</v>
      </c>
      <c r="H8" s="138">
        <v>439.89</v>
      </c>
      <c r="I8" s="138">
        <f t="shared" si="6"/>
        <v>659.83500000000004</v>
      </c>
      <c r="J8" s="138">
        <f>'CMI 15.7.67'!R7</f>
        <v>858.79079999999999</v>
      </c>
      <c r="K8" s="139">
        <f>'CMI 15.7.67'!T7</f>
        <v>1132.8899999999999</v>
      </c>
      <c r="L8" s="139">
        <f t="shared" si="0"/>
        <v>-274.09919999999988</v>
      </c>
      <c r="M8" s="140">
        <f t="shared" si="1"/>
        <v>0</v>
      </c>
      <c r="N8" s="141">
        <f t="shared" si="7"/>
        <v>198.95579999999995</v>
      </c>
      <c r="O8" s="141">
        <f t="shared" si="8"/>
        <v>30.152356270885893</v>
      </c>
      <c r="P8" s="129">
        <f t="shared" si="2"/>
        <v>1</v>
      </c>
      <c r="Q8" s="142">
        <f t="shared" si="3"/>
        <v>1</v>
      </c>
      <c r="R8" s="244">
        <f t="shared" si="9"/>
        <v>1</v>
      </c>
      <c r="S8" s="142"/>
      <c r="T8" s="133">
        <f t="shared" si="4"/>
        <v>1</v>
      </c>
      <c r="U8" s="143" t="b">
        <f t="shared" si="5"/>
        <v>1</v>
      </c>
      <c r="V8" s="133">
        <v>43</v>
      </c>
    </row>
    <row r="9" spans="1:22" x14ac:dyDescent="0.4">
      <c r="A9" s="134" t="s">
        <v>326</v>
      </c>
      <c r="B9" s="135" t="s">
        <v>7</v>
      </c>
      <c r="C9" s="134" t="s">
        <v>13</v>
      </c>
      <c r="D9" s="136" t="s">
        <v>337</v>
      </c>
      <c r="E9" s="134" t="s">
        <v>331</v>
      </c>
      <c r="F9" s="134">
        <v>6</v>
      </c>
      <c r="G9" s="137" t="s">
        <v>332</v>
      </c>
      <c r="H9" s="138">
        <v>938.56999999999994</v>
      </c>
      <c r="I9" s="138">
        <f t="shared" si="6"/>
        <v>1407.8549999999998</v>
      </c>
      <c r="J9" s="138">
        <f>'CMI 15.7.67'!R8</f>
        <v>1313.91</v>
      </c>
      <c r="K9" s="139">
        <f>'CMI 15.7.67'!T8</f>
        <v>1766.37</v>
      </c>
      <c r="L9" s="139">
        <f t="shared" si="0"/>
        <v>-452.45999999999981</v>
      </c>
      <c r="M9" s="140">
        <f t="shared" si="1"/>
        <v>0</v>
      </c>
      <c r="N9" s="141">
        <f t="shared" si="7"/>
        <v>-93.944999999999709</v>
      </c>
      <c r="O9" s="141">
        <f t="shared" si="8"/>
        <v>-6.6729173103764046</v>
      </c>
      <c r="P9" s="129">
        <f t="shared" si="2"/>
        <v>0</v>
      </c>
      <c r="Q9" s="142">
        <f t="shared" si="3"/>
        <v>0</v>
      </c>
      <c r="R9" s="244">
        <f t="shared" si="9"/>
        <v>0</v>
      </c>
      <c r="S9" s="142"/>
      <c r="T9" s="133">
        <f t="shared" si="4"/>
        <v>0</v>
      </c>
      <c r="U9" s="143" t="b">
        <f t="shared" si="5"/>
        <v>1</v>
      </c>
      <c r="V9" s="133">
        <v>59</v>
      </c>
    </row>
    <row r="10" spans="1:22" x14ac:dyDescent="0.4">
      <c r="A10" s="134" t="s">
        <v>326</v>
      </c>
      <c r="B10" s="135" t="s">
        <v>7</v>
      </c>
      <c r="C10" s="134" t="s">
        <v>14</v>
      </c>
      <c r="D10" s="136" t="s">
        <v>338</v>
      </c>
      <c r="E10" s="134" t="s">
        <v>331</v>
      </c>
      <c r="F10" s="134">
        <v>6</v>
      </c>
      <c r="G10" s="137" t="s">
        <v>332</v>
      </c>
      <c r="H10" s="138">
        <v>905.24</v>
      </c>
      <c r="I10" s="138">
        <f t="shared" si="6"/>
        <v>1357.8600000000001</v>
      </c>
      <c r="J10" s="138">
        <f>'CMI 15.7.67'!R9</f>
        <v>2571.12</v>
      </c>
      <c r="K10" s="139">
        <f>'CMI 15.7.67'!T9</f>
        <v>1766.37</v>
      </c>
      <c r="L10" s="139">
        <f t="shared" si="0"/>
        <v>804.75</v>
      </c>
      <c r="M10" s="140">
        <f t="shared" si="1"/>
        <v>1</v>
      </c>
      <c r="N10" s="141">
        <f t="shared" si="7"/>
        <v>1213.2599999999998</v>
      </c>
      <c r="O10" s="141">
        <f t="shared" si="8"/>
        <v>89.350890371614128</v>
      </c>
      <c r="P10" s="129">
        <f t="shared" si="2"/>
        <v>1</v>
      </c>
      <c r="Q10" s="142">
        <f t="shared" si="3"/>
        <v>2</v>
      </c>
      <c r="R10" s="244">
        <f t="shared" si="9"/>
        <v>1</v>
      </c>
      <c r="S10" s="142"/>
      <c r="T10" s="133">
        <f t="shared" si="4"/>
        <v>1</v>
      </c>
      <c r="U10" s="143" t="b">
        <f t="shared" si="5"/>
        <v>1</v>
      </c>
      <c r="V10" s="133">
        <v>60</v>
      </c>
    </row>
    <row r="11" spans="1:22" x14ac:dyDescent="0.4">
      <c r="A11" s="134" t="s">
        <v>326</v>
      </c>
      <c r="B11" s="135" t="s">
        <v>7</v>
      </c>
      <c r="C11" s="134" t="s">
        <v>15</v>
      </c>
      <c r="D11" s="136" t="s">
        <v>339</v>
      </c>
      <c r="E11" s="134" t="s">
        <v>331</v>
      </c>
      <c r="F11" s="134">
        <v>10</v>
      </c>
      <c r="G11" s="137" t="s">
        <v>340</v>
      </c>
      <c r="H11" s="138">
        <v>2171.91</v>
      </c>
      <c r="I11" s="138">
        <f t="shared" si="6"/>
        <v>3257.8649999999998</v>
      </c>
      <c r="J11" s="138">
        <f>'CMI 15.7.67'!R10</f>
        <v>3559.48</v>
      </c>
      <c r="K11" s="139">
        <f>'CMI 15.7.67'!T10</f>
        <v>4838.5950000000003</v>
      </c>
      <c r="L11" s="139">
        <f t="shared" si="0"/>
        <v>-1279.1150000000002</v>
      </c>
      <c r="M11" s="140">
        <f t="shared" si="1"/>
        <v>0</v>
      </c>
      <c r="N11" s="141">
        <f t="shared" si="7"/>
        <v>301.61500000000024</v>
      </c>
      <c r="O11" s="141">
        <f t="shared" si="8"/>
        <v>9.2580570404237221</v>
      </c>
      <c r="P11" s="129">
        <f t="shared" si="2"/>
        <v>1</v>
      </c>
      <c r="Q11" s="142">
        <f t="shared" si="3"/>
        <v>1</v>
      </c>
      <c r="R11" s="244">
        <f t="shared" si="9"/>
        <v>1</v>
      </c>
      <c r="S11" s="142"/>
      <c r="T11" s="133">
        <f t="shared" si="4"/>
        <v>1</v>
      </c>
      <c r="U11" s="143" t="b">
        <f t="shared" si="5"/>
        <v>1</v>
      </c>
      <c r="V11" s="133">
        <v>90</v>
      </c>
    </row>
    <row r="12" spans="1:22" x14ac:dyDescent="0.4">
      <c r="A12" s="134" t="s">
        <v>326</v>
      </c>
      <c r="B12" s="135" t="s">
        <v>7</v>
      </c>
      <c r="C12" s="134" t="s">
        <v>16</v>
      </c>
      <c r="D12" s="136" t="s">
        <v>341</v>
      </c>
      <c r="E12" s="134" t="s">
        <v>331</v>
      </c>
      <c r="F12" s="134">
        <v>6</v>
      </c>
      <c r="G12" s="137" t="s">
        <v>332</v>
      </c>
      <c r="H12" s="138">
        <v>790.2299999999999</v>
      </c>
      <c r="I12" s="138">
        <f t="shared" si="6"/>
        <v>1185.3449999999998</v>
      </c>
      <c r="J12" s="138">
        <f>'CMI 15.7.67'!R11</f>
        <v>1543.4</v>
      </c>
      <c r="K12" s="139">
        <f>'CMI 15.7.67'!T11</f>
        <v>1766.37</v>
      </c>
      <c r="L12" s="139">
        <f t="shared" si="0"/>
        <v>-222.9699999999998</v>
      </c>
      <c r="M12" s="140">
        <f t="shared" si="1"/>
        <v>0</v>
      </c>
      <c r="N12" s="141">
        <f t="shared" si="7"/>
        <v>358.05500000000029</v>
      </c>
      <c r="O12" s="141">
        <f t="shared" si="8"/>
        <v>30.206817424462951</v>
      </c>
      <c r="P12" s="129">
        <f t="shared" si="2"/>
        <v>1</v>
      </c>
      <c r="Q12" s="142">
        <f t="shared" si="3"/>
        <v>1</v>
      </c>
      <c r="R12" s="244">
        <f t="shared" si="9"/>
        <v>1</v>
      </c>
      <c r="S12" s="142"/>
      <c r="T12" s="133">
        <f t="shared" si="4"/>
        <v>1</v>
      </c>
      <c r="U12" s="143" t="b">
        <f t="shared" si="5"/>
        <v>1</v>
      </c>
      <c r="V12" s="133">
        <v>36</v>
      </c>
    </row>
    <row r="13" spans="1:22" x14ac:dyDescent="0.4">
      <c r="A13" s="134" t="s">
        <v>326</v>
      </c>
      <c r="B13" s="135" t="s">
        <v>7</v>
      </c>
      <c r="C13" s="134" t="s">
        <v>17</v>
      </c>
      <c r="D13" s="136" t="s">
        <v>342</v>
      </c>
      <c r="E13" s="134" t="s">
        <v>331</v>
      </c>
      <c r="F13" s="134">
        <v>6</v>
      </c>
      <c r="G13" s="137" t="s">
        <v>332</v>
      </c>
      <c r="H13" s="138">
        <v>913.52</v>
      </c>
      <c r="I13" s="138">
        <f t="shared" si="6"/>
        <v>1370.28</v>
      </c>
      <c r="J13" s="138">
        <f>'CMI 15.7.67'!R12</f>
        <v>2025.98</v>
      </c>
      <c r="K13" s="139">
        <f>'CMI 15.7.67'!T12</f>
        <v>1766.37</v>
      </c>
      <c r="L13" s="139">
        <f t="shared" si="0"/>
        <v>259.61000000000013</v>
      </c>
      <c r="M13" s="140">
        <f t="shared" si="1"/>
        <v>1</v>
      </c>
      <c r="N13" s="141">
        <f t="shared" si="7"/>
        <v>655.7</v>
      </c>
      <c r="O13" s="141">
        <f t="shared" si="8"/>
        <v>47.85153399305252</v>
      </c>
      <c r="P13" s="129">
        <f t="shared" si="2"/>
        <v>1</v>
      </c>
      <c r="Q13" s="142">
        <f t="shared" si="3"/>
        <v>2</v>
      </c>
      <c r="R13" s="244">
        <f t="shared" si="9"/>
        <v>1</v>
      </c>
      <c r="S13" s="142"/>
      <c r="T13" s="133">
        <f t="shared" si="4"/>
        <v>1</v>
      </c>
      <c r="U13" s="143" t="b">
        <f t="shared" si="5"/>
        <v>1</v>
      </c>
      <c r="V13" s="133">
        <v>40</v>
      </c>
    </row>
    <row r="14" spans="1:22" x14ac:dyDescent="0.4">
      <c r="A14" s="134" t="s">
        <v>326</v>
      </c>
      <c r="B14" s="135" t="s">
        <v>7</v>
      </c>
      <c r="C14" s="134" t="s">
        <v>18</v>
      </c>
      <c r="D14" s="136" t="s">
        <v>343</v>
      </c>
      <c r="E14" s="134" t="s">
        <v>331</v>
      </c>
      <c r="F14" s="134">
        <v>13</v>
      </c>
      <c r="G14" s="137" t="s">
        <v>344</v>
      </c>
      <c r="H14" s="138">
        <v>5187.41</v>
      </c>
      <c r="I14" s="138">
        <f t="shared" si="6"/>
        <v>7781.1149999999998</v>
      </c>
      <c r="J14" s="138">
        <f>'CMI 15.7.67'!R13</f>
        <v>9404.4500000000007</v>
      </c>
      <c r="K14" s="139">
        <f>'CMI 15.7.67'!T13</f>
        <v>7219.9650000000001</v>
      </c>
      <c r="L14" s="139">
        <f t="shared" si="0"/>
        <v>2184.4850000000006</v>
      </c>
      <c r="M14" s="140">
        <f t="shared" si="1"/>
        <v>1</v>
      </c>
      <c r="N14" s="141">
        <f t="shared" si="7"/>
        <v>1623.3350000000009</v>
      </c>
      <c r="O14" s="141">
        <f t="shared" si="8"/>
        <v>20.86249849796592</v>
      </c>
      <c r="P14" s="129">
        <f t="shared" si="2"/>
        <v>1</v>
      </c>
      <c r="Q14" s="142">
        <f t="shared" si="3"/>
        <v>2</v>
      </c>
      <c r="R14" s="244">
        <f t="shared" si="9"/>
        <v>1</v>
      </c>
      <c r="S14" s="142"/>
      <c r="T14" s="133">
        <f t="shared" si="4"/>
        <v>1</v>
      </c>
      <c r="U14" s="143" t="b">
        <f t="shared" si="5"/>
        <v>1</v>
      </c>
      <c r="V14" s="133">
        <v>120</v>
      </c>
    </row>
    <row r="15" spans="1:22" x14ac:dyDescent="0.4">
      <c r="A15" s="134" t="s">
        <v>326</v>
      </c>
      <c r="B15" s="135" t="s">
        <v>7</v>
      </c>
      <c r="C15" s="134" t="s">
        <v>19</v>
      </c>
      <c r="D15" s="136" t="s">
        <v>345</v>
      </c>
      <c r="E15" s="134" t="s">
        <v>331</v>
      </c>
      <c r="F15" s="134">
        <v>2</v>
      </c>
      <c r="G15" s="137" t="s">
        <v>346</v>
      </c>
      <c r="H15" s="138">
        <v>321.67</v>
      </c>
      <c r="I15" s="138">
        <f t="shared" si="6"/>
        <v>482.50500000000005</v>
      </c>
      <c r="J15" s="138">
        <f>'CMI 15.7.67'!R14</f>
        <v>686.53099999999995</v>
      </c>
      <c r="K15" s="139">
        <f>'CMI 15.7.67'!T14</f>
        <v>461.79</v>
      </c>
      <c r="L15" s="139">
        <f t="shared" si="0"/>
        <v>224.74099999999993</v>
      </c>
      <c r="M15" s="140">
        <f t="shared" si="1"/>
        <v>1</v>
      </c>
      <c r="N15" s="141">
        <f t="shared" si="7"/>
        <v>204.0259999999999</v>
      </c>
      <c r="O15" s="141">
        <f t="shared" si="8"/>
        <v>42.284743163283252</v>
      </c>
      <c r="P15" s="129">
        <f t="shared" si="2"/>
        <v>1</v>
      </c>
      <c r="Q15" s="142">
        <f t="shared" si="3"/>
        <v>2</v>
      </c>
      <c r="R15" s="244">
        <f t="shared" si="9"/>
        <v>1</v>
      </c>
      <c r="S15" s="142"/>
      <c r="T15" s="133">
        <f t="shared" si="4"/>
        <v>1</v>
      </c>
      <c r="U15" s="143" t="b">
        <f t="shared" si="5"/>
        <v>1</v>
      </c>
      <c r="V15" s="133">
        <v>35</v>
      </c>
    </row>
    <row r="16" spans="1:22" x14ac:dyDescent="0.4">
      <c r="A16" s="134" t="s">
        <v>326</v>
      </c>
      <c r="B16" s="135" t="s">
        <v>20</v>
      </c>
      <c r="C16" s="134" t="s">
        <v>21</v>
      </c>
      <c r="D16" s="136" t="s">
        <v>347</v>
      </c>
      <c r="E16" s="134" t="s">
        <v>328</v>
      </c>
      <c r="F16" s="134">
        <v>16</v>
      </c>
      <c r="G16" s="137" t="s">
        <v>329</v>
      </c>
      <c r="H16" s="138">
        <v>14449.43</v>
      </c>
      <c r="I16" s="138">
        <f t="shared" si="6"/>
        <v>21674.145</v>
      </c>
      <c r="J16" s="138">
        <f>'CMI 15.7.67'!R15</f>
        <v>22109.287500000002</v>
      </c>
      <c r="K16" s="139">
        <f>'CMI 15.7.67'!T15</f>
        <v>21223.755000000001</v>
      </c>
      <c r="L16" s="139">
        <f t="shared" si="0"/>
        <v>885.53250000000116</v>
      </c>
      <c r="M16" s="140">
        <f t="shared" si="1"/>
        <v>1</v>
      </c>
      <c r="N16" s="141">
        <f t="shared" si="7"/>
        <v>435.14250000000175</v>
      </c>
      <c r="O16" s="141">
        <f t="shared" si="8"/>
        <v>2.0076570494476331</v>
      </c>
      <c r="P16" s="129">
        <f t="shared" si="2"/>
        <v>0</v>
      </c>
      <c r="Q16" s="142">
        <f t="shared" si="3"/>
        <v>1</v>
      </c>
      <c r="R16" s="244">
        <f t="shared" si="9"/>
        <v>1</v>
      </c>
      <c r="S16" s="142"/>
      <c r="T16" s="133">
        <f t="shared" si="4"/>
        <v>1</v>
      </c>
      <c r="U16" s="143" t="b">
        <f t="shared" si="5"/>
        <v>1</v>
      </c>
      <c r="V16" s="133">
        <v>274</v>
      </c>
    </row>
    <row r="17" spans="1:22" x14ac:dyDescent="0.4">
      <c r="A17" s="134" t="s">
        <v>326</v>
      </c>
      <c r="B17" s="135" t="s">
        <v>20</v>
      </c>
      <c r="C17" s="134" t="s">
        <v>22</v>
      </c>
      <c r="D17" s="136" t="s">
        <v>348</v>
      </c>
      <c r="E17" s="134" t="s">
        <v>331</v>
      </c>
      <c r="F17" s="134">
        <v>6</v>
      </c>
      <c r="G17" s="137" t="s">
        <v>332</v>
      </c>
      <c r="H17" s="138">
        <v>1325.15</v>
      </c>
      <c r="I17" s="138">
        <f t="shared" si="6"/>
        <v>1987.7250000000001</v>
      </c>
      <c r="J17" s="138">
        <f>'CMI 15.7.67'!R16</f>
        <v>1832.61375</v>
      </c>
      <c r="K17" s="139">
        <f>'CMI 15.7.67'!T16</f>
        <v>1766.37</v>
      </c>
      <c r="L17" s="139">
        <f t="shared" si="0"/>
        <v>66.243750000000091</v>
      </c>
      <c r="M17" s="140">
        <f t="shared" si="1"/>
        <v>1</v>
      </c>
      <c r="N17" s="141">
        <f t="shared" si="7"/>
        <v>-155.11125000000015</v>
      </c>
      <c r="O17" s="141">
        <f t="shared" si="8"/>
        <v>-7.8034562125042521</v>
      </c>
      <c r="P17" s="129">
        <f t="shared" si="2"/>
        <v>0</v>
      </c>
      <c r="Q17" s="142">
        <f t="shared" si="3"/>
        <v>1</v>
      </c>
      <c r="R17" s="244">
        <f t="shared" si="9"/>
        <v>1</v>
      </c>
      <c r="S17" s="142"/>
      <c r="T17" s="133">
        <f t="shared" si="4"/>
        <v>1</v>
      </c>
      <c r="U17" s="143" t="b">
        <f t="shared" si="5"/>
        <v>1</v>
      </c>
      <c r="V17" s="133">
        <v>45</v>
      </c>
    </row>
    <row r="18" spans="1:22" x14ac:dyDescent="0.4">
      <c r="A18" s="134" t="s">
        <v>326</v>
      </c>
      <c r="B18" s="135" t="s">
        <v>20</v>
      </c>
      <c r="C18" s="134" t="s">
        <v>23</v>
      </c>
      <c r="D18" s="136" t="s">
        <v>349</v>
      </c>
      <c r="E18" s="134" t="s">
        <v>331</v>
      </c>
      <c r="F18" s="134">
        <v>6</v>
      </c>
      <c r="G18" s="137" t="s">
        <v>332</v>
      </c>
      <c r="H18" s="138">
        <v>2260.8399999999997</v>
      </c>
      <c r="I18" s="138">
        <f t="shared" si="6"/>
        <v>3391.2599999999993</v>
      </c>
      <c r="J18" s="138">
        <f>'CMI 15.7.67'!R17</f>
        <v>4443.78</v>
      </c>
      <c r="K18" s="139">
        <f>'CMI 15.7.67'!T17</f>
        <v>2160.3000000000002</v>
      </c>
      <c r="L18" s="139">
        <f t="shared" si="0"/>
        <v>2283.4799999999996</v>
      </c>
      <c r="M18" s="140">
        <f t="shared" si="1"/>
        <v>1</v>
      </c>
      <c r="N18" s="141">
        <f t="shared" si="7"/>
        <v>1052.5200000000004</v>
      </c>
      <c r="O18" s="141">
        <f t="shared" si="8"/>
        <v>31.03625201252634</v>
      </c>
      <c r="P18" s="129">
        <f t="shared" si="2"/>
        <v>1</v>
      </c>
      <c r="Q18" s="142">
        <f t="shared" si="3"/>
        <v>2</v>
      </c>
      <c r="R18" s="244">
        <f t="shared" si="9"/>
        <v>1</v>
      </c>
      <c r="S18" s="142"/>
      <c r="T18" s="133">
        <f t="shared" si="4"/>
        <v>1</v>
      </c>
      <c r="U18" s="143" t="b">
        <f t="shared" si="5"/>
        <v>1</v>
      </c>
      <c r="V18" s="133">
        <v>74</v>
      </c>
    </row>
    <row r="19" spans="1:22" x14ac:dyDescent="0.4">
      <c r="A19" s="134" t="s">
        <v>326</v>
      </c>
      <c r="B19" s="135" t="s">
        <v>20</v>
      </c>
      <c r="C19" s="134" t="s">
        <v>24</v>
      </c>
      <c r="D19" s="136" t="s">
        <v>350</v>
      </c>
      <c r="E19" s="134" t="s">
        <v>331</v>
      </c>
      <c r="F19" s="134">
        <v>13</v>
      </c>
      <c r="G19" s="137" t="s">
        <v>344</v>
      </c>
      <c r="H19" s="138">
        <v>3376.69</v>
      </c>
      <c r="I19" s="138">
        <f t="shared" si="6"/>
        <v>5065.0349999999999</v>
      </c>
      <c r="J19" s="138">
        <f>'CMI 15.7.67'!R18</f>
        <v>4989.92</v>
      </c>
      <c r="K19" s="139">
        <f>'CMI 15.7.67'!T18</f>
        <v>7219.9650000000001</v>
      </c>
      <c r="L19" s="139">
        <f t="shared" si="0"/>
        <v>-2230.0450000000001</v>
      </c>
      <c r="M19" s="140">
        <f t="shared" si="1"/>
        <v>0</v>
      </c>
      <c r="N19" s="141">
        <f t="shared" si="7"/>
        <v>-75.114999999999782</v>
      </c>
      <c r="O19" s="141">
        <f t="shared" si="8"/>
        <v>-1.4830104826521393</v>
      </c>
      <c r="P19" s="129">
        <f t="shared" si="2"/>
        <v>0</v>
      </c>
      <c r="Q19" s="142">
        <f t="shared" si="3"/>
        <v>0</v>
      </c>
      <c r="R19" s="244">
        <f t="shared" si="9"/>
        <v>0</v>
      </c>
      <c r="S19" s="142"/>
      <c r="T19" s="133">
        <f t="shared" si="4"/>
        <v>0</v>
      </c>
      <c r="U19" s="143" t="b">
        <f t="shared" si="5"/>
        <v>1</v>
      </c>
      <c r="V19" s="133">
        <v>116</v>
      </c>
    </row>
    <row r="20" spans="1:22" x14ac:dyDescent="0.4">
      <c r="A20" s="134" t="s">
        <v>326</v>
      </c>
      <c r="B20" s="135" t="s">
        <v>20</v>
      </c>
      <c r="C20" s="134" t="s">
        <v>25</v>
      </c>
      <c r="D20" s="136" t="s">
        <v>351</v>
      </c>
      <c r="E20" s="134" t="s">
        <v>331</v>
      </c>
      <c r="F20" s="134">
        <v>6</v>
      </c>
      <c r="G20" s="137" t="s">
        <v>332</v>
      </c>
      <c r="H20" s="138">
        <v>919.81</v>
      </c>
      <c r="I20" s="138">
        <f t="shared" si="6"/>
        <v>1379.7149999999999</v>
      </c>
      <c r="J20" s="138">
        <f>'CMI 15.7.67'!R19</f>
        <v>1957.6349999999998</v>
      </c>
      <c r="K20" s="139">
        <f>'CMI 15.7.67'!T19</f>
        <v>1766.37</v>
      </c>
      <c r="L20" s="139">
        <f t="shared" si="0"/>
        <v>191.26499999999987</v>
      </c>
      <c r="M20" s="140">
        <f t="shared" si="1"/>
        <v>1</v>
      </c>
      <c r="N20" s="141">
        <f t="shared" si="7"/>
        <v>577.91999999999985</v>
      </c>
      <c r="O20" s="141">
        <f t="shared" si="8"/>
        <v>41.886911427359991</v>
      </c>
      <c r="P20" s="129">
        <f t="shared" si="2"/>
        <v>1</v>
      </c>
      <c r="Q20" s="142">
        <f t="shared" si="3"/>
        <v>2</v>
      </c>
      <c r="R20" s="244">
        <f t="shared" si="9"/>
        <v>1</v>
      </c>
      <c r="S20" s="142"/>
      <c r="T20" s="133">
        <f t="shared" si="4"/>
        <v>1</v>
      </c>
      <c r="U20" s="143" t="b">
        <f t="shared" si="5"/>
        <v>1</v>
      </c>
      <c r="V20" s="133">
        <v>37</v>
      </c>
    </row>
    <row r="21" spans="1:22" x14ac:dyDescent="0.4">
      <c r="A21" s="134" t="s">
        <v>326</v>
      </c>
      <c r="B21" s="135" t="s">
        <v>20</v>
      </c>
      <c r="C21" s="134" t="s">
        <v>26</v>
      </c>
      <c r="D21" s="136" t="s">
        <v>352</v>
      </c>
      <c r="E21" s="134" t="s">
        <v>331</v>
      </c>
      <c r="F21" s="134">
        <v>6</v>
      </c>
      <c r="G21" s="137" t="s">
        <v>332</v>
      </c>
      <c r="H21" s="138">
        <v>1111.19</v>
      </c>
      <c r="I21" s="138">
        <f t="shared" si="6"/>
        <v>1666.7850000000001</v>
      </c>
      <c r="J21" s="138">
        <f>'CMI 15.7.67'!R20</f>
        <v>2347.3900000000003</v>
      </c>
      <c r="K21" s="139">
        <f>'CMI 15.7.67'!T20</f>
        <v>1766.37</v>
      </c>
      <c r="L21" s="139">
        <f t="shared" si="0"/>
        <v>581.02000000000044</v>
      </c>
      <c r="M21" s="140">
        <f t="shared" si="1"/>
        <v>1</v>
      </c>
      <c r="N21" s="141">
        <f t="shared" si="7"/>
        <v>680.60500000000025</v>
      </c>
      <c r="O21" s="141">
        <f t="shared" si="8"/>
        <v>40.833400828541187</v>
      </c>
      <c r="P21" s="129">
        <f t="shared" si="2"/>
        <v>1</v>
      </c>
      <c r="Q21" s="142">
        <f t="shared" si="3"/>
        <v>2</v>
      </c>
      <c r="R21" s="244">
        <f t="shared" si="9"/>
        <v>1</v>
      </c>
      <c r="S21" s="142"/>
      <c r="T21" s="133">
        <f t="shared" si="4"/>
        <v>1</v>
      </c>
      <c r="U21" s="143" t="b">
        <f t="shared" si="5"/>
        <v>1</v>
      </c>
      <c r="V21" s="133">
        <v>58</v>
      </c>
    </row>
    <row r="22" spans="1:22" x14ac:dyDescent="0.4">
      <c r="A22" s="134" t="s">
        <v>326</v>
      </c>
      <c r="B22" s="135" t="s">
        <v>20</v>
      </c>
      <c r="C22" s="134" t="s">
        <v>27</v>
      </c>
      <c r="D22" s="136" t="s">
        <v>353</v>
      </c>
      <c r="E22" s="134" t="s">
        <v>331</v>
      </c>
      <c r="F22" s="134">
        <v>6</v>
      </c>
      <c r="G22" s="137" t="s">
        <v>332</v>
      </c>
      <c r="H22" s="138">
        <v>782.16000000000008</v>
      </c>
      <c r="I22" s="138">
        <f t="shared" si="6"/>
        <v>1173.2400000000002</v>
      </c>
      <c r="J22" s="138">
        <f>'CMI 15.7.67'!R21</f>
        <v>1394.595</v>
      </c>
      <c r="K22" s="139">
        <f>'CMI 15.7.67'!T21</f>
        <v>1766.37</v>
      </c>
      <c r="L22" s="139">
        <f t="shared" si="0"/>
        <v>-371.77499999999986</v>
      </c>
      <c r="M22" s="140">
        <f t="shared" si="1"/>
        <v>0</v>
      </c>
      <c r="N22" s="141">
        <f t="shared" si="7"/>
        <v>221.35499999999979</v>
      </c>
      <c r="O22" s="141">
        <f t="shared" si="8"/>
        <v>18.866983737342721</v>
      </c>
      <c r="P22" s="129">
        <f t="shared" si="2"/>
        <v>1</v>
      </c>
      <c r="Q22" s="142">
        <f t="shared" si="3"/>
        <v>1</v>
      </c>
      <c r="R22" s="244">
        <f t="shared" si="9"/>
        <v>1</v>
      </c>
      <c r="S22" s="142"/>
      <c r="T22" s="133">
        <f t="shared" si="4"/>
        <v>1</v>
      </c>
      <c r="U22" s="143" t="b">
        <f t="shared" si="5"/>
        <v>1</v>
      </c>
      <c r="V22" s="133">
        <v>38</v>
      </c>
    </row>
    <row r="23" spans="1:22" x14ac:dyDescent="0.4">
      <c r="A23" s="134" t="s">
        <v>326</v>
      </c>
      <c r="B23" s="135" t="s">
        <v>20</v>
      </c>
      <c r="C23" s="134" t="s">
        <v>28</v>
      </c>
      <c r="D23" s="136" t="s">
        <v>354</v>
      </c>
      <c r="E23" s="134" t="s">
        <v>331</v>
      </c>
      <c r="F23" s="134">
        <v>2</v>
      </c>
      <c r="G23" s="137" t="s">
        <v>346</v>
      </c>
      <c r="H23" s="138">
        <v>374.43</v>
      </c>
      <c r="I23" s="138">
        <f t="shared" si="6"/>
        <v>561.64499999999998</v>
      </c>
      <c r="J23" s="138">
        <f>'CMI 15.7.67'!R22</f>
        <v>698.88</v>
      </c>
      <c r="K23" s="139">
        <f>'CMI 15.7.67'!T22</f>
        <v>461.79</v>
      </c>
      <c r="L23" s="139">
        <f t="shared" si="0"/>
        <v>237.08999999999997</v>
      </c>
      <c r="M23" s="140">
        <f t="shared" si="1"/>
        <v>1</v>
      </c>
      <c r="N23" s="141">
        <f t="shared" si="7"/>
        <v>137.23500000000001</v>
      </c>
      <c r="O23" s="141">
        <f t="shared" si="8"/>
        <v>24.434473733408115</v>
      </c>
      <c r="P23" s="129">
        <f t="shared" si="2"/>
        <v>1</v>
      </c>
      <c r="Q23" s="142">
        <f t="shared" si="3"/>
        <v>2</v>
      </c>
      <c r="R23" s="244">
        <f t="shared" si="9"/>
        <v>1</v>
      </c>
      <c r="S23" s="142"/>
      <c r="T23" s="133">
        <f t="shared" si="4"/>
        <v>1</v>
      </c>
      <c r="U23" s="143" t="b">
        <f t="shared" si="5"/>
        <v>1</v>
      </c>
      <c r="V23" s="133">
        <v>32</v>
      </c>
    </row>
    <row r="24" spans="1:22" x14ac:dyDescent="0.4">
      <c r="A24" s="134" t="s">
        <v>326</v>
      </c>
      <c r="B24" s="135" t="s">
        <v>29</v>
      </c>
      <c r="C24" s="134" t="s">
        <v>30</v>
      </c>
      <c r="D24" s="136" t="s">
        <v>355</v>
      </c>
      <c r="E24" s="134" t="s">
        <v>328</v>
      </c>
      <c r="F24" s="134">
        <v>17</v>
      </c>
      <c r="G24" s="137" t="s">
        <v>356</v>
      </c>
      <c r="H24" s="138">
        <v>32744.42</v>
      </c>
      <c r="I24" s="138">
        <f t="shared" si="6"/>
        <v>49116.63</v>
      </c>
      <c r="J24" s="138">
        <f>'CMI 15.7.67'!R23</f>
        <v>47452.4</v>
      </c>
      <c r="K24" s="139">
        <f>'CMI 15.7.67'!T23</f>
        <v>40432.89</v>
      </c>
      <c r="L24" s="139">
        <f t="shared" si="0"/>
        <v>7019.510000000002</v>
      </c>
      <c r="M24" s="140">
        <f t="shared" si="1"/>
        <v>1</v>
      </c>
      <c r="N24" s="141">
        <f t="shared" si="7"/>
        <v>-1664.2299999999959</v>
      </c>
      <c r="O24" s="141">
        <f t="shared" si="8"/>
        <v>-3.3883228552121678</v>
      </c>
      <c r="P24" s="129">
        <f t="shared" si="2"/>
        <v>0</v>
      </c>
      <c r="Q24" s="142">
        <f t="shared" si="3"/>
        <v>1</v>
      </c>
      <c r="R24" s="244">
        <f t="shared" si="9"/>
        <v>1</v>
      </c>
      <c r="S24" s="142"/>
      <c r="T24" s="133">
        <f t="shared" si="4"/>
        <v>1</v>
      </c>
      <c r="U24" s="143" t="b">
        <f t="shared" si="5"/>
        <v>1</v>
      </c>
      <c r="V24" s="133">
        <v>541</v>
      </c>
    </row>
    <row r="25" spans="1:22" x14ac:dyDescent="0.4">
      <c r="A25" s="134" t="s">
        <v>326</v>
      </c>
      <c r="B25" s="135" t="s">
        <v>29</v>
      </c>
      <c r="C25" s="134" t="s">
        <v>31</v>
      </c>
      <c r="D25" s="136" t="s">
        <v>357</v>
      </c>
      <c r="E25" s="134" t="s">
        <v>331</v>
      </c>
      <c r="F25" s="134">
        <v>5</v>
      </c>
      <c r="G25" s="137" t="s">
        <v>335</v>
      </c>
      <c r="H25" s="138">
        <v>1123.7</v>
      </c>
      <c r="I25" s="138">
        <f t="shared" si="6"/>
        <v>1685.55</v>
      </c>
      <c r="J25" s="138">
        <f>'CMI 15.7.67'!R24</f>
        <v>2102.11</v>
      </c>
      <c r="K25" s="139">
        <f>'CMI 15.7.67'!T24</f>
        <v>1132.8899999999999</v>
      </c>
      <c r="L25" s="139">
        <f t="shared" si="0"/>
        <v>969.22000000000025</v>
      </c>
      <c r="M25" s="140">
        <f t="shared" si="1"/>
        <v>1</v>
      </c>
      <c r="N25" s="141">
        <f t="shared" si="7"/>
        <v>416.56000000000017</v>
      </c>
      <c r="O25" s="141">
        <f t="shared" si="8"/>
        <v>24.713594969001225</v>
      </c>
      <c r="P25" s="129">
        <f t="shared" si="2"/>
        <v>1</v>
      </c>
      <c r="Q25" s="142">
        <f t="shared" si="3"/>
        <v>2</v>
      </c>
      <c r="R25" s="244">
        <f t="shared" si="9"/>
        <v>1</v>
      </c>
      <c r="S25" s="142"/>
      <c r="T25" s="133">
        <f t="shared" si="4"/>
        <v>1</v>
      </c>
      <c r="U25" s="143" t="b">
        <f t="shared" si="5"/>
        <v>1</v>
      </c>
      <c r="V25" s="133">
        <v>40</v>
      </c>
    </row>
    <row r="26" spans="1:22" x14ac:dyDescent="0.4">
      <c r="A26" s="134" t="s">
        <v>326</v>
      </c>
      <c r="B26" s="135" t="s">
        <v>29</v>
      </c>
      <c r="C26" s="134" t="s">
        <v>32</v>
      </c>
      <c r="D26" s="136" t="s">
        <v>358</v>
      </c>
      <c r="E26" s="134" t="s">
        <v>331</v>
      </c>
      <c r="F26" s="134">
        <v>6</v>
      </c>
      <c r="G26" s="137" t="s">
        <v>332</v>
      </c>
      <c r="H26" s="138">
        <v>1614</v>
      </c>
      <c r="I26" s="138">
        <f t="shared" si="6"/>
        <v>2421</v>
      </c>
      <c r="J26" s="138">
        <f>'CMI 15.7.67'!R25</f>
        <v>2850.61</v>
      </c>
      <c r="K26" s="139">
        <f>'CMI 15.7.67'!T25</f>
        <v>1766.37</v>
      </c>
      <c r="L26" s="139">
        <f t="shared" si="0"/>
        <v>1084.2400000000002</v>
      </c>
      <c r="M26" s="140">
        <f t="shared" si="1"/>
        <v>1</v>
      </c>
      <c r="N26" s="141">
        <f t="shared" si="7"/>
        <v>429.61000000000013</v>
      </c>
      <c r="O26" s="141">
        <f t="shared" si="8"/>
        <v>17.745146633622475</v>
      </c>
      <c r="P26" s="129">
        <f t="shared" si="2"/>
        <v>1</v>
      </c>
      <c r="Q26" s="142">
        <f t="shared" si="3"/>
        <v>2</v>
      </c>
      <c r="R26" s="244">
        <f t="shared" si="9"/>
        <v>1</v>
      </c>
      <c r="S26" s="142"/>
      <c r="T26" s="133">
        <f t="shared" si="4"/>
        <v>1</v>
      </c>
      <c r="U26" s="143" t="b">
        <f t="shared" si="5"/>
        <v>1</v>
      </c>
      <c r="V26" s="133">
        <v>59</v>
      </c>
    </row>
    <row r="27" spans="1:22" x14ac:dyDescent="0.4">
      <c r="A27" s="134" t="s">
        <v>326</v>
      </c>
      <c r="B27" s="135" t="s">
        <v>29</v>
      </c>
      <c r="C27" s="134" t="s">
        <v>33</v>
      </c>
      <c r="D27" s="136" t="s">
        <v>359</v>
      </c>
      <c r="E27" s="134" t="s">
        <v>331</v>
      </c>
      <c r="F27" s="134">
        <v>6</v>
      </c>
      <c r="G27" s="137" t="s">
        <v>332</v>
      </c>
      <c r="H27" s="138">
        <v>1642.96</v>
      </c>
      <c r="I27" s="138">
        <f t="shared" si="6"/>
        <v>2464.44</v>
      </c>
      <c r="J27" s="138">
        <f>'CMI 15.7.67'!R26</f>
        <v>2733.8737500000002</v>
      </c>
      <c r="K27" s="139">
        <f>'CMI 15.7.67'!T26</f>
        <v>1766.37</v>
      </c>
      <c r="L27" s="139">
        <f t="shared" si="0"/>
        <v>967.50375000000031</v>
      </c>
      <c r="M27" s="140">
        <f t="shared" si="1"/>
        <v>1</v>
      </c>
      <c r="N27" s="141">
        <f t="shared" si="7"/>
        <v>269.43375000000015</v>
      </c>
      <c r="O27" s="141">
        <f t="shared" si="8"/>
        <v>10.932858986219998</v>
      </c>
      <c r="P27" s="129">
        <f t="shared" si="2"/>
        <v>1</v>
      </c>
      <c r="Q27" s="142">
        <f t="shared" si="3"/>
        <v>2</v>
      </c>
      <c r="R27" s="244">
        <f t="shared" si="9"/>
        <v>1</v>
      </c>
      <c r="S27" s="142"/>
      <c r="T27" s="133">
        <f t="shared" si="4"/>
        <v>1</v>
      </c>
      <c r="U27" s="143" t="b">
        <f t="shared" si="5"/>
        <v>1</v>
      </c>
      <c r="V27" s="133">
        <v>34</v>
      </c>
    </row>
    <row r="28" spans="1:22" x14ac:dyDescent="0.4">
      <c r="A28" s="134" t="s">
        <v>326</v>
      </c>
      <c r="B28" s="135" t="s">
        <v>29</v>
      </c>
      <c r="C28" s="134" t="s">
        <v>34</v>
      </c>
      <c r="D28" s="136" t="s">
        <v>360</v>
      </c>
      <c r="E28" s="134" t="s">
        <v>331</v>
      </c>
      <c r="F28" s="134">
        <v>2</v>
      </c>
      <c r="G28" s="137" t="s">
        <v>346</v>
      </c>
      <c r="H28" s="138">
        <v>410.46000000000004</v>
      </c>
      <c r="I28" s="138">
        <f t="shared" si="6"/>
        <v>615.69000000000005</v>
      </c>
      <c r="J28" s="138">
        <f>'CMI 15.7.67'!R27</f>
        <v>799.17525000000001</v>
      </c>
      <c r="K28" s="139">
        <f>'CMI 15.7.67'!T27</f>
        <v>461.79</v>
      </c>
      <c r="L28" s="139">
        <f t="shared" si="0"/>
        <v>337.38524999999998</v>
      </c>
      <c r="M28" s="140">
        <f t="shared" si="1"/>
        <v>1</v>
      </c>
      <c r="N28" s="141">
        <f t="shared" si="7"/>
        <v>183.48524999999995</v>
      </c>
      <c r="O28" s="141">
        <f t="shared" si="8"/>
        <v>29.801564098815952</v>
      </c>
      <c r="P28" s="129">
        <f t="shared" si="2"/>
        <v>1</v>
      </c>
      <c r="Q28" s="142">
        <f t="shared" si="3"/>
        <v>2</v>
      </c>
      <c r="R28" s="244">
        <f t="shared" si="9"/>
        <v>1</v>
      </c>
      <c r="S28" s="142"/>
      <c r="T28" s="133">
        <f t="shared" si="4"/>
        <v>1</v>
      </c>
      <c r="U28" s="143" t="b">
        <f t="shared" si="5"/>
        <v>1</v>
      </c>
      <c r="V28" s="133">
        <v>30</v>
      </c>
    </row>
    <row r="29" spans="1:22" x14ac:dyDescent="0.4">
      <c r="A29" s="134" t="s">
        <v>326</v>
      </c>
      <c r="B29" s="135" t="s">
        <v>29</v>
      </c>
      <c r="C29" s="134" t="s">
        <v>35</v>
      </c>
      <c r="D29" s="136" t="s">
        <v>361</v>
      </c>
      <c r="E29" s="134" t="s">
        <v>331</v>
      </c>
      <c r="F29" s="134">
        <v>5</v>
      </c>
      <c r="G29" s="137" t="s">
        <v>335</v>
      </c>
      <c r="H29" s="138">
        <v>824.73</v>
      </c>
      <c r="I29" s="138">
        <f t="shared" si="6"/>
        <v>1237.095</v>
      </c>
      <c r="J29" s="138">
        <f>'CMI 15.7.67'!R28</f>
        <v>1416.17</v>
      </c>
      <c r="K29" s="139">
        <f>'CMI 15.7.67'!T28</f>
        <v>1132.8899999999999</v>
      </c>
      <c r="L29" s="139">
        <f t="shared" si="0"/>
        <v>283.2800000000002</v>
      </c>
      <c r="M29" s="140">
        <f t="shared" si="1"/>
        <v>1</v>
      </c>
      <c r="N29" s="141">
        <f t="shared" si="7"/>
        <v>179.07500000000005</v>
      </c>
      <c r="O29" s="141">
        <f t="shared" si="8"/>
        <v>14.475444488903442</v>
      </c>
      <c r="P29" s="129">
        <f t="shared" si="2"/>
        <v>1</v>
      </c>
      <c r="Q29" s="142">
        <f t="shared" si="3"/>
        <v>2</v>
      </c>
      <c r="R29" s="244">
        <f t="shared" si="9"/>
        <v>1</v>
      </c>
      <c r="S29" s="142"/>
      <c r="T29" s="133">
        <f t="shared" si="4"/>
        <v>1</v>
      </c>
      <c r="U29" s="143" t="b">
        <f t="shared" si="5"/>
        <v>1</v>
      </c>
      <c r="V29" s="133">
        <v>32</v>
      </c>
    </row>
    <row r="30" spans="1:22" x14ac:dyDescent="0.4">
      <c r="A30" s="134" t="s">
        <v>326</v>
      </c>
      <c r="B30" s="135" t="s">
        <v>29</v>
      </c>
      <c r="C30" s="134" t="s">
        <v>36</v>
      </c>
      <c r="D30" s="136" t="s">
        <v>362</v>
      </c>
      <c r="E30" s="134" t="s">
        <v>331</v>
      </c>
      <c r="F30" s="134">
        <v>5</v>
      </c>
      <c r="G30" s="137" t="s">
        <v>335</v>
      </c>
      <c r="H30" s="138">
        <v>944.78</v>
      </c>
      <c r="I30" s="138">
        <f t="shared" si="6"/>
        <v>1417.17</v>
      </c>
      <c r="J30" s="138">
        <f>'CMI 15.7.67'!R29</f>
        <v>1674.75</v>
      </c>
      <c r="K30" s="139">
        <f>'CMI 15.7.67'!T29</f>
        <v>1132.8899999999999</v>
      </c>
      <c r="L30" s="139">
        <f t="shared" si="0"/>
        <v>541.86000000000013</v>
      </c>
      <c r="M30" s="140">
        <f t="shared" si="1"/>
        <v>1</v>
      </c>
      <c r="N30" s="141">
        <f t="shared" si="7"/>
        <v>257.57999999999993</v>
      </c>
      <c r="O30" s="141">
        <f t="shared" si="8"/>
        <v>18.175659941997072</v>
      </c>
      <c r="P30" s="129">
        <f t="shared" si="2"/>
        <v>1</v>
      </c>
      <c r="Q30" s="142">
        <f t="shared" si="3"/>
        <v>2</v>
      </c>
      <c r="R30" s="244">
        <f t="shared" si="9"/>
        <v>1</v>
      </c>
      <c r="S30" s="142"/>
      <c r="T30" s="133">
        <f t="shared" si="4"/>
        <v>1</v>
      </c>
      <c r="U30" s="143" t="b">
        <f t="shared" si="5"/>
        <v>1</v>
      </c>
      <c r="V30" s="133">
        <v>45</v>
      </c>
    </row>
    <row r="31" spans="1:22" x14ac:dyDescent="0.4">
      <c r="A31" s="134" t="s">
        <v>326</v>
      </c>
      <c r="B31" s="135" t="s">
        <v>29</v>
      </c>
      <c r="C31" s="134" t="s">
        <v>37</v>
      </c>
      <c r="D31" s="136" t="s">
        <v>363</v>
      </c>
      <c r="E31" s="134" t="s">
        <v>331</v>
      </c>
      <c r="F31" s="134">
        <v>13</v>
      </c>
      <c r="G31" s="137" t="s">
        <v>344</v>
      </c>
      <c r="H31" s="138">
        <v>4384.21</v>
      </c>
      <c r="I31" s="138">
        <f t="shared" si="6"/>
        <v>6576.3150000000005</v>
      </c>
      <c r="J31" s="138">
        <f>'CMI 15.7.67'!R30</f>
        <v>8330.2425000000003</v>
      </c>
      <c r="K31" s="139">
        <f>'CMI 15.7.67'!T30</f>
        <v>7219.9650000000001</v>
      </c>
      <c r="L31" s="139">
        <f t="shared" si="0"/>
        <v>1110.2775000000001</v>
      </c>
      <c r="M31" s="140">
        <f t="shared" si="1"/>
        <v>1</v>
      </c>
      <c r="N31" s="141">
        <f t="shared" si="7"/>
        <v>1753.9274999999998</v>
      </c>
      <c r="O31" s="141">
        <f t="shared" si="8"/>
        <v>26.670369348183591</v>
      </c>
      <c r="P31" s="129">
        <f t="shared" si="2"/>
        <v>1</v>
      </c>
      <c r="Q31" s="142">
        <f t="shared" si="3"/>
        <v>2</v>
      </c>
      <c r="R31" s="244">
        <f t="shared" si="9"/>
        <v>1</v>
      </c>
      <c r="S31" s="142"/>
      <c r="T31" s="133">
        <f t="shared" si="4"/>
        <v>1</v>
      </c>
      <c r="U31" s="143" t="b">
        <f t="shared" si="5"/>
        <v>1</v>
      </c>
      <c r="V31" s="133">
        <v>113</v>
      </c>
    </row>
    <row r="32" spans="1:22" x14ac:dyDescent="0.4">
      <c r="A32" s="134" t="s">
        <v>326</v>
      </c>
      <c r="B32" s="135" t="s">
        <v>29</v>
      </c>
      <c r="C32" s="134" t="s">
        <v>38</v>
      </c>
      <c r="D32" s="136" t="s">
        <v>364</v>
      </c>
      <c r="E32" s="134" t="s">
        <v>331</v>
      </c>
      <c r="F32" s="134">
        <v>5</v>
      </c>
      <c r="G32" s="137" t="s">
        <v>335</v>
      </c>
      <c r="H32" s="138">
        <v>1034.8499999999999</v>
      </c>
      <c r="I32" s="138">
        <f t="shared" si="6"/>
        <v>1552.2749999999999</v>
      </c>
      <c r="J32" s="138">
        <f>'CMI 15.7.67'!R31</f>
        <v>1613.1150000000002</v>
      </c>
      <c r="K32" s="139">
        <f>'CMI 15.7.67'!T31</f>
        <v>1132.8899999999999</v>
      </c>
      <c r="L32" s="139">
        <f t="shared" si="0"/>
        <v>480.22500000000036</v>
      </c>
      <c r="M32" s="140">
        <f t="shared" si="1"/>
        <v>1</v>
      </c>
      <c r="N32" s="141">
        <f t="shared" si="7"/>
        <v>60.840000000000373</v>
      </c>
      <c r="O32" s="141">
        <f t="shared" si="8"/>
        <v>3.9194086099434942</v>
      </c>
      <c r="P32" s="129">
        <f t="shared" si="2"/>
        <v>0</v>
      </c>
      <c r="Q32" s="142">
        <f t="shared" si="3"/>
        <v>1</v>
      </c>
      <c r="R32" s="244">
        <f t="shared" si="9"/>
        <v>1</v>
      </c>
      <c r="S32" s="142"/>
      <c r="T32" s="133">
        <f t="shared" si="4"/>
        <v>1</v>
      </c>
      <c r="U32" s="143" t="b">
        <f t="shared" si="5"/>
        <v>1</v>
      </c>
      <c r="V32" s="133">
        <v>42</v>
      </c>
    </row>
    <row r="33" spans="1:22" x14ac:dyDescent="0.4">
      <c r="A33" s="134" t="s">
        <v>326</v>
      </c>
      <c r="B33" s="135" t="s">
        <v>29</v>
      </c>
      <c r="C33" s="134" t="s">
        <v>39</v>
      </c>
      <c r="D33" s="136" t="s">
        <v>365</v>
      </c>
      <c r="E33" s="134" t="s">
        <v>331</v>
      </c>
      <c r="F33" s="134">
        <v>5</v>
      </c>
      <c r="G33" s="137" t="s">
        <v>335</v>
      </c>
      <c r="H33" s="138">
        <v>1265.46</v>
      </c>
      <c r="I33" s="138">
        <f t="shared" si="6"/>
        <v>1898.19</v>
      </c>
      <c r="J33" s="138">
        <f>'CMI 15.7.67'!R32</f>
        <v>2380.71</v>
      </c>
      <c r="K33" s="139">
        <f>'CMI 15.7.67'!T32</f>
        <v>1132.8899999999999</v>
      </c>
      <c r="L33" s="139">
        <f t="shared" si="0"/>
        <v>1247.8200000000002</v>
      </c>
      <c r="M33" s="140">
        <f t="shared" si="1"/>
        <v>1</v>
      </c>
      <c r="N33" s="141">
        <f t="shared" si="7"/>
        <v>482.52</v>
      </c>
      <c r="O33" s="141">
        <f t="shared" si="8"/>
        <v>25.420005373540057</v>
      </c>
      <c r="P33" s="129">
        <f t="shared" si="2"/>
        <v>1</v>
      </c>
      <c r="Q33" s="142">
        <f t="shared" si="3"/>
        <v>2</v>
      </c>
      <c r="R33" s="244">
        <f t="shared" si="9"/>
        <v>1</v>
      </c>
      <c r="S33" s="142"/>
      <c r="T33" s="133">
        <f t="shared" si="4"/>
        <v>1</v>
      </c>
      <c r="U33" s="143" t="b">
        <f t="shared" si="5"/>
        <v>1</v>
      </c>
      <c r="V33" s="133">
        <v>36</v>
      </c>
    </row>
    <row r="34" spans="1:22" x14ac:dyDescent="0.4">
      <c r="A34" s="134" t="s">
        <v>326</v>
      </c>
      <c r="B34" s="135" t="s">
        <v>29</v>
      </c>
      <c r="C34" s="134" t="s">
        <v>40</v>
      </c>
      <c r="D34" s="136" t="s">
        <v>366</v>
      </c>
      <c r="E34" s="134" t="s">
        <v>331</v>
      </c>
      <c r="F34" s="134">
        <v>6</v>
      </c>
      <c r="G34" s="137" t="s">
        <v>332</v>
      </c>
      <c r="H34" s="138">
        <v>1122.8499999999999</v>
      </c>
      <c r="I34" s="138">
        <f t="shared" si="6"/>
        <v>1684.2749999999999</v>
      </c>
      <c r="J34" s="138">
        <f>'CMI 15.7.67'!R33</f>
        <v>2149.21</v>
      </c>
      <c r="K34" s="139">
        <f>'CMI 15.7.67'!T33</f>
        <v>1766.37</v>
      </c>
      <c r="L34" s="139">
        <f t="shared" si="0"/>
        <v>382.84000000000015</v>
      </c>
      <c r="M34" s="140">
        <f t="shared" si="1"/>
        <v>1</v>
      </c>
      <c r="N34" s="141">
        <f t="shared" si="7"/>
        <v>464.93500000000017</v>
      </c>
      <c r="O34" s="141">
        <f t="shared" si="8"/>
        <v>27.604458891808058</v>
      </c>
      <c r="P34" s="129">
        <f t="shared" si="2"/>
        <v>1</v>
      </c>
      <c r="Q34" s="142">
        <f t="shared" si="3"/>
        <v>2</v>
      </c>
      <c r="R34" s="244">
        <f t="shared" si="9"/>
        <v>1</v>
      </c>
      <c r="S34" s="142"/>
      <c r="T34" s="133">
        <f t="shared" si="4"/>
        <v>1</v>
      </c>
      <c r="U34" s="143" t="b">
        <f t="shared" si="5"/>
        <v>1</v>
      </c>
      <c r="V34" s="133">
        <v>40</v>
      </c>
    </row>
    <row r="35" spans="1:22" x14ac:dyDescent="0.4">
      <c r="A35" s="134" t="s">
        <v>326</v>
      </c>
      <c r="B35" s="135" t="s">
        <v>29</v>
      </c>
      <c r="C35" s="134" t="s">
        <v>41</v>
      </c>
      <c r="D35" s="136" t="s">
        <v>367</v>
      </c>
      <c r="E35" s="134" t="s">
        <v>331</v>
      </c>
      <c r="F35" s="134">
        <v>12</v>
      </c>
      <c r="G35" s="137" t="s">
        <v>368</v>
      </c>
      <c r="H35" s="138">
        <v>2138.7299999999996</v>
      </c>
      <c r="I35" s="138">
        <f t="shared" si="6"/>
        <v>3208.0949999999993</v>
      </c>
      <c r="J35" s="138">
        <f>'CMI 15.7.67'!R34</f>
        <v>3170.835</v>
      </c>
      <c r="K35" s="139">
        <f>'CMI 15.7.67'!T34</f>
        <v>4838.5950000000003</v>
      </c>
      <c r="L35" s="139">
        <f t="shared" si="0"/>
        <v>-1667.7600000000002</v>
      </c>
      <c r="M35" s="140">
        <f t="shared" si="1"/>
        <v>0</v>
      </c>
      <c r="N35" s="141">
        <f t="shared" si="7"/>
        <v>-37.259999999999309</v>
      </c>
      <c r="O35" s="141">
        <f t="shared" si="8"/>
        <v>-1.1614369275223868</v>
      </c>
      <c r="P35" s="129">
        <f t="shared" si="2"/>
        <v>0</v>
      </c>
      <c r="Q35" s="142">
        <f t="shared" si="3"/>
        <v>0</v>
      </c>
      <c r="R35" s="244">
        <f t="shared" si="9"/>
        <v>0</v>
      </c>
      <c r="S35" s="142"/>
      <c r="T35" s="133">
        <f t="shared" si="4"/>
        <v>0</v>
      </c>
      <c r="U35" s="143" t="b">
        <f t="shared" si="5"/>
        <v>1</v>
      </c>
      <c r="V35" s="133">
        <v>60</v>
      </c>
    </row>
    <row r="36" spans="1:22" x14ac:dyDescent="0.4">
      <c r="A36" s="134" t="s">
        <v>326</v>
      </c>
      <c r="B36" s="135" t="s">
        <v>29</v>
      </c>
      <c r="C36" s="134" t="s">
        <v>42</v>
      </c>
      <c r="D36" s="136" t="s">
        <v>369</v>
      </c>
      <c r="E36" s="134" t="s">
        <v>331</v>
      </c>
      <c r="F36" s="134">
        <v>6</v>
      </c>
      <c r="G36" s="137" t="s">
        <v>332</v>
      </c>
      <c r="H36" s="138">
        <v>864.31000000000006</v>
      </c>
      <c r="I36" s="138">
        <f t="shared" si="6"/>
        <v>1296.4650000000001</v>
      </c>
      <c r="J36" s="138">
        <f>'CMI 15.7.67'!R35</f>
        <v>1415.46</v>
      </c>
      <c r="K36" s="139">
        <f>'CMI 15.7.67'!T35</f>
        <v>1766.37</v>
      </c>
      <c r="L36" s="139">
        <f t="shared" ref="L36:L67" si="10">SUM(J36-K36)</f>
        <v>-350.90999999999985</v>
      </c>
      <c r="M36" s="140">
        <f t="shared" ref="M36:M67" si="11">IF(V36=0,1,IF(L36&gt;1,1,0))</f>
        <v>0</v>
      </c>
      <c r="N36" s="141">
        <f t="shared" si="7"/>
        <v>118.99499999999989</v>
      </c>
      <c r="O36" s="141">
        <f t="shared" si="8"/>
        <v>9.1784197799400591</v>
      </c>
      <c r="P36" s="129">
        <f t="shared" si="2"/>
        <v>1</v>
      </c>
      <c r="Q36" s="142">
        <f t="shared" ref="Q36:Q67" si="12">SUM(M36,P36)</f>
        <v>1</v>
      </c>
      <c r="R36" s="244">
        <f t="shared" si="9"/>
        <v>1</v>
      </c>
      <c r="S36" s="142"/>
      <c r="T36" s="133">
        <f t="shared" ref="T36:T67" si="13">IF(AND(M36=0,P36=0),0,1)</f>
        <v>1</v>
      </c>
      <c r="U36" s="143" t="b">
        <f t="shared" si="5"/>
        <v>1</v>
      </c>
      <c r="V36" s="133">
        <v>38</v>
      </c>
    </row>
    <row r="37" spans="1:22" x14ac:dyDescent="0.4">
      <c r="A37" s="134" t="s">
        <v>326</v>
      </c>
      <c r="B37" s="135" t="s">
        <v>29</v>
      </c>
      <c r="C37" s="134" t="s">
        <v>43</v>
      </c>
      <c r="D37" s="136" t="s">
        <v>370</v>
      </c>
      <c r="E37" s="134" t="s">
        <v>331</v>
      </c>
      <c r="F37" s="134">
        <v>5</v>
      </c>
      <c r="G37" s="137" t="s">
        <v>335</v>
      </c>
      <c r="H37" s="138">
        <v>716.45</v>
      </c>
      <c r="I37" s="138">
        <f t="shared" si="6"/>
        <v>1074.6750000000002</v>
      </c>
      <c r="J37" s="138">
        <f>'CMI 15.7.67'!R36</f>
        <v>1134.48</v>
      </c>
      <c r="K37" s="139">
        <f>'CMI 15.7.67'!T36</f>
        <v>1132.8899999999999</v>
      </c>
      <c r="L37" s="139">
        <f t="shared" si="10"/>
        <v>1.5900000000001455</v>
      </c>
      <c r="M37" s="140">
        <f t="shared" si="11"/>
        <v>1</v>
      </c>
      <c r="N37" s="141">
        <f t="shared" si="7"/>
        <v>59.804999999999836</v>
      </c>
      <c r="O37" s="141">
        <f t="shared" si="8"/>
        <v>5.5649382371414449</v>
      </c>
      <c r="P37" s="129">
        <f t="shared" si="2"/>
        <v>1</v>
      </c>
      <c r="Q37" s="142">
        <f t="shared" si="12"/>
        <v>2</v>
      </c>
      <c r="R37" s="244">
        <f t="shared" si="9"/>
        <v>1</v>
      </c>
      <c r="S37" s="142"/>
      <c r="T37" s="133">
        <f t="shared" si="13"/>
        <v>1</v>
      </c>
      <c r="U37" s="143" t="b">
        <f t="shared" si="5"/>
        <v>1</v>
      </c>
      <c r="V37" s="133">
        <v>33</v>
      </c>
    </row>
    <row r="38" spans="1:22" x14ac:dyDescent="0.4">
      <c r="A38" s="134" t="s">
        <v>326</v>
      </c>
      <c r="B38" s="135" t="s">
        <v>44</v>
      </c>
      <c r="C38" s="134" t="s">
        <v>45</v>
      </c>
      <c r="D38" s="136" t="s">
        <v>371</v>
      </c>
      <c r="E38" s="134" t="s">
        <v>372</v>
      </c>
      <c r="F38" s="134">
        <v>19</v>
      </c>
      <c r="G38" s="137" t="s">
        <v>373</v>
      </c>
      <c r="H38" s="138">
        <v>53811.46</v>
      </c>
      <c r="I38" s="138">
        <f t="shared" si="6"/>
        <v>80717.189999999988</v>
      </c>
      <c r="J38" s="138">
        <f>'CMI 15.7.67'!R37</f>
        <v>91987.5</v>
      </c>
      <c r="K38" s="139">
        <f>'CMI 15.7.67'!T37</f>
        <v>86232.345000000016</v>
      </c>
      <c r="L38" s="139">
        <f t="shared" si="10"/>
        <v>5755.1549999999843</v>
      </c>
      <c r="M38" s="140">
        <f t="shared" si="11"/>
        <v>1</v>
      </c>
      <c r="N38" s="141">
        <f t="shared" si="7"/>
        <v>11270.310000000012</v>
      </c>
      <c r="O38" s="141">
        <f t="shared" si="8"/>
        <v>13.962713518644559</v>
      </c>
      <c r="P38" s="129">
        <f t="shared" si="2"/>
        <v>1</v>
      </c>
      <c r="Q38" s="142">
        <f t="shared" si="12"/>
        <v>2</v>
      </c>
      <c r="R38" s="244">
        <f t="shared" si="9"/>
        <v>1</v>
      </c>
      <c r="S38" s="142"/>
      <c r="T38" s="133">
        <f t="shared" si="13"/>
        <v>1</v>
      </c>
      <c r="U38" s="143" t="b">
        <f t="shared" si="5"/>
        <v>1</v>
      </c>
      <c r="V38" s="133">
        <v>909</v>
      </c>
    </row>
    <row r="39" spans="1:22" x14ac:dyDescent="0.4">
      <c r="A39" s="134" t="s">
        <v>326</v>
      </c>
      <c r="B39" s="135" t="s">
        <v>44</v>
      </c>
      <c r="C39" s="134" t="s">
        <v>46</v>
      </c>
      <c r="D39" s="136" t="s">
        <v>374</v>
      </c>
      <c r="E39" s="134" t="s">
        <v>331</v>
      </c>
      <c r="F39" s="134">
        <v>6</v>
      </c>
      <c r="G39" s="137" t="s">
        <v>332</v>
      </c>
      <c r="H39" s="138">
        <v>790.06000000000006</v>
      </c>
      <c r="I39" s="138">
        <f t="shared" si="6"/>
        <v>1185.0900000000001</v>
      </c>
      <c r="J39" s="138">
        <f>'CMI 15.7.67'!R38</f>
        <v>2799.66</v>
      </c>
      <c r="K39" s="139">
        <f>'CMI 15.7.67'!T38</f>
        <v>1766.37</v>
      </c>
      <c r="L39" s="139">
        <f t="shared" si="10"/>
        <v>1033.29</v>
      </c>
      <c r="M39" s="140">
        <f t="shared" si="11"/>
        <v>1</v>
      </c>
      <c r="N39" s="141">
        <f t="shared" si="7"/>
        <v>1614.5699999999997</v>
      </c>
      <c r="O39" s="141">
        <f t="shared" si="8"/>
        <v>136.24028554793304</v>
      </c>
      <c r="P39" s="129">
        <f t="shared" si="2"/>
        <v>1</v>
      </c>
      <c r="Q39" s="142">
        <f t="shared" si="12"/>
        <v>2</v>
      </c>
      <c r="R39" s="244">
        <f t="shared" si="9"/>
        <v>1</v>
      </c>
      <c r="S39" s="142"/>
      <c r="T39" s="133">
        <f t="shared" si="13"/>
        <v>1</v>
      </c>
      <c r="U39" s="143" t="b">
        <f t="shared" si="5"/>
        <v>1</v>
      </c>
      <c r="V39" s="133">
        <v>40</v>
      </c>
    </row>
    <row r="40" spans="1:22" x14ac:dyDescent="0.4">
      <c r="A40" s="134" t="s">
        <v>326</v>
      </c>
      <c r="B40" s="135" t="s">
        <v>44</v>
      </c>
      <c r="C40" s="134" t="s">
        <v>47</v>
      </c>
      <c r="D40" s="136" t="s">
        <v>375</v>
      </c>
      <c r="E40" s="134" t="s">
        <v>331</v>
      </c>
      <c r="F40" s="134">
        <v>5</v>
      </c>
      <c r="G40" s="137" t="s">
        <v>335</v>
      </c>
      <c r="H40" s="138">
        <v>729.17</v>
      </c>
      <c r="I40" s="138">
        <f t="shared" si="6"/>
        <v>1093.7549999999999</v>
      </c>
      <c r="J40" s="138">
        <f>'CMI 15.7.67'!R39</f>
        <v>1824.67</v>
      </c>
      <c r="K40" s="139">
        <f>'CMI 15.7.67'!T39</f>
        <v>1132.8899999999999</v>
      </c>
      <c r="L40" s="139">
        <f t="shared" si="10"/>
        <v>691.7800000000002</v>
      </c>
      <c r="M40" s="140">
        <f t="shared" si="11"/>
        <v>1</v>
      </c>
      <c r="N40" s="141">
        <f t="shared" si="7"/>
        <v>730.91500000000019</v>
      </c>
      <c r="O40" s="141">
        <f t="shared" si="8"/>
        <v>66.826208794474113</v>
      </c>
      <c r="P40" s="129">
        <f t="shared" si="2"/>
        <v>1</v>
      </c>
      <c r="Q40" s="142">
        <f t="shared" si="12"/>
        <v>2</v>
      </c>
      <c r="R40" s="244">
        <f t="shared" si="9"/>
        <v>1</v>
      </c>
      <c r="S40" s="142"/>
      <c r="T40" s="133">
        <f t="shared" si="13"/>
        <v>1</v>
      </c>
      <c r="U40" s="143" t="b">
        <f t="shared" si="5"/>
        <v>1</v>
      </c>
      <c r="V40" s="133">
        <v>39</v>
      </c>
    </row>
    <row r="41" spans="1:22" x14ac:dyDescent="0.4">
      <c r="A41" s="134" t="s">
        <v>326</v>
      </c>
      <c r="B41" s="135" t="s">
        <v>44</v>
      </c>
      <c r="C41" s="134" t="s">
        <v>48</v>
      </c>
      <c r="D41" s="136" t="s">
        <v>376</v>
      </c>
      <c r="E41" s="134" t="s">
        <v>331</v>
      </c>
      <c r="F41" s="134">
        <v>6</v>
      </c>
      <c r="G41" s="137" t="s">
        <v>332</v>
      </c>
      <c r="H41" s="138">
        <v>2895.1200000000003</v>
      </c>
      <c r="I41" s="138">
        <f t="shared" si="6"/>
        <v>4342.68</v>
      </c>
      <c r="J41" s="138">
        <f>'CMI 15.7.67'!R40</f>
        <v>6649.34</v>
      </c>
      <c r="K41" s="139">
        <f>'CMI 15.7.67'!T40</f>
        <v>3384.5549999999998</v>
      </c>
      <c r="L41" s="139">
        <f t="shared" si="10"/>
        <v>3264.7850000000003</v>
      </c>
      <c r="M41" s="140">
        <f t="shared" si="11"/>
        <v>1</v>
      </c>
      <c r="N41" s="141">
        <f t="shared" si="7"/>
        <v>2306.66</v>
      </c>
      <c r="O41" s="141">
        <f t="shared" si="8"/>
        <v>53.116048154595774</v>
      </c>
      <c r="P41" s="129">
        <f t="shared" si="2"/>
        <v>1</v>
      </c>
      <c r="Q41" s="142">
        <f t="shared" si="12"/>
        <v>2</v>
      </c>
      <c r="R41" s="244">
        <f t="shared" si="9"/>
        <v>1</v>
      </c>
      <c r="S41" s="142"/>
      <c r="T41" s="133">
        <f t="shared" si="13"/>
        <v>1</v>
      </c>
      <c r="U41" s="143" t="b">
        <f t="shared" si="5"/>
        <v>1</v>
      </c>
      <c r="V41" s="133">
        <v>90</v>
      </c>
    </row>
    <row r="42" spans="1:22" x14ac:dyDescent="0.4">
      <c r="A42" s="134" t="s">
        <v>326</v>
      </c>
      <c r="B42" s="135" t="s">
        <v>44</v>
      </c>
      <c r="C42" s="134" t="s">
        <v>49</v>
      </c>
      <c r="D42" s="136" t="s">
        <v>377</v>
      </c>
      <c r="E42" s="134" t="s">
        <v>331</v>
      </c>
      <c r="F42" s="134">
        <v>13</v>
      </c>
      <c r="G42" s="137" t="s">
        <v>344</v>
      </c>
      <c r="H42" s="138">
        <v>3100.56</v>
      </c>
      <c r="I42" s="138">
        <f t="shared" si="6"/>
        <v>4650.84</v>
      </c>
      <c r="J42" s="138">
        <f>'CMI 15.7.67'!R41</f>
        <v>6809.75</v>
      </c>
      <c r="K42" s="139">
        <f>'CMI 15.7.67'!T41</f>
        <v>7219.9650000000001</v>
      </c>
      <c r="L42" s="139">
        <f t="shared" si="10"/>
        <v>-410.21500000000015</v>
      </c>
      <c r="M42" s="140">
        <f t="shared" si="11"/>
        <v>0</v>
      </c>
      <c r="N42" s="141">
        <f t="shared" si="7"/>
        <v>2158.91</v>
      </c>
      <c r="O42" s="141">
        <f t="shared" si="8"/>
        <v>46.419786533185395</v>
      </c>
      <c r="P42" s="129">
        <f t="shared" si="2"/>
        <v>1</v>
      </c>
      <c r="Q42" s="142">
        <f t="shared" si="12"/>
        <v>1</v>
      </c>
      <c r="R42" s="244">
        <f t="shared" si="9"/>
        <v>1</v>
      </c>
      <c r="S42" s="142"/>
      <c r="T42" s="133">
        <f t="shared" si="13"/>
        <v>1</v>
      </c>
      <c r="U42" s="143" t="b">
        <f t="shared" si="5"/>
        <v>1</v>
      </c>
      <c r="V42" s="133">
        <v>103</v>
      </c>
    </row>
    <row r="43" spans="1:22" x14ac:dyDescent="0.4">
      <c r="A43" s="134" t="s">
        <v>326</v>
      </c>
      <c r="B43" s="135" t="s">
        <v>44</v>
      </c>
      <c r="C43" s="134" t="s">
        <v>50</v>
      </c>
      <c r="D43" s="136" t="s">
        <v>378</v>
      </c>
      <c r="E43" s="134" t="s">
        <v>331</v>
      </c>
      <c r="F43" s="134">
        <v>6</v>
      </c>
      <c r="G43" s="137" t="s">
        <v>332</v>
      </c>
      <c r="H43" s="138">
        <v>798.98</v>
      </c>
      <c r="I43" s="138">
        <f t="shared" si="6"/>
        <v>1198.47</v>
      </c>
      <c r="J43" s="138">
        <f>'CMI 15.7.67'!R42</f>
        <v>1828.47</v>
      </c>
      <c r="K43" s="139">
        <f>'CMI 15.7.67'!T42</f>
        <v>1766.37</v>
      </c>
      <c r="L43" s="139">
        <f t="shared" si="10"/>
        <v>62.100000000000136</v>
      </c>
      <c r="M43" s="140">
        <f t="shared" si="11"/>
        <v>1</v>
      </c>
      <c r="N43" s="141">
        <f t="shared" si="7"/>
        <v>630</v>
      </c>
      <c r="O43" s="141">
        <f t="shared" si="8"/>
        <v>52.567022954266683</v>
      </c>
      <c r="P43" s="129">
        <f t="shared" si="2"/>
        <v>1</v>
      </c>
      <c r="Q43" s="142">
        <f t="shared" si="12"/>
        <v>2</v>
      </c>
      <c r="R43" s="244">
        <f t="shared" si="9"/>
        <v>1</v>
      </c>
      <c r="S43" s="142"/>
      <c r="T43" s="133">
        <f t="shared" si="13"/>
        <v>1</v>
      </c>
      <c r="U43" s="143" t="b">
        <f t="shared" si="5"/>
        <v>1</v>
      </c>
      <c r="V43" s="133">
        <v>38</v>
      </c>
    </row>
    <row r="44" spans="1:22" x14ac:dyDescent="0.4">
      <c r="A44" s="134" t="s">
        <v>326</v>
      </c>
      <c r="B44" s="135" t="s">
        <v>44</v>
      </c>
      <c r="C44" s="134" t="s">
        <v>51</v>
      </c>
      <c r="D44" s="136" t="s">
        <v>379</v>
      </c>
      <c r="E44" s="134" t="s">
        <v>331</v>
      </c>
      <c r="F44" s="134">
        <v>2</v>
      </c>
      <c r="G44" s="137" t="s">
        <v>346</v>
      </c>
      <c r="H44" s="138">
        <v>231.04000000000002</v>
      </c>
      <c r="I44" s="138">
        <f t="shared" si="6"/>
        <v>346.56</v>
      </c>
      <c r="J44" s="138">
        <f>'CMI 15.7.67'!R43</f>
        <v>543.27200000000005</v>
      </c>
      <c r="K44" s="139">
        <f>'CMI 15.7.67'!T43</f>
        <v>461.79</v>
      </c>
      <c r="L44" s="139">
        <f t="shared" si="10"/>
        <v>81.482000000000028</v>
      </c>
      <c r="M44" s="140">
        <f t="shared" si="11"/>
        <v>1</v>
      </c>
      <c r="N44" s="141">
        <f t="shared" si="7"/>
        <v>196.71200000000005</v>
      </c>
      <c r="O44" s="141">
        <f t="shared" si="8"/>
        <v>56.761311172668528</v>
      </c>
      <c r="P44" s="129">
        <f t="shared" si="2"/>
        <v>1</v>
      </c>
      <c r="Q44" s="142">
        <f t="shared" si="12"/>
        <v>2</v>
      </c>
      <c r="R44" s="244">
        <f t="shared" si="9"/>
        <v>1</v>
      </c>
      <c r="S44" s="142"/>
      <c r="T44" s="133">
        <f t="shared" si="13"/>
        <v>1</v>
      </c>
      <c r="U44" s="143" t="b">
        <f t="shared" si="5"/>
        <v>1</v>
      </c>
      <c r="V44" s="133">
        <v>15</v>
      </c>
    </row>
    <row r="45" spans="1:22" x14ac:dyDescent="0.4">
      <c r="A45" s="134" t="s">
        <v>326</v>
      </c>
      <c r="B45" s="135" t="s">
        <v>44</v>
      </c>
      <c r="C45" s="134" t="s">
        <v>52</v>
      </c>
      <c r="D45" s="136" t="s">
        <v>380</v>
      </c>
      <c r="E45" s="134" t="s">
        <v>328</v>
      </c>
      <c r="F45" s="134">
        <v>15</v>
      </c>
      <c r="G45" s="137" t="s">
        <v>381</v>
      </c>
      <c r="H45" s="138">
        <v>9192.0499999999993</v>
      </c>
      <c r="I45" s="138">
        <f t="shared" si="6"/>
        <v>13788.074999999999</v>
      </c>
      <c r="J45" s="138">
        <f>'CMI 15.7.67'!R44</f>
        <v>19890.7</v>
      </c>
      <c r="K45" s="139">
        <f>'CMI 15.7.67'!T44</f>
        <v>13847.189999999999</v>
      </c>
      <c r="L45" s="139">
        <f t="shared" si="10"/>
        <v>6043.510000000002</v>
      </c>
      <c r="M45" s="140">
        <f t="shared" si="11"/>
        <v>1</v>
      </c>
      <c r="N45" s="141">
        <f t="shared" si="7"/>
        <v>6102.6250000000018</v>
      </c>
      <c r="O45" s="141">
        <f t="shared" si="8"/>
        <v>44.260166847076206</v>
      </c>
      <c r="P45" s="129">
        <f t="shared" si="2"/>
        <v>1</v>
      </c>
      <c r="Q45" s="142">
        <f t="shared" si="12"/>
        <v>2</v>
      </c>
      <c r="R45" s="244">
        <f t="shared" si="9"/>
        <v>1</v>
      </c>
      <c r="S45" s="142"/>
      <c r="T45" s="133">
        <f t="shared" si="13"/>
        <v>1</v>
      </c>
      <c r="U45" s="143" t="b">
        <f t="shared" si="5"/>
        <v>1</v>
      </c>
      <c r="V45" s="133">
        <v>246</v>
      </c>
    </row>
    <row r="46" spans="1:22" x14ac:dyDescent="0.4">
      <c r="A46" s="134" t="s">
        <v>326</v>
      </c>
      <c r="B46" s="135" t="s">
        <v>44</v>
      </c>
      <c r="C46" s="134" t="s">
        <v>53</v>
      </c>
      <c r="D46" s="136" t="s">
        <v>382</v>
      </c>
      <c r="E46" s="134" t="s">
        <v>331</v>
      </c>
      <c r="F46" s="134">
        <v>6</v>
      </c>
      <c r="G46" s="137" t="s">
        <v>332</v>
      </c>
      <c r="H46" s="138">
        <v>957.54</v>
      </c>
      <c r="I46" s="138">
        <f t="shared" si="6"/>
        <v>1436.31</v>
      </c>
      <c r="J46" s="138">
        <f>'CMI 15.7.67'!R45</f>
        <v>1975.26</v>
      </c>
      <c r="K46" s="139">
        <f>'CMI 15.7.67'!T45</f>
        <v>1766.37</v>
      </c>
      <c r="L46" s="139">
        <f t="shared" si="10"/>
        <v>208.8900000000001</v>
      </c>
      <c r="M46" s="140">
        <f t="shared" si="11"/>
        <v>1</v>
      </c>
      <c r="N46" s="141">
        <f t="shared" si="7"/>
        <v>538.95000000000005</v>
      </c>
      <c r="O46" s="141">
        <f t="shared" si="8"/>
        <v>37.523236627190514</v>
      </c>
      <c r="P46" s="129">
        <f t="shared" si="2"/>
        <v>1</v>
      </c>
      <c r="Q46" s="142">
        <f t="shared" si="12"/>
        <v>2</v>
      </c>
      <c r="R46" s="244">
        <f t="shared" si="9"/>
        <v>1</v>
      </c>
      <c r="S46" s="142"/>
      <c r="T46" s="133">
        <f t="shared" si="13"/>
        <v>1</v>
      </c>
      <c r="U46" s="143" t="b">
        <f t="shared" si="5"/>
        <v>1</v>
      </c>
      <c r="V46" s="133">
        <v>40</v>
      </c>
    </row>
    <row r="47" spans="1:22" x14ac:dyDescent="0.4">
      <c r="A47" s="134" t="s">
        <v>326</v>
      </c>
      <c r="B47" s="135" t="s">
        <v>44</v>
      </c>
      <c r="C47" s="134" t="s">
        <v>54</v>
      </c>
      <c r="D47" s="136" t="s">
        <v>383</v>
      </c>
      <c r="E47" s="134" t="s">
        <v>331</v>
      </c>
      <c r="F47" s="134">
        <v>10</v>
      </c>
      <c r="G47" s="137" t="s">
        <v>340</v>
      </c>
      <c r="H47" s="138">
        <v>1889.42</v>
      </c>
      <c r="I47" s="138">
        <f t="shared" si="6"/>
        <v>2834.13</v>
      </c>
      <c r="J47" s="138">
        <f>'CMI 15.7.67'!R46</f>
        <v>6103.22</v>
      </c>
      <c r="K47" s="139">
        <f>'CMI 15.7.67'!T46</f>
        <v>3384.5549999999998</v>
      </c>
      <c r="L47" s="139">
        <f t="shared" si="10"/>
        <v>2718.6650000000004</v>
      </c>
      <c r="M47" s="140">
        <f t="shared" si="11"/>
        <v>1</v>
      </c>
      <c r="N47" s="141">
        <f t="shared" si="7"/>
        <v>3269.09</v>
      </c>
      <c r="O47" s="141">
        <f t="shared" si="8"/>
        <v>115.3472141362605</v>
      </c>
      <c r="P47" s="129">
        <f t="shared" si="2"/>
        <v>1</v>
      </c>
      <c r="Q47" s="142">
        <f t="shared" si="12"/>
        <v>2</v>
      </c>
      <c r="R47" s="244">
        <f t="shared" si="9"/>
        <v>1</v>
      </c>
      <c r="S47" s="142"/>
      <c r="T47" s="133">
        <f t="shared" si="13"/>
        <v>1</v>
      </c>
      <c r="U47" s="143" t="b">
        <f t="shared" si="5"/>
        <v>1</v>
      </c>
      <c r="V47" s="133">
        <v>78</v>
      </c>
    </row>
    <row r="48" spans="1:22" x14ac:dyDescent="0.4">
      <c r="A48" s="134" t="s">
        <v>326</v>
      </c>
      <c r="B48" s="135" t="s">
        <v>44</v>
      </c>
      <c r="C48" s="134" t="s">
        <v>55</v>
      </c>
      <c r="D48" s="136" t="s">
        <v>384</v>
      </c>
      <c r="E48" s="134" t="s">
        <v>331</v>
      </c>
      <c r="F48" s="134">
        <v>10</v>
      </c>
      <c r="G48" s="137" t="s">
        <v>340</v>
      </c>
      <c r="H48" s="138">
        <v>2036.63</v>
      </c>
      <c r="I48" s="138">
        <f t="shared" si="6"/>
        <v>3054.9450000000002</v>
      </c>
      <c r="J48" s="138">
        <f>'CMI 15.7.67'!R47</f>
        <v>5116.3537500000002</v>
      </c>
      <c r="K48" s="139">
        <f>'CMI 15.7.67'!T47</f>
        <v>3384.5549999999998</v>
      </c>
      <c r="L48" s="139">
        <f t="shared" si="10"/>
        <v>1731.7987500000004</v>
      </c>
      <c r="M48" s="140">
        <f t="shared" si="11"/>
        <v>1</v>
      </c>
      <c r="N48" s="141">
        <f t="shared" si="7"/>
        <v>2061.4087500000001</v>
      </c>
      <c r="O48" s="141">
        <f t="shared" si="8"/>
        <v>67.477769648880752</v>
      </c>
      <c r="P48" s="129">
        <f t="shared" si="2"/>
        <v>1</v>
      </c>
      <c r="Q48" s="142">
        <f t="shared" si="12"/>
        <v>2</v>
      </c>
      <c r="R48" s="244">
        <f t="shared" si="9"/>
        <v>1</v>
      </c>
      <c r="S48" s="142"/>
      <c r="T48" s="133">
        <f t="shared" si="13"/>
        <v>1</v>
      </c>
      <c r="U48" s="143" t="b">
        <f t="shared" si="5"/>
        <v>1</v>
      </c>
      <c r="V48" s="133">
        <v>123</v>
      </c>
    </row>
    <row r="49" spans="1:22" x14ac:dyDescent="0.4">
      <c r="A49" s="134" t="s">
        <v>326</v>
      </c>
      <c r="B49" s="135" t="s">
        <v>44</v>
      </c>
      <c r="C49" s="134" t="s">
        <v>56</v>
      </c>
      <c r="D49" s="136" t="s">
        <v>385</v>
      </c>
      <c r="E49" s="134" t="s">
        <v>331</v>
      </c>
      <c r="F49" s="134">
        <v>5</v>
      </c>
      <c r="G49" s="137" t="s">
        <v>335</v>
      </c>
      <c r="H49" s="138">
        <v>946.35</v>
      </c>
      <c r="I49" s="138">
        <f t="shared" si="6"/>
        <v>1419.5249999999999</v>
      </c>
      <c r="J49" s="138">
        <f>'CMI 15.7.67'!R48</f>
        <v>2011.9</v>
      </c>
      <c r="K49" s="139">
        <f>'CMI 15.7.67'!T48</f>
        <v>1132.8899999999999</v>
      </c>
      <c r="L49" s="139">
        <f t="shared" si="10"/>
        <v>879.01000000000022</v>
      </c>
      <c r="M49" s="140">
        <f t="shared" si="11"/>
        <v>1</v>
      </c>
      <c r="N49" s="141">
        <f t="shared" si="7"/>
        <v>592.37500000000023</v>
      </c>
      <c r="O49" s="141">
        <f t="shared" si="8"/>
        <v>41.730508444726247</v>
      </c>
      <c r="P49" s="129">
        <f t="shared" si="2"/>
        <v>1</v>
      </c>
      <c r="Q49" s="142">
        <f t="shared" si="12"/>
        <v>2</v>
      </c>
      <c r="R49" s="244">
        <f t="shared" si="9"/>
        <v>1</v>
      </c>
      <c r="S49" s="142"/>
      <c r="T49" s="133">
        <f t="shared" si="13"/>
        <v>1</v>
      </c>
      <c r="U49" s="143" t="b">
        <f t="shared" si="5"/>
        <v>1</v>
      </c>
      <c r="V49" s="133">
        <v>42</v>
      </c>
    </row>
    <row r="50" spans="1:22" x14ac:dyDescent="0.4">
      <c r="A50" s="134" t="s">
        <v>326</v>
      </c>
      <c r="B50" s="135" t="s">
        <v>44</v>
      </c>
      <c r="C50" s="134" t="s">
        <v>57</v>
      </c>
      <c r="D50" s="136" t="s">
        <v>386</v>
      </c>
      <c r="E50" s="134" t="s">
        <v>331</v>
      </c>
      <c r="F50" s="134">
        <v>5</v>
      </c>
      <c r="G50" s="137" t="s">
        <v>335</v>
      </c>
      <c r="H50" s="138">
        <v>665.95999999999992</v>
      </c>
      <c r="I50" s="138">
        <f t="shared" si="6"/>
        <v>998.93999999999994</v>
      </c>
      <c r="J50" s="138">
        <f>'CMI 15.7.67'!R49</f>
        <v>1158.75</v>
      </c>
      <c r="K50" s="139">
        <f>'CMI 15.7.67'!T49</f>
        <v>1132.8899999999999</v>
      </c>
      <c r="L50" s="139">
        <f t="shared" si="10"/>
        <v>25.860000000000127</v>
      </c>
      <c r="M50" s="140">
        <f t="shared" si="11"/>
        <v>1</v>
      </c>
      <c r="N50" s="141">
        <f t="shared" si="7"/>
        <v>159.81000000000006</v>
      </c>
      <c r="O50" s="141">
        <f t="shared" si="8"/>
        <v>15.997957835305431</v>
      </c>
      <c r="P50" s="129">
        <f t="shared" si="2"/>
        <v>1</v>
      </c>
      <c r="Q50" s="142">
        <f t="shared" si="12"/>
        <v>2</v>
      </c>
      <c r="R50" s="244">
        <f t="shared" si="9"/>
        <v>1</v>
      </c>
      <c r="S50" s="142"/>
      <c r="T50" s="133">
        <f t="shared" si="13"/>
        <v>1</v>
      </c>
      <c r="U50" s="143" t="b">
        <f t="shared" si="5"/>
        <v>1</v>
      </c>
      <c r="V50" s="133">
        <v>38</v>
      </c>
    </row>
    <row r="51" spans="1:22" x14ac:dyDescent="0.4">
      <c r="A51" s="134" t="s">
        <v>326</v>
      </c>
      <c r="B51" s="135" t="s">
        <v>44</v>
      </c>
      <c r="C51" s="134" t="s">
        <v>58</v>
      </c>
      <c r="D51" s="136" t="s">
        <v>387</v>
      </c>
      <c r="E51" s="134" t="s">
        <v>331</v>
      </c>
      <c r="F51" s="134">
        <v>5</v>
      </c>
      <c r="G51" s="137" t="s">
        <v>335</v>
      </c>
      <c r="H51" s="138">
        <v>886.78</v>
      </c>
      <c r="I51" s="138">
        <f t="shared" si="6"/>
        <v>1330.1699999999998</v>
      </c>
      <c r="J51" s="138">
        <f>'CMI 15.7.67'!R50</f>
        <v>2936.71</v>
      </c>
      <c r="K51" s="139">
        <f>'CMI 15.7.67'!T50</f>
        <v>1132.8899999999999</v>
      </c>
      <c r="L51" s="139">
        <f t="shared" si="10"/>
        <v>1803.8200000000002</v>
      </c>
      <c r="M51" s="140">
        <f t="shared" si="11"/>
        <v>1</v>
      </c>
      <c r="N51" s="141">
        <f t="shared" si="7"/>
        <v>1606.5400000000002</v>
      </c>
      <c r="O51" s="141">
        <f t="shared" si="8"/>
        <v>120.77704353578869</v>
      </c>
      <c r="P51" s="129">
        <f t="shared" si="2"/>
        <v>1</v>
      </c>
      <c r="Q51" s="142">
        <f t="shared" si="12"/>
        <v>2</v>
      </c>
      <c r="R51" s="244">
        <f t="shared" si="9"/>
        <v>1</v>
      </c>
      <c r="S51" s="142"/>
      <c r="T51" s="133">
        <f t="shared" si="13"/>
        <v>1</v>
      </c>
      <c r="U51" s="143" t="b">
        <f t="shared" si="5"/>
        <v>1</v>
      </c>
      <c r="V51" s="133">
        <v>42</v>
      </c>
    </row>
    <row r="52" spans="1:22" x14ac:dyDescent="0.4">
      <c r="A52" s="134" t="s">
        <v>326</v>
      </c>
      <c r="B52" s="135" t="s">
        <v>44</v>
      </c>
      <c r="C52" s="134" t="s">
        <v>59</v>
      </c>
      <c r="D52" s="136" t="s">
        <v>388</v>
      </c>
      <c r="E52" s="134" t="s">
        <v>331</v>
      </c>
      <c r="F52" s="134">
        <v>6</v>
      </c>
      <c r="G52" s="137" t="s">
        <v>332</v>
      </c>
      <c r="H52" s="138">
        <v>703.13</v>
      </c>
      <c r="I52" s="138">
        <f t="shared" si="6"/>
        <v>1054.6949999999999</v>
      </c>
      <c r="J52" s="138">
        <f>'CMI 15.7.67'!R51</f>
        <v>1791.17</v>
      </c>
      <c r="K52" s="139">
        <f>'CMI 15.7.67'!T51</f>
        <v>1766.37</v>
      </c>
      <c r="L52" s="139">
        <f t="shared" si="10"/>
        <v>24.800000000000182</v>
      </c>
      <c r="M52" s="140">
        <f t="shared" si="11"/>
        <v>1</v>
      </c>
      <c r="N52" s="141">
        <f t="shared" si="7"/>
        <v>736.47500000000014</v>
      </c>
      <c r="O52" s="141">
        <f t="shared" si="8"/>
        <v>69.828244184337677</v>
      </c>
      <c r="P52" s="129">
        <f t="shared" si="2"/>
        <v>1</v>
      </c>
      <c r="Q52" s="142">
        <f t="shared" si="12"/>
        <v>2</v>
      </c>
      <c r="R52" s="244">
        <f t="shared" si="9"/>
        <v>1</v>
      </c>
      <c r="S52" s="142"/>
      <c r="T52" s="133">
        <f t="shared" si="13"/>
        <v>1</v>
      </c>
      <c r="U52" s="143" t="b">
        <f t="shared" si="5"/>
        <v>1</v>
      </c>
      <c r="V52" s="133">
        <v>40</v>
      </c>
    </row>
    <row r="53" spans="1:22" x14ac:dyDescent="0.4">
      <c r="A53" s="134" t="s">
        <v>326</v>
      </c>
      <c r="B53" s="135" t="s">
        <v>44</v>
      </c>
      <c r="C53" s="134" t="s">
        <v>60</v>
      </c>
      <c r="D53" s="136" t="s">
        <v>389</v>
      </c>
      <c r="E53" s="134" t="s">
        <v>331</v>
      </c>
      <c r="F53" s="134">
        <v>5</v>
      </c>
      <c r="G53" s="137" t="s">
        <v>335</v>
      </c>
      <c r="H53" s="138">
        <v>822.16</v>
      </c>
      <c r="I53" s="138">
        <f t="shared" si="6"/>
        <v>1233.24</v>
      </c>
      <c r="J53" s="138">
        <f>'CMI 15.7.67'!R52</f>
        <v>1715.19</v>
      </c>
      <c r="K53" s="139">
        <f>'CMI 15.7.67'!T52</f>
        <v>1132.8899999999999</v>
      </c>
      <c r="L53" s="139">
        <f t="shared" si="10"/>
        <v>582.30000000000018</v>
      </c>
      <c r="M53" s="140">
        <f t="shared" si="11"/>
        <v>1</v>
      </c>
      <c r="N53" s="141">
        <f t="shared" si="7"/>
        <v>481.95000000000005</v>
      </c>
      <c r="O53" s="141">
        <f t="shared" si="8"/>
        <v>39.07998443125426</v>
      </c>
      <c r="P53" s="129">
        <f t="shared" si="2"/>
        <v>1</v>
      </c>
      <c r="Q53" s="142">
        <f t="shared" si="12"/>
        <v>2</v>
      </c>
      <c r="R53" s="244">
        <f t="shared" si="9"/>
        <v>1</v>
      </c>
      <c r="S53" s="142"/>
      <c r="T53" s="133">
        <f t="shared" si="13"/>
        <v>1</v>
      </c>
      <c r="U53" s="143" t="b">
        <f t="shared" si="5"/>
        <v>1</v>
      </c>
      <c r="V53" s="133">
        <v>35</v>
      </c>
    </row>
    <row r="54" spans="1:22" x14ac:dyDescent="0.4">
      <c r="A54" s="134" t="s">
        <v>326</v>
      </c>
      <c r="B54" s="135" t="s">
        <v>44</v>
      </c>
      <c r="C54" s="134" t="s">
        <v>61</v>
      </c>
      <c r="D54" s="136" t="s">
        <v>390</v>
      </c>
      <c r="E54" s="134" t="s">
        <v>328</v>
      </c>
      <c r="F54" s="134">
        <v>16</v>
      </c>
      <c r="G54" s="137" t="s">
        <v>329</v>
      </c>
      <c r="H54" s="138">
        <v>11246.91</v>
      </c>
      <c r="I54" s="138">
        <f t="shared" si="6"/>
        <v>16870.364999999998</v>
      </c>
      <c r="J54" s="138">
        <f>'CMI 15.7.67'!R53</f>
        <v>18819.2</v>
      </c>
      <c r="K54" s="139">
        <f>'CMI 15.7.67'!T53</f>
        <v>21223.755000000001</v>
      </c>
      <c r="L54" s="139">
        <f t="shared" si="10"/>
        <v>-2404.5550000000003</v>
      </c>
      <c r="M54" s="140">
        <f t="shared" si="11"/>
        <v>0</v>
      </c>
      <c r="N54" s="141">
        <f t="shared" si="7"/>
        <v>1948.8350000000028</v>
      </c>
      <c r="O54" s="141">
        <f t="shared" si="8"/>
        <v>11.551824753050708</v>
      </c>
      <c r="P54" s="129">
        <f t="shared" si="2"/>
        <v>1</v>
      </c>
      <c r="Q54" s="142">
        <f t="shared" si="12"/>
        <v>1</v>
      </c>
      <c r="R54" s="244">
        <f t="shared" si="9"/>
        <v>1</v>
      </c>
      <c r="S54" s="142"/>
      <c r="T54" s="133">
        <f t="shared" si="13"/>
        <v>1</v>
      </c>
      <c r="U54" s="143" t="b">
        <f t="shared" si="5"/>
        <v>1</v>
      </c>
      <c r="V54" s="133">
        <v>301</v>
      </c>
    </row>
    <row r="55" spans="1:22" x14ac:dyDescent="0.4">
      <c r="A55" s="134" t="s">
        <v>326</v>
      </c>
      <c r="B55" s="135" t="s">
        <v>44</v>
      </c>
      <c r="C55" s="134" t="s">
        <v>62</v>
      </c>
      <c r="D55" s="136" t="s">
        <v>391</v>
      </c>
      <c r="E55" s="134" t="s">
        <v>331</v>
      </c>
      <c r="F55" s="134">
        <v>5</v>
      </c>
      <c r="G55" s="137" t="s">
        <v>335</v>
      </c>
      <c r="H55" s="138">
        <v>1124.6099999999999</v>
      </c>
      <c r="I55" s="138">
        <f t="shared" si="6"/>
        <v>1686.9149999999997</v>
      </c>
      <c r="J55" s="138">
        <f>'CMI 15.7.67'!R54</f>
        <v>2281.89</v>
      </c>
      <c r="K55" s="139">
        <f>'CMI 15.7.67'!T54</f>
        <v>1132.8899999999999</v>
      </c>
      <c r="L55" s="139">
        <f t="shared" si="10"/>
        <v>1149</v>
      </c>
      <c r="M55" s="140">
        <f t="shared" si="11"/>
        <v>1</v>
      </c>
      <c r="N55" s="141">
        <f t="shared" si="7"/>
        <v>594.97500000000014</v>
      </c>
      <c r="O55" s="141">
        <f t="shared" si="8"/>
        <v>35.270004712744878</v>
      </c>
      <c r="P55" s="129">
        <f t="shared" si="2"/>
        <v>1</v>
      </c>
      <c r="Q55" s="142">
        <f t="shared" si="12"/>
        <v>2</v>
      </c>
      <c r="R55" s="244">
        <f t="shared" si="9"/>
        <v>1</v>
      </c>
      <c r="S55" s="142"/>
      <c r="T55" s="133">
        <f t="shared" si="13"/>
        <v>1</v>
      </c>
      <c r="U55" s="143" t="b">
        <f t="shared" si="5"/>
        <v>1</v>
      </c>
      <c r="V55" s="133">
        <v>40</v>
      </c>
    </row>
    <row r="56" spans="1:22" x14ac:dyDescent="0.4">
      <c r="A56" s="134" t="s">
        <v>326</v>
      </c>
      <c r="B56" s="135" t="s">
        <v>63</v>
      </c>
      <c r="C56" s="134" t="s">
        <v>64</v>
      </c>
      <c r="D56" s="136" t="s">
        <v>392</v>
      </c>
      <c r="E56" s="134" t="s">
        <v>328</v>
      </c>
      <c r="F56" s="134">
        <v>17</v>
      </c>
      <c r="G56" s="137" t="s">
        <v>356</v>
      </c>
      <c r="H56" s="138">
        <v>26927.47</v>
      </c>
      <c r="I56" s="138">
        <f t="shared" si="6"/>
        <v>40391.205000000002</v>
      </c>
      <c r="J56" s="138">
        <f>'CMI 15.7.67'!R55</f>
        <v>42023.599999999991</v>
      </c>
      <c r="K56" s="139">
        <f>'CMI 15.7.67'!T55</f>
        <v>40432.89</v>
      </c>
      <c r="L56" s="139">
        <f t="shared" si="10"/>
        <v>1590.7099999999919</v>
      </c>
      <c r="M56" s="140">
        <f t="shared" si="11"/>
        <v>1</v>
      </c>
      <c r="N56" s="141">
        <f t="shared" si="7"/>
        <v>1632.3949999999895</v>
      </c>
      <c r="O56" s="141">
        <f t="shared" si="8"/>
        <v>4.0414615013342372</v>
      </c>
      <c r="P56" s="129">
        <f t="shared" si="2"/>
        <v>0</v>
      </c>
      <c r="Q56" s="142">
        <f t="shared" si="12"/>
        <v>1</v>
      </c>
      <c r="R56" s="244">
        <f t="shared" si="9"/>
        <v>1</v>
      </c>
      <c r="S56" s="142"/>
      <c r="T56" s="133">
        <f t="shared" si="13"/>
        <v>1</v>
      </c>
      <c r="U56" s="143" t="b">
        <f t="shared" si="5"/>
        <v>1</v>
      </c>
      <c r="V56" s="133">
        <v>420</v>
      </c>
    </row>
    <row r="57" spans="1:22" x14ac:dyDescent="0.4">
      <c r="A57" s="134" t="s">
        <v>326</v>
      </c>
      <c r="B57" s="135" t="s">
        <v>63</v>
      </c>
      <c r="C57" s="134" t="s">
        <v>65</v>
      </c>
      <c r="D57" s="136" t="s">
        <v>393</v>
      </c>
      <c r="E57" s="134" t="s">
        <v>331</v>
      </c>
      <c r="F57" s="134">
        <v>13</v>
      </c>
      <c r="G57" s="137" t="s">
        <v>344</v>
      </c>
      <c r="H57" s="138">
        <v>4377.7299999999996</v>
      </c>
      <c r="I57" s="138">
        <f t="shared" si="6"/>
        <v>6566.5949999999993</v>
      </c>
      <c r="J57" s="138">
        <f>'CMI 15.7.67'!R56</f>
        <v>6545.8350000000009</v>
      </c>
      <c r="K57" s="139">
        <f>'CMI 15.7.67'!T56</f>
        <v>7219.9650000000001</v>
      </c>
      <c r="L57" s="139">
        <f t="shared" si="10"/>
        <v>-674.1299999999992</v>
      </c>
      <c r="M57" s="140">
        <f t="shared" si="11"/>
        <v>0</v>
      </c>
      <c r="N57" s="141">
        <f t="shared" si="7"/>
        <v>-20.759999999998399</v>
      </c>
      <c r="O57" s="141">
        <f t="shared" si="8"/>
        <v>-0.31614558229947792</v>
      </c>
      <c r="P57" s="129">
        <f t="shared" si="2"/>
        <v>0</v>
      </c>
      <c r="Q57" s="142">
        <f t="shared" si="12"/>
        <v>0</v>
      </c>
      <c r="R57" s="244">
        <f t="shared" si="9"/>
        <v>0</v>
      </c>
      <c r="S57" s="142"/>
      <c r="T57" s="133">
        <f t="shared" si="13"/>
        <v>0</v>
      </c>
      <c r="U57" s="143" t="b">
        <f t="shared" si="5"/>
        <v>1</v>
      </c>
      <c r="V57" s="133">
        <v>113</v>
      </c>
    </row>
    <row r="58" spans="1:22" x14ac:dyDescent="0.4">
      <c r="A58" s="134" t="s">
        <v>326</v>
      </c>
      <c r="B58" s="135" t="s">
        <v>63</v>
      </c>
      <c r="C58" s="134" t="s">
        <v>66</v>
      </c>
      <c r="D58" s="136" t="s">
        <v>394</v>
      </c>
      <c r="E58" s="134" t="s">
        <v>331</v>
      </c>
      <c r="F58" s="134">
        <v>5</v>
      </c>
      <c r="G58" s="137" t="s">
        <v>335</v>
      </c>
      <c r="H58" s="138">
        <v>620.19999999999993</v>
      </c>
      <c r="I58" s="138">
        <f t="shared" si="6"/>
        <v>930.3</v>
      </c>
      <c r="J58" s="138">
        <f>'CMI 15.7.67'!R57</f>
        <v>1830.1</v>
      </c>
      <c r="K58" s="139">
        <f>'CMI 15.7.67'!T57</f>
        <v>1132.8899999999999</v>
      </c>
      <c r="L58" s="139">
        <f t="shared" si="10"/>
        <v>697.21</v>
      </c>
      <c r="M58" s="140">
        <f t="shared" si="11"/>
        <v>1</v>
      </c>
      <c r="N58" s="141">
        <f t="shared" si="7"/>
        <v>899.8</v>
      </c>
      <c r="O58" s="141">
        <f t="shared" si="8"/>
        <v>96.721487692142318</v>
      </c>
      <c r="P58" s="129">
        <f t="shared" si="2"/>
        <v>1</v>
      </c>
      <c r="Q58" s="142">
        <f t="shared" si="12"/>
        <v>2</v>
      </c>
      <c r="R58" s="244">
        <f t="shared" si="9"/>
        <v>1</v>
      </c>
      <c r="S58" s="142"/>
      <c r="T58" s="133">
        <f t="shared" si="13"/>
        <v>1</v>
      </c>
      <c r="U58" s="143" t="b">
        <f t="shared" si="5"/>
        <v>1</v>
      </c>
      <c r="V58" s="133">
        <v>36</v>
      </c>
    </row>
    <row r="59" spans="1:22" x14ac:dyDescent="0.4">
      <c r="A59" s="134" t="s">
        <v>326</v>
      </c>
      <c r="B59" s="135" t="s">
        <v>63</v>
      </c>
      <c r="C59" s="134" t="s">
        <v>67</v>
      </c>
      <c r="D59" s="136" t="s">
        <v>395</v>
      </c>
      <c r="E59" s="134" t="s">
        <v>331</v>
      </c>
      <c r="F59" s="134">
        <v>5</v>
      </c>
      <c r="G59" s="137" t="s">
        <v>335</v>
      </c>
      <c r="H59" s="138">
        <v>943.01</v>
      </c>
      <c r="I59" s="138">
        <f t="shared" si="6"/>
        <v>1414.5149999999999</v>
      </c>
      <c r="J59" s="138">
        <f>'CMI 15.7.67'!R58</f>
        <v>1862.58</v>
      </c>
      <c r="K59" s="139">
        <f>'CMI 15.7.67'!T58</f>
        <v>1132.8899999999999</v>
      </c>
      <c r="L59" s="139">
        <f t="shared" si="10"/>
        <v>729.69</v>
      </c>
      <c r="M59" s="140">
        <f t="shared" si="11"/>
        <v>1</v>
      </c>
      <c r="N59" s="141">
        <f t="shared" si="7"/>
        <v>448.06500000000005</v>
      </c>
      <c r="O59" s="141">
        <f t="shared" si="8"/>
        <v>31.676228247844673</v>
      </c>
      <c r="P59" s="129">
        <f t="shared" si="2"/>
        <v>1</v>
      </c>
      <c r="Q59" s="142">
        <f t="shared" si="12"/>
        <v>2</v>
      </c>
      <c r="R59" s="244">
        <f t="shared" si="9"/>
        <v>1</v>
      </c>
      <c r="S59" s="142"/>
      <c r="T59" s="133">
        <f t="shared" si="13"/>
        <v>1</v>
      </c>
      <c r="U59" s="143" t="b">
        <f t="shared" si="5"/>
        <v>1</v>
      </c>
      <c r="V59" s="133">
        <v>47</v>
      </c>
    </row>
    <row r="60" spans="1:22" x14ac:dyDescent="0.4">
      <c r="A60" s="134" t="s">
        <v>326</v>
      </c>
      <c r="B60" s="135" t="s">
        <v>63</v>
      </c>
      <c r="C60" s="134" t="s">
        <v>68</v>
      </c>
      <c r="D60" s="136" t="s">
        <v>396</v>
      </c>
      <c r="E60" s="134" t="s">
        <v>328</v>
      </c>
      <c r="F60" s="134">
        <v>15</v>
      </c>
      <c r="G60" s="137" t="s">
        <v>381</v>
      </c>
      <c r="H60" s="138">
        <v>14493.51</v>
      </c>
      <c r="I60" s="138">
        <f t="shared" si="6"/>
        <v>21740.264999999999</v>
      </c>
      <c r="J60" s="138">
        <f>'CMI 15.7.67'!R59</f>
        <v>22968.9</v>
      </c>
      <c r="K60" s="139">
        <f>'CMI 15.7.67'!T59</f>
        <v>13847.189999999999</v>
      </c>
      <c r="L60" s="139">
        <f t="shared" si="10"/>
        <v>9121.7100000000028</v>
      </c>
      <c r="M60" s="140">
        <f t="shared" si="11"/>
        <v>1</v>
      </c>
      <c r="N60" s="141">
        <f t="shared" si="7"/>
        <v>1228.635000000002</v>
      </c>
      <c r="O60" s="141">
        <f t="shared" si="8"/>
        <v>5.6514260520743518</v>
      </c>
      <c r="P60" s="129">
        <f t="shared" si="2"/>
        <v>1</v>
      </c>
      <c r="Q60" s="142">
        <f t="shared" si="12"/>
        <v>2</v>
      </c>
      <c r="R60" s="244">
        <f t="shared" si="9"/>
        <v>1</v>
      </c>
      <c r="S60" s="142"/>
      <c r="T60" s="133">
        <f t="shared" si="13"/>
        <v>1</v>
      </c>
      <c r="U60" s="143" t="b">
        <f t="shared" si="5"/>
        <v>1</v>
      </c>
      <c r="V60" s="133">
        <v>266</v>
      </c>
    </row>
    <row r="61" spans="1:22" x14ac:dyDescent="0.4">
      <c r="A61" s="134" t="s">
        <v>326</v>
      </c>
      <c r="B61" s="135" t="s">
        <v>63</v>
      </c>
      <c r="C61" s="134" t="s">
        <v>69</v>
      </c>
      <c r="D61" s="136" t="s">
        <v>397</v>
      </c>
      <c r="E61" s="134" t="s">
        <v>331</v>
      </c>
      <c r="F61" s="134">
        <v>3</v>
      </c>
      <c r="G61" s="137" t="s">
        <v>398</v>
      </c>
      <c r="H61" s="138">
        <v>869.27</v>
      </c>
      <c r="I61" s="138">
        <f t="shared" si="6"/>
        <v>1303.905</v>
      </c>
      <c r="J61" s="138">
        <f>'CMI 15.7.67'!R60</f>
        <v>1805.54</v>
      </c>
      <c r="K61" s="139">
        <f>'CMI 15.7.67'!T60</f>
        <v>1132.8899999999999</v>
      </c>
      <c r="L61" s="139">
        <f t="shared" si="10"/>
        <v>672.65000000000009</v>
      </c>
      <c r="M61" s="140">
        <f t="shared" si="11"/>
        <v>1</v>
      </c>
      <c r="N61" s="141">
        <f t="shared" si="7"/>
        <v>501.63499999999999</v>
      </c>
      <c r="O61" s="141">
        <f t="shared" si="8"/>
        <v>38.471744490587888</v>
      </c>
      <c r="P61" s="129">
        <f t="shared" si="2"/>
        <v>1</v>
      </c>
      <c r="Q61" s="142">
        <f t="shared" si="12"/>
        <v>2</v>
      </c>
      <c r="R61" s="244">
        <f t="shared" si="9"/>
        <v>1</v>
      </c>
      <c r="S61" s="142"/>
      <c r="T61" s="133">
        <f t="shared" si="13"/>
        <v>1</v>
      </c>
      <c r="U61" s="143" t="b">
        <f t="shared" si="5"/>
        <v>1</v>
      </c>
      <c r="V61" s="133">
        <v>34</v>
      </c>
    </row>
    <row r="62" spans="1:22" x14ac:dyDescent="0.4">
      <c r="A62" s="134" t="s">
        <v>326</v>
      </c>
      <c r="B62" s="135" t="s">
        <v>63</v>
      </c>
      <c r="C62" s="134" t="s">
        <v>70</v>
      </c>
      <c r="D62" s="136" t="s">
        <v>399</v>
      </c>
      <c r="E62" s="134" t="s">
        <v>331</v>
      </c>
      <c r="F62" s="134">
        <v>2</v>
      </c>
      <c r="G62" s="137" t="s">
        <v>346</v>
      </c>
      <c r="H62" s="138">
        <v>435.3</v>
      </c>
      <c r="I62" s="138">
        <f t="shared" si="6"/>
        <v>652.94999999999993</v>
      </c>
      <c r="J62" s="138">
        <f>'CMI 15.7.67'!R61</f>
        <v>665.09299999999996</v>
      </c>
      <c r="K62" s="139">
        <f>'CMI 15.7.67'!T61</f>
        <v>461.79</v>
      </c>
      <c r="L62" s="139">
        <f t="shared" si="10"/>
        <v>203.30299999999994</v>
      </c>
      <c r="M62" s="140">
        <f t="shared" si="11"/>
        <v>1</v>
      </c>
      <c r="N62" s="141">
        <f t="shared" si="7"/>
        <v>12.143000000000029</v>
      </c>
      <c r="O62" s="141">
        <f t="shared" si="8"/>
        <v>1.8597136074737775</v>
      </c>
      <c r="P62" s="129">
        <f t="shared" si="2"/>
        <v>0</v>
      </c>
      <c r="Q62" s="142">
        <f t="shared" si="12"/>
        <v>1</v>
      </c>
      <c r="R62" s="244">
        <f t="shared" si="9"/>
        <v>1</v>
      </c>
      <c r="S62" s="142"/>
      <c r="T62" s="133">
        <f t="shared" si="13"/>
        <v>1</v>
      </c>
      <c r="U62" s="143" t="b">
        <f t="shared" si="5"/>
        <v>1</v>
      </c>
      <c r="V62" s="133">
        <v>24</v>
      </c>
    </row>
    <row r="63" spans="1:22" x14ac:dyDescent="0.4">
      <c r="A63" s="134" t="s">
        <v>326</v>
      </c>
      <c r="B63" s="135" t="s">
        <v>63</v>
      </c>
      <c r="C63" s="134" t="s">
        <v>71</v>
      </c>
      <c r="D63" s="136" t="s">
        <v>400</v>
      </c>
      <c r="E63" s="134" t="s">
        <v>331</v>
      </c>
      <c r="F63" s="134">
        <v>6</v>
      </c>
      <c r="G63" s="137" t="s">
        <v>332</v>
      </c>
      <c r="H63" s="138">
        <v>495.27</v>
      </c>
      <c r="I63" s="138">
        <f t="shared" si="6"/>
        <v>742.90499999999997</v>
      </c>
      <c r="J63" s="138">
        <f>'CMI 15.7.67'!R62</f>
        <v>1903.2399999999998</v>
      </c>
      <c r="K63" s="139">
        <f>'CMI 15.7.67'!T62</f>
        <v>1766.37</v>
      </c>
      <c r="L63" s="139">
        <f t="shared" si="10"/>
        <v>136.86999999999989</v>
      </c>
      <c r="M63" s="140">
        <f t="shared" si="11"/>
        <v>1</v>
      </c>
      <c r="N63" s="141">
        <f t="shared" si="7"/>
        <v>1160.3349999999998</v>
      </c>
      <c r="O63" s="141">
        <f t="shared" si="8"/>
        <v>156.18888013945252</v>
      </c>
      <c r="P63" s="129">
        <f t="shared" si="2"/>
        <v>1</v>
      </c>
      <c r="Q63" s="142">
        <f t="shared" si="12"/>
        <v>2</v>
      </c>
      <c r="R63" s="244">
        <f t="shared" si="9"/>
        <v>1</v>
      </c>
      <c r="S63" s="142"/>
      <c r="T63" s="133">
        <f t="shared" si="13"/>
        <v>1</v>
      </c>
      <c r="U63" s="143" t="b">
        <f t="shared" si="5"/>
        <v>1</v>
      </c>
      <c r="V63" s="133">
        <v>30</v>
      </c>
    </row>
    <row r="64" spans="1:22" x14ac:dyDescent="0.4">
      <c r="A64" s="134" t="s">
        <v>326</v>
      </c>
      <c r="B64" s="135" t="s">
        <v>63</v>
      </c>
      <c r="C64" s="134" t="s">
        <v>72</v>
      </c>
      <c r="D64" s="136" t="s">
        <v>401</v>
      </c>
      <c r="E64" s="134" t="s">
        <v>331</v>
      </c>
      <c r="F64" s="134">
        <v>5</v>
      </c>
      <c r="G64" s="137" t="s">
        <v>335</v>
      </c>
      <c r="H64" s="138">
        <v>584.13000000000011</v>
      </c>
      <c r="I64" s="138">
        <f t="shared" si="6"/>
        <v>876.19500000000016</v>
      </c>
      <c r="J64" s="138">
        <f>'CMI 15.7.67'!R63</f>
        <v>1277.06</v>
      </c>
      <c r="K64" s="139">
        <f>'CMI 15.7.67'!T63</f>
        <v>1132.8899999999999</v>
      </c>
      <c r="L64" s="139">
        <f t="shared" si="10"/>
        <v>144.17000000000007</v>
      </c>
      <c r="M64" s="140">
        <f t="shared" si="11"/>
        <v>1</v>
      </c>
      <c r="N64" s="141">
        <f t="shared" si="7"/>
        <v>400.86499999999978</v>
      </c>
      <c r="O64" s="141">
        <f t="shared" si="8"/>
        <v>45.750660526480949</v>
      </c>
      <c r="P64" s="129">
        <f t="shared" si="2"/>
        <v>1</v>
      </c>
      <c r="Q64" s="142">
        <f t="shared" si="12"/>
        <v>2</v>
      </c>
      <c r="R64" s="244">
        <f t="shared" si="9"/>
        <v>1</v>
      </c>
      <c r="S64" s="142"/>
      <c r="T64" s="133">
        <f t="shared" si="13"/>
        <v>1</v>
      </c>
      <c r="U64" s="143" t="b">
        <f t="shared" si="5"/>
        <v>1</v>
      </c>
      <c r="V64" s="133">
        <v>30</v>
      </c>
    </row>
    <row r="65" spans="1:22" x14ac:dyDescent="0.4">
      <c r="A65" s="134" t="s">
        <v>326</v>
      </c>
      <c r="B65" s="135" t="s">
        <v>73</v>
      </c>
      <c r="C65" s="134" t="s">
        <v>74</v>
      </c>
      <c r="D65" s="136" t="s">
        <v>402</v>
      </c>
      <c r="E65" s="134" t="s">
        <v>328</v>
      </c>
      <c r="F65" s="134">
        <v>16</v>
      </c>
      <c r="G65" s="137" t="s">
        <v>329</v>
      </c>
      <c r="H65" s="138">
        <v>19581.05</v>
      </c>
      <c r="I65" s="138">
        <f t="shared" si="6"/>
        <v>29371.574999999997</v>
      </c>
      <c r="J65" s="138">
        <f>'CMI 15.7.67'!R64</f>
        <v>28728.799999999999</v>
      </c>
      <c r="K65" s="139">
        <f>'CMI 15.7.67'!T64</f>
        <v>21223.755000000001</v>
      </c>
      <c r="L65" s="139">
        <f t="shared" si="10"/>
        <v>7505.0449999999983</v>
      </c>
      <c r="M65" s="140">
        <f t="shared" si="11"/>
        <v>1</v>
      </c>
      <c r="N65" s="141">
        <f t="shared" si="7"/>
        <v>-642.77499999999782</v>
      </c>
      <c r="O65" s="141">
        <f t="shared" si="8"/>
        <v>-2.1884253738520929</v>
      </c>
      <c r="P65" s="129">
        <f t="shared" si="2"/>
        <v>0</v>
      </c>
      <c r="Q65" s="142">
        <f t="shared" si="12"/>
        <v>1</v>
      </c>
      <c r="R65" s="244">
        <f t="shared" si="9"/>
        <v>1</v>
      </c>
      <c r="S65" s="142"/>
      <c r="T65" s="133">
        <f t="shared" si="13"/>
        <v>1</v>
      </c>
      <c r="U65" s="143" t="b">
        <f t="shared" si="5"/>
        <v>1</v>
      </c>
      <c r="V65" s="133">
        <v>351</v>
      </c>
    </row>
    <row r="66" spans="1:22" x14ac:dyDescent="0.4">
      <c r="A66" s="134" t="s">
        <v>326</v>
      </c>
      <c r="B66" s="135" t="s">
        <v>73</v>
      </c>
      <c r="C66" s="134" t="s">
        <v>75</v>
      </c>
      <c r="D66" s="136" t="s">
        <v>403</v>
      </c>
      <c r="E66" s="134" t="s">
        <v>331</v>
      </c>
      <c r="F66" s="134">
        <v>10</v>
      </c>
      <c r="G66" s="137" t="s">
        <v>340</v>
      </c>
      <c r="H66" s="138">
        <v>2055.75</v>
      </c>
      <c r="I66" s="138">
        <f t="shared" si="6"/>
        <v>3083.625</v>
      </c>
      <c r="J66" s="138">
        <f>'CMI 15.7.67'!R65</f>
        <v>3226.64</v>
      </c>
      <c r="K66" s="139">
        <f>'CMI 15.7.67'!T65</f>
        <v>3384.5549999999998</v>
      </c>
      <c r="L66" s="139">
        <f t="shared" si="10"/>
        <v>-157.91499999999996</v>
      </c>
      <c r="M66" s="140">
        <f t="shared" si="11"/>
        <v>0</v>
      </c>
      <c r="N66" s="141">
        <f t="shared" si="7"/>
        <v>143.01499999999987</v>
      </c>
      <c r="O66" s="141">
        <f t="shared" si="8"/>
        <v>4.6378856054157005</v>
      </c>
      <c r="P66" s="129">
        <f t="shared" si="2"/>
        <v>0</v>
      </c>
      <c r="Q66" s="142">
        <f t="shared" si="12"/>
        <v>0</v>
      </c>
      <c r="R66" s="244">
        <f t="shared" si="9"/>
        <v>0</v>
      </c>
      <c r="S66" s="142"/>
      <c r="T66" s="133">
        <f t="shared" si="13"/>
        <v>0</v>
      </c>
      <c r="U66" s="143" t="b">
        <f t="shared" si="5"/>
        <v>1</v>
      </c>
      <c r="V66" s="133">
        <v>78</v>
      </c>
    </row>
    <row r="67" spans="1:22" x14ac:dyDescent="0.4">
      <c r="A67" s="134" t="s">
        <v>326</v>
      </c>
      <c r="B67" s="135" t="s">
        <v>73</v>
      </c>
      <c r="C67" s="134" t="s">
        <v>76</v>
      </c>
      <c r="D67" s="136" t="s">
        <v>404</v>
      </c>
      <c r="E67" s="134" t="s">
        <v>331</v>
      </c>
      <c r="F67" s="134">
        <v>6</v>
      </c>
      <c r="G67" s="137" t="s">
        <v>332</v>
      </c>
      <c r="H67" s="138">
        <v>1128.1399999999999</v>
      </c>
      <c r="I67" s="138">
        <f t="shared" si="6"/>
        <v>1692.2099999999998</v>
      </c>
      <c r="J67" s="138">
        <f>'CMI 15.7.67'!R66</f>
        <v>1867.79</v>
      </c>
      <c r="K67" s="139">
        <f>'CMI 15.7.67'!T66</f>
        <v>1766.37</v>
      </c>
      <c r="L67" s="139">
        <f t="shared" si="10"/>
        <v>101.42000000000007</v>
      </c>
      <c r="M67" s="140">
        <f t="shared" si="11"/>
        <v>1</v>
      </c>
      <c r="N67" s="141">
        <f t="shared" si="7"/>
        <v>175.58000000000015</v>
      </c>
      <c r="O67" s="141">
        <f t="shared" si="8"/>
        <v>10.375780783708887</v>
      </c>
      <c r="P67" s="129">
        <f t="shared" si="2"/>
        <v>1</v>
      </c>
      <c r="Q67" s="142">
        <f t="shared" si="12"/>
        <v>2</v>
      </c>
      <c r="R67" s="244">
        <f t="shared" si="9"/>
        <v>1</v>
      </c>
      <c r="S67" s="142"/>
      <c r="T67" s="133">
        <f t="shared" si="13"/>
        <v>1</v>
      </c>
      <c r="U67" s="143" t="b">
        <f t="shared" si="5"/>
        <v>1</v>
      </c>
      <c r="V67" s="133">
        <v>40</v>
      </c>
    </row>
    <row r="68" spans="1:22" x14ac:dyDescent="0.4">
      <c r="A68" s="134" t="s">
        <v>326</v>
      </c>
      <c r="B68" s="135" t="s">
        <v>73</v>
      </c>
      <c r="C68" s="134" t="s">
        <v>77</v>
      </c>
      <c r="D68" s="136" t="s">
        <v>405</v>
      </c>
      <c r="E68" s="134" t="s">
        <v>331</v>
      </c>
      <c r="F68" s="134">
        <v>10</v>
      </c>
      <c r="G68" s="137" t="s">
        <v>340</v>
      </c>
      <c r="H68" s="138">
        <v>3170.16</v>
      </c>
      <c r="I68" s="138">
        <f t="shared" si="6"/>
        <v>4755.24</v>
      </c>
      <c r="J68" s="138">
        <f>'CMI 15.7.67'!R67</f>
        <v>4998.16</v>
      </c>
      <c r="K68" s="139">
        <f>'CMI 15.7.67'!T67</f>
        <v>4838.5950000000003</v>
      </c>
      <c r="L68" s="139">
        <f t="shared" ref="L68:L91" si="14">SUM(J68-K68)</f>
        <v>159.5649999999996</v>
      </c>
      <c r="M68" s="140">
        <f t="shared" ref="M68:M91" si="15">IF(V68=0,1,IF(L68&gt;1,1,0))</f>
        <v>1</v>
      </c>
      <c r="N68" s="141">
        <f t="shared" si="7"/>
        <v>242.92000000000007</v>
      </c>
      <c r="O68" s="141">
        <f t="shared" si="8"/>
        <v>5.1084698143521692</v>
      </c>
      <c r="P68" s="129">
        <f t="shared" ref="P68:P91" si="16">IF(V68=0,1,IF(O68&gt;=5,1,0))</f>
        <v>1</v>
      </c>
      <c r="Q68" s="142">
        <f t="shared" ref="Q68:Q91" si="17">SUM(M68,P68)</f>
        <v>2</v>
      </c>
      <c r="R68" s="244">
        <f t="shared" si="9"/>
        <v>1</v>
      </c>
      <c r="S68" s="142"/>
      <c r="T68" s="133">
        <f t="shared" ref="T68:T91" si="18">IF(AND(M68=0,P68=0),0,1)</f>
        <v>1</v>
      </c>
      <c r="U68" s="143" t="b">
        <f t="shared" ref="U68:U91" si="19">T68=R68</f>
        <v>1</v>
      </c>
      <c r="V68" s="133">
        <v>90</v>
      </c>
    </row>
    <row r="69" spans="1:22" x14ac:dyDescent="0.4">
      <c r="A69" s="134" t="s">
        <v>326</v>
      </c>
      <c r="B69" s="135" t="s">
        <v>73</v>
      </c>
      <c r="C69" s="134" t="s">
        <v>78</v>
      </c>
      <c r="D69" s="136" t="s">
        <v>406</v>
      </c>
      <c r="E69" s="134" t="s">
        <v>331</v>
      </c>
      <c r="F69" s="134">
        <v>6</v>
      </c>
      <c r="G69" s="137" t="s">
        <v>332</v>
      </c>
      <c r="H69" s="138">
        <v>1107.18</v>
      </c>
      <c r="I69" s="138">
        <f t="shared" ref="I69:I91" si="20">H69/6*9</f>
        <v>1660.77</v>
      </c>
      <c r="J69" s="138">
        <f>'CMI 15.7.67'!R68</f>
        <v>1666.01</v>
      </c>
      <c r="K69" s="139">
        <f>'CMI 15.7.67'!T68</f>
        <v>3384.5549999999998</v>
      </c>
      <c r="L69" s="139">
        <f t="shared" si="14"/>
        <v>-1718.5449999999998</v>
      </c>
      <c r="M69" s="140">
        <f t="shared" si="15"/>
        <v>0</v>
      </c>
      <c r="N69" s="141">
        <f t="shared" ref="N69:N91" si="21">SUM(J69-I69)</f>
        <v>5.2400000000000091</v>
      </c>
      <c r="O69" s="141">
        <f t="shared" ref="O69:O91" si="22">IFERROR((N69/I69)*100,0)</f>
        <v>0.31551629665757502</v>
      </c>
      <c r="P69" s="129">
        <f t="shared" si="16"/>
        <v>0</v>
      </c>
      <c r="Q69" s="142">
        <f t="shared" si="17"/>
        <v>0</v>
      </c>
      <c r="R69" s="244">
        <f t="shared" ref="R69:R91" si="23">IF(Q69&gt;=1,1,0)</f>
        <v>0</v>
      </c>
      <c r="S69" s="142"/>
      <c r="T69" s="133">
        <f t="shared" si="18"/>
        <v>0</v>
      </c>
      <c r="U69" s="143" t="b">
        <f t="shared" si="19"/>
        <v>1</v>
      </c>
      <c r="V69" s="133">
        <v>40</v>
      </c>
    </row>
    <row r="70" spans="1:22" x14ac:dyDescent="0.4">
      <c r="A70" s="134" t="s">
        <v>326</v>
      </c>
      <c r="B70" s="135" t="s">
        <v>73</v>
      </c>
      <c r="C70" s="134" t="s">
        <v>79</v>
      </c>
      <c r="D70" s="136" t="s">
        <v>407</v>
      </c>
      <c r="E70" s="134" t="s">
        <v>331</v>
      </c>
      <c r="F70" s="134">
        <v>5</v>
      </c>
      <c r="G70" s="137" t="s">
        <v>335</v>
      </c>
      <c r="H70" s="138">
        <v>1124.24</v>
      </c>
      <c r="I70" s="138">
        <f t="shared" si="20"/>
        <v>1686.3600000000001</v>
      </c>
      <c r="J70" s="138">
        <f>'CMI 15.7.67'!R69</f>
        <v>1773.2000000000003</v>
      </c>
      <c r="K70" s="139">
        <f>'CMI 15.7.67'!T69</f>
        <v>1132.8899999999999</v>
      </c>
      <c r="L70" s="139">
        <f t="shared" si="14"/>
        <v>640.3100000000004</v>
      </c>
      <c r="M70" s="140">
        <f t="shared" si="15"/>
        <v>1</v>
      </c>
      <c r="N70" s="141">
        <f t="shared" si="21"/>
        <v>86.840000000000146</v>
      </c>
      <c r="O70" s="141">
        <f t="shared" si="22"/>
        <v>5.1495528831329098</v>
      </c>
      <c r="P70" s="129">
        <f t="shared" si="16"/>
        <v>1</v>
      </c>
      <c r="Q70" s="142">
        <f t="shared" si="17"/>
        <v>2</v>
      </c>
      <c r="R70" s="244">
        <f t="shared" si="23"/>
        <v>1</v>
      </c>
      <c r="S70" s="142"/>
      <c r="T70" s="133">
        <f t="shared" si="18"/>
        <v>1</v>
      </c>
      <c r="U70" s="143" t="b">
        <f t="shared" si="19"/>
        <v>1</v>
      </c>
      <c r="V70" s="133">
        <v>46</v>
      </c>
    </row>
    <row r="71" spans="1:22" x14ac:dyDescent="0.4">
      <c r="A71" s="134" t="s">
        <v>326</v>
      </c>
      <c r="B71" s="135" t="s">
        <v>80</v>
      </c>
      <c r="C71" s="134" t="s">
        <v>81</v>
      </c>
      <c r="D71" s="136" t="s">
        <v>408</v>
      </c>
      <c r="E71" s="134" t="s">
        <v>372</v>
      </c>
      <c r="F71" s="134">
        <v>20</v>
      </c>
      <c r="G71" s="137" t="s">
        <v>409</v>
      </c>
      <c r="H71" s="138">
        <v>95417.209999999992</v>
      </c>
      <c r="I71" s="138">
        <f t="shared" si="20"/>
        <v>143125.815</v>
      </c>
      <c r="J71" s="138">
        <f>'CMI 15.7.67'!R70</f>
        <v>147571</v>
      </c>
      <c r="K71" s="139">
        <f>'CMI 15.7.67'!T70</f>
        <v>151067.92500000002</v>
      </c>
      <c r="L71" s="139">
        <f t="shared" si="14"/>
        <v>-3496.9250000000175</v>
      </c>
      <c r="M71" s="140">
        <f t="shared" si="15"/>
        <v>0</v>
      </c>
      <c r="N71" s="141">
        <f t="shared" si="21"/>
        <v>4445.1849999999977</v>
      </c>
      <c r="O71" s="141">
        <f t="shared" si="22"/>
        <v>3.105788428174189</v>
      </c>
      <c r="P71" s="129">
        <f t="shared" si="16"/>
        <v>0</v>
      </c>
      <c r="Q71" s="142">
        <f t="shared" si="17"/>
        <v>0</v>
      </c>
      <c r="R71" s="244">
        <f t="shared" si="23"/>
        <v>0</v>
      </c>
      <c r="S71" s="142"/>
      <c r="T71" s="133">
        <f t="shared" si="18"/>
        <v>0</v>
      </c>
      <c r="U71" s="143" t="b">
        <f t="shared" si="19"/>
        <v>1</v>
      </c>
      <c r="V71" s="133">
        <v>1154</v>
      </c>
    </row>
    <row r="72" spans="1:22" x14ac:dyDescent="0.4">
      <c r="A72" s="134" t="s">
        <v>326</v>
      </c>
      <c r="B72" s="135" t="s">
        <v>80</v>
      </c>
      <c r="C72" s="134" t="s">
        <v>82</v>
      </c>
      <c r="D72" s="136" t="s">
        <v>410</v>
      </c>
      <c r="E72" s="134" t="s">
        <v>331</v>
      </c>
      <c r="F72" s="134">
        <v>6</v>
      </c>
      <c r="G72" s="137" t="s">
        <v>332</v>
      </c>
      <c r="H72" s="138">
        <v>1335.67</v>
      </c>
      <c r="I72" s="138">
        <f t="shared" si="20"/>
        <v>2003.5050000000001</v>
      </c>
      <c r="J72" s="138">
        <f>'CMI 15.7.67'!R71</f>
        <v>2502.5</v>
      </c>
      <c r="K72" s="139">
        <f>'CMI 15.7.67'!T71</f>
        <v>3384.5549999999998</v>
      </c>
      <c r="L72" s="139">
        <f t="shared" si="14"/>
        <v>-882.05499999999984</v>
      </c>
      <c r="M72" s="140">
        <f t="shared" si="15"/>
        <v>0</v>
      </c>
      <c r="N72" s="141">
        <f t="shared" si="21"/>
        <v>498.99499999999989</v>
      </c>
      <c r="O72" s="141">
        <f t="shared" si="22"/>
        <v>24.906102056146594</v>
      </c>
      <c r="P72" s="129">
        <f t="shared" si="16"/>
        <v>1</v>
      </c>
      <c r="Q72" s="142">
        <f t="shared" si="17"/>
        <v>1</v>
      </c>
      <c r="R72" s="244">
        <f t="shared" si="23"/>
        <v>1</v>
      </c>
      <c r="S72" s="142"/>
      <c r="T72" s="133">
        <f t="shared" si="18"/>
        <v>1</v>
      </c>
      <c r="U72" s="143" t="b">
        <f t="shared" si="19"/>
        <v>1</v>
      </c>
      <c r="V72" s="133">
        <v>52</v>
      </c>
    </row>
    <row r="73" spans="1:22" x14ac:dyDescent="0.4">
      <c r="A73" s="134" t="s">
        <v>326</v>
      </c>
      <c r="B73" s="135" t="s">
        <v>80</v>
      </c>
      <c r="C73" s="134" t="s">
        <v>83</v>
      </c>
      <c r="D73" s="136" t="s">
        <v>411</v>
      </c>
      <c r="E73" s="134" t="s">
        <v>331</v>
      </c>
      <c r="F73" s="134">
        <v>6</v>
      </c>
      <c r="G73" s="137" t="s">
        <v>332</v>
      </c>
      <c r="H73" s="138">
        <v>1355.79</v>
      </c>
      <c r="I73" s="138">
        <f t="shared" si="20"/>
        <v>2033.6849999999999</v>
      </c>
      <c r="J73" s="138">
        <f>'CMI 15.7.67'!R72</f>
        <v>2484.8199999999997</v>
      </c>
      <c r="K73" s="139">
        <f>'CMI 15.7.67'!T72</f>
        <v>2160.3000000000002</v>
      </c>
      <c r="L73" s="139">
        <f t="shared" si="14"/>
        <v>324.51999999999953</v>
      </c>
      <c r="M73" s="140">
        <f t="shared" si="15"/>
        <v>1</v>
      </c>
      <c r="N73" s="141">
        <f t="shared" si="21"/>
        <v>451.13499999999976</v>
      </c>
      <c r="O73" s="141">
        <f t="shared" si="22"/>
        <v>22.18313062249069</v>
      </c>
      <c r="P73" s="129">
        <f t="shared" si="16"/>
        <v>1</v>
      </c>
      <c r="Q73" s="142">
        <f t="shared" si="17"/>
        <v>2</v>
      </c>
      <c r="R73" s="244">
        <f t="shared" si="23"/>
        <v>1</v>
      </c>
      <c r="S73" s="142"/>
      <c r="T73" s="133">
        <f t="shared" si="18"/>
        <v>1</v>
      </c>
      <c r="U73" s="143" t="b">
        <f t="shared" si="19"/>
        <v>1</v>
      </c>
      <c r="V73" s="133">
        <v>60</v>
      </c>
    </row>
    <row r="74" spans="1:22" x14ac:dyDescent="0.4">
      <c r="A74" s="134" t="s">
        <v>326</v>
      </c>
      <c r="B74" s="135" t="s">
        <v>80</v>
      </c>
      <c r="C74" s="134" t="s">
        <v>84</v>
      </c>
      <c r="D74" s="136" t="s">
        <v>412</v>
      </c>
      <c r="E74" s="134" t="s">
        <v>328</v>
      </c>
      <c r="F74" s="134">
        <v>15</v>
      </c>
      <c r="G74" s="137" t="s">
        <v>381</v>
      </c>
      <c r="H74" s="138">
        <v>13532.83</v>
      </c>
      <c r="I74" s="138">
        <f t="shared" si="20"/>
        <v>20299.245000000003</v>
      </c>
      <c r="J74" s="138">
        <f>'CMI 15.7.67'!R73</f>
        <v>22050.400000000001</v>
      </c>
      <c r="K74" s="139">
        <f>'CMI 15.7.67'!T73</f>
        <v>21223.755000000001</v>
      </c>
      <c r="L74" s="139">
        <f t="shared" si="14"/>
        <v>826.64500000000044</v>
      </c>
      <c r="M74" s="140">
        <f t="shared" si="15"/>
        <v>1</v>
      </c>
      <c r="N74" s="141">
        <f t="shared" si="21"/>
        <v>1751.1549999999988</v>
      </c>
      <c r="O74" s="141">
        <f t="shared" si="22"/>
        <v>8.6267001555969127</v>
      </c>
      <c r="P74" s="129">
        <f t="shared" si="16"/>
        <v>1</v>
      </c>
      <c r="Q74" s="142">
        <f t="shared" si="17"/>
        <v>2</v>
      </c>
      <c r="R74" s="244">
        <f t="shared" si="23"/>
        <v>1</v>
      </c>
      <c r="S74" s="142"/>
      <c r="T74" s="133">
        <f t="shared" si="18"/>
        <v>1</v>
      </c>
      <c r="U74" s="143" t="b">
        <f t="shared" si="19"/>
        <v>1</v>
      </c>
      <c r="V74" s="133">
        <v>234</v>
      </c>
    </row>
    <row r="75" spans="1:22" x14ac:dyDescent="0.4">
      <c r="A75" s="134" t="s">
        <v>326</v>
      </c>
      <c r="B75" s="135" t="s">
        <v>80</v>
      </c>
      <c r="C75" s="134" t="s">
        <v>85</v>
      </c>
      <c r="D75" s="136" t="s">
        <v>413</v>
      </c>
      <c r="E75" s="134" t="s">
        <v>331</v>
      </c>
      <c r="F75" s="134">
        <v>2</v>
      </c>
      <c r="G75" s="137" t="s">
        <v>346</v>
      </c>
      <c r="H75" s="138">
        <v>115.28999999999999</v>
      </c>
      <c r="I75" s="138">
        <f t="shared" si="20"/>
        <v>172.935</v>
      </c>
      <c r="J75" s="138">
        <f>'CMI 15.7.67'!R74</f>
        <v>357.786</v>
      </c>
      <c r="K75" s="139">
        <f>'CMI 15.7.67'!T74</f>
        <v>461.79</v>
      </c>
      <c r="L75" s="139">
        <f t="shared" si="14"/>
        <v>-104.00400000000002</v>
      </c>
      <c r="M75" s="140">
        <f t="shared" si="15"/>
        <v>0</v>
      </c>
      <c r="N75" s="141">
        <f t="shared" si="21"/>
        <v>184.851</v>
      </c>
      <c r="O75" s="141">
        <f t="shared" si="22"/>
        <v>106.89045016913869</v>
      </c>
      <c r="P75" s="129">
        <f t="shared" si="16"/>
        <v>1</v>
      </c>
      <c r="Q75" s="142">
        <f t="shared" si="17"/>
        <v>1</v>
      </c>
      <c r="R75" s="244">
        <f t="shared" si="23"/>
        <v>1</v>
      </c>
      <c r="S75" s="142"/>
      <c r="T75" s="133">
        <f t="shared" si="18"/>
        <v>1</v>
      </c>
      <c r="U75" s="143" t="b">
        <f t="shared" si="19"/>
        <v>1</v>
      </c>
      <c r="V75" s="133">
        <v>8</v>
      </c>
    </row>
    <row r="76" spans="1:22" x14ac:dyDescent="0.4">
      <c r="A76" s="134" t="s">
        <v>326</v>
      </c>
      <c r="B76" s="135" t="s">
        <v>80</v>
      </c>
      <c r="C76" s="134" t="s">
        <v>86</v>
      </c>
      <c r="D76" s="136" t="s">
        <v>414</v>
      </c>
      <c r="E76" s="134" t="s">
        <v>331</v>
      </c>
      <c r="F76" s="134">
        <v>6</v>
      </c>
      <c r="G76" s="137" t="s">
        <v>332</v>
      </c>
      <c r="H76" s="138">
        <v>1086.31</v>
      </c>
      <c r="I76" s="138">
        <f t="shared" si="20"/>
        <v>1629.4649999999999</v>
      </c>
      <c r="J76" s="138">
        <f>'CMI 15.7.67'!R75</f>
        <v>2185.1999999999998</v>
      </c>
      <c r="K76" s="139">
        <f>'CMI 15.7.67'!T75</f>
        <v>1766.37</v>
      </c>
      <c r="L76" s="139">
        <f t="shared" si="14"/>
        <v>418.82999999999993</v>
      </c>
      <c r="M76" s="140">
        <f t="shared" si="15"/>
        <v>1</v>
      </c>
      <c r="N76" s="141">
        <f t="shared" si="21"/>
        <v>555.7349999999999</v>
      </c>
      <c r="O76" s="141">
        <f t="shared" si="22"/>
        <v>34.105365871620435</v>
      </c>
      <c r="P76" s="129">
        <f t="shared" si="16"/>
        <v>1</v>
      </c>
      <c r="Q76" s="142">
        <f t="shared" si="17"/>
        <v>2</v>
      </c>
      <c r="R76" s="244">
        <f t="shared" si="23"/>
        <v>1</v>
      </c>
      <c r="S76" s="142"/>
      <c r="T76" s="133">
        <f t="shared" si="18"/>
        <v>1</v>
      </c>
      <c r="U76" s="143" t="b">
        <f t="shared" si="19"/>
        <v>1</v>
      </c>
      <c r="V76" s="133">
        <v>40</v>
      </c>
    </row>
    <row r="77" spans="1:22" x14ac:dyDescent="0.4">
      <c r="A77" s="134" t="s">
        <v>326</v>
      </c>
      <c r="B77" s="135" t="s">
        <v>80</v>
      </c>
      <c r="C77" s="134" t="s">
        <v>87</v>
      </c>
      <c r="D77" s="136" t="s">
        <v>415</v>
      </c>
      <c r="E77" s="134" t="s">
        <v>331</v>
      </c>
      <c r="F77" s="134">
        <v>13</v>
      </c>
      <c r="G77" s="137" t="s">
        <v>344</v>
      </c>
      <c r="H77" s="138">
        <v>4712.79</v>
      </c>
      <c r="I77" s="138">
        <f t="shared" si="20"/>
        <v>7069.1850000000004</v>
      </c>
      <c r="J77" s="138">
        <f>'CMI 15.7.67'!R76</f>
        <v>10345.32</v>
      </c>
      <c r="K77" s="139">
        <f>'CMI 15.7.67'!T76</f>
        <v>7219.9650000000001</v>
      </c>
      <c r="L77" s="139">
        <f t="shared" si="14"/>
        <v>3125.3549999999996</v>
      </c>
      <c r="M77" s="140">
        <f t="shared" si="15"/>
        <v>1</v>
      </c>
      <c r="N77" s="141">
        <f t="shared" si="21"/>
        <v>3276.1349999999993</v>
      </c>
      <c r="O77" s="141">
        <f t="shared" si="22"/>
        <v>46.343885469117005</v>
      </c>
      <c r="P77" s="129">
        <f t="shared" si="16"/>
        <v>1</v>
      </c>
      <c r="Q77" s="142">
        <f t="shared" si="17"/>
        <v>2</v>
      </c>
      <c r="R77" s="244">
        <f t="shared" si="23"/>
        <v>1</v>
      </c>
      <c r="S77" s="142"/>
      <c r="T77" s="133">
        <f t="shared" si="18"/>
        <v>1</v>
      </c>
      <c r="U77" s="143" t="b">
        <f t="shared" si="19"/>
        <v>1</v>
      </c>
      <c r="V77" s="133">
        <v>173</v>
      </c>
    </row>
    <row r="78" spans="1:22" x14ac:dyDescent="0.4">
      <c r="A78" s="134" t="s">
        <v>326</v>
      </c>
      <c r="B78" s="135" t="s">
        <v>80</v>
      </c>
      <c r="C78" s="134" t="s">
        <v>88</v>
      </c>
      <c r="D78" s="136" t="s">
        <v>416</v>
      </c>
      <c r="E78" s="134" t="s">
        <v>331</v>
      </c>
      <c r="F78" s="134">
        <v>5</v>
      </c>
      <c r="G78" s="137" t="s">
        <v>335</v>
      </c>
      <c r="H78" s="138">
        <v>748.52</v>
      </c>
      <c r="I78" s="138">
        <f t="shared" si="20"/>
        <v>1122.78</v>
      </c>
      <c r="J78" s="138">
        <f>'CMI 15.7.67'!R77</f>
        <v>1356.87</v>
      </c>
      <c r="K78" s="139">
        <f>'CMI 15.7.67'!T77</f>
        <v>1132.8899999999999</v>
      </c>
      <c r="L78" s="139">
        <f t="shared" si="14"/>
        <v>223.98000000000002</v>
      </c>
      <c r="M78" s="140">
        <f t="shared" si="15"/>
        <v>1</v>
      </c>
      <c r="N78" s="141">
        <f t="shared" si="21"/>
        <v>234.08999999999992</v>
      </c>
      <c r="O78" s="141">
        <f t="shared" si="22"/>
        <v>20.849142307486769</v>
      </c>
      <c r="P78" s="129">
        <f t="shared" si="16"/>
        <v>1</v>
      </c>
      <c r="Q78" s="142">
        <f t="shared" si="17"/>
        <v>2</v>
      </c>
      <c r="R78" s="244">
        <f t="shared" si="23"/>
        <v>1</v>
      </c>
      <c r="S78" s="142"/>
      <c r="T78" s="133">
        <f t="shared" si="18"/>
        <v>1</v>
      </c>
      <c r="U78" s="143" t="b">
        <f t="shared" si="19"/>
        <v>1</v>
      </c>
      <c r="V78" s="133">
        <v>30</v>
      </c>
    </row>
    <row r="79" spans="1:22" x14ac:dyDescent="0.4">
      <c r="A79" s="134" t="s">
        <v>326</v>
      </c>
      <c r="B79" s="135" t="s">
        <v>80</v>
      </c>
      <c r="C79" s="134" t="s">
        <v>89</v>
      </c>
      <c r="D79" s="136" t="s">
        <v>417</v>
      </c>
      <c r="E79" s="134" t="s">
        <v>331</v>
      </c>
      <c r="F79" s="134">
        <v>5</v>
      </c>
      <c r="G79" s="137" t="s">
        <v>335</v>
      </c>
      <c r="H79" s="138">
        <v>591.56999999999994</v>
      </c>
      <c r="I79" s="138">
        <f t="shared" si="20"/>
        <v>887.3549999999999</v>
      </c>
      <c r="J79" s="138">
        <f>'CMI 15.7.67'!R78</f>
        <v>1023.41</v>
      </c>
      <c r="K79" s="139">
        <f>'CMI 15.7.67'!T78</f>
        <v>1132.8899999999999</v>
      </c>
      <c r="L79" s="139">
        <f t="shared" si="14"/>
        <v>-109.4799999999999</v>
      </c>
      <c r="M79" s="140">
        <f t="shared" si="15"/>
        <v>0</v>
      </c>
      <c r="N79" s="141">
        <f t="shared" si="21"/>
        <v>136.05500000000006</v>
      </c>
      <c r="O79" s="141">
        <f t="shared" si="22"/>
        <v>15.33264589707615</v>
      </c>
      <c r="P79" s="129">
        <f t="shared" si="16"/>
        <v>1</v>
      </c>
      <c r="Q79" s="142">
        <f t="shared" si="17"/>
        <v>1</v>
      </c>
      <c r="R79" s="244">
        <f t="shared" si="23"/>
        <v>1</v>
      </c>
      <c r="S79" s="142"/>
      <c r="T79" s="133">
        <f t="shared" si="18"/>
        <v>1</v>
      </c>
      <c r="U79" s="143" t="b">
        <f t="shared" si="19"/>
        <v>1</v>
      </c>
      <c r="V79" s="133">
        <v>30</v>
      </c>
    </row>
    <row r="80" spans="1:22" x14ac:dyDescent="0.4">
      <c r="A80" s="134" t="s">
        <v>326</v>
      </c>
      <c r="B80" s="135" t="s">
        <v>80</v>
      </c>
      <c r="C80" s="134" t="s">
        <v>90</v>
      </c>
      <c r="D80" s="136" t="s">
        <v>418</v>
      </c>
      <c r="E80" s="134" t="s">
        <v>331</v>
      </c>
      <c r="F80" s="134">
        <v>6</v>
      </c>
      <c r="G80" s="137" t="s">
        <v>332</v>
      </c>
      <c r="H80" s="138">
        <v>941.86</v>
      </c>
      <c r="I80" s="138">
        <f t="shared" si="20"/>
        <v>1412.79</v>
      </c>
      <c r="J80" s="138">
        <f>'CMI 15.7.67'!R79</f>
        <v>1603.09</v>
      </c>
      <c r="K80" s="139">
        <f>'CMI 15.7.67'!T79</f>
        <v>1766.37</v>
      </c>
      <c r="L80" s="139">
        <f t="shared" si="14"/>
        <v>-163.27999999999997</v>
      </c>
      <c r="M80" s="140">
        <f t="shared" si="15"/>
        <v>0</v>
      </c>
      <c r="N80" s="141">
        <f t="shared" si="21"/>
        <v>190.29999999999995</v>
      </c>
      <c r="O80" s="141">
        <f t="shared" si="22"/>
        <v>13.46980089043665</v>
      </c>
      <c r="P80" s="129">
        <f t="shared" si="16"/>
        <v>1</v>
      </c>
      <c r="Q80" s="142">
        <f t="shared" si="17"/>
        <v>1</v>
      </c>
      <c r="R80" s="244">
        <f t="shared" si="23"/>
        <v>1</v>
      </c>
      <c r="S80" s="142"/>
      <c r="T80" s="133">
        <f t="shared" si="18"/>
        <v>1</v>
      </c>
      <c r="U80" s="143" t="b">
        <f t="shared" si="19"/>
        <v>1</v>
      </c>
      <c r="V80" s="133">
        <v>36</v>
      </c>
    </row>
    <row r="81" spans="1:22" x14ac:dyDescent="0.4">
      <c r="A81" s="134" t="s">
        <v>326</v>
      </c>
      <c r="B81" s="135" t="s">
        <v>80</v>
      </c>
      <c r="C81" s="134" t="s">
        <v>91</v>
      </c>
      <c r="D81" s="136" t="s">
        <v>419</v>
      </c>
      <c r="E81" s="134" t="s">
        <v>331</v>
      </c>
      <c r="F81" s="134">
        <v>6</v>
      </c>
      <c r="G81" s="137" t="s">
        <v>332</v>
      </c>
      <c r="H81" s="138">
        <v>1637.0400000000002</v>
      </c>
      <c r="I81" s="138">
        <f t="shared" si="20"/>
        <v>2455.5600000000004</v>
      </c>
      <c r="J81" s="138">
        <f>'CMI 15.7.67'!R80</f>
        <v>3266.88</v>
      </c>
      <c r="K81" s="139">
        <f>'CMI 15.7.67'!T80</f>
        <v>2160.3000000000002</v>
      </c>
      <c r="L81" s="139">
        <f t="shared" si="14"/>
        <v>1106.58</v>
      </c>
      <c r="M81" s="140">
        <f t="shared" si="15"/>
        <v>1</v>
      </c>
      <c r="N81" s="141">
        <f t="shared" si="21"/>
        <v>811.31999999999971</v>
      </c>
      <c r="O81" s="141">
        <f t="shared" si="22"/>
        <v>33.04012119435076</v>
      </c>
      <c r="P81" s="129">
        <f t="shared" si="16"/>
        <v>1</v>
      </c>
      <c r="Q81" s="142">
        <f t="shared" si="17"/>
        <v>2</v>
      </c>
      <c r="R81" s="244">
        <f t="shared" si="23"/>
        <v>1</v>
      </c>
      <c r="S81" s="142"/>
      <c r="T81" s="133">
        <f t="shared" si="18"/>
        <v>1</v>
      </c>
      <c r="U81" s="143" t="b">
        <f t="shared" si="19"/>
        <v>1</v>
      </c>
      <c r="V81" s="133">
        <v>55</v>
      </c>
    </row>
    <row r="82" spans="1:22" x14ac:dyDescent="0.4">
      <c r="A82" s="134" t="s">
        <v>326</v>
      </c>
      <c r="B82" s="135" t="s">
        <v>80</v>
      </c>
      <c r="C82" s="134" t="s">
        <v>92</v>
      </c>
      <c r="D82" s="136" t="s">
        <v>420</v>
      </c>
      <c r="E82" s="134" t="s">
        <v>331</v>
      </c>
      <c r="F82" s="134">
        <v>13</v>
      </c>
      <c r="G82" s="137" t="s">
        <v>344</v>
      </c>
      <c r="H82" s="138">
        <v>4725.84</v>
      </c>
      <c r="I82" s="138">
        <f t="shared" si="20"/>
        <v>7088.76</v>
      </c>
      <c r="J82" s="138">
        <f>'CMI 15.7.67'!R81</f>
        <v>8606.0587500000001</v>
      </c>
      <c r="K82" s="139">
        <f>'CMI 15.7.67'!T81</f>
        <v>7219.9650000000001</v>
      </c>
      <c r="L82" s="139">
        <f t="shared" si="14"/>
        <v>1386.09375</v>
      </c>
      <c r="M82" s="140">
        <f t="shared" si="15"/>
        <v>1</v>
      </c>
      <c r="N82" s="141">
        <f t="shared" si="21"/>
        <v>1517.2987499999999</v>
      </c>
      <c r="O82" s="141">
        <f t="shared" si="22"/>
        <v>21.404290030978618</v>
      </c>
      <c r="P82" s="129">
        <f t="shared" si="16"/>
        <v>1</v>
      </c>
      <c r="Q82" s="142">
        <f t="shared" si="17"/>
        <v>2</v>
      </c>
      <c r="R82" s="244">
        <f t="shared" si="23"/>
        <v>1</v>
      </c>
      <c r="S82" s="142"/>
      <c r="T82" s="133">
        <f t="shared" si="18"/>
        <v>1</v>
      </c>
      <c r="U82" s="143" t="b">
        <f t="shared" si="19"/>
        <v>1</v>
      </c>
      <c r="V82" s="133">
        <v>114</v>
      </c>
    </row>
    <row r="83" spans="1:22" x14ac:dyDescent="0.4">
      <c r="A83" s="134" t="s">
        <v>326</v>
      </c>
      <c r="B83" s="135" t="s">
        <v>80</v>
      </c>
      <c r="C83" s="134" t="s">
        <v>93</v>
      </c>
      <c r="D83" s="136" t="s">
        <v>421</v>
      </c>
      <c r="E83" s="134" t="s">
        <v>331</v>
      </c>
      <c r="F83" s="134">
        <v>6</v>
      </c>
      <c r="G83" s="137" t="s">
        <v>332</v>
      </c>
      <c r="H83" s="138">
        <v>1686.95</v>
      </c>
      <c r="I83" s="138">
        <f t="shared" si="20"/>
        <v>2530.4250000000002</v>
      </c>
      <c r="J83" s="138">
        <f>'CMI 15.7.67'!R82</f>
        <v>2862.21</v>
      </c>
      <c r="K83" s="139">
        <f>'CMI 15.7.67'!T82</f>
        <v>1766.37</v>
      </c>
      <c r="L83" s="139">
        <f t="shared" si="14"/>
        <v>1095.8400000000001</v>
      </c>
      <c r="M83" s="140">
        <f t="shared" si="15"/>
        <v>1</v>
      </c>
      <c r="N83" s="141">
        <f t="shared" si="21"/>
        <v>331.78499999999985</v>
      </c>
      <c r="O83" s="141">
        <f t="shared" si="22"/>
        <v>13.111829040576181</v>
      </c>
      <c r="P83" s="129">
        <f t="shared" si="16"/>
        <v>1</v>
      </c>
      <c r="Q83" s="142">
        <f t="shared" si="17"/>
        <v>2</v>
      </c>
      <c r="R83" s="244">
        <f t="shared" si="23"/>
        <v>1</v>
      </c>
      <c r="S83" s="142"/>
      <c r="T83" s="133">
        <f t="shared" si="18"/>
        <v>1</v>
      </c>
      <c r="U83" s="143" t="b">
        <f t="shared" si="19"/>
        <v>1</v>
      </c>
      <c r="V83" s="133">
        <v>88</v>
      </c>
    </row>
    <row r="84" spans="1:22" x14ac:dyDescent="0.4">
      <c r="A84" s="134" t="s">
        <v>326</v>
      </c>
      <c r="B84" s="135" t="s">
        <v>80</v>
      </c>
      <c r="C84" s="134" t="s">
        <v>94</v>
      </c>
      <c r="D84" s="136" t="s">
        <v>422</v>
      </c>
      <c r="E84" s="134" t="s">
        <v>331</v>
      </c>
      <c r="F84" s="134">
        <v>13</v>
      </c>
      <c r="G84" s="137" t="s">
        <v>344</v>
      </c>
      <c r="H84" s="138">
        <v>3922.1800000000003</v>
      </c>
      <c r="I84" s="138">
        <f t="shared" si="20"/>
        <v>5883.27</v>
      </c>
      <c r="J84" s="138">
        <f>'CMI 15.7.67'!R83</f>
        <v>5801.09</v>
      </c>
      <c r="K84" s="139">
        <f>'CMI 15.7.67'!T83</f>
        <v>7219.9650000000001</v>
      </c>
      <c r="L84" s="139">
        <f t="shared" si="14"/>
        <v>-1418.875</v>
      </c>
      <c r="M84" s="140">
        <f t="shared" si="15"/>
        <v>0</v>
      </c>
      <c r="N84" s="141">
        <f t="shared" si="21"/>
        <v>-82.180000000000291</v>
      </c>
      <c r="O84" s="141">
        <f t="shared" si="22"/>
        <v>-1.3968422322959899</v>
      </c>
      <c r="P84" s="129">
        <f t="shared" si="16"/>
        <v>0</v>
      </c>
      <c r="Q84" s="142">
        <f t="shared" si="17"/>
        <v>0</v>
      </c>
      <c r="R84" s="244">
        <f t="shared" si="23"/>
        <v>0</v>
      </c>
      <c r="S84" s="142"/>
      <c r="T84" s="133">
        <f t="shared" si="18"/>
        <v>0</v>
      </c>
      <c r="U84" s="143" t="b">
        <f t="shared" si="19"/>
        <v>1</v>
      </c>
      <c r="V84" s="133">
        <v>114</v>
      </c>
    </row>
    <row r="85" spans="1:22" x14ac:dyDescent="0.4">
      <c r="A85" s="134" t="s">
        <v>326</v>
      </c>
      <c r="B85" s="135" t="s">
        <v>80</v>
      </c>
      <c r="C85" s="134" t="s">
        <v>95</v>
      </c>
      <c r="D85" s="136" t="s">
        <v>423</v>
      </c>
      <c r="E85" s="134" t="s">
        <v>331</v>
      </c>
      <c r="F85" s="134">
        <v>5</v>
      </c>
      <c r="G85" s="137" t="s">
        <v>335</v>
      </c>
      <c r="H85" s="138">
        <v>776.4</v>
      </c>
      <c r="I85" s="138">
        <f t="shared" si="20"/>
        <v>1164.6000000000001</v>
      </c>
      <c r="J85" s="138">
        <f>'CMI 15.7.67'!R84</f>
        <v>1091.82</v>
      </c>
      <c r="K85" s="139">
        <f>'CMI 15.7.67'!T84</f>
        <v>1132.8899999999999</v>
      </c>
      <c r="L85" s="139">
        <f t="shared" si="14"/>
        <v>-41.069999999999936</v>
      </c>
      <c r="M85" s="140">
        <f t="shared" si="15"/>
        <v>0</v>
      </c>
      <c r="N85" s="141">
        <f t="shared" si="21"/>
        <v>-72.7800000000002</v>
      </c>
      <c r="O85" s="141">
        <f t="shared" si="22"/>
        <v>-6.2493560020608099</v>
      </c>
      <c r="P85" s="129">
        <f t="shared" si="16"/>
        <v>0</v>
      </c>
      <c r="Q85" s="142">
        <f t="shared" si="17"/>
        <v>0</v>
      </c>
      <c r="R85" s="244">
        <f t="shared" si="23"/>
        <v>0</v>
      </c>
      <c r="S85" s="142"/>
      <c r="T85" s="133">
        <f t="shared" si="18"/>
        <v>0</v>
      </c>
      <c r="U85" s="143" t="b">
        <f t="shared" si="19"/>
        <v>1</v>
      </c>
      <c r="V85" s="133">
        <v>30</v>
      </c>
    </row>
    <row r="86" spans="1:22" x14ac:dyDescent="0.4">
      <c r="A86" s="134" t="s">
        <v>326</v>
      </c>
      <c r="B86" s="135" t="s">
        <v>80</v>
      </c>
      <c r="C86" s="134" t="s">
        <v>96</v>
      </c>
      <c r="D86" s="136" t="s">
        <v>424</v>
      </c>
      <c r="E86" s="134" t="s">
        <v>331</v>
      </c>
      <c r="F86" s="134">
        <v>5</v>
      </c>
      <c r="G86" s="137" t="s">
        <v>335</v>
      </c>
      <c r="H86" s="138">
        <v>591.46999999999991</v>
      </c>
      <c r="I86" s="138">
        <f t="shared" si="20"/>
        <v>887.20499999999993</v>
      </c>
      <c r="J86" s="138">
        <f>'CMI 15.7.67'!R85</f>
        <v>1213.1324999999999</v>
      </c>
      <c r="K86" s="139">
        <f>'CMI 15.7.67'!T85</f>
        <v>1132.8899999999999</v>
      </c>
      <c r="L86" s="139">
        <f t="shared" si="14"/>
        <v>80.242500000000064</v>
      </c>
      <c r="M86" s="140">
        <f t="shared" si="15"/>
        <v>1</v>
      </c>
      <c r="N86" s="141">
        <f t="shared" si="21"/>
        <v>325.92750000000001</v>
      </c>
      <c r="O86" s="141">
        <f t="shared" si="22"/>
        <v>36.736436336585122</v>
      </c>
      <c r="P86" s="129">
        <f t="shared" si="16"/>
        <v>1</v>
      </c>
      <c r="Q86" s="142">
        <f t="shared" si="17"/>
        <v>2</v>
      </c>
      <c r="R86" s="244">
        <f t="shared" si="23"/>
        <v>1</v>
      </c>
      <c r="S86" s="142"/>
      <c r="T86" s="133">
        <f t="shared" si="18"/>
        <v>1</v>
      </c>
      <c r="U86" s="143" t="b">
        <f t="shared" si="19"/>
        <v>1</v>
      </c>
      <c r="V86" s="133">
        <v>30</v>
      </c>
    </row>
    <row r="87" spans="1:22" x14ac:dyDescent="0.4">
      <c r="A87" s="134" t="s">
        <v>326</v>
      </c>
      <c r="B87" s="135" t="s">
        <v>80</v>
      </c>
      <c r="C87" s="134" t="s">
        <v>97</v>
      </c>
      <c r="D87" s="136" t="s">
        <v>425</v>
      </c>
      <c r="E87" s="134" t="s">
        <v>331</v>
      </c>
      <c r="F87" s="134">
        <v>5</v>
      </c>
      <c r="G87" s="137" t="s">
        <v>335</v>
      </c>
      <c r="H87" s="138">
        <v>584.39</v>
      </c>
      <c r="I87" s="138">
        <f t="shared" si="20"/>
        <v>876.58499999999992</v>
      </c>
      <c r="J87" s="138">
        <f>'CMI 15.7.67'!R86</f>
        <v>1654.72</v>
      </c>
      <c r="K87" s="139">
        <f>'CMI 15.7.67'!T86</f>
        <v>1132.8899999999999</v>
      </c>
      <c r="L87" s="139">
        <f t="shared" si="14"/>
        <v>521.83000000000015</v>
      </c>
      <c r="M87" s="140">
        <f t="shared" si="15"/>
        <v>1</v>
      </c>
      <c r="N87" s="141">
        <f t="shared" si="21"/>
        <v>778.1350000000001</v>
      </c>
      <c r="O87" s="141">
        <f t="shared" si="22"/>
        <v>88.768915735496293</v>
      </c>
      <c r="P87" s="129">
        <f t="shared" si="16"/>
        <v>1</v>
      </c>
      <c r="Q87" s="142">
        <f t="shared" si="17"/>
        <v>2</v>
      </c>
      <c r="R87" s="244">
        <f t="shared" si="23"/>
        <v>1</v>
      </c>
      <c r="S87" s="142"/>
      <c r="T87" s="133">
        <f t="shared" si="18"/>
        <v>1</v>
      </c>
      <c r="U87" s="143" t="b">
        <f t="shared" si="19"/>
        <v>1</v>
      </c>
      <c r="V87" s="133">
        <v>36</v>
      </c>
    </row>
    <row r="88" spans="1:22" x14ac:dyDescent="0.4">
      <c r="A88" s="134" t="s">
        <v>326</v>
      </c>
      <c r="B88" s="135" t="s">
        <v>80</v>
      </c>
      <c r="C88" s="134" t="s">
        <v>98</v>
      </c>
      <c r="D88" s="136" t="s">
        <v>426</v>
      </c>
      <c r="E88" s="134" t="s">
        <v>331</v>
      </c>
      <c r="F88" s="134">
        <v>5</v>
      </c>
      <c r="G88" s="137" t="s">
        <v>335</v>
      </c>
      <c r="H88" s="138">
        <v>685.42</v>
      </c>
      <c r="I88" s="138">
        <f t="shared" si="20"/>
        <v>1028.1299999999999</v>
      </c>
      <c r="J88" s="138">
        <f>'CMI 15.7.67'!R87</f>
        <v>1250.7749999999999</v>
      </c>
      <c r="K88" s="139">
        <f>'CMI 15.7.67'!T87</f>
        <v>1132.8899999999999</v>
      </c>
      <c r="L88" s="139">
        <f t="shared" si="14"/>
        <v>117.88499999999999</v>
      </c>
      <c r="M88" s="140">
        <f t="shared" si="15"/>
        <v>1</v>
      </c>
      <c r="N88" s="141">
        <f t="shared" si="21"/>
        <v>222.64499999999998</v>
      </c>
      <c r="O88" s="141">
        <f t="shared" si="22"/>
        <v>21.655335414782179</v>
      </c>
      <c r="P88" s="129">
        <f t="shared" si="16"/>
        <v>1</v>
      </c>
      <c r="Q88" s="142">
        <f t="shared" si="17"/>
        <v>2</v>
      </c>
      <c r="R88" s="244">
        <f t="shared" si="23"/>
        <v>1</v>
      </c>
      <c r="S88" s="142"/>
      <c r="T88" s="133">
        <f t="shared" si="18"/>
        <v>1</v>
      </c>
      <c r="U88" s="143" t="b">
        <f t="shared" si="19"/>
        <v>1</v>
      </c>
      <c r="V88" s="133">
        <v>30</v>
      </c>
    </row>
    <row r="89" spans="1:22" x14ac:dyDescent="0.4">
      <c r="A89" s="134" t="s">
        <v>326</v>
      </c>
      <c r="B89" s="135" t="s">
        <v>80</v>
      </c>
      <c r="C89" s="134" t="s">
        <v>99</v>
      </c>
      <c r="D89" s="136" t="s">
        <v>427</v>
      </c>
      <c r="E89" s="134" t="s">
        <v>331</v>
      </c>
      <c r="F89" s="134">
        <v>13</v>
      </c>
      <c r="G89" s="137" t="s">
        <v>344</v>
      </c>
      <c r="H89" s="138">
        <v>5266.2999999999993</v>
      </c>
      <c r="I89" s="138">
        <f t="shared" si="20"/>
        <v>7899.4499999999989</v>
      </c>
      <c r="J89" s="138">
        <f>'CMI 15.7.67'!R88</f>
        <v>9588.77</v>
      </c>
      <c r="K89" s="139">
        <f>'CMI 15.7.67'!T88</f>
        <v>7219.9650000000001</v>
      </c>
      <c r="L89" s="139">
        <f t="shared" si="14"/>
        <v>2368.8050000000003</v>
      </c>
      <c r="M89" s="140">
        <f t="shared" si="15"/>
        <v>1</v>
      </c>
      <c r="N89" s="141">
        <f t="shared" si="21"/>
        <v>1689.3200000000015</v>
      </c>
      <c r="O89" s="141">
        <f t="shared" si="22"/>
        <v>21.385286317401867</v>
      </c>
      <c r="P89" s="129">
        <f t="shared" si="16"/>
        <v>1</v>
      </c>
      <c r="Q89" s="142">
        <f t="shared" si="17"/>
        <v>2</v>
      </c>
      <c r="R89" s="244">
        <f t="shared" si="23"/>
        <v>1</v>
      </c>
      <c r="S89" s="142"/>
      <c r="T89" s="133">
        <f t="shared" si="18"/>
        <v>1</v>
      </c>
      <c r="U89" s="143" t="b">
        <f t="shared" si="19"/>
        <v>1</v>
      </c>
      <c r="V89" s="133">
        <v>139</v>
      </c>
    </row>
    <row r="90" spans="1:22" x14ac:dyDescent="0.4">
      <c r="A90" s="134" t="s">
        <v>326</v>
      </c>
      <c r="B90" s="135" t="s">
        <v>80</v>
      </c>
      <c r="C90" s="134" t="s">
        <v>100</v>
      </c>
      <c r="D90" s="136" t="s">
        <v>428</v>
      </c>
      <c r="E90" s="134" t="s">
        <v>331</v>
      </c>
      <c r="F90" s="134">
        <v>3</v>
      </c>
      <c r="G90" s="137" t="s">
        <v>398</v>
      </c>
      <c r="H90" s="138">
        <v>624.66000000000008</v>
      </c>
      <c r="I90" s="138">
        <f t="shared" si="20"/>
        <v>936.99000000000012</v>
      </c>
      <c r="J90" s="138">
        <f>'CMI 15.7.67'!R89</f>
        <v>1098.8399999999999</v>
      </c>
      <c r="K90" s="139">
        <f>'CMI 15.7.67'!T89</f>
        <v>1132.8899999999999</v>
      </c>
      <c r="L90" s="139">
        <f t="shared" si="14"/>
        <v>-34.049999999999955</v>
      </c>
      <c r="M90" s="140">
        <f t="shared" si="15"/>
        <v>0</v>
      </c>
      <c r="N90" s="141">
        <f t="shared" si="21"/>
        <v>161.8499999999998</v>
      </c>
      <c r="O90" s="141">
        <f t="shared" si="22"/>
        <v>17.273396727819907</v>
      </c>
      <c r="P90" s="129">
        <f t="shared" si="16"/>
        <v>1</v>
      </c>
      <c r="Q90" s="142">
        <f t="shared" si="17"/>
        <v>1</v>
      </c>
      <c r="R90" s="244">
        <f t="shared" si="23"/>
        <v>1</v>
      </c>
      <c r="S90" s="142"/>
      <c r="T90" s="133">
        <f t="shared" si="18"/>
        <v>1</v>
      </c>
      <c r="U90" s="143" t="b">
        <f t="shared" si="19"/>
        <v>1</v>
      </c>
      <c r="V90" s="133">
        <v>30</v>
      </c>
    </row>
    <row r="91" spans="1:22" x14ac:dyDescent="0.4">
      <c r="A91" s="134" t="s">
        <v>326</v>
      </c>
      <c r="B91" s="135" t="s">
        <v>80</v>
      </c>
      <c r="C91" s="134" t="s">
        <v>101</v>
      </c>
      <c r="D91" s="136" t="s">
        <v>429</v>
      </c>
      <c r="E91" s="134" t="s">
        <v>331</v>
      </c>
      <c r="F91" s="134">
        <v>3</v>
      </c>
      <c r="G91" s="137" t="s">
        <v>398</v>
      </c>
      <c r="H91" s="138">
        <v>465.45</v>
      </c>
      <c r="I91" s="138">
        <f t="shared" si="20"/>
        <v>698.17500000000007</v>
      </c>
      <c r="J91" s="138">
        <f>'CMI 15.7.67'!R90</f>
        <v>1004.17</v>
      </c>
      <c r="K91" s="139">
        <f>'CMI 15.7.67'!T90</f>
        <v>662.61</v>
      </c>
      <c r="L91" s="139">
        <f t="shared" si="14"/>
        <v>341.55999999999995</v>
      </c>
      <c r="M91" s="140">
        <f t="shared" si="15"/>
        <v>1</v>
      </c>
      <c r="N91" s="141">
        <f t="shared" si="21"/>
        <v>305.99499999999989</v>
      </c>
      <c r="O91" s="141">
        <f t="shared" si="22"/>
        <v>43.827836860385986</v>
      </c>
      <c r="P91" s="129">
        <f t="shared" si="16"/>
        <v>1</v>
      </c>
      <c r="Q91" s="142">
        <f t="shared" si="17"/>
        <v>2</v>
      </c>
      <c r="R91" s="244">
        <f t="shared" si="23"/>
        <v>1</v>
      </c>
      <c r="S91" s="142"/>
      <c r="T91" s="133">
        <f t="shared" si="18"/>
        <v>1</v>
      </c>
      <c r="U91" s="143" t="b">
        <f t="shared" si="19"/>
        <v>1</v>
      </c>
      <c r="V91" s="133">
        <v>30</v>
      </c>
    </row>
  </sheetData>
  <conditionalFormatting sqref="V4:V91">
    <cfRule type="cellIs" dxfId="1" priority="1" operator="equal">
      <formula>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028BE-0A31-447B-9D94-CE5B849EA7C7}">
  <dimension ref="A1:Z90"/>
  <sheetViews>
    <sheetView workbookViewId="0">
      <pane xSplit="4" ySplit="2" topLeftCell="J3" activePane="bottomRight" state="frozen"/>
      <selection pane="topRight" activeCell="E1" sqref="E1"/>
      <selection pane="bottomLeft" activeCell="A3" sqref="A3"/>
      <selection pane="bottomRight" activeCell="Q2" sqref="Q2"/>
    </sheetView>
  </sheetViews>
  <sheetFormatPr defaultRowHeight="18" x14ac:dyDescent="0.35"/>
  <cols>
    <col min="1" max="1" width="4.8984375" style="1" customWidth="1"/>
    <col min="2" max="3" width="8.796875" style="1"/>
    <col min="4" max="4" width="12" style="1" customWidth="1"/>
    <col min="5" max="5" width="6.19921875" style="1" customWidth="1"/>
    <col min="6" max="6" width="5.8984375" style="1" customWidth="1"/>
    <col min="7" max="7" width="6.796875" style="1" customWidth="1"/>
    <col min="8" max="9" width="10.296875" style="1" bestFit="1" customWidth="1"/>
    <col min="10" max="10" width="11.296875" style="1" bestFit="1" customWidth="1"/>
    <col min="11" max="11" width="8.8984375" style="1" bestFit="1" customWidth="1"/>
    <col min="12" max="12" width="11.296875" style="1" bestFit="1" customWidth="1"/>
    <col min="13" max="15" width="8.8984375" style="1" bestFit="1" customWidth="1"/>
    <col min="16" max="17" width="8.796875" style="1"/>
    <col min="18" max="18" width="10.5" style="1" customWidth="1"/>
    <col min="19" max="19" width="9.09765625" style="1" customWidth="1"/>
    <col min="20" max="20" width="12" style="1" customWidth="1"/>
    <col min="21" max="21" width="12.796875" style="1" customWidth="1"/>
    <col min="22" max="22" width="8.296875" style="1" customWidth="1"/>
    <col min="23" max="23" width="10.296875" style="1" bestFit="1" customWidth="1"/>
    <col min="24" max="24" width="9.296875" style="1" bestFit="1" customWidth="1"/>
    <col min="25" max="16384" width="8.796875" style="1"/>
  </cols>
  <sheetData>
    <row r="1" spans="1:26" x14ac:dyDescent="0.35">
      <c r="R1" s="237" t="s">
        <v>235</v>
      </c>
      <c r="S1" s="237"/>
      <c r="T1" s="237"/>
      <c r="U1" s="237"/>
      <c r="V1" s="237"/>
    </row>
    <row r="2" spans="1:26" s="11" customFormat="1" ht="60.6" customHeight="1" x14ac:dyDescent="0.25">
      <c r="A2" s="9" t="s">
        <v>211</v>
      </c>
      <c r="B2" s="9" t="s">
        <v>212</v>
      </c>
      <c r="C2" s="9" t="s">
        <v>213</v>
      </c>
      <c r="D2" s="9" t="s">
        <v>214</v>
      </c>
      <c r="E2" s="9" t="s">
        <v>215</v>
      </c>
      <c r="F2" s="9" t="s">
        <v>216</v>
      </c>
      <c r="G2" s="8" t="s">
        <v>217</v>
      </c>
      <c r="H2" s="9" t="s">
        <v>218</v>
      </c>
      <c r="I2" s="9" t="s">
        <v>219</v>
      </c>
      <c r="J2" s="9" t="s">
        <v>220</v>
      </c>
      <c r="K2" s="8" t="s">
        <v>106</v>
      </c>
      <c r="L2" s="10" t="s">
        <v>221</v>
      </c>
      <c r="M2" s="9" t="s">
        <v>222</v>
      </c>
      <c r="N2" s="9" t="s">
        <v>223</v>
      </c>
      <c r="O2" s="9" t="s">
        <v>224</v>
      </c>
      <c r="P2" s="9" t="s">
        <v>225</v>
      </c>
      <c r="Q2" s="8" t="s">
        <v>237</v>
      </c>
      <c r="R2" s="10" t="s">
        <v>298</v>
      </c>
      <c r="S2" s="10" t="s">
        <v>234</v>
      </c>
      <c r="T2" s="10" t="s">
        <v>233</v>
      </c>
      <c r="U2" s="10" t="s">
        <v>236</v>
      </c>
      <c r="V2" s="10"/>
      <c r="W2" s="11" t="s">
        <v>306</v>
      </c>
      <c r="X2" s="11" t="s">
        <v>307</v>
      </c>
      <c r="Y2" s="11" t="s">
        <v>308</v>
      </c>
      <c r="Z2" s="11" t="s">
        <v>309</v>
      </c>
    </row>
    <row r="3" spans="1:26" x14ac:dyDescent="0.35">
      <c r="A3" s="3">
        <v>8</v>
      </c>
      <c r="B3" s="3" t="s">
        <v>7</v>
      </c>
      <c r="C3" s="3">
        <v>10711</v>
      </c>
      <c r="D3" s="3" t="s">
        <v>123</v>
      </c>
      <c r="E3" s="3" t="s">
        <v>226</v>
      </c>
      <c r="F3" s="3">
        <v>392</v>
      </c>
      <c r="G3" s="7">
        <v>9</v>
      </c>
      <c r="H3" s="4">
        <v>21738</v>
      </c>
      <c r="I3" s="4">
        <v>21738</v>
      </c>
      <c r="J3" s="4">
        <v>92421</v>
      </c>
      <c r="K3" s="117">
        <v>86.361999999999995</v>
      </c>
      <c r="L3" s="4">
        <v>33219.699999999997</v>
      </c>
      <c r="M3" s="4">
        <v>1.5282</v>
      </c>
      <c r="N3" s="4">
        <v>0.18990000000000001</v>
      </c>
      <c r="O3" s="4">
        <v>36.679299999999998</v>
      </c>
      <c r="P3" s="3">
        <v>1.2</v>
      </c>
      <c r="Q3" s="5">
        <f>IF(K3&gt;=80,1,0)</f>
        <v>1</v>
      </c>
      <c r="R3" s="4">
        <f>(L3/G3)*9</f>
        <v>33219.699999999997</v>
      </c>
      <c r="S3" s="4">
        <v>14149.17</v>
      </c>
      <c r="T3" s="4">
        <f>(S3/6)*9</f>
        <v>21223.755000000001</v>
      </c>
      <c r="U3" s="6">
        <f>R3-T3</f>
        <v>11995.944999999996</v>
      </c>
      <c r="V3" s="5"/>
      <c r="W3" s="2">
        <v>18371.689999999999</v>
      </c>
      <c r="X3" s="2">
        <v>18682.32</v>
      </c>
      <c r="Y3" s="1">
        <v>310.63000000000102</v>
      </c>
      <c r="Z3" s="1">
        <v>1.6908079768382822E-2</v>
      </c>
    </row>
    <row r="4" spans="1:26" x14ac:dyDescent="0.35">
      <c r="A4" s="3">
        <v>8</v>
      </c>
      <c r="B4" s="3" t="s">
        <v>7</v>
      </c>
      <c r="C4" s="3">
        <v>11104</v>
      </c>
      <c r="D4" s="3" t="s">
        <v>124</v>
      </c>
      <c r="E4" s="3" t="s">
        <v>227</v>
      </c>
      <c r="F4" s="3">
        <v>30</v>
      </c>
      <c r="G4" s="7">
        <v>9</v>
      </c>
      <c r="H4" s="4">
        <v>1660</v>
      </c>
      <c r="I4" s="4">
        <v>1660</v>
      </c>
      <c r="J4" s="4">
        <v>5324</v>
      </c>
      <c r="K4" s="117">
        <v>65.006</v>
      </c>
      <c r="L4" s="4">
        <v>1006.65</v>
      </c>
      <c r="M4" s="4">
        <v>0.60640000000000005</v>
      </c>
      <c r="N4" s="4">
        <v>0.18990000000000001</v>
      </c>
      <c r="O4" s="4">
        <v>9.4794999999999998</v>
      </c>
      <c r="P4" s="3">
        <v>0.6</v>
      </c>
      <c r="Q4" s="5">
        <f t="shared" ref="Q4:Q67" si="0">IF(K4&gt;=80,1,0)</f>
        <v>0</v>
      </c>
      <c r="R4" s="4">
        <f t="shared" ref="R4:R67" si="1">(L4/G4)*9</f>
        <v>1006.65</v>
      </c>
      <c r="S4" s="4">
        <v>1177.58</v>
      </c>
      <c r="T4" s="4">
        <f t="shared" ref="T4:T67" si="2">(S4/6)*9</f>
        <v>1766.37</v>
      </c>
      <c r="U4" s="6">
        <f t="shared" ref="U4:U67" si="3">R4-T4</f>
        <v>-759.71999999999991</v>
      </c>
      <c r="V4" s="5"/>
      <c r="W4" s="2">
        <v>622.04</v>
      </c>
      <c r="X4" s="2">
        <v>630.54000000000008</v>
      </c>
      <c r="Y4" s="1">
        <v>8.5000000000001137</v>
      </c>
      <c r="Z4" s="1">
        <v>1.3664716095428131E-2</v>
      </c>
    </row>
    <row r="5" spans="1:26" x14ac:dyDescent="0.35">
      <c r="A5" s="3">
        <v>8</v>
      </c>
      <c r="B5" s="3" t="s">
        <v>7</v>
      </c>
      <c r="C5" s="3">
        <v>11105</v>
      </c>
      <c r="D5" s="3" t="s">
        <v>125</v>
      </c>
      <c r="E5" s="3" t="s">
        <v>227</v>
      </c>
      <c r="F5" s="3">
        <v>40</v>
      </c>
      <c r="G5" s="7">
        <v>9</v>
      </c>
      <c r="H5" s="4">
        <v>2345</v>
      </c>
      <c r="I5" s="4">
        <v>2345</v>
      </c>
      <c r="J5" s="4">
        <v>5890</v>
      </c>
      <c r="K5" s="117">
        <v>53.938000000000002</v>
      </c>
      <c r="L5" s="4">
        <v>1219.27</v>
      </c>
      <c r="M5" s="4">
        <v>0.51990000000000003</v>
      </c>
      <c r="N5" s="4">
        <v>0.18779999999999999</v>
      </c>
      <c r="O5" s="4">
        <v>4.4184000000000001</v>
      </c>
      <c r="P5" s="3">
        <v>0.6</v>
      </c>
      <c r="Q5" s="5">
        <f t="shared" si="0"/>
        <v>0</v>
      </c>
      <c r="R5" s="4">
        <f t="shared" si="1"/>
        <v>1219.27</v>
      </c>
      <c r="S5" s="4">
        <v>1177.58</v>
      </c>
      <c r="T5" s="4">
        <f t="shared" si="2"/>
        <v>1766.37</v>
      </c>
      <c r="U5" s="6">
        <f t="shared" si="3"/>
        <v>-547.09999999999991</v>
      </c>
      <c r="V5" s="5"/>
      <c r="W5" s="2">
        <v>956.84999999999991</v>
      </c>
      <c r="X5" s="2">
        <v>850.86999999999989</v>
      </c>
      <c r="Y5" s="1">
        <v>-105.98000000000002</v>
      </c>
      <c r="Z5" s="1">
        <v>-0.11075926216230342</v>
      </c>
    </row>
    <row r="6" spans="1:26" x14ac:dyDescent="0.35">
      <c r="A6" s="3">
        <v>8</v>
      </c>
      <c r="B6" s="3" t="s">
        <v>7</v>
      </c>
      <c r="C6" s="3">
        <v>11106</v>
      </c>
      <c r="D6" s="3" t="s">
        <v>126</v>
      </c>
      <c r="E6" s="3" t="s">
        <v>227</v>
      </c>
      <c r="F6" s="3">
        <v>43</v>
      </c>
      <c r="G6" s="7">
        <v>9</v>
      </c>
      <c r="H6" s="4">
        <v>2710</v>
      </c>
      <c r="I6" s="4">
        <v>2603</v>
      </c>
      <c r="J6" s="4">
        <v>6803</v>
      </c>
      <c r="K6" s="117">
        <v>57.951999999999998</v>
      </c>
      <c r="L6" s="4">
        <v>1396.5</v>
      </c>
      <c r="M6" s="4">
        <v>0.53649999999999998</v>
      </c>
      <c r="N6" s="4">
        <v>0.18990000000000001</v>
      </c>
      <c r="O6" s="4">
        <v>6.774</v>
      </c>
      <c r="P6" s="3">
        <v>0.6</v>
      </c>
      <c r="Q6" s="5">
        <f t="shared" si="0"/>
        <v>0</v>
      </c>
      <c r="R6" s="4">
        <f t="shared" si="1"/>
        <v>1396.5</v>
      </c>
      <c r="S6" s="4">
        <v>755.26</v>
      </c>
      <c r="T6" s="4">
        <f t="shared" si="2"/>
        <v>1132.8899999999999</v>
      </c>
      <c r="U6" s="6">
        <f t="shared" si="3"/>
        <v>263.61000000000013</v>
      </c>
      <c r="V6" s="5"/>
      <c r="W6" s="2">
        <v>730.17000000000007</v>
      </c>
      <c r="X6" s="2">
        <v>789.6400000000001</v>
      </c>
      <c r="Y6" s="1">
        <v>59.470000000000027</v>
      </c>
      <c r="Z6" s="1">
        <v>8.1446786364819182E-2</v>
      </c>
    </row>
    <row r="7" spans="1:26" x14ac:dyDescent="0.35">
      <c r="A7" s="3">
        <v>8</v>
      </c>
      <c r="B7" s="3" t="s">
        <v>7</v>
      </c>
      <c r="C7" s="3">
        <v>11107</v>
      </c>
      <c r="D7" s="3" t="s">
        <v>127</v>
      </c>
      <c r="E7" s="3" t="s">
        <v>227</v>
      </c>
      <c r="F7" s="3">
        <v>36</v>
      </c>
      <c r="G7" s="7">
        <v>10</v>
      </c>
      <c r="H7" s="4">
        <v>1459</v>
      </c>
      <c r="I7" s="4">
        <v>1459</v>
      </c>
      <c r="J7" s="4">
        <v>3325</v>
      </c>
      <c r="K7" s="117">
        <v>30.382000000000001</v>
      </c>
      <c r="L7" s="4">
        <v>954.21199999999999</v>
      </c>
      <c r="M7" s="4">
        <v>0.65400000000000003</v>
      </c>
      <c r="N7" s="4">
        <v>0.16619999999999999</v>
      </c>
      <c r="O7" s="4">
        <v>10.336499999999999</v>
      </c>
      <c r="P7" s="3">
        <v>0.6</v>
      </c>
      <c r="Q7" s="5">
        <f t="shared" si="0"/>
        <v>0</v>
      </c>
      <c r="R7" s="4">
        <f t="shared" si="1"/>
        <v>858.79079999999999</v>
      </c>
      <c r="S7" s="4">
        <v>755.26</v>
      </c>
      <c r="T7" s="4">
        <f t="shared" si="2"/>
        <v>1132.8899999999999</v>
      </c>
      <c r="U7" s="6">
        <f t="shared" si="3"/>
        <v>-274.09919999999988</v>
      </c>
      <c r="V7" s="5"/>
      <c r="W7" s="2">
        <v>401.6</v>
      </c>
      <c r="X7" s="2">
        <v>439.89</v>
      </c>
      <c r="Y7" s="1">
        <v>38.289999999999964</v>
      </c>
      <c r="Z7" s="1">
        <v>9.5343625498007872E-2</v>
      </c>
    </row>
    <row r="8" spans="1:26" x14ac:dyDescent="0.35">
      <c r="A8" s="3">
        <v>8</v>
      </c>
      <c r="B8" s="3" t="s">
        <v>7</v>
      </c>
      <c r="C8" s="3">
        <v>11108</v>
      </c>
      <c r="D8" s="3" t="s">
        <v>128</v>
      </c>
      <c r="E8" s="3" t="s">
        <v>227</v>
      </c>
      <c r="F8" s="3">
        <v>30</v>
      </c>
      <c r="G8" s="7">
        <v>8</v>
      </c>
      <c r="H8" s="4">
        <v>1970</v>
      </c>
      <c r="I8" s="4">
        <v>1970</v>
      </c>
      <c r="J8" s="4">
        <v>5716</v>
      </c>
      <c r="K8" s="117">
        <v>78.409000000000006</v>
      </c>
      <c r="L8" s="4">
        <v>1167.92</v>
      </c>
      <c r="M8" s="4">
        <v>0.59289999999999998</v>
      </c>
      <c r="N8" s="4">
        <v>0.18990000000000001</v>
      </c>
      <c r="O8" s="4">
        <v>6.6234999999999999</v>
      </c>
      <c r="P8" s="3">
        <v>0.6</v>
      </c>
      <c r="Q8" s="5">
        <f t="shared" si="0"/>
        <v>0</v>
      </c>
      <c r="R8" s="4">
        <f t="shared" si="1"/>
        <v>1313.91</v>
      </c>
      <c r="S8" s="4">
        <v>1177.58</v>
      </c>
      <c r="T8" s="4">
        <f t="shared" si="2"/>
        <v>1766.37</v>
      </c>
      <c r="U8" s="6">
        <f t="shared" si="3"/>
        <v>-452.45999999999981</v>
      </c>
      <c r="V8" s="5"/>
      <c r="W8" s="2">
        <v>955.62</v>
      </c>
      <c r="X8" s="2">
        <v>938.56999999999994</v>
      </c>
      <c r="Y8" s="1">
        <v>-17.050000000000068</v>
      </c>
      <c r="Z8" s="1">
        <v>-1.7841819970281145E-2</v>
      </c>
    </row>
    <row r="9" spans="1:26" x14ac:dyDescent="0.35">
      <c r="A9" s="3">
        <v>8</v>
      </c>
      <c r="B9" s="3" t="s">
        <v>7</v>
      </c>
      <c r="C9" s="3">
        <v>11109</v>
      </c>
      <c r="D9" s="3" t="s">
        <v>129</v>
      </c>
      <c r="E9" s="3" t="s">
        <v>227</v>
      </c>
      <c r="F9" s="3">
        <v>61</v>
      </c>
      <c r="G9" s="7">
        <v>8</v>
      </c>
      <c r="H9" s="4">
        <v>4096</v>
      </c>
      <c r="I9" s="4">
        <v>4096</v>
      </c>
      <c r="J9" s="4">
        <v>10271</v>
      </c>
      <c r="K9" s="117">
        <v>69.290999999999997</v>
      </c>
      <c r="L9" s="4">
        <v>2285.44</v>
      </c>
      <c r="M9" s="4">
        <v>0.55800000000000005</v>
      </c>
      <c r="N9" s="4">
        <v>0.18779999999999999</v>
      </c>
      <c r="O9" s="4">
        <v>6.7633000000000001</v>
      </c>
      <c r="P9" s="3">
        <v>0.6</v>
      </c>
      <c r="Q9" s="5">
        <f t="shared" si="0"/>
        <v>0</v>
      </c>
      <c r="R9" s="4">
        <f t="shared" si="1"/>
        <v>2571.12</v>
      </c>
      <c r="S9" s="4">
        <v>1177.58</v>
      </c>
      <c r="T9" s="4">
        <f t="shared" si="2"/>
        <v>1766.37</v>
      </c>
      <c r="U9" s="6">
        <f t="shared" si="3"/>
        <v>804.75</v>
      </c>
      <c r="V9" s="5"/>
      <c r="W9" s="2">
        <v>1231.74</v>
      </c>
      <c r="X9" s="2">
        <v>905.24</v>
      </c>
      <c r="Y9" s="1">
        <v>-326.5</v>
      </c>
      <c r="Z9" s="1">
        <v>-0.26507217432250313</v>
      </c>
    </row>
    <row r="10" spans="1:26" x14ac:dyDescent="0.35">
      <c r="A10" s="3">
        <v>8</v>
      </c>
      <c r="B10" s="3" t="s">
        <v>7</v>
      </c>
      <c r="C10" s="3">
        <v>11110</v>
      </c>
      <c r="D10" s="3" t="s">
        <v>130</v>
      </c>
      <c r="E10" s="3" t="s">
        <v>228</v>
      </c>
      <c r="F10" s="3">
        <v>90</v>
      </c>
      <c r="G10" s="7">
        <v>9</v>
      </c>
      <c r="H10" s="4">
        <v>4921</v>
      </c>
      <c r="I10" s="4">
        <v>4916</v>
      </c>
      <c r="J10" s="4">
        <v>16239</v>
      </c>
      <c r="K10" s="117">
        <v>66.093000000000004</v>
      </c>
      <c r="L10" s="4">
        <v>3559.48</v>
      </c>
      <c r="M10" s="4">
        <v>0.72409999999999997</v>
      </c>
      <c r="N10" s="4">
        <v>0.18990000000000001</v>
      </c>
      <c r="O10" s="4">
        <v>25.364599999999999</v>
      </c>
      <c r="P10" s="3">
        <v>0.8</v>
      </c>
      <c r="Q10" s="5">
        <f t="shared" si="0"/>
        <v>0</v>
      </c>
      <c r="R10" s="4">
        <f t="shared" si="1"/>
        <v>3559.48</v>
      </c>
      <c r="S10" s="4">
        <v>3225.73</v>
      </c>
      <c r="T10" s="4">
        <f t="shared" si="2"/>
        <v>4838.5950000000003</v>
      </c>
      <c r="U10" s="6">
        <f t="shared" si="3"/>
        <v>-1279.1150000000002</v>
      </c>
      <c r="V10" s="5"/>
      <c r="W10" s="2">
        <v>1975.47</v>
      </c>
      <c r="X10" s="2">
        <v>2171.91</v>
      </c>
      <c r="Y10" s="1">
        <v>196.43999999999983</v>
      </c>
      <c r="Z10" s="1">
        <v>9.943962702546727E-2</v>
      </c>
    </row>
    <row r="11" spans="1:26" x14ac:dyDescent="0.35">
      <c r="A11" s="3">
        <v>8</v>
      </c>
      <c r="B11" s="3" t="s">
        <v>7</v>
      </c>
      <c r="C11" s="3">
        <v>11111</v>
      </c>
      <c r="D11" s="3" t="s">
        <v>131</v>
      </c>
      <c r="E11" s="3" t="s">
        <v>227</v>
      </c>
      <c r="F11" s="3">
        <v>48</v>
      </c>
      <c r="G11" s="7">
        <v>9</v>
      </c>
      <c r="H11" s="4">
        <v>2297</v>
      </c>
      <c r="I11" s="4">
        <v>2297</v>
      </c>
      <c r="J11" s="4">
        <v>7847</v>
      </c>
      <c r="K11" s="117">
        <v>59.881999999999998</v>
      </c>
      <c r="L11" s="4">
        <v>1543.4</v>
      </c>
      <c r="M11" s="4">
        <v>0.67190000000000005</v>
      </c>
      <c r="N11" s="4">
        <v>0.18779999999999999</v>
      </c>
      <c r="O11" s="4">
        <v>7.3738000000000001</v>
      </c>
      <c r="P11" s="3">
        <v>0.6</v>
      </c>
      <c r="Q11" s="5">
        <f t="shared" si="0"/>
        <v>0</v>
      </c>
      <c r="R11" s="4">
        <f t="shared" si="1"/>
        <v>1543.4</v>
      </c>
      <c r="S11" s="4">
        <v>1177.58</v>
      </c>
      <c r="T11" s="4">
        <f t="shared" si="2"/>
        <v>1766.37</v>
      </c>
      <c r="U11" s="6">
        <f t="shared" si="3"/>
        <v>-222.9699999999998</v>
      </c>
      <c r="V11" s="5"/>
      <c r="W11" s="2">
        <v>718.02</v>
      </c>
      <c r="X11" s="2">
        <v>790.2299999999999</v>
      </c>
      <c r="Y11" s="1">
        <v>72.209999999999923</v>
      </c>
      <c r="Z11" s="1">
        <v>0.10056822929723395</v>
      </c>
    </row>
    <row r="12" spans="1:26" x14ac:dyDescent="0.35">
      <c r="A12" s="3">
        <v>8</v>
      </c>
      <c r="B12" s="3" t="s">
        <v>7</v>
      </c>
      <c r="C12" s="3">
        <v>11112</v>
      </c>
      <c r="D12" s="3" t="s">
        <v>132</v>
      </c>
      <c r="E12" s="3" t="s">
        <v>227</v>
      </c>
      <c r="F12" s="3">
        <v>50</v>
      </c>
      <c r="G12" s="7">
        <v>9</v>
      </c>
      <c r="H12" s="4">
        <v>3147</v>
      </c>
      <c r="I12" s="4">
        <v>3146</v>
      </c>
      <c r="J12" s="4">
        <v>13048</v>
      </c>
      <c r="K12" s="117">
        <v>95.59</v>
      </c>
      <c r="L12" s="4">
        <v>2025.98</v>
      </c>
      <c r="M12" s="4">
        <v>0.64400000000000002</v>
      </c>
      <c r="N12" s="4">
        <v>0.1462</v>
      </c>
      <c r="O12" s="4">
        <v>3.8576999999999999</v>
      </c>
      <c r="P12" s="3">
        <v>0.6</v>
      </c>
      <c r="Q12" s="5">
        <f t="shared" si="0"/>
        <v>1</v>
      </c>
      <c r="R12" s="4">
        <f t="shared" si="1"/>
        <v>2025.98</v>
      </c>
      <c r="S12" s="4">
        <v>1177.58</v>
      </c>
      <c r="T12" s="4">
        <f t="shared" si="2"/>
        <v>1766.37</v>
      </c>
      <c r="U12" s="6">
        <f t="shared" si="3"/>
        <v>259.61000000000013</v>
      </c>
      <c r="V12" s="5"/>
      <c r="W12" s="2">
        <v>1190.52</v>
      </c>
      <c r="X12" s="2">
        <v>913.52</v>
      </c>
      <c r="Y12" s="1">
        <v>-277</v>
      </c>
      <c r="Z12" s="1">
        <v>-0.23267143769109297</v>
      </c>
    </row>
    <row r="13" spans="1:26" x14ac:dyDescent="0.35">
      <c r="A13" s="3">
        <v>8</v>
      </c>
      <c r="B13" s="3" t="s">
        <v>7</v>
      </c>
      <c r="C13" s="3">
        <v>11451</v>
      </c>
      <c r="D13" s="3" t="s">
        <v>133</v>
      </c>
      <c r="E13" s="3" t="s">
        <v>228</v>
      </c>
      <c r="F13" s="3">
        <v>234</v>
      </c>
      <c r="G13" s="7">
        <v>9</v>
      </c>
      <c r="H13" s="4">
        <v>9721</v>
      </c>
      <c r="I13" s="4">
        <v>9650</v>
      </c>
      <c r="J13" s="4">
        <v>38661</v>
      </c>
      <c r="K13" s="117">
        <v>60.518999999999998</v>
      </c>
      <c r="L13" s="4">
        <v>9404.4500000000007</v>
      </c>
      <c r="M13" s="4">
        <v>0.97460000000000002</v>
      </c>
      <c r="N13" s="4">
        <v>0.18990000000000001</v>
      </c>
      <c r="O13" s="4">
        <v>25.623100000000001</v>
      </c>
      <c r="P13" s="3">
        <v>0.8</v>
      </c>
      <c r="Q13" s="5">
        <f t="shared" si="0"/>
        <v>0</v>
      </c>
      <c r="R13" s="4">
        <f t="shared" si="1"/>
        <v>9404.4500000000007</v>
      </c>
      <c r="S13" s="4">
        <v>4813.3100000000004</v>
      </c>
      <c r="T13" s="4">
        <f t="shared" si="2"/>
        <v>7219.9650000000001</v>
      </c>
      <c r="U13" s="6">
        <f t="shared" si="3"/>
        <v>2184.4850000000006</v>
      </c>
      <c r="V13" s="5"/>
      <c r="W13" s="2">
        <v>4285.7700000000004</v>
      </c>
      <c r="X13" s="2">
        <v>5187.41</v>
      </c>
      <c r="Y13" s="1">
        <v>901.63999999999942</v>
      </c>
      <c r="Z13" s="1">
        <v>0.21037993172755406</v>
      </c>
    </row>
    <row r="14" spans="1:26" x14ac:dyDescent="0.35">
      <c r="A14" s="3">
        <v>8</v>
      </c>
      <c r="B14" s="3" t="s">
        <v>7</v>
      </c>
      <c r="C14" s="3">
        <v>40840</v>
      </c>
      <c r="D14" s="3" t="s">
        <v>134</v>
      </c>
      <c r="E14" s="3" t="s">
        <v>229</v>
      </c>
      <c r="F14" s="3">
        <v>20</v>
      </c>
      <c r="G14" s="7">
        <v>9</v>
      </c>
      <c r="H14" s="4">
        <v>1354</v>
      </c>
      <c r="I14" s="4">
        <v>1337</v>
      </c>
      <c r="J14" s="4">
        <v>3123</v>
      </c>
      <c r="K14" s="117">
        <v>57.198</v>
      </c>
      <c r="L14" s="4">
        <v>686.53099999999995</v>
      </c>
      <c r="M14" s="4">
        <v>0.51349999999999996</v>
      </c>
      <c r="N14" s="4">
        <v>0.20200000000000001</v>
      </c>
      <c r="O14" s="4">
        <v>4.2595000000000001</v>
      </c>
      <c r="P14" s="3">
        <v>0.6</v>
      </c>
      <c r="Q14" s="5">
        <f t="shared" si="0"/>
        <v>0</v>
      </c>
      <c r="R14" s="4">
        <f t="shared" si="1"/>
        <v>686.53099999999995</v>
      </c>
      <c r="S14" s="4">
        <v>307.86</v>
      </c>
      <c r="T14" s="4">
        <f t="shared" si="2"/>
        <v>461.79</v>
      </c>
      <c r="U14" s="6">
        <f t="shared" si="3"/>
        <v>224.74099999999993</v>
      </c>
      <c r="V14" s="5"/>
      <c r="W14" s="2">
        <v>282.87</v>
      </c>
      <c r="X14" s="2">
        <v>321.67</v>
      </c>
      <c r="Y14" s="1">
        <v>38.800000000000011</v>
      </c>
      <c r="Z14" s="1">
        <v>0.13716548237706372</v>
      </c>
    </row>
    <row r="15" spans="1:26" x14ac:dyDescent="0.35">
      <c r="A15" s="3">
        <v>8</v>
      </c>
      <c r="B15" s="3" t="s">
        <v>20</v>
      </c>
      <c r="C15" s="3">
        <v>11040</v>
      </c>
      <c r="D15" s="3" t="s">
        <v>20</v>
      </c>
      <c r="E15" s="3" t="s">
        <v>226</v>
      </c>
      <c r="F15" s="3">
        <v>272</v>
      </c>
      <c r="G15" s="7">
        <v>8</v>
      </c>
      <c r="H15" s="4">
        <v>14118</v>
      </c>
      <c r="I15" s="4">
        <v>14118</v>
      </c>
      <c r="J15" s="4">
        <v>52330</v>
      </c>
      <c r="K15" s="117">
        <v>79.173000000000002</v>
      </c>
      <c r="L15" s="4">
        <v>19652.7</v>
      </c>
      <c r="M15" s="4">
        <v>1.3919999999999999</v>
      </c>
      <c r="N15" s="4">
        <v>0.18990000000000001</v>
      </c>
      <c r="O15" s="4">
        <v>36.679299999999998</v>
      </c>
      <c r="P15" s="3">
        <v>1.2</v>
      </c>
      <c r="Q15" s="5">
        <f t="shared" si="0"/>
        <v>0</v>
      </c>
      <c r="R15" s="4">
        <f t="shared" si="1"/>
        <v>22109.287500000002</v>
      </c>
      <c r="S15" s="4">
        <v>14149.17</v>
      </c>
      <c r="T15" s="4">
        <f t="shared" si="2"/>
        <v>21223.755000000001</v>
      </c>
      <c r="U15" s="6">
        <f t="shared" si="3"/>
        <v>885.53250000000116</v>
      </c>
      <c r="V15" s="5"/>
      <c r="W15" s="2">
        <v>12471.179999999998</v>
      </c>
      <c r="X15" s="2">
        <v>14449.43</v>
      </c>
      <c r="Y15" s="1">
        <v>1978.2500000000018</v>
      </c>
      <c r="Z15" s="1">
        <v>0.15862572747727177</v>
      </c>
    </row>
    <row r="16" spans="1:26" x14ac:dyDescent="0.35">
      <c r="A16" s="3">
        <v>8</v>
      </c>
      <c r="B16" s="3" t="s">
        <v>20</v>
      </c>
      <c r="C16" s="3">
        <v>11041</v>
      </c>
      <c r="D16" s="3" t="s">
        <v>135</v>
      </c>
      <c r="E16" s="3" t="s">
        <v>227</v>
      </c>
      <c r="F16" s="3">
        <v>37</v>
      </c>
      <c r="G16" s="7">
        <v>8</v>
      </c>
      <c r="H16" s="4">
        <v>2486</v>
      </c>
      <c r="I16" s="4">
        <v>2486</v>
      </c>
      <c r="J16" s="4">
        <v>7290</v>
      </c>
      <c r="K16" s="117">
        <v>81.081000000000003</v>
      </c>
      <c r="L16" s="4">
        <v>1628.99</v>
      </c>
      <c r="M16" s="4">
        <v>0.65529999999999999</v>
      </c>
      <c r="N16" s="4">
        <v>0.18779999999999999</v>
      </c>
      <c r="O16" s="4">
        <v>9.0960999999999999</v>
      </c>
      <c r="P16" s="3">
        <v>0.6</v>
      </c>
      <c r="Q16" s="5">
        <f t="shared" si="0"/>
        <v>1</v>
      </c>
      <c r="R16" s="4">
        <f t="shared" si="1"/>
        <v>1832.61375</v>
      </c>
      <c r="S16" s="4">
        <v>1177.58</v>
      </c>
      <c r="T16" s="4">
        <f t="shared" si="2"/>
        <v>1766.37</v>
      </c>
      <c r="U16" s="6">
        <f t="shared" si="3"/>
        <v>66.243750000000091</v>
      </c>
      <c r="V16" s="5"/>
      <c r="W16" s="2">
        <v>1333.24</v>
      </c>
      <c r="X16" s="2">
        <v>1325.15</v>
      </c>
      <c r="Y16" s="1">
        <v>-8.0899999999999181</v>
      </c>
      <c r="Z16" s="1">
        <v>-6.0679247547327699E-3</v>
      </c>
    </row>
    <row r="17" spans="1:26" x14ac:dyDescent="0.35">
      <c r="A17" s="3">
        <v>8</v>
      </c>
      <c r="B17" s="3" t="s">
        <v>20</v>
      </c>
      <c r="C17" s="3">
        <v>11043</v>
      </c>
      <c r="D17" s="3" t="s">
        <v>136</v>
      </c>
      <c r="E17" s="3" t="s">
        <v>230</v>
      </c>
      <c r="F17" s="3">
        <v>73</v>
      </c>
      <c r="G17" s="7">
        <v>9</v>
      </c>
      <c r="H17" s="4">
        <v>9282</v>
      </c>
      <c r="I17" s="4">
        <v>9282</v>
      </c>
      <c r="J17" s="4">
        <v>16320</v>
      </c>
      <c r="K17" s="117">
        <v>81.891000000000005</v>
      </c>
      <c r="L17" s="4">
        <v>4443.78</v>
      </c>
      <c r="M17" s="4">
        <v>0.4788</v>
      </c>
      <c r="N17" s="4">
        <v>0.18779999999999999</v>
      </c>
      <c r="O17" s="4">
        <v>5.9878999999999998</v>
      </c>
      <c r="P17" s="3">
        <v>0.6</v>
      </c>
      <c r="Q17" s="5">
        <f t="shared" si="0"/>
        <v>1</v>
      </c>
      <c r="R17" s="4">
        <f t="shared" si="1"/>
        <v>4443.78</v>
      </c>
      <c r="S17" s="4">
        <v>1440.2</v>
      </c>
      <c r="T17" s="4">
        <f t="shared" si="2"/>
        <v>2160.3000000000002</v>
      </c>
      <c r="U17" s="6">
        <f t="shared" si="3"/>
        <v>2283.4799999999996</v>
      </c>
      <c r="V17" s="5"/>
      <c r="W17" s="2">
        <v>2743.0499999999997</v>
      </c>
      <c r="X17" s="2">
        <v>2260.8399999999997</v>
      </c>
      <c r="Y17" s="1">
        <v>-482.21000000000004</v>
      </c>
      <c r="Z17" s="1">
        <v>-0.1757933686954303</v>
      </c>
    </row>
    <row r="18" spans="1:26" x14ac:dyDescent="0.35">
      <c r="A18" s="3">
        <v>8</v>
      </c>
      <c r="B18" s="3" t="s">
        <v>20</v>
      </c>
      <c r="C18" s="3">
        <v>11046</v>
      </c>
      <c r="D18" s="3" t="s">
        <v>137</v>
      </c>
      <c r="E18" s="3" t="s">
        <v>228</v>
      </c>
      <c r="F18" s="3">
        <v>125</v>
      </c>
      <c r="G18" s="7">
        <v>9</v>
      </c>
      <c r="H18" s="4">
        <v>5443</v>
      </c>
      <c r="I18" s="4">
        <v>5403</v>
      </c>
      <c r="J18" s="4">
        <v>22099</v>
      </c>
      <c r="K18" s="117">
        <v>64.759</v>
      </c>
      <c r="L18" s="4">
        <v>4989.92</v>
      </c>
      <c r="M18" s="4">
        <v>0.92349999999999999</v>
      </c>
      <c r="N18" s="4">
        <v>0.18779999999999999</v>
      </c>
      <c r="O18" s="4">
        <v>31.523499999999999</v>
      </c>
      <c r="P18" s="3">
        <v>0.8</v>
      </c>
      <c r="Q18" s="5">
        <f t="shared" si="0"/>
        <v>0</v>
      </c>
      <c r="R18" s="4">
        <f t="shared" si="1"/>
        <v>4989.92</v>
      </c>
      <c r="S18" s="4">
        <v>4813.3100000000004</v>
      </c>
      <c r="T18" s="4">
        <f t="shared" si="2"/>
        <v>7219.9650000000001</v>
      </c>
      <c r="U18" s="6">
        <f t="shared" si="3"/>
        <v>-2230.0450000000001</v>
      </c>
      <c r="V18" s="5"/>
      <c r="W18" s="2">
        <v>3149.3199999999997</v>
      </c>
      <c r="X18" s="2">
        <v>3376.69</v>
      </c>
      <c r="Y18" s="1">
        <v>227.37000000000035</v>
      </c>
      <c r="Z18" s="1">
        <v>7.2196537665273897E-2</v>
      </c>
    </row>
    <row r="19" spans="1:26" x14ac:dyDescent="0.35">
      <c r="A19" s="3">
        <v>8</v>
      </c>
      <c r="B19" s="3" t="s">
        <v>20</v>
      </c>
      <c r="C19" s="3">
        <v>11047</v>
      </c>
      <c r="D19" s="3" t="s">
        <v>138</v>
      </c>
      <c r="E19" s="3" t="s">
        <v>227</v>
      </c>
      <c r="F19" s="3">
        <v>41</v>
      </c>
      <c r="G19" s="7">
        <v>8</v>
      </c>
      <c r="H19" s="4">
        <v>3000</v>
      </c>
      <c r="I19" s="4">
        <v>2998</v>
      </c>
      <c r="J19" s="4">
        <v>8532</v>
      </c>
      <c r="K19" s="117">
        <v>85.637</v>
      </c>
      <c r="L19" s="4">
        <v>1740.12</v>
      </c>
      <c r="M19" s="4">
        <v>0.58040000000000003</v>
      </c>
      <c r="N19" s="4">
        <v>0.18779999999999999</v>
      </c>
      <c r="O19" s="4">
        <v>5.7297000000000002</v>
      </c>
      <c r="P19" s="3">
        <v>0.6</v>
      </c>
      <c r="Q19" s="5">
        <f t="shared" si="0"/>
        <v>1</v>
      </c>
      <c r="R19" s="4">
        <f t="shared" si="1"/>
        <v>1957.6349999999998</v>
      </c>
      <c r="S19" s="4">
        <v>1177.58</v>
      </c>
      <c r="T19" s="4">
        <f t="shared" si="2"/>
        <v>1766.37</v>
      </c>
      <c r="U19" s="6">
        <f t="shared" si="3"/>
        <v>191.26499999999987</v>
      </c>
      <c r="V19" s="5"/>
      <c r="W19" s="2">
        <v>1194.1799999999998</v>
      </c>
      <c r="X19" s="2">
        <v>919.81</v>
      </c>
      <c r="Y19" s="1">
        <v>-274.36999999999989</v>
      </c>
      <c r="Z19" s="1">
        <v>-0.22975598318511442</v>
      </c>
    </row>
    <row r="20" spans="1:26" x14ac:dyDescent="0.35">
      <c r="A20" s="3">
        <v>8</v>
      </c>
      <c r="B20" s="3" t="s">
        <v>20</v>
      </c>
      <c r="C20" s="3">
        <v>11048</v>
      </c>
      <c r="D20" s="3" t="s">
        <v>139</v>
      </c>
      <c r="E20" s="3" t="s">
        <v>227</v>
      </c>
      <c r="F20" s="3">
        <v>45</v>
      </c>
      <c r="G20" s="7">
        <v>9</v>
      </c>
      <c r="H20" s="4">
        <v>3569</v>
      </c>
      <c r="I20" s="4">
        <v>3557</v>
      </c>
      <c r="J20" s="4">
        <v>10021</v>
      </c>
      <c r="K20" s="117">
        <v>81.570999999999998</v>
      </c>
      <c r="L20" s="4">
        <v>2347.39</v>
      </c>
      <c r="M20" s="4">
        <v>0.65990000000000004</v>
      </c>
      <c r="N20" s="4">
        <v>0.18779999999999999</v>
      </c>
      <c r="O20" s="4">
        <v>6.81</v>
      </c>
      <c r="P20" s="3">
        <v>0.6</v>
      </c>
      <c r="Q20" s="5">
        <f t="shared" si="0"/>
        <v>1</v>
      </c>
      <c r="R20" s="4">
        <f t="shared" si="1"/>
        <v>2347.3900000000003</v>
      </c>
      <c r="S20" s="4">
        <v>1177.58</v>
      </c>
      <c r="T20" s="4">
        <f t="shared" si="2"/>
        <v>1766.37</v>
      </c>
      <c r="U20" s="6">
        <f t="shared" si="3"/>
        <v>581.02000000000044</v>
      </c>
      <c r="V20" s="5"/>
      <c r="W20" s="2">
        <v>1573.62</v>
      </c>
      <c r="X20" s="2">
        <v>1111.19</v>
      </c>
      <c r="Y20" s="1">
        <v>-462.42999999999984</v>
      </c>
      <c r="Z20" s="1">
        <v>-0.29386382989540033</v>
      </c>
    </row>
    <row r="21" spans="1:26" x14ac:dyDescent="0.35">
      <c r="A21" s="3">
        <v>8</v>
      </c>
      <c r="B21" s="3" t="s">
        <v>20</v>
      </c>
      <c r="C21" s="3">
        <v>11049</v>
      </c>
      <c r="D21" s="3" t="s">
        <v>140</v>
      </c>
      <c r="E21" s="3" t="s">
        <v>227</v>
      </c>
      <c r="F21" s="3">
        <v>38</v>
      </c>
      <c r="G21" s="7">
        <v>8</v>
      </c>
      <c r="H21" s="4">
        <v>2128</v>
      </c>
      <c r="I21" s="4">
        <v>2128</v>
      </c>
      <c r="J21" s="4">
        <v>6208</v>
      </c>
      <c r="K21" s="117">
        <v>67.23</v>
      </c>
      <c r="L21" s="4">
        <v>1239.6400000000001</v>
      </c>
      <c r="M21" s="4">
        <v>0.58250000000000002</v>
      </c>
      <c r="N21" s="4">
        <v>0.19550000000000001</v>
      </c>
      <c r="O21" s="4">
        <v>6.5578000000000003</v>
      </c>
      <c r="P21" s="3">
        <v>0.6</v>
      </c>
      <c r="Q21" s="5">
        <f t="shared" si="0"/>
        <v>0</v>
      </c>
      <c r="R21" s="4">
        <f t="shared" si="1"/>
        <v>1394.595</v>
      </c>
      <c r="S21" s="4">
        <v>1177.58</v>
      </c>
      <c r="T21" s="4">
        <f t="shared" si="2"/>
        <v>1766.37</v>
      </c>
      <c r="U21" s="6">
        <f t="shared" si="3"/>
        <v>-371.77499999999986</v>
      </c>
      <c r="V21" s="5"/>
      <c r="W21" s="2">
        <v>915.28</v>
      </c>
      <c r="X21" s="2">
        <v>782.16000000000008</v>
      </c>
      <c r="Y21" s="1">
        <v>-133.11999999999989</v>
      </c>
      <c r="Z21" s="1">
        <v>-0.14544183200769151</v>
      </c>
    </row>
    <row r="22" spans="1:26" x14ac:dyDescent="0.35">
      <c r="A22" s="3">
        <v>8</v>
      </c>
      <c r="B22" s="3" t="s">
        <v>20</v>
      </c>
      <c r="C22" s="3">
        <v>11050</v>
      </c>
      <c r="D22" s="3" t="s">
        <v>141</v>
      </c>
      <c r="E22" s="3" t="s">
        <v>229</v>
      </c>
      <c r="F22" s="3">
        <v>32</v>
      </c>
      <c r="G22" s="7">
        <v>9</v>
      </c>
      <c r="H22" s="4">
        <v>1428</v>
      </c>
      <c r="I22" s="4">
        <v>1388</v>
      </c>
      <c r="J22" s="4">
        <v>3003</v>
      </c>
      <c r="K22" s="117">
        <v>34.375</v>
      </c>
      <c r="L22" s="4">
        <v>698.88</v>
      </c>
      <c r="M22" s="4">
        <v>0.50349999999999995</v>
      </c>
      <c r="N22" s="4">
        <v>0.18990000000000001</v>
      </c>
      <c r="O22" s="4">
        <v>5.2214999999999998</v>
      </c>
      <c r="P22" s="3">
        <v>0.6</v>
      </c>
      <c r="Q22" s="5">
        <f t="shared" si="0"/>
        <v>0</v>
      </c>
      <c r="R22" s="4">
        <f t="shared" si="1"/>
        <v>698.88</v>
      </c>
      <c r="S22" s="4">
        <v>307.86</v>
      </c>
      <c r="T22" s="4">
        <f t="shared" si="2"/>
        <v>461.79</v>
      </c>
      <c r="U22" s="6">
        <f t="shared" si="3"/>
        <v>237.08999999999997</v>
      </c>
      <c r="V22" s="5"/>
      <c r="W22" s="2">
        <v>549.98</v>
      </c>
      <c r="X22" s="2">
        <v>374.43</v>
      </c>
      <c r="Y22" s="1">
        <v>-175.55</v>
      </c>
      <c r="Z22" s="1">
        <v>-0.3191934252154624</v>
      </c>
    </row>
    <row r="23" spans="1:26" x14ac:dyDescent="0.35">
      <c r="A23" s="3">
        <v>8</v>
      </c>
      <c r="B23" s="3" t="s">
        <v>29</v>
      </c>
      <c r="C23" s="3">
        <v>10705</v>
      </c>
      <c r="D23" s="3" t="s">
        <v>29</v>
      </c>
      <c r="E23" s="3" t="s">
        <v>226</v>
      </c>
      <c r="F23" s="3">
        <v>558</v>
      </c>
      <c r="G23" s="7">
        <v>9</v>
      </c>
      <c r="H23" s="4">
        <v>33460</v>
      </c>
      <c r="I23" s="4">
        <v>32983</v>
      </c>
      <c r="J23" s="4">
        <v>121844</v>
      </c>
      <c r="K23" s="117">
        <v>79.984999999999999</v>
      </c>
      <c r="L23" s="4">
        <v>47452.4</v>
      </c>
      <c r="M23" s="4">
        <v>1.4387000000000001</v>
      </c>
      <c r="N23" s="4">
        <v>0.18779999999999999</v>
      </c>
      <c r="O23" s="4">
        <v>36.679299999999998</v>
      </c>
      <c r="P23" s="3">
        <v>1.2</v>
      </c>
      <c r="Q23" s="5">
        <f t="shared" si="0"/>
        <v>0</v>
      </c>
      <c r="R23" s="4">
        <f t="shared" si="1"/>
        <v>47452.4</v>
      </c>
      <c r="S23" s="4">
        <v>26955.26</v>
      </c>
      <c r="T23" s="4">
        <f t="shared" si="2"/>
        <v>40432.89</v>
      </c>
      <c r="U23" s="6">
        <f t="shared" si="3"/>
        <v>7019.510000000002</v>
      </c>
      <c r="V23" s="5"/>
      <c r="W23" s="2">
        <v>31879.4</v>
      </c>
      <c r="X23" s="2">
        <v>32744.42</v>
      </c>
      <c r="Y23" s="1">
        <v>865.0199999999968</v>
      </c>
      <c r="Z23" s="1">
        <v>2.7134136777981918E-2</v>
      </c>
    </row>
    <row r="24" spans="1:26" x14ac:dyDescent="0.35">
      <c r="A24" s="3">
        <v>8</v>
      </c>
      <c r="B24" s="3" t="s">
        <v>29</v>
      </c>
      <c r="C24" s="3">
        <v>11030</v>
      </c>
      <c r="D24" s="3" t="s">
        <v>142</v>
      </c>
      <c r="E24" s="3" t="s">
        <v>227</v>
      </c>
      <c r="F24" s="3">
        <v>30</v>
      </c>
      <c r="G24" s="7">
        <v>9</v>
      </c>
      <c r="H24" s="4">
        <v>3025</v>
      </c>
      <c r="I24" s="4">
        <v>3025</v>
      </c>
      <c r="J24" s="4">
        <v>10393</v>
      </c>
      <c r="K24" s="117">
        <v>126.899</v>
      </c>
      <c r="L24" s="4">
        <v>2102.11</v>
      </c>
      <c r="M24" s="4">
        <v>0.69489999999999996</v>
      </c>
      <c r="N24" s="4">
        <v>0.18779999999999999</v>
      </c>
      <c r="O24" s="4">
        <v>8.2584</v>
      </c>
      <c r="P24" s="3">
        <v>0.6</v>
      </c>
      <c r="Q24" s="5">
        <f t="shared" si="0"/>
        <v>1</v>
      </c>
      <c r="R24" s="4">
        <f t="shared" si="1"/>
        <v>2102.11</v>
      </c>
      <c r="S24" s="4">
        <v>755.26</v>
      </c>
      <c r="T24" s="4">
        <f t="shared" si="2"/>
        <v>1132.8899999999999</v>
      </c>
      <c r="U24" s="6">
        <f t="shared" si="3"/>
        <v>969.22000000000025</v>
      </c>
      <c r="V24" s="5"/>
      <c r="W24" s="2">
        <v>1078.3999999999999</v>
      </c>
      <c r="X24" s="2">
        <v>1123.7</v>
      </c>
      <c r="Y24" s="1">
        <v>45.300000000000182</v>
      </c>
      <c r="Z24" s="1">
        <v>4.2006676557863679E-2</v>
      </c>
    </row>
    <row r="25" spans="1:26" x14ac:dyDescent="0.35">
      <c r="A25" s="3">
        <v>8</v>
      </c>
      <c r="B25" s="3" t="s">
        <v>29</v>
      </c>
      <c r="C25" s="3">
        <v>11031</v>
      </c>
      <c r="D25" s="3" t="s">
        <v>143</v>
      </c>
      <c r="E25" s="3" t="s">
        <v>227</v>
      </c>
      <c r="F25" s="3">
        <v>59</v>
      </c>
      <c r="G25" s="7">
        <v>9</v>
      </c>
      <c r="H25" s="4">
        <v>4491</v>
      </c>
      <c r="I25" s="4">
        <v>4313</v>
      </c>
      <c r="J25" s="4">
        <v>15153</v>
      </c>
      <c r="K25" s="117">
        <v>94.076999999999998</v>
      </c>
      <c r="L25" s="4">
        <v>2850.61</v>
      </c>
      <c r="M25" s="4">
        <v>0.66090000000000004</v>
      </c>
      <c r="N25" s="4">
        <v>0.18779999999999999</v>
      </c>
      <c r="O25" s="4">
        <v>10.336499999999999</v>
      </c>
      <c r="P25" s="3">
        <v>0.6</v>
      </c>
      <c r="Q25" s="5">
        <f t="shared" si="0"/>
        <v>1</v>
      </c>
      <c r="R25" s="4">
        <f t="shared" si="1"/>
        <v>2850.61</v>
      </c>
      <c r="S25" s="4">
        <v>1177.58</v>
      </c>
      <c r="T25" s="4">
        <f t="shared" si="2"/>
        <v>1766.37</v>
      </c>
      <c r="U25" s="6">
        <f t="shared" si="3"/>
        <v>1084.2400000000002</v>
      </c>
      <c r="V25" s="5"/>
      <c r="W25" s="2">
        <v>1587.08</v>
      </c>
      <c r="X25" s="2">
        <v>1614</v>
      </c>
      <c r="Y25" s="1">
        <v>26.920000000000073</v>
      </c>
      <c r="Z25" s="1">
        <v>1.6961967890717591E-2</v>
      </c>
    </row>
    <row r="26" spans="1:26" x14ac:dyDescent="0.35">
      <c r="A26" s="3">
        <v>8</v>
      </c>
      <c r="B26" s="3" t="s">
        <v>29</v>
      </c>
      <c r="C26" s="3">
        <v>11032</v>
      </c>
      <c r="D26" s="3" t="s">
        <v>144</v>
      </c>
      <c r="E26" s="3" t="s">
        <v>227</v>
      </c>
      <c r="F26" s="3">
        <v>34</v>
      </c>
      <c r="G26" s="7">
        <v>8</v>
      </c>
      <c r="H26" s="4">
        <v>3518</v>
      </c>
      <c r="I26" s="4">
        <v>3518</v>
      </c>
      <c r="J26" s="4">
        <v>8951</v>
      </c>
      <c r="K26" s="117">
        <v>108.339</v>
      </c>
      <c r="L26" s="4">
        <v>2430.11</v>
      </c>
      <c r="M26" s="4">
        <v>0.69079999999999997</v>
      </c>
      <c r="N26" s="4">
        <v>0.18779999999999999</v>
      </c>
      <c r="O26" s="4">
        <v>6.6902999999999997</v>
      </c>
      <c r="P26" s="3">
        <v>0.6</v>
      </c>
      <c r="Q26" s="5">
        <f t="shared" si="0"/>
        <v>1</v>
      </c>
      <c r="R26" s="4">
        <f t="shared" si="1"/>
        <v>2733.8737500000002</v>
      </c>
      <c r="S26" s="4">
        <v>1177.58</v>
      </c>
      <c r="T26" s="4">
        <f t="shared" si="2"/>
        <v>1766.37</v>
      </c>
      <c r="U26" s="6">
        <f t="shared" si="3"/>
        <v>967.50375000000031</v>
      </c>
      <c r="V26" s="5"/>
      <c r="W26" s="2">
        <v>1581.74</v>
      </c>
      <c r="X26" s="2">
        <v>1642.96</v>
      </c>
      <c r="Y26" s="1">
        <v>61.220000000000027</v>
      </c>
      <c r="Z26" s="1">
        <v>3.8704211817365705E-2</v>
      </c>
    </row>
    <row r="27" spans="1:26" x14ac:dyDescent="0.35">
      <c r="A27" s="3">
        <v>8</v>
      </c>
      <c r="B27" s="3" t="s">
        <v>29</v>
      </c>
      <c r="C27" s="3">
        <v>11033</v>
      </c>
      <c r="D27" s="3" t="s">
        <v>145</v>
      </c>
      <c r="E27" s="3" t="s">
        <v>229</v>
      </c>
      <c r="F27" s="3">
        <v>20</v>
      </c>
      <c r="G27" s="7">
        <v>8</v>
      </c>
      <c r="H27" s="4">
        <v>1045</v>
      </c>
      <c r="I27" s="4">
        <v>1045</v>
      </c>
      <c r="J27" s="4">
        <v>2399</v>
      </c>
      <c r="K27" s="117">
        <v>49.362000000000002</v>
      </c>
      <c r="L27" s="4">
        <v>710.37800000000004</v>
      </c>
      <c r="M27" s="4">
        <v>0.67979999999999996</v>
      </c>
      <c r="N27" s="4">
        <v>0.18990000000000001</v>
      </c>
      <c r="O27" s="4">
        <v>7.242</v>
      </c>
      <c r="P27" s="3">
        <v>0.6</v>
      </c>
      <c r="Q27" s="5">
        <f t="shared" si="0"/>
        <v>0</v>
      </c>
      <c r="R27" s="4">
        <f t="shared" si="1"/>
        <v>799.17525000000001</v>
      </c>
      <c r="S27" s="4">
        <v>307.86</v>
      </c>
      <c r="T27" s="4">
        <f t="shared" si="2"/>
        <v>461.79</v>
      </c>
      <c r="U27" s="6">
        <f t="shared" si="3"/>
        <v>337.38524999999998</v>
      </c>
      <c r="V27" s="5"/>
      <c r="W27" s="2">
        <v>439.72</v>
      </c>
      <c r="X27" s="2">
        <v>410.46000000000004</v>
      </c>
      <c r="Y27" s="1">
        <v>-29.259999999999991</v>
      </c>
      <c r="Z27" s="1">
        <v>-6.6542345128718247E-2</v>
      </c>
    </row>
    <row r="28" spans="1:26" x14ac:dyDescent="0.35">
      <c r="A28" s="3">
        <v>8</v>
      </c>
      <c r="B28" s="3" t="s">
        <v>29</v>
      </c>
      <c r="C28" s="3">
        <v>11034</v>
      </c>
      <c r="D28" s="3" t="s">
        <v>146</v>
      </c>
      <c r="E28" s="3" t="s">
        <v>227</v>
      </c>
      <c r="F28" s="3">
        <v>30</v>
      </c>
      <c r="G28" s="7">
        <v>9</v>
      </c>
      <c r="H28" s="4">
        <v>2341</v>
      </c>
      <c r="I28" s="4">
        <v>2341</v>
      </c>
      <c r="J28" s="4">
        <v>5836</v>
      </c>
      <c r="K28" s="117">
        <v>71.257999999999996</v>
      </c>
      <c r="L28" s="4">
        <v>1416.17</v>
      </c>
      <c r="M28" s="4">
        <v>0.60489999999999999</v>
      </c>
      <c r="N28" s="4">
        <v>0.18990000000000001</v>
      </c>
      <c r="O28" s="4">
        <v>6.7633000000000001</v>
      </c>
      <c r="P28" s="3">
        <v>0.6</v>
      </c>
      <c r="Q28" s="5">
        <f t="shared" si="0"/>
        <v>0</v>
      </c>
      <c r="R28" s="4">
        <f t="shared" si="1"/>
        <v>1416.17</v>
      </c>
      <c r="S28" s="4">
        <v>755.26</v>
      </c>
      <c r="T28" s="4">
        <f t="shared" si="2"/>
        <v>1132.8899999999999</v>
      </c>
      <c r="U28" s="6">
        <f t="shared" si="3"/>
        <v>283.2800000000002</v>
      </c>
      <c r="V28" s="5"/>
      <c r="W28" s="2">
        <v>937.56</v>
      </c>
      <c r="X28" s="2">
        <v>824.73</v>
      </c>
      <c r="Y28" s="1">
        <v>-112.82999999999993</v>
      </c>
      <c r="Z28" s="1">
        <v>-0.12034429796493018</v>
      </c>
    </row>
    <row r="29" spans="1:26" x14ac:dyDescent="0.35">
      <c r="A29" s="3">
        <v>8</v>
      </c>
      <c r="B29" s="3" t="s">
        <v>29</v>
      </c>
      <c r="C29" s="3">
        <v>11035</v>
      </c>
      <c r="D29" s="3" t="s">
        <v>147</v>
      </c>
      <c r="E29" s="3" t="s">
        <v>227</v>
      </c>
      <c r="F29" s="3">
        <v>35</v>
      </c>
      <c r="G29" s="7">
        <v>9</v>
      </c>
      <c r="H29" s="4">
        <v>2868</v>
      </c>
      <c r="I29" s="4">
        <v>2833</v>
      </c>
      <c r="J29" s="4">
        <v>7821</v>
      </c>
      <c r="K29" s="117">
        <v>81.852000000000004</v>
      </c>
      <c r="L29" s="4">
        <v>1674.75</v>
      </c>
      <c r="M29" s="4">
        <v>0.59119999999999995</v>
      </c>
      <c r="N29" s="4">
        <v>0.18779999999999999</v>
      </c>
      <c r="O29" s="4">
        <v>7.3738000000000001</v>
      </c>
      <c r="P29" s="3">
        <v>0.6</v>
      </c>
      <c r="Q29" s="5">
        <f t="shared" si="0"/>
        <v>1</v>
      </c>
      <c r="R29" s="4">
        <f t="shared" si="1"/>
        <v>1674.75</v>
      </c>
      <c r="S29" s="4">
        <v>755.26</v>
      </c>
      <c r="T29" s="4">
        <f t="shared" si="2"/>
        <v>1132.8899999999999</v>
      </c>
      <c r="U29" s="6">
        <f t="shared" si="3"/>
        <v>541.86000000000013</v>
      </c>
      <c r="V29" s="5"/>
      <c r="W29" s="2">
        <v>877.93999999999994</v>
      </c>
      <c r="X29" s="2">
        <v>944.78</v>
      </c>
      <c r="Y29" s="1">
        <v>66.840000000000032</v>
      </c>
      <c r="Z29" s="1">
        <v>7.6132765337039013E-2</v>
      </c>
    </row>
    <row r="30" spans="1:26" x14ac:dyDescent="0.35">
      <c r="A30" s="3">
        <v>8</v>
      </c>
      <c r="B30" s="3" t="s">
        <v>29</v>
      </c>
      <c r="C30" s="3">
        <v>11036</v>
      </c>
      <c r="D30" s="3" t="s">
        <v>148</v>
      </c>
      <c r="E30" s="3" t="s">
        <v>228</v>
      </c>
      <c r="F30" s="3">
        <v>120</v>
      </c>
      <c r="G30" s="7">
        <v>8</v>
      </c>
      <c r="H30" s="4">
        <v>8362</v>
      </c>
      <c r="I30" s="4">
        <v>8362</v>
      </c>
      <c r="J30" s="4">
        <v>27023</v>
      </c>
      <c r="K30" s="117">
        <v>92.671000000000006</v>
      </c>
      <c r="L30" s="4">
        <v>7404.66</v>
      </c>
      <c r="M30" s="4">
        <v>0.88549999999999995</v>
      </c>
      <c r="N30" s="4">
        <v>0.18779999999999999</v>
      </c>
      <c r="O30" s="4">
        <v>9.3452999999999999</v>
      </c>
      <c r="P30" s="3">
        <v>0.8</v>
      </c>
      <c r="Q30" s="5">
        <f t="shared" si="0"/>
        <v>1</v>
      </c>
      <c r="R30" s="4">
        <f t="shared" si="1"/>
        <v>8330.2425000000003</v>
      </c>
      <c r="S30" s="4">
        <v>4813.3100000000004</v>
      </c>
      <c r="T30" s="4">
        <f t="shared" si="2"/>
        <v>7219.9650000000001</v>
      </c>
      <c r="U30" s="6">
        <f t="shared" si="3"/>
        <v>1110.2775000000001</v>
      </c>
      <c r="V30" s="5"/>
      <c r="W30" s="2">
        <v>3576.97</v>
      </c>
      <c r="X30" s="2">
        <v>4384.21</v>
      </c>
      <c r="Y30" s="1">
        <v>807.24000000000024</v>
      </c>
      <c r="Z30" s="1">
        <v>0.22567703950550333</v>
      </c>
    </row>
    <row r="31" spans="1:26" x14ac:dyDescent="0.35">
      <c r="A31" s="3">
        <v>8</v>
      </c>
      <c r="B31" s="3" t="s">
        <v>29</v>
      </c>
      <c r="C31" s="3">
        <v>11037</v>
      </c>
      <c r="D31" s="3" t="s">
        <v>149</v>
      </c>
      <c r="E31" s="3" t="s">
        <v>227</v>
      </c>
      <c r="F31" s="3">
        <v>32</v>
      </c>
      <c r="G31" s="7">
        <v>8</v>
      </c>
      <c r="H31" s="4">
        <v>2939</v>
      </c>
      <c r="I31" s="4">
        <v>2939</v>
      </c>
      <c r="J31" s="4">
        <v>8606</v>
      </c>
      <c r="K31" s="117">
        <v>110.67400000000001</v>
      </c>
      <c r="L31" s="4">
        <v>1433.88</v>
      </c>
      <c r="M31" s="4">
        <v>0.4879</v>
      </c>
      <c r="N31" s="4">
        <v>0.18779999999999999</v>
      </c>
      <c r="O31" s="4">
        <v>2.9895</v>
      </c>
      <c r="P31" s="3">
        <v>0.6</v>
      </c>
      <c r="Q31" s="5">
        <f t="shared" si="0"/>
        <v>1</v>
      </c>
      <c r="R31" s="4">
        <f t="shared" si="1"/>
        <v>1613.1150000000002</v>
      </c>
      <c r="S31" s="4">
        <v>755.26</v>
      </c>
      <c r="T31" s="4">
        <f t="shared" si="2"/>
        <v>1132.8899999999999</v>
      </c>
      <c r="U31" s="6">
        <f t="shared" si="3"/>
        <v>480.22500000000036</v>
      </c>
      <c r="V31" s="5"/>
      <c r="W31" s="2">
        <v>967.65</v>
      </c>
      <c r="X31" s="2">
        <v>1034.8499999999999</v>
      </c>
      <c r="Y31" s="1">
        <v>67.199999999999932</v>
      </c>
      <c r="Z31" s="1">
        <v>6.9446597426755477E-2</v>
      </c>
    </row>
    <row r="32" spans="1:26" x14ac:dyDescent="0.35">
      <c r="A32" s="3">
        <v>8</v>
      </c>
      <c r="B32" s="3" t="s">
        <v>29</v>
      </c>
      <c r="C32" s="3">
        <v>11038</v>
      </c>
      <c r="D32" s="3" t="s">
        <v>150</v>
      </c>
      <c r="E32" s="3" t="s">
        <v>227</v>
      </c>
      <c r="F32" s="3">
        <v>40</v>
      </c>
      <c r="G32" s="7">
        <v>9</v>
      </c>
      <c r="H32" s="4">
        <v>3570</v>
      </c>
      <c r="I32" s="4">
        <v>3570</v>
      </c>
      <c r="J32" s="4">
        <v>9712</v>
      </c>
      <c r="K32" s="117">
        <v>88.938000000000002</v>
      </c>
      <c r="L32" s="4">
        <v>2380.71</v>
      </c>
      <c r="M32" s="4">
        <v>0.66690000000000005</v>
      </c>
      <c r="N32" s="4">
        <v>0.18779999999999999</v>
      </c>
      <c r="O32" s="4">
        <v>7.3738000000000001</v>
      </c>
      <c r="P32" s="3">
        <v>0.6</v>
      </c>
      <c r="Q32" s="5">
        <f t="shared" si="0"/>
        <v>1</v>
      </c>
      <c r="R32" s="4">
        <f t="shared" si="1"/>
        <v>2380.71</v>
      </c>
      <c r="S32" s="4">
        <v>755.26</v>
      </c>
      <c r="T32" s="4">
        <f t="shared" si="2"/>
        <v>1132.8899999999999</v>
      </c>
      <c r="U32" s="6">
        <f t="shared" si="3"/>
        <v>1247.8200000000002</v>
      </c>
      <c r="V32" s="5"/>
      <c r="W32" s="2">
        <v>1317.05</v>
      </c>
      <c r="X32" s="2">
        <v>1265.46</v>
      </c>
      <c r="Y32" s="1">
        <v>-51.589999999999918</v>
      </c>
      <c r="Z32" s="1">
        <v>-3.9170874302418224E-2</v>
      </c>
    </row>
    <row r="33" spans="1:26" x14ac:dyDescent="0.35">
      <c r="A33" s="3">
        <v>8</v>
      </c>
      <c r="B33" s="3" t="s">
        <v>29</v>
      </c>
      <c r="C33" s="3">
        <v>11039</v>
      </c>
      <c r="D33" s="3" t="s">
        <v>151</v>
      </c>
      <c r="E33" s="3" t="s">
        <v>227</v>
      </c>
      <c r="F33" s="3">
        <v>40</v>
      </c>
      <c r="G33" s="7">
        <v>9</v>
      </c>
      <c r="H33" s="4">
        <v>3674</v>
      </c>
      <c r="I33" s="4">
        <v>3674</v>
      </c>
      <c r="J33" s="4">
        <v>9157</v>
      </c>
      <c r="K33" s="117">
        <v>83.855000000000004</v>
      </c>
      <c r="L33" s="4">
        <v>2149.21</v>
      </c>
      <c r="M33" s="4">
        <v>0.58499999999999996</v>
      </c>
      <c r="N33" s="4">
        <v>0.18779999999999999</v>
      </c>
      <c r="O33" s="4">
        <v>4.5347999999999997</v>
      </c>
      <c r="P33" s="3">
        <v>0.6</v>
      </c>
      <c r="Q33" s="5">
        <f t="shared" si="0"/>
        <v>1</v>
      </c>
      <c r="R33" s="4">
        <f t="shared" si="1"/>
        <v>2149.21</v>
      </c>
      <c r="S33" s="4">
        <v>1177.58</v>
      </c>
      <c r="T33" s="4">
        <f t="shared" si="2"/>
        <v>1766.37</v>
      </c>
      <c r="U33" s="6">
        <f t="shared" si="3"/>
        <v>382.84000000000015</v>
      </c>
      <c r="V33" s="5"/>
      <c r="W33" s="2">
        <v>1281.8900000000001</v>
      </c>
      <c r="X33" s="2">
        <v>1122.8499999999999</v>
      </c>
      <c r="Y33" s="1">
        <v>-159.04000000000019</v>
      </c>
      <c r="Z33" s="1">
        <v>-0.12406680760439677</v>
      </c>
    </row>
    <row r="34" spans="1:26" x14ac:dyDescent="0.35">
      <c r="A34" s="3">
        <v>8</v>
      </c>
      <c r="B34" s="3" t="s">
        <v>29</v>
      </c>
      <c r="C34" s="3">
        <v>11447</v>
      </c>
      <c r="D34" s="3" t="s">
        <v>152</v>
      </c>
      <c r="E34" s="3" t="s">
        <v>228</v>
      </c>
      <c r="F34" s="3">
        <v>60</v>
      </c>
      <c r="G34" s="7">
        <v>8</v>
      </c>
      <c r="H34" s="4">
        <v>3608</v>
      </c>
      <c r="I34" s="4">
        <v>3608</v>
      </c>
      <c r="J34" s="4">
        <v>10745</v>
      </c>
      <c r="K34" s="117">
        <v>73.697000000000003</v>
      </c>
      <c r="L34" s="4">
        <v>2818.52</v>
      </c>
      <c r="M34" s="4">
        <v>0.78120000000000001</v>
      </c>
      <c r="N34" s="4">
        <v>0.18990000000000001</v>
      </c>
      <c r="O34" s="4">
        <v>7.8678999999999997</v>
      </c>
      <c r="P34" s="3">
        <v>0.8</v>
      </c>
      <c r="Q34" s="5">
        <f t="shared" si="0"/>
        <v>0</v>
      </c>
      <c r="R34" s="4">
        <f t="shared" si="1"/>
        <v>3170.835</v>
      </c>
      <c r="S34" s="4">
        <v>3225.73</v>
      </c>
      <c r="T34" s="4">
        <f t="shared" si="2"/>
        <v>4838.5950000000003</v>
      </c>
      <c r="U34" s="6">
        <f t="shared" si="3"/>
        <v>-1667.7600000000002</v>
      </c>
      <c r="V34" s="5"/>
      <c r="W34" s="2">
        <v>1806.9499999999998</v>
      </c>
      <c r="X34" s="2">
        <v>2138.7299999999996</v>
      </c>
      <c r="Y34" s="1">
        <v>331.77999999999975</v>
      </c>
      <c r="Z34" s="1">
        <v>0.18361327098148802</v>
      </c>
    </row>
    <row r="35" spans="1:26" x14ac:dyDescent="0.35">
      <c r="A35" s="3">
        <v>8</v>
      </c>
      <c r="B35" s="3" t="s">
        <v>29</v>
      </c>
      <c r="C35" s="3">
        <v>14133</v>
      </c>
      <c r="D35" s="3" t="s">
        <v>153</v>
      </c>
      <c r="E35" s="3" t="s">
        <v>227</v>
      </c>
      <c r="F35" s="3">
        <v>32</v>
      </c>
      <c r="G35" s="7">
        <v>9</v>
      </c>
      <c r="H35" s="4">
        <v>2590</v>
      </c>
      <c r="I35" s="4">
        <v>2582</v>
      </c>
      <c r="J35" s="4">
        <v>7584</v>
      </c>
      <c r="K35" s="117">
        <v>86.813000000000002</v>
      </c>
      <c r="L35" s="4">
        <v>1415.46</v>
      </c>
      <c r="M35" s="4">
        <v>0.54820000000000002</v>
      </c>
      <c r="N35" s="4">
        <v>0.18779999999999999</v>
      </c>
      <c r="O35" s="4">
        <v>5.0850999999999997</v>
      </c>
      <c r="P35" s="3">
        <v>0.6</v>
      </c>
      <c r="Q35" s="5">
        <f t="shared" si="0"/>
        <v>1</v>
      </c>
      <c r="R35" s="4">
        <f t="shared" si="1"/>
        <v>1415.46</v>
      </c>
      <c r="S35" s="4">
        <v>1177.58</v>
      </c>
      <c r="T35" s="4">
        <f t="shared" si="2"/>
        <v>1766.37</v>
      </c>
      <c r="U35" s="6">
        <f t="shared" si="3"/>
        <v>-350.90999999999985</v>
      </c>
      <c r="V35" s="5"/>
      <c r="W35" s="2">
        <v>1037.3599999999999</v>
      </c>
      <c r="X35" s="2">
        <v>864.31000000000006</v>
      </c>
      <c r="Y35" s="1">
        <v>-173.04999999999984</v>
      </c>
      <c r="Z35" s="1">
        <v>-0.16681769106192629</v>
      </c>
    </row>
    <row r="36" spans="1:26" x14ac:dyDescent="0.35">
      <c r="A36" s="3">
        <v>8</v>
      </c>
      <c r="B36" s="3" t="s">
        <v>29</v>
      </c>
      <c r="C36" s="3">
        <v>28861</v>
      </c>
      <c r="D36" s="3" t="s">
        <v>154</v>
      </c>
      <c r="E36" s="3" t="s">
        <v>227</v>
      </c>
      <c r="F36" s="3">
        <v>30</v>
      </c>
      <c r="G36" s="7">
        <v>9</v>
      </c>
      <c r="H36" s="4">
        <v>1965</v>
      </c>
      <c r="I36" s="4">
        <v>1957</v>
      </c>
      <c r="J36" s="4">
        <v>5284</v>
      </c>
      <c r="K36" s="117">
        <v>64.518000000000001</v>
      </c>
      <c r="L36" s="4">
        <v>1134.48</v>
      </c>
      <c r="M36" s="4">
        <v>0.57969999999999999</v>
      </c>
      <c r="N36" s="4">
        <v>0.18779999999999999</v>
      </c>
      <c r="O36" s="4">
        <v>4.4391999999999996</v>
      </c>
      <c r="P36" s="3">
        <v>0.6</v>
      </c>
      <c r="Q36" s="5">
        <f t="shared" si="0"/>
        <v>0</v>
      </c>
      <c r="R36" s="4">
        <f t="shared" si="1"/>
        <v>1134.48</v>
      </c>
      <c r="S36" s="4">
        <v>755.26</v>
      </c>
      <c r="T36" s="4">
        <f t="shared" si="2"/>
        <v>1132.8899999999999</v>
      </c>
      <c r="U36" s="6">
        <f t="shared" si="3"/>
        <v>1.5900000000001455</v>
      </c>
      <c r="V36" s="5"/>
      <c r="W36" s="2">
        <v>734.3599999999999</v>
      </c>
      <c r="X36" s="2">
        <v>716.45</v>
      </c>
      <c r="Y36" s="1">
        <v>-17.909999999999854</v>
      </c>
      <c r="Z36" s="1">
        <v>-2.4388583256168442E-2</v>
      </c>
    </row>
    <row r="37" spans="1:26" x14ac:dyDescent="0.35">
      <c r="A37" s="3">
        <v>8</v>
      </c>
      <c r="B37" s="3" t="s">
        <v>44</v>
      </c>
      <c r="C37" s="3">
        <v>10710</v>
      </c>
      <c r="D37" s="3" t="s">
        <v>44</v>
      </c>
      <c r="E37" s="3" t="s">
        <v>231</v>
      </c>
      <c r="F37" s="3">
        <v>907</v>
      </c>
      <c r="G37" s="7">
        <v>9</v>
      </c>
      <c r="H37" s="4">
        <v>43588</v>
      </c>
      <c r="I37" s="4">
        <v>42993</v>
      </c>
      <c r="J37" s="4">
        <v>225974</v>
      </c>
      <c r="K37" s="117">
        <v>91.262</v>
      </c>
      <c r="L37" s="4">
        <v>91987.5</v>
      </c>
      <c r="M37" s="4">
        <v>2.1396000000000002</v>
      </c>
      <c r="N37" s="4">
        <v>0.18990000000000001</v>
      </c>
      <c r="O37" s="4">
        <v>47.612699999999997</v>
      </c>
      <c r="P37" s="3">
        <v>1.6</v>
      </c>
      <c r="Q37" s="5">
        <f t="shared" si="0"/>
        <v>1</v>
      </c>
      <c r="R37" s="4">
        <f t="shared" si="1"/>
        <v>91987.5</v>
      </c>
      <c r="S37" s="4">
        <v>57488.23</v>
      </c>
      <c r="T37" s="4">
        <f t="shared" si="2"/>
        <v>86232.345000000016</v>
      </c>
      <c r="U37" s="6">
        <f t="shared" si="3"/>
        <v>5755.1549999999843</v>
      </c>
      <c r="V37" s="5"/>
      <c r="W37" s="2">
        <v>49520.91</v>
      </c>
      <c r="X37" s="2">
        <v>53811.46</v>
      </c>
      <c r="Y37" s="1">
        <v>4290.5499999999956</v>
      </c>
      <c r="Z37" s="1">
        <v>8.6641178443610897E-2</v>
      </c>
    </row>
    <row r="38" spans="1:26" x14ac:dyDescent="0.35">
      <c r="A38" s="3">
        <v>8</v>
      </c>
      <c r="B38" s="3" t="s">
        <v>44</v>
      </c>
      <c r="C38" s="3">
        <v>11089</v>
      </c>
      <c r="D38" s="3" t="s">
        <v>155</v>
      </c>
      <c r="E38" s="3" t="s">
        <v>227</v>
      </c>
      <c r="F38" s="3">
        <v>40</v>
      </c>
      <c r="G38" s="7">
        <v>9</v>
      </c>
      <c r="H38" s="4">
        <v>5905</v>
      </c>
      <c r="I38" s="4">
        <v>5228</v>
      </c>
      <c r="J38" s="4">
        <v>16322</v>
      </c>
      <c r="K38" s="117">
        <v>149.46899999999999</v>
      </c>
      <c r="L38" s="4">
        <v>2799.66</v>
      </c>
      <c r="M38" s="4">
        <v>0.53549999999999998</v>
      </c>
      <c r="N38" s="4">
        <v>0.18779999999999999</v>
      </c>
      <c r="O38" s="4">
        <v>7.3917999999999999</v>
      </c>
      <c r="P38" s="3">
        <v>0.6</v>
      </c>
      <c r="Q38" s="5">
        <f t="shared" si="0"/>
        <v>1</v>
      </c>
      <c r="R38" s="4">
        <f t="shared" si="1"/>
        <v>2799.66</v>
      </c>
      <c r="S38" s="4">
        <v>1177.58</v>
      </c>
      <c r="T38" s="4">
        <f t="shared" si="2"/>
        <v>1766.37</v>
      </c>
      <c r="U38" s="6">
        <f t="shared" si="3"/>
        <v>1033.29</v>
      </c>
      <c r="V38" s="5"/>
      <c r="W38" s="2">
        <v>670.48</v>
      </c>
      <c r="X38" s="2">
        <v>790.06000000000006</v>
      </c>
      <c r="Y38" s="1">
        <v>119.58000000000004</v>
      </c>
      <c r="Z38" s="1">
        <v>0.17834983892136982</v>
      </c>
    </row>
    <row r="39" spans="1:26" x14ac:dyDescent="0.35">
      <c r="A39" s="3">
        <v>8</v>
      </c>
      <c r="B39" s="3" t="s">
        <v>44</v>
      </c>
      <c r="C39" s="3">
        <v>11090</v>
      </c>
      <c r="D39" s="3" t="s">
        <v>156</v>
      </c>
      <c r="E39" s="3" t="s">
        <v>227</v>
      </c>
      <c r="F39" s="3">
        <v>39</v>
      </c>
      <c r="G39" s="7">
        <v>9</v>
      </c>
      <c r="H39" s="4">
        <v>3370</v>
      </c>
      <c r="I39" s="4">
        <v>3332</v>
      </c>
      <c r="J39" s="4">
        <v>6691</v>
      </c>
      <c r="K39" s="117">
        <v>62.844000000000001</v>
      </c>
      <c r="L39" s="4">
        <v>1824.67</v>
      </c>
      <c r="M39" s="4">
        <v>0.54759999999999998</v>
      </c>
      <c r="N39" s="4">
        <v>0.18990000000000001</v>
      </c>
      <c r="O39" s="4">
        <v>3.1823000000000001</v>
      </c>
      <c r="P39" s="3">
        <v>0.6</v>
      </c>
      <c r="Q39" s="5">
        <f t="shared" si="0"/>
        <v>0</v>
      </c>
      <c r="R39" s="4">
        <f t="shared" si="1"/>
        <v>1824.67</v>
      </c>
      <c r="S39" s="4">
        <v>755.26</v>
      </c>
      <c r="T39" s="4">
        <f t="shared" si="2"/>
        <v>1132.8899999999999</v>
      </c>
      <c r="U39" s="6">
        <f t="shared" si="3"/>
        <v>691.7800000000002</v>
      </c>
      <c r="V39" s="5"/>
      <c r="W39" s="2">
        <v>709.24</v>
      </c>
      <c r="X39" s="2">
        <v>729.17</v>
      </c>
      <c r="Y39" s="1">
        <v>19.92999999999995</v>
      </c>
      <c r="Z39" s="1">
        <v>2.810050194574467E-2</v>
      </c>
    </row>
    <row r="40" spans="1:26" x14ac:dyDescent="0.35">
      <c r="A40" s="3">
        <v>8</v>
      </c>
      <c r="B40" s="3" t="s">
        <v>44</v>
      </c>
      <c r="C40" s="3">
        <v>11091</v>
      </c>
      <c r="D40" s="3" t="s">
        <v>157</v>
      </c>
      <c r="E40" s="3" t="s">
        <v>230</v>
      </c>
      <c r="F40" s="3">
        <v>90</v>
      </c>
      <c r="G40" s="7">
        <v>9</v>
      </c>
      <c r="H40" s="4">
        <v>11307</v>
      </c>
      <c r="I40" s="4">
        <v>11192</v>
      </c>
      <c r="J40" s="4">
        <v>20106</v>
      </c>
      <c r="K40" s="117">
        <v>81.831999999999994</v>
      </c>
      <c r="L40" s="4">
        <v>6649.34</v>
      </c>
      <c r="M40" s="4">
        <v>0.59409999999999996</v>
      </c>
      <c r="N40" s="4">
        <v>0.18779999999999999</v>
      </c>
      <c r="O40" s="4">
        <v>4.4391999999999996</v>
      </c>
      <c r="P40" s="3">
        <v>0.6</v>
      </c>
      <c r="Q40" s="5">
        <f t="shared" si="0"/>
        <v>1</v>
      </c>
      <c r="R40" s="4">
        <f t="shared" si="1"/>
        <v>6649.34</v>
      </c>
      <c r="S40" s="4">
        <v>2256.37</v>
      </c>
      <c r="T40" s="4">
        <f t="shared" si="2"/>
        <v>3384.5549999999998</v>
      </c>
      <c r="U40" s="6">
        <f t="shared" si="3"/>
        <v>3264.7850000000003</v>
      </c>
      <c r="V40" s="5"/>
      <c r="W40" s="2">
        <v>1562.52</v>
      </c>
      <c r="X40" s="2">
        <v>2895.1200000000003</v>
      </c>
      <c r="Y40" s="1">
        <v>1332.6000000000004</v>
      </c>
      <c r="Z40" s="1">
        <v>0.85285308348053168</v>
      </c>
    </row>
    <row r="41" spans="1:26" x14ac:dyDescent="0.35">
      <c r="A41" s="3">
        <v>8</v>
      </c>
      <c r="B41" s="3" t="s">
        <v>44</v>
      </c>
      <c r="C41" s="3">
        <v>11092</v>
      </c>
      <c r="D41" s="3" t="s">
        <v>158</v>
      </c>
      <c r="E41" s="3" t="s">
        <v>228</v>
      </c>
      <c r="F41" s="3">
        <v>107</v>
      </c>
      <c r="G41" s="7">
        <v>9</v>
      </c>
      <c r="H41" s="4">
        <v>8708</v>
      </c>
      <c r="I41" s="4">
        <v>8684</v>
      </c>
      <c r="J41" s="4">
        <v>25288</v>
      </c>
      <c r="K41" s="117">
        <v>86.57</v>
      </c>
      <c r="L41" s="4">
        <v>6809.75</v>
      </c>
      <c r="M41" s="4">
        <v>0.78420000000000001</v>
      </c>
      <c r="N41" s="4">
        <v>0.18779999999999999</v>
      </c>
      <c r="O41" s="4">
        <v>10.949199999999999</v>
      </c>
      <c r="P41" s="3">
        <v>0.8</v>
      </c>
      <c r="Q41" s="5">
        <f t="shared" si="0"/>
        <v>1</v>
      </c>
      <c r="R41" s="4">
        <f t="shared" si="1"/>
        <v>6809.75</v>
      </c>
      <c r="S41" s="4">
        <v>4813.3100000000004</v>
      </c>
      <c r="T41" s="4">
        <f t="shared" si="2"/>
        <v>7219.9650000000001</v>
      </c>
      <c r="U41" s="6">
        <f t="shared" si="3"/>
        <v>-410.21500000000015</v>
      </c>
      <c r="V41" s="5"/>
      <c r="W41" s="2">
        <v>2103.3599999999997</v>
      </c>
      <c r="X41" s="2">
        <v>3100.56</v>
      </c>
      <c r="Y41" s="1">
        <v>997.20000000000027</v>
      </c>
      <c r="Z41" s="1">
        <v>0.47409858512094954</v>
      </c>
    </row>
    <row r="42" spans="1:26" x14ac:dyDescent="0.35">
      <c r="A42" s="3">
        <v>8</v>
      </c>
      <c r="B42" s="3" t="s">
        <v>44</v>
      </c>
      <c r="C42" s="3">
        <v>11093</v>
      </c>
      <c r="D42" s="3" t="s">
        <v>159</v>
      </c>
      <c r="E42" s="3" t="s">
        <v>227</v>
      </c>
      <c r="F42" s="3">
        <v>43</v>
      </c>
      <c r="G42" s="7">
        <v>9</v>
      </c>
      <c r="H42" s="4">
        <v>3235</v>
      </c>
      <c r="I42" s="4">
        <v>3159</v>
      </c>
      <c r="J42" s="4">
        <v>8492</v>
      </c>
      <c r="K42" s="117">
        <v>72.34</v>
      </c>
      <c r="L42" s="4">
        <v>1828.47</v>
      </c>
      <c r="M42" s="4">
        <v>0.57879999999999998</v>
      </c>
      <c r="N42" s="4">
        <v>0.18779999999999999</v>
      </c>
      <c r="O42" s="4">
        <v>10.336499999999999</v>
      </c>
      <c r="P42" s="3">
        <v>0.6</v>
      </c>
      <c r="Q42" s="5">
        <f t="shared" si="0"/>
        <v>0</v>
      </c>
      <c r="R42" s="4">
        <f t="shared" si="1"/>
        <v>1828.47</v>
      </c>
      <c r="S42" s="4">
        <v>1177.58</v>
      </c>
      <c r="T42" s="4">
        <f t="shared" si="2"/>
        <v>1766.37</v>
      </c>
      <c r="U42" s="6">
        <f t="shared" si="3"/>
        <v>62.100000000000136</v>
      </c>
      <c r="V42" s="5"/>
      <c r="W42" s="2">
        <v>895.33999999999992</v>
      </c>
      <c r="X42" s="2">
        <v>798.98</v>
      </c>
      <c r="Y42" s="1">
        <v>-96.3599999999999</v>
      </c>
      <c r="Z42" s="1">
        <v>-0.10762391940491869</v>
      </c>
    </row>
    <row r="43" spans="1:26" x14ac:dyDescent="0.35">
      <c r="A43" s="3">
        <v>8</v>
      </c>
      <c r="B43" s="3" t="s">
        <v>44</v>
      </c>
      <c r="C43" s="3">
        <v>11094</v>
      </c>
      <c r="D43" s="3" t="s">
        <v>160</v>
      </c>
      <c r="E43" s="3" t="s">
        <v>229</v>
      </c>
      <c r="F43" s="3">
        <v>15</v>
      </c>
      <c r="G43" s="7">
        <v>9</v>
      </c>
      <c r="H43" s="4">
        <v>997</v>
      </c>
      <c r="I43" s="4">
        <v>985</v>
      </c>
      <c r="J43" s="4">
        <v>3092</v>
      </c>
      <c r="K43" s="117">
        <v>75.507000000000005</v>
      </c>
      <c r="L43" s="4">
        <v>543.27200000000005</v>
      </c>
      <c r="M43" s="4">
        <v>0.55149999999999999</v>
      </c>
      <c r="N43" s="4">
        <v>0.18990000000000001</v>
      </c>
      <c r="O43" s="4">
        <v>5.1196999999999999</v>
      </c>
      <c r="P43" s="3">
        <v>0.6</v>
      </c>
      <c r="Q43" s="5">
        <f t="shared" si="0"/>
        <v>0</v>
      </c>
      <c r="R43" s="4">
        <f t="shared" si="1"/>
        <v>543.27200000000005</v>
      </c>
      <c r="S43" s="4">
        <v>307.86</v>
      </c>
      <c r="T43" s="4">
        <f t="shared" si="2"/>
        <v>461.79</v>
      </c>
      <c r="U43" s="6">
        <f t="shared" si="3"/>
        <v>81.482000000000028</v>
      </c>
      <c r="V43" s="5"/>
      <c r="W43" s="2">
        <v>249.18</v>
      </c>
      <c r="X43" s="2">
        <v>231.04000000000002</v>
      </c>
      <c r="Y43" s="1">
        <v>-18.139999999999986</v>
      </c>
      <c r="Z43" s="1">
        <v>-7.279877999839468E-2</v>
      </c>
    </row>
    <row r="44" spans="1:26" x14ac:dyDescent="0.35">
      <c r="A44" s="3">
        <v>8</v>
      </c>
      <c r="B44" s="3" t="s">
        <v>44</v>
      </c>
      <c r="C44" s="3">
        <v>11095</v>
      </c>
      <c r="D44" s="3" t="s">
        <v>161</v>
      </c>
      <c r="E44" s="3" t="s">
        <v>232</v>
      </c>
      <c r="F44" s="3">
        <v>264</v>
      </c>
      <c r="G44" s="7">
        <v>9</v>
      </c>
      <c r="H44" s="4">
        <v>15360</v>
      </c>
      <c r="I44" s="4">
        <v>15132</v>
      </c>
      <c r="J44" s="4">
        <v>54346</v>
      </c>
      <c r="K44" s="117">
        <v>75.405000000000001</v>
      </c>
      <c r="L44" s="4">
        <v>19890.7</v>
      </c>
      <c r="M44" s="4">
        <v>1.3145</v>
      </c>
      <c r="N44" s="4">
        <v>0.18779999999999999</v>
      </c>
      <c r="O44" s="4">
        <v>25.623100000000001</v>
      </c>
      <c r="P44" s="3">
        <v>1</v>
      </c>
      <c r="Q44" s="5">
        <f t="shared" si="0"/>
        <v>0</v>
      </c>
      <c r="R44" s="4">
        <f t="shared" si="1"/>
        <v>19890.7</v>
      </c>
      <c r="S44" s="4">
        <v>9231.4599999999991</v>
      </c>
      <c r="T44" s="4">
        <f t="shared" si="2"/>
        <v>13847.189999999999</v>
      </c>
      <c r="U44" s="6">
        <f t="shared" si="3"/>
        <v>6043.510000000002</v>
      </c>
      <c r="V44" s="5"/>
      <c r="W44" s="2">
        <v>8087.8600000000006</v>
      </c>
      <c r="X44" s="2">
        <v>9192.0499999999993</v>
      </c>
      <c r="Y44" s="1">
        <v>1104.1899999999987</v>
      </c>
      <c r="Z44" s="1">
        <v>0.13652437109445498</v>
      </c>
    </row>
    <row r="45" spans="1:26" x14ac:dyDescent="0.35">
      <c r="A45" s="3">
        <v>8</v>
      </c>
      <c r="B45" s="3" t="s">
        <v>44</v>
      </c>
      <c r="C45" s="3">
        <v>11096</v>
      </c>
      <c r="D45" s="3" t="s">
        <v>162</v>
      </c>
      <c r="E45" s="3" t="s">
        <v>227</v>
      </c>
      <c r="F45" s="3">
        <v>40</v>
      </c>
      <c r="G45" s="7">
        <v>9</v>
      </c>
      <c r="H45" s="4">
        <v>3044</v>
      </c>
      <c r="I45" s="4">
        <v>3023</v>
      </c>
      <c r="J45" s="4">
        <v>8667</v>
      </c>
      <c r="K45" s="117">
        <v>79.367999999999995</v>
      </c>
      <c r="L45" s="4">
        <v>1975.26</v>
      </c>
      <c r="M45" s="4">
        <v>0.65339999999999998</v>
      </c>
      <c r="N45" s="4">
        <v>0.18779999999999999</v>
      </c>
      <c r="O45" s="4">
        <v>6.8822000000000001</v>
      </c>
      <c r="P45" s="3">
        <v>0.6</v>
      </c>
      <c r="Q45" s="5">
        <f t="shared" si="0"/>
        <v>0</v>
      </c>
      <c r="R45" s="4">
        <f t="shared" si="1"/>
        <v>1975.26</v>
      </c>
      <c r="S45" s="4">
        <v>1177.58</v>
      </c>
      <c r="T45" s="4">
        <f t="shared" si="2"/>
        <v>1766.37</v>
      </c>
      <c r="U45" s="6">
        <f t="shared" si="3"/>
        <v>208.8900000000001</v>
      </c>
      <c r="V45" s="5"/>
      <c r="W45" s="2">
        <v>919.20999999999992</v>
      </c>
      <c r="X45" s="2">
        <v>957.54</v>
      </c>
      <c r="Y45" s="1">
        <v>38.330000000000041</v>
      </c>
      <c r="Z45" s="1">
        <v>4.1698850099542044E-2</v>
      </c>
    </row>
    <row r="46" spans="1:26" x14ac:dyDescent="0.35">
      <c r="A46" s="3">
        <v>8</v>
      </c>
      <c r="B46" s="3" t="s">
        <v>44</v>
      </c>
      <c r="C46" s="3">
        <v>11097</v>
      </c>
      <c r="D46" s="3" t="s">
        <v>163</v>
      </c>
      <c r="E46" s="3" t="s">
        <v>230</v>
      </c>
      <c r="F46" s="3">
        <v>82</v>
      </c>
      <c r="G46" s="7">
        <v>9</v>
      </c>
      <c r="H46" s="4">
        <v>12194</v>
      </c>
      <c r="I46" s="4">
        <v>12159</v>
      </c>
      <c r="J46" s="4">
        <v>21396</v>
      </c>
      <c r="K46" s="117">
        <v>95.578000000000003</v>
      </c>
      <c r="L46" s="4">
        <v>6103.22</v>
      </c>
      <c r="M46" s="4">
        <v>0.502</v>
      </c>
      <c r="N46" s="4">
        <v>0.18779999999999999</v>
      </c>
      <c r="O46" s="4">
        <v>7.8018000000000001</v>
      </c>
      <c r="P46" s="3">
        <v>0.6</v>
      </c>
      <c r="Q46" s="5">
        <f t="shared" si="0"/>
        <v>1</v>
      </c>
      <c r="R46" s="4">
        <f t="shared" si="1"/>
        <v>6103.22</v>
      </c>
      <c r="S46" s="4">
        <v>2256.37</v>
      </c>
      <c r="T46" s="4">
        <f t="shared" si="2"/>
        <v>3384.5549999999998</v>
      </c>
      <c r="U46" s="6">
        <f t="shared" si="3"/>
        <v>2718.6650000000004</v>
      </c>
      <c r="V46" s="5"/>
      <c r="W46" s="2">
        <v>1891.9199999999998</v>
      </c>
      <c r="X46" s="2">
        <v>1889.42</v>
      </c>
      <c r="Y46" s="1">
        <v>-2.4999999999997726</v>
      </c>
      <c r="Z46" s="1">
        <v>-1.3214089390670709E-3</v>
      </c>
    </row>
    <row r="47" spans="1:26" x14ac:dyDescent="0.35">
      <c r="A47" s="3">
        <v>8</v>
      </c>
      <c r="B47" s="3" t="s">
        <v>44</v>
      </c>
      <c r="C47" s="3">
        <v>11098</v>
      </c>
      <c r="D47" s="3" t="s">
        <v>164</v>
      </c>
      <c r="E47" s="3" t="s">
        <v>230</v>
      </c>
      <c r="F47" s="3">
        <v>82</v>
      </c>
      <c r="G47" s="7">
        <v>8</v>
      </c>
      <c r="H47" s="4">
        <v>8129</v>
      </c>
      <c r="I47" s="4">
        <v>8129</v>
      </c>
      <c r="J47" s="4">
        <v>18583</v>
      </c>
      <c r="K47" s="117">
        <v>93.26</v>
      </c>
      <c r="L47" s="4">
        <v>4547.87</v>
      </c>
      <c r="M47" s="4">
        <v>0.5595</v>
      </c>
      <c r="N47" s="4">
        <v>0.18779999999999999</v>
      </c>
      <c r="O47" s="4">
        <v>6.5072999999999999</v>
      </c>
      <c r="P47" s="3">
        <v>0.6</v>
      </c>
      <c r="Q47" s="5">
        <f t="shared" si="0"/>
        <v>1</v>
      </c>
      <c r="R47" s="4">
        <f t="shared" si="1"/>
        <v>5116.3537500000002</v>
      </c>
      <c r="S47" s="4">
        <v>2256.37</v>
      </c>
      <c r="T47" s="4">
        <f t="shared" si="2"/>
        <v>3384.5549999999998</v>
      </c>
      <c r="U47" s="6">
        <f t="shared" si="3"/>
        <v>1731.7987500000004</v>
      </c>
      <c r="V47" s="5"/>
      <c r="W47" s="2">
        <v>2464.0700000000002</v>
      </c>
      <c r="X47" s="2">
        <v>2036.63</v>
      </c>
      <c r="Y47" s="1">
        <v>-427.44000000000005</v>
      </c>
      <c r="Z47" s="1">
        <v>-0.17346909787465453</v>
      </c>
    </row>
    <row r="48" spans="1:26" x14ac:dyDescent="0.35">
      <c r="A48" s="3">
        <v>8</v>
      </c>
      <c r="B48" s="3" t="s">
        <v>44</v>
      </c>
      <c r="C48" s="3">
        <v>11099</v>
      </c>
      <c r="D48" s="3" t="s">
        <v>165</v>
      </c>
      <c r="E48" s="3" t="s">
        <v>227</v>
      </c>
      <c r="F48" s="3">
        <v>38</v>
      </c>
      <c r="G48" s="7">
        <v>9</v>
      </c>
      <c r="H48" s="4">
        <v>3412</v>
      </c>
      <c r="I48" s="4">
        <v>3410</v>
      </c>
      <c r="J48" s="4">
        <v>9036</v>
      </c>
      <c r="K48" s="117">
        <v>87.102000000000004</v>
      </c>
      <c r="L48" s="4">
        <v>2011.9</v>
      </c>
      <c r="M48" s="4">
        <v>0.59</v>
      </c>
      <c r="N48" s="4">
        <v>0.18990000000000001</v>
      </c>
      <c r="O48" s="4">
        <v>5.5986000000000002</v>
      </c>
      <c r="P48" s="3">
        <v>0.6</v>
      </c>
      <c r="Q48" s="5">
        <f t="shared" si="0"/>
        <v>1</v>
      </c>
      <c r="R48" s="4">
        <f t="shared" si="1"/>
        <v>2011.9</v>
      </c>
      <c r="S48" s="4">
        <v>755.26</v>
      </c>
      <c r="T48" s="4">
        <f t="shared" si="2"/>
        <v>1132.8899999999999</v>
      </c>
      <c r="U48" s="6">
        <f t="shared" si="3"/>
        <v>879.01000000000022</v>
      </c>
      <c r="V48" s="5"/>
      <c r="W48" s="2">
        <v>862.73000000000013</v>
      </c>
      <c r="X48" s="2">
        <v>946.35</v>
      </c>
      <c r="Y48" s="1">
        <v>83.619999999999891</v>
      </c>
      <c r="Z48" s="1">
        <v>9.6924878003546738E-2</v>
      </c>
    </row>
    <row r="49" spans="1:26" x14ac:dyDescent="0.35">
      <c r="A49" s="3">
        <v>8</v>
      </c>
      <c r="B49" s="3" t="s">
        <v>44</v>
      </c>
      <c r="C49" s="3">
        <v>11100</v>
      </c>
      <c r="D49" s="3" t="s">
        <v>166</v>
      </c>
      <c r="E49" s="3" t="s">
        <v>227</v>
      </c>
      <c r="F49" s="3">
        <v>35</v>
      </c>
      <c r="G49" s="7">
        <v>9</v>
      </c>
      <c r="H49" s="4">
        <v>2182</v>
      </c>
      <c r="I49" s="4">
        <v>2182</v>
      </c>
      <c r="J49" s="4">
        <v>5282</v>
      </c>
      <c r="K49" s="117">
        <v>55.28</v>
      </c>
      <c r="L49" s="4">
        <v>1158.75</v>
      </c>
      <c r="M49" s="4">
        <v>0.53100000000000003</v>
      </c>
      <c r="N49" s="4">
        <v>0.18779999999999999</v>
      </c>
      <c r="O49" s="4">
        <v>6.8907999999999996</v>
      </c>
      <c r="P49" s="3">
        <v>0.6</v>
      </c>
      <c r="Q49" s="5">
        <f t="shared" si="0"/>
        <v>0</v>
      </c>
      <c r="R49" s="4">
        <f t="shared" si="1"/>
        <v>1158.75</v>
      </c>
      <c r="S49" s="4">
        <v>755.26</v>
      </c>
      <c r="T49" s="4">
        <f t="shared" si="2"/>
        <v>1132.8899999999999</v>
      </c>
      <c r="U49" s="6">
        <f t="shared" si="3"/>
        <v>25.860000000000127</v>
      </c>
      <c r="V49" s="5"/>
      <c r="W49" s="2">
        <v>557.97</v>
      </c>
      <c r="X49" s="2">
        <v>665.95999999999992</v>
      </c>
      <c r="Y49" s="1">
        <v>107.9899999999999</v>
      </c>
      <c r="Z49" s="1">
        <v>0.19354087137301268</v>
      </c>
    </row>
    <row r="50" spans="1:26" x14ac:dyDescent="0.35">
      <c r="A50" s="3">
        <v>8</v>
      </c>
      <c r="B50" s="3" t="s">
        <v>44</v>
      </c>
      <c r="C50" s="3">
        <v>11101</v>
      </c>
      <c r="D50" s="3" t="s">
        <v>167</v>
      </c>
      <c r="E50" s="3" t="s">
        <v>227</v>
      </c>
      <c r="F50" s="3">
        <v>42</v>
      </c>
      <c r="G50" s="7">
        <v>9</v>
      </c>
      <c r="H50" s="4">
        <v>5817</v>
      </c>
      <c r="I50" s="4">
        <v>5817</v>
      </c>
      <c r="J50" s="4">
        <v>13828</v>
      </c>
      <c r="K50" s="117">
        <v>120.6</v>
      </c>
      <c r="L50" s="4">
        <v>2936.71</v>
      </c>
      <c r="M50" s="4">
        <v>0.50490000000000002</v>
      </c>
      <c r="N50" s="4">
        <v>0.18990000000000001</v>
      </c>
      <c r="O50" s="4">
        <v>6.8189000000000002</v>
      </c>
      <c r="P50" s="3">
        <v>0.6</v>
      </c>
      <c r="Q50" s="5">
        <f t="shared" si="0"/>
        <v>1</v>
      </c>
      <c r="R50" s="4">
        <f t="shared" si="1"/>
        <v>2936.71</v>
      </c>
      <c r="S50" s="4">
        <v>755.26</v>
      </c>
      <c r="T50" s="4">
        <f t="shared" si="2"/>
        <v>1132.8899999999999</v>
      </c>
      <c r="U50" s="6">
        <f t="shared" si="3"/>
        <v>1803.8200000000002</v>
      </c>
      <c r="V50" s="5"/>
      <c r="W50" s="2">
        <v>801.74</v>
      </c>
      <c r="X50" s="2">
        <v>886.78</v>
      </c>
      <c r="Y50" s="1">
        <v>85.039999999999964</v>
      </c>
      <c r="Z50" s="1">
        <v>0.10606929927407883</v>
      </c>
    </row>
    <row r="51" spans="1:26" x14ac:dyDescent="0.35">
      <c r="A51" s="3">
        <v>8</v>
      </c>
      <c r="B51" s="3" t="s">
        <v>44</v>
      </c>
      <c r="C51" s="3">
        <v>11102</v>
      </c>
      <c r="D51" s="3" t="s">
        <v>168</v>
      </c>
      <c r="E51" s="3" t="s">
        <v>227</v>
      </c>
      <c r="F51" s="3">
        <v>40</v>
      </c>
      <c r="G51" s="7">
        <v>9</v>
      </c>
      <c r="H51" s="4">
        <v>3132</v>
      </c>
      <c r="I51" s="4">
        <v>3111</v>
      </c>
      <c r="J51" s="4">
        <v>9475</v>
      </c>
      <c r="K51" s="117">
        <v>86.766999999999996</v>
      </c>
      <c r="L51" s="4">
        <v>1791.17</v>
      </c>
      <c r="M51" s="4">
        <v>0.57579999999999998</v>
      </c>
      <c r="N51" s="4">
        <v>0.18779999999999999</v>
      </c>
      <c r="O51" s="4">
        <v>4.7784000000000004</v>
      </c>
      <c r="P51" s="3">
        <v>0.6</v>
      </c>
      <c r="Q51" s="5">
        <f t="shared" si="0"/>
        <v>1</v>
      </c>
      <c r="R51" s="4">
        <f t="shared" si="1"/>
        <v>1791.17</v>
      </c>
      <c r="S51" s="4">
        <v>1177.58</v>
      </c>
      <c r="T51" s="4">
        <f t="shared" si="2"/>
        <v>1766.37</v>
      </c>
      <c r="U51" s="6">
        <f t="shared" si="3"/>
        <v>24.800000000000182</v>
      </c>
      <c r="V51" s="5"/>
      <c r="W51" s="2">
        <v>734.94999999999993</v>
      </c>
      <c r="X51" s="2">
        <v>703.13</v>
      </c>
      <c r="Y51" s="1">
        <v>-31.819999999999936</v>
      </c>
      <c r="Z51" s="1">
        <v>-4.3295462276345245E-2</v>
      </c>
    </row>
    <row r="52" spans="1:26" x14ac:dyDescent="0.35">
      <c r="A52" s="3">
        <v>8</v>
      </c>
      <c r="B52" s="3" t="s">
        <v>44</v>
      </c>
      <c r="C52" s="3">
        <v>11103</v>
      </c>
      <c r="D52" s="3" t="s">
        <v>169</v>
      </c>
      <c r="E52" s="3" t="s">
        <v>227</v>
      </c>
      <c r="F52" s="3">
        <v>34</v>
      </c>
      <c r="G52" s="7">
        <v>9</v>
      </c>
      <c r="H52" s="4">
        <v>3327</v>
      </c>
      <c r="I52" s="4">
        <v>3327</v>
      </c>
      <c r="J52" s="4">
        <v>6082</v>
      </c>
      <c r="K52" s="117">
        <v>65.525000000000006</v>
      </c>
      <c r="L52" s="4">
        <v>1715.19</v>
      </c>
      <c r="M52" s="4">
        <v>0.51549999999999996</v>
      </c>
      <c r="N52" s="4">
        <v>0.18779999999999999</v>
      </c>
      <c r="O52" s="4">
        <v>4.4184000000000001</v>
      </c>
      <c r="P52" s="3">
        <v>0.6</v>
      </c>
      <c r="Q52" s="5">
        <f t="shared" si="0"/>
        <v>0</v>
      </c>
      <c r="R52" s="4">
        <f t="shared" si="1"/>
        <v>1715.19</v>
      </c>
      <c r="S52" s="4">
        <v>755.26</v>
      </c>
      <c r="T52" s="4">
        <f t="shared" si="2"/>
        <v>1132.8899999999999</v>
      </c>
      <c r="U52" s="6">
        <f t="shared" si="3"/>
        <v>582.30000000000018</v>
      </c>
      <c r="V52" s="5"/>
      <c r="W52" s="2">
        <v>766.88</v>
      </c>
      <c r="X52" s="2">
        <v>822.16</v>
      </c>
      <c r="Y52" s="1">
        <v>55.279999999999973</v>
      </c>
      <c r="Z52" s="1">
        <v>7.2084289588983899E-2</v>
      </c>
    </row>
    <row r="53" spans="1:26" x14ac:dyDescent="0.35">
      <c r="A53" s="3">
        <v>8</v>
      </c>
      <c r="B53" s="3" t="s">
        <v>44</v>
      </c>
      <c r="C53" s="3">
        <v>11450</v>
      </c>
      <c r="D53" s="3" t="s">
        <v>170</v>
      </c>
      <c r="E53" s="3" t="s">
        <v>226</v>
      </c>
      <c r="F53" s="3">
        <v>276</v>
      </c>
      <c r="G53" s="7">
        <v>9</v>
      </c>
      <c r="H53" s="4">
        <v>14275</v>
      </c>
      <c r="I53" s="4">
        <v>14163</v>
      </c>
      <c r="J53" s="4">
        <v>49418</v>
      </c>
      <c r="K53" s="117">
        <v>65.585999999999999</v>
      </c>
      <c r="L53" s="4">
        <v>18819.2</v>
      </c>
      <c r="M53" s="4">
        <v>1.3288</v>
      </c>
      <c r="N53" s="4">
        <v>0.18990000000000001</v>
      </c>
      <c r="O53" s="4">
        <v>36.679299999999998</v>
      </c>
      <c r="P53" s="3">
        <v>1.2</v>
      </c>
      <c r="Q53" s="5">
        <f t="shared" si="0"/>
        <v>0</v>
      </c>
      <c r="R53" s="4">
        <f t="shared" si="1"/>
        <v>18819.2</v>
      </c>
      <c r="S53" s="4">
        <v>14149.17</v>
      </c>
      <c r="T53" s="4">
        <f t="shared" si="2"/>
        <v>21223.755000000001</v>
      </c>
      <c r="U53" s="6">
        <f t="shared" si="3"/>
        <v>-2404.5550000000003</v>
      </c>
      <c r="V53" s="5"/>
      <c r="W53" s="2">
        <v>10879.4</v>
      </c>
      <c r="X53" s="2">
        <v>11246.91</v>
      </c>
      <c r="Y53" s="1">
        <v>367.51000000000022</v>
      </c>
      <c r="Z53" s="1">
        <v>3.3780355534312578E-2</v>
      </c>
    </row>
    <row r="54" spans="1:26" x14ac:dyDescent="0.35">
      <c r="A54" s="3">
        <v>8</v>
      </c>
      <c r="B54" s="3" t="s">
        <v>44</v>
      </c>
      <c r="C54" s="3">
        <v>21323</v>
      </c>
      <c r="D54" s="3" t="s">
        <v>171</v>
      </c>
      <c r="E54" s="3" t="s">
        <v>227</v>
      </c>
      <c r="F54" s="3">
        <v>40</v>
      </c>
      <c r="G54" s="7">
        <v>9</v>
      </c>
      <c r="H54" s="4">
        <v>3470</v>
      </c>
      <c r="I54" s="4">
        <v>3460</v>
      </c>
      <c r="J54" s="4">
        <v>10885</v>
      </c>
      <c r="K54" s="117">
        <v>99.679000000000002</v>
      </c>
      <c r="L54" s="4">
        <v>2281.89</v>
      </c>
      <c r="M54" s="4">
        <v>0.65949999999999998</v>
      </c>
      <c r="N54" s="4">
        <v>0.18779999999999999</v>
      </c>
      <c r="O54" s="4">
        <v>9.4794999999999998</v>
      </c>
      <c r="P54" s="3">
        <v>0.6</v>
      </c>
      <c r="Q54" s="5">
        <f t="shared" si="0"/>
        <v>1</v>
      </c>
      <c r="R54" s="4">
        <f t="shared" si="1"/>
        <v>2281.89</v>
      </c>
      <c r="S54" s="4">
        <v>755.26</v>
      </c>
      <c r="T54" s="4">
        <f t="shared" si="2"/>
        <v>1132.8899999999999</v>
      </c>
      <c r="U54" s="6">
        <f t="shared" si="3"/>
        <v>1149</v>
      </c>
      <c r="V54" s="5"/>
      <c r="W54" s="2">
        <v>931.43</v>
      </c>
      <c r="X54" s="2">
        <v>1124.6099999999999</v>
      </c>
      <c r="Y54" s="1">
        <v>193.17999999999995</v>
      </c>
      <c r="Z54" s="1">
        <v>0.20740152239030304</v>
      </c>
    </row>
    <row r="55" spans="1:26" x14ac:dyDescent="0.35">
      <c r="A55" s="3">
        <v>8</v>
      </c>
      <c r="B55" s="3" t="s">
        <v>63</v>
      </c>
      <c r="C55" s="3">
        <v>10706</v>
      </c>
      <c r="D55" s="3" t="s">
        <v>63</v>
      </c>
      <c r="E55" s="3" t="s">
        <v>226</v>
      </c>
      <c r="F55" s="3">
        <v>420</v>
      </c>
      <c r="G55" s="7">
        <v>9</v>
      </c>
      <c r="H55" s="4">
        <v>25985</v>
      </c>
      <c r="I55" s="4">
        <v>25969</v>
      </c>
      <c r="J55" s="4">
        <v>105162</v>
      </c>
      <c r="K55" s="117">
        <v>91.715999999999994</v>
      </c>
      <c r="L55" s="4">
        <v>42023.6</v>
      </c>
      <c r="M55" s="4">
        <v>1.6182000000000001</v>
      </c>
      <c r="N55" s="4">
        <v>0.18779999999999999</v>
      </c>
      <c r="O55" s="4">
        <v>36.679299999999998</v>
      </c>
      <c r="P55" s="3">
        <v>1.2</v>
      </c>
      <c r="Q55" s="5">
        <f t="shared" si="0"/>
        <v>1</v>
      </c>
      <c r="R55" s="4">
        <f t="shared" si="1"/>
        <v>42023.599999999991</v>
      </c>
      <c r="S55" s="4">
        <v>26955.26</v>
      </c>
      <c r="T55" s="4">
        <f t="shared" si="2"/>
        <v>40432.89</v>
      </c>
      <c r="U55" s="6">
        <f t="shared" si="3"/>
        <v>1590.7099999999919</v>
      </c>
      <c r="V55" s="5"/>
      <c r="W55" s="2">
        <v>23313.010000000002</v>
      </c>
      <c r="X55" s="2">
        <v>26927.47</v>
      </c>
      <c r="Y55" s="1">
        <v>3614.4599999999991</v>
      </c>
      <c r="Z55" s="1">
        <v>0.15504046881977054</v>
      </c>
    </row>
    <row r="56" spans="1:26" x14ac:dyDescent="0.35">
      <c r="A56" s="3">
        <v>8</v>
      </c>
      <c r="B56" s="3" t="s">
        <v>63</v>
      </c>
      <c r="C56" s="3">
        <v>11042</v>
      </c>
      <c r="D56" s="3" t="s">
        <v>172</v>
      </c>
      <c r="E56" s="3" t="s">
        <v>228</v>
      </c>
      <c r="F56" s="3">
        <v>129</v>
      </c>
      <c r="G56" s="7">
        <v>8</v>
      </c>
      <c r="H56" s="4">
        <v>6545</v>
      </c>
      <c r="I56" s="4">
        <v>6545</v>
      </c>
      <c r="J56" s="4">
        <v>19004</v>
      </c>
      <c r="K56" s="117">
        <v>60.625</v>
      </c>
      <c r="L56" s="4">
        <v>5818.52</v>
      </c>
      <c r="M56" s="4">
        <v>0.88900000000000001</v>
      </c>
      <c r="N56" s="4">
        <v>0.18779999999999999</v>
      </c>
      <c r="O56" s="4">
        <v>25.364599999999999</v>
      </c>
      <c r="P56" s="3">
        <v>0.8</v>
      </c>
      <c r="Q56" s="5">
        <f t="shared" si="0"/>
        <v>0</v>
      </c>
      <c r="R56" s="4">
        <f t="shared" si="1"/>
        <v>6545.8350000000009</v>
      </c>
      <c r="S56" s="4">
        <v>4813.3100000000004</v>
      </c>
      <c r="T56" s="4">
        <f t="shared" si="2"/>
        <v>7219.9650000000001</v>
      </c>
      <c r="U56" s="6">
        <f t="shared" si="3"/>
        <v>-674.1299999999992</v>
      </c>
      <c r="V56" s="5"/>
      <c r="W56" s="2">
        <v>4241.33</v>
      </c>
      <c r="X56" s="2">
        <v>4377.7299999999996</v>
      </c>
      <c r="Y56" s="1">
        <v>136.39999999999964</v>
      </c>
      <c r="Z56" s="1">
        <v>3.2159723482963982E-2</v>
      </c>
    </row>
    <row r="57" spans="1:26" x14ac:dyDescent="0.35">
      <c r="A57" s="3">
        <v>8</v>
      </c>
      <c r="B57" s="3" t="s">
        <v>63</v>
      </c>
      <c r="C57" s="3">
        <v>11044</v>
      </c>
      <c r="D57" s="3" t="s">
        <v>173</v>
      </c>
      <c r="E57" s="3" t="s">
        <v>227</v>
      </c>
      <c r="F57" s="3">
        <v>30</v>
      </c>
      <c r="G57" s="7">
        <v>9</v>
      </c>
      <c r="H57" s="4">
        <v>3159</v>
      </c>
      <c r="I57" s="4">
        <v>3147</v>
      </c>
      <c r="J57" s="4">
        <v>6768</v>
      </c>
      <c r="K57" s="117">
        <v>82.637</v>
      </c>
      <c r="L57" s="4">
        <v>1830.1</v>
      </c>
      <c r="M57" s="4">
        <v>0.58150000000000002</v>
      </c>
      <c r="N57" s="4">
        <v>0.18990000000000001</v>
      </c>
      <c r="O57" s="4">
        <v>6.4359000000000002</v>
      </c>
      <c r="P57" s="3">
        <v>0.6</v>
      </c>
      <c r="Q57" s="5">
        <f t="shared" si="0"/>
        <v>1</v>
      </c>
      <c r="R57" s="4">
        <f t="shared" si="1"/>
        <v>1830.1</v>
      </c>
      <c r="S57" s="4">
        <v>755.26</v>
      </c>
      <c r="T57" s="4">
        <f t="shared" si="2"/>
        <v>1132.8899999999999</v>
      </c>
      <c r="U57" s="6">
        <f t="shared" si="3"/>
        <v>697.21</v>
      </c>
      <c r="V57" s="5"/>
      <c r="W57" s="2">
        <v>771.90000000000009</v>
      </c>
      <c r="X57" s="2">
        <v>620.19999999999993</v>
      </c>
      <c r="Y57" s="1">
        <v>-151.70000000000016</v>
      </c>
      <c r="Z57" s="1">
        <v>-0.19652804767456944</v>
      </c>
    </row>
    <row r="58" spans="1:26" x14ac:dyDescent="0.35">
      <c r="A58" s="3">
        <v>8</v>
      </c>
      <c r="B58" s="3" t="s">
        <v>63</v>
      </c>
      <c r="C58" s="3">
        <v>11045</v>
      </c>
      <c r="D58" s="3" t="s">
        <v>174</v>
      </c>
      <c r="E58" s="3" t="s">
        <v>227</v>
      </c>
      <c r="F58" s="3">
        <v>30</v>
      </c>
      <c r="G58" s="7">
        <v>9</v>
      </c>
      <c r="H58" s="4">
        <v>3630</v>
      </c>
      <c r="I58" s="4">
        <v>3548</v>
      </c>
      <c r="J58" s="4">
        <v>7808</v>
      </c>
      <c r="K58" s="117">
        <v>95.335999999999999</v>
      </c>
      <c r="L58" s="4">
        <v>1862.58</v>
      </c>
      <c r="M58" s="4">
        <v>0.52500000000000002</v>
      </c>
      <c r="N58" s="4">
        <v>0.18779999999999999</v>
      </c>
      <c r="O58" s="4">
        <v>4.6032000000000002</v>
      </c>
      <c r="P58" s="3">
        <v>0.6</v>
      </c>
      <c r="Q58" s="5">
        <f t="shared" si="0"/>
        <v>1</v>
      </c>
      <c r="R58" s="4">
        <f t="shared" si="1"/>
        <v>1862.58</v>
      </c>
      <c r="S58" s="4">
        <v>755.26</v>
      </c>
      <c r="T58" s="4">
        <f t="shared" si="2"/>
        <v>1132.8899999999999</v>
      </c>
      <c r="U58" s="6">
        <f t="shared" si="3"/>
        <v>729.69</v>
      </c>
      <c r="V58" s="5"/>
      <c r="W58" s="2">
        <v>979.3</v>
      </c>
      <c r="X58" s="2">
        <v>943.01</v>
      </c>
      <c r="Y58" s="1">
        <v>-36.289999999999964</v>
      </c>
      <c r="Z58" s="1">
        <v>-3.7057081588889991E-2</v>
      </c>
    </row>
    <row r="59" spans="1:26" x14ac:dyDescent="0.35">
      <c r="A59" s="3">
        <v>8</v>
      </c>
      <c r="B59" s="3" t="s">
        <v>63</v>
      </c>
      <c r="C59" s="3">
        <v>11448</v>
      </c>
      <c r="D59" s="3" t="s">
        <v>175</v>
      </c>
      <c r="E59" s="3" t="s">
        <v>232</v>
      </c>
      <c r="F59" s="3">
        <v>266</v>
      </c>
      <c r="G59" s="7">
        <v>9</v>
      </c>
      <c r="H59" s="4">
        <v>15048</v>
      </c>
      <c r="I59" s="4">
        <v>15048</v>
      </c>
      <c r="J59" s="4">
        <v>58404</v>
      </c>
      <c r="K59" s="117">
        <v>80.426000000000002</v>
      </c>
      <c r="L59" s="4">
        <v>22968.9</v>
      </c>
      <c r="M59" s="4">
        <v>1.5264</v>
      </c>
      <c r="N59" s="4">
        <v>0.18990000000000001</v>
      </c>
      <c r="O59" s="4">
        <v>36.679299999999998</v>
      </c>
      <c r="P59" s="3">
        <v>1</v>
      </c>
      <c r="Q59" s="5">
        <f t="shared" si="0"/>
        <v>1</v>
      </c>
      <c r="R59" s="4">
        <f t="shared" si="1"/>
        <v>22968.9</v>
      </c>
      <c r="S59" s="4">
        <v>9231.4599999999991</v>
      </c>
      <c r="T59" s="4">
        <f t="shared" si="2"/>
        <v>13847.189999999999</v>
      </c>
      <c r="U59" s="6">
        <f t="shared" si="3"/>
        <v>9121.7100000000028</v>
      </c>
      <c r="V59" s="5"/>
      <c r="W59" s="2">
        <v>12683.279999999999</v>
      </c>
      <c r="X59" s="2">
        <v>14493.51</v>
      </c>
      <c r="Y59" s="1">
        <v>1810.2300000000014</v>
      </c>
      <c r="Z59" s="1">
        <v>0.14272569871515897</v>
      </c>
    </row>
    <row r="60" spans="1:26" x14ac:dyDescent="0.35">
      <c r="A60" s="3">
        <v>8</v>
      </c>
      <c r="B60" s="3" t="s">
        <v>63</v>
      </c>
      <c r="C60" s="3">
        <v>21356</v>
      </c>
      <c r="D60" s="3" t="s">
        <v>176</v>
      </c>
      <c r="E60" s="3" t="s">
        <v>227</v>
      </c>
      <c r="F60" s="3">
        <v>30</v>
      </c>
      <c r="G60" s="7">
        <v>9</v>
      </c>
      <c r="H60" s="4">
        <v>3719</v>
      </c>
      <c r="I60" s="4">
        <v>3711</v>
      </c>
      <c r="J60" s="4">
        <v>7500</v>
      </c>
      <c r="K60" s="117">
        <v>91.575000000000003</v>
      </c>
      <c r="L60" s="4">
        <v>1805.54</v>
      </c>
      <c r="M60" s="4">
        <v>0.48649999999999999</v>
      </c>
      <c r="N60" s="4">
        <v>0.19550000000000001</v>
      </c>
      <c r="O60" s="4">
        <v>3.9441000000000002</v>
      </c>
      <c r="P60" s="3">
        <v>0.6</v>
      </c>
      <c r="Q60" s="5">
        <f t="shared" si="0"/>
        <v>1</v>
      </c>
      <c r="R60" s="4">
        <f t="shared" si="1"/>
        <v>1805.54</v>
      </c>
      <c r="S60" s="4">
        <v>755.26</v>
      </c>
      <c r="T60" s="4">
        <f t="shared" si="2"/>
        <v>1132.8899999999999</v>
      </c>
      <c r="U60" s="6">
        <f t="shared" si="3"/>
        <v>672.65000000000009</v>
      </c>
      <c r="V60" s="5"/>
      <c r="W60" s="2">
        <v>680.48</v>
      </c>
      <c r="X60" s="2">
        <v>869.27</v>
      </c>
      <c r="Y60" s="1">
        <v>188.78999999999996</v>
      </c>
      <c r="Z60" s="1">
        <v>0.27743651540089342</v>
      </c>
    </row>
    <row r="61" spans="1:26" x14ac:dyDescent="0.35">
      <c r="A61" s="3">
        <v>8</v>
      </c>
      <c r="B61" s="3" t="s">
        <v>63</v>
      </c>
      <c r="C61" s="3">
        <v>28778</v>
      </c>
      <c r="D61" s="3" t="s">
        <v>177</v>
      </c>
      <c r="E61" s="3" t="s">
        <v>229</v>
      </c>
      <c r="F61" s="3">
        <v>15</v>
      </c>
      <c r="G61" s="7">
        <v>9</v>
      </c>
      <c r="H61" s="4">
        <v>1349</v>
      </c>
      <c r="I61" s="4">
        <v>1349</v>
      </c>
      <c r="J61" s="4">
        <v>2671</v>
      </c>
      <c r="K61" s="117">
        <v>65.225999999999999</v>
      </c>
      <c r="L61" s="4">
        <v>665.09299999999996</v>
      </c>
      <c r="M61" s="4">
        <v>0.49299999999999999</v>
      </c>
      <c r="N61" s="4">
        <v>0.18990000000000001</v>
      </c>
      <c r="O61" s="4">
        <v>4.4774000000000003</v>
      </c>
      <c r="P61" s="3">
        <v>0.6</v>
      </c>
      <c r="Q61" s="5">
        <f t="shared" si="0"/>
        <v>0</v>
      </c>
      <c r="R61" s="4">
        <f t="shared" si="1"/>
        <v>665.09299999999996</v>
      </c>
      <c r="S61" s="4">
        <v>307.86</v>
      </c>
      <c r="T61" s="4">
        <f t="shared" si="2"/>
        <v>461.79</v>
      </c>
      <c r="U61" s="6">
        <f t="shared" si="3"/>
        <v>203.30299999999994</v>
      </c>
      <c r="V61" s="5"/>
      <c r="W61" s="2">
        <v>408.54</v>
      </c>
      <c r="X61" s="2">
        <v>435.3</v>
      </c>
      <c r="Y61" s="1">
        <v>26.759999999999991</v>
      </c>
      <c r="Z61" s="1">
        <v>6.5501542076663213E-2</v>
      </c>
    </row>
    <row r="62" spans="1:26" x14ac:dyDescent="0.35">
      <c r="A62" s="3">
        <v>8</v>
      </c>
      <c r="B62" s="3" t="s">
        <v>63</v>
      </c>
      <c r="C62" s="3">
        <v>28811</v>
      </c>
      <c r="D62" s="3" t="s">
        <v>178</v>
      </c>
      <c r="E62" s="3" t="s">
        <v>227</v>
      </c>
      <c r="F62" s="3">
        <v>30</v>
      </c>
      <c r="G62" s="7">
        <v>9</v>
      </c>
      <c r="H62" s="4">
        <v>3707</v>
      </c>
      <c r="I62" s="4">
        <v>3707</v>
      </c>
      <c r="J62" s="4">
        <v>7573</v>
      </c>
      <c r="K62" s="117">
        <v>92.465999999999994</v>
      </c>
      <c r="L62" s="4">
        <v>1903.24</v>
      </c>
      <c r="M62" s="4">
        <v>0.51339999999999997</v>
      </c>
      <c r="N62" s="4">
        <v>0.18990000000000001</v>
      </c>
      <c r="O62" s="4">
        <v>5.1196999999999999</v>
      </c>
      <c r="P62" s="3">
        <v>0.6</v>
      </c>
      <c r="Q62" s="5">
        <f t="shared" si="0"/>
        <v>1</v>
      </c>
      <c r="R62" s="4">
        <f t="shared" si="1"/>
        <v>1903.2399999999998</v>
      </c>
      <c r="S62" s="4">
        <v>1177.58</v>
      </c>
      <c r="T62" s="4">
        <f t="shared" si="2"/>
        <v>1766.37</v>
      </c>
      <c r="U62" s="6">
        <f t="shared" si="3"/>
        <v>136.86999999999989</v>
      </c>
      <c r="V62" s="5"/>
      <c r="W62" s="2">
        <v>630.16000000000008</v>
      </c>
      <c r="X62" s="2">
        <v>495.27</v>
      </c>
      <c r="Y62" s="1">
        <v>-134.8900000000001</v>
      </c>
      <c r="Z62" s="1">
        <v>-0.2140567474927004</v>
      </c>
    </row>
    <row r="63" spans="1:26" x14ac:dyDescent="0.35">
      <c r="A63" s="3">
        <v>8</v>
      </c>
      <c r="B63" s="3" t="s">
        <v>63</v>
      </c>
      <c r="C63" s="3">
        <v>28815</v>
      </c>
      <c r="D63" s="3" t="s">
        <v>179</v>
      </c>
      <c r="E63" s="3" t="s">
        <v>227</v>
      </c>
      <c r="F63" s="3">
        <v>30</v>
      </c>
      <c r="G63" s="7">
        <v>9</v>
      </c>
      <c r="H63" s="4">
        <v>2172</v>
      </c>
      <c r="I63" s="4">
        <v>2048</v>
      </c>
      <c r="J63" s="4">
        <v>5371</v>
      </c>
      <c r="K63" s="117">
        <v>65.58</v>
      </c>
      <c r="L63" s="4">
        <v>1277.06</v>
      </c>
      <c r="M63" s="4">
        <v>0.62360000000000004</v>
      </c>
      <c r="N63" s="4">
        <v>0.18990000000000001</v>
      </c>
      <c r="O63" s="4">
        <v>6.0738000000000003</v>
      </c>
      <c r="P63" s="3">
        <v>0.6</v>
      </c>
      <c r="Q63" s="5">
        <f t="shared" si="0"/>
        <v>0</v>
      </c>
      <c r="R63" s="4">
        <f t="shared" si="1"/>
        <v>1277.06</v>
      </c>
      <c r="S63" s="4">
        <v>755.26</v>
      </c>
      <c r="T63" s="4">
        <f t="shared" si="2"/>
        <v>1132.8899999999999</v>
      </c>
      <c r="U63" s="6">
        <f t="shared" si="3"/>
        <v>144.17000000000007</v>
      </c>
      <c r="V63" s="5"/>
      <c r="W63" s="2">
        <v>1004.71</v>
      </c>
      <c r="X63" s="2">
        <v>584.13000000000011</v>
      </c>
      <c r="Y63" s="1">
        <v>-420.57999999999993</v>
      </c>
      <c r="Z63" s="1">
        <v>-0.41860835464960028</v>
      </c>
    </row>
    <row r="64" spans="1:26" x14ac:dyDescent="0.35">
      <c r="A64" s="3">
        <v>8</v>
      </c>
      <c r="B64" s="3" t="s">
        <v>73</v>
      </c>
      <c r="C64" s="3">
        <v>10704</v>
      </c>
      <c r="D64" s="3" t="s">
        <v>73</v>
      </c>
      <c r="E64" s="3" t="s">
        <v>226</v>
      </c>
      <c r="F64" s="3">
        <v>353</v>
      </c>
      <c r="G64" s="7">
        <v>9</v>
      </c>
      <c r="H64" s="4">
        <v>19889</v>
      </c>
      <c r="I64" s="4">
        <v>18965</v>
      </c>
      <c r="J64" s="4">
        <v>79752</v>
      </c>
      <c r="K64" s="117">
        <v>82.757000000000005</v>
      </c>
      <c r="L64" s="4">
        <v>28728.799999999999</v>
      </c>
      <c r="M64" s="4">
        <v>1.5147999999999999</v>
      </c>
      <c r="N64" s="4">
        <v>0.18990000000000001</v>
      </c>
      <c r="O64" s="4">
        <v>61.643300000000004</v>
      </c>
      <c r="P64" s="3">
        <v>1.2</v>
      </c>
      <c r="Q64" s="5">
        <f t="shared" si="0"/>
        <v>1</v>
      </c>
      <c r="R64" s="4">
        <f t="shared" si="1"/>
        <v>28728.799999999999</v>
      </c>
      <c r="S64" s="4">
        <v>14149.17</v>
      </c>
      <c r="T64" s="4">
        <f t="shared" si="2"/>
        <v>21223.755000000001</v>
      </c>
      <c r="U64" s="6">
        <f t="shared" si="3"/>
        <v>7505.0449999999983</v>
      </c>
      <c r="V64" s="5"/>
      <c r="W64" s="2">
        <v>18216.02</v>
      </c>
      <c r="X64" s="2">
        <v>19581.05</v>
      </c>
      <c r="Y64" s="1">
        <v>1365.0299999999988</v>
      </c>
      <c r="Z64" s="1">
        <v>7.493568847640697E-2</v>
      </c>
    </row>
    <row r="65" spans="1:26" x14ac:dyDescent="0.35">
      <c r="A65" s="3">
        <v>8</v>
      </c>
      <c r="B65" s="3" t="s">
        <v>73</v>
      </c>
      <c r="C65" s="3">
        <v>10991</v>
      </c>
      <c r="D65" s="3" t="s">
        <v>180</v>
      </c>
      <c r="E65" s="3" t="s">
        <v>230</v>
      </c>
      <c r="F65" s="3">
        <v>60</v>
      </c>
      <c r="G65" s="7">
        <v>9</v>
      </c>
      <c r="H65" s="4">
        <v>3566</v>
      </c>
      <c r="I65" s="4">
        <v>3509</v>
      </c>
      <c r="J65" s="4">
        <v>11831</v>
      </c>
      <c r="K65" s="117">
        <v>72.227999999999994</v>
      </c>
      <c r="L65" s="4">
        <v>3226.64</v>
      </c>
      <c r="M65" s="4">
        <v>0.91949999999999998</v>
      </c>
      <c r="N65" s="4">
        <v>0.18779999999999999</v>
      </c>
      <c r="O65" s="4">
        <v>10.336499999999999</v>
      </c>
      <c r="P65" s="3">
        <v>0.6</v>
      </c>
      <c r="Q65" s="5">
        <f t="shared" si="0"/>
        <v>0</v>
      </c>
      <c r="R65" s="4">
        <f t="shared" si="1"/>
        <v>3226.64</v>
      </c>
      <c r="S65" s="4">
        <v>2256.37</v>
      </c>
      <c r="T65" s="4">
        <f t="shared" si="2"/>
        <v>3384.5549999999998</v>
      </c>
      <c r="U65" s="6">
        <f t="shared" si="3"/>
        <v>-157.91499999999996</v>
      </c>
      <c r="V65" s="5"/>
      <c r="W65" s="2">
        <v>1844.1799999999998</v>
      </c>
      <c r="X65" s="2">
        <v>2055.75</v>
      </c>
      <c r="Y65" s="1">
        <v>211.57000000000016</v>
      </c>
      <c r="Z65" s="1">
        <v>0.11472307475409135</v>
      </c>
    </row>
    <row r="66" spans="1:26" x14ac:dyDescent="0.35">
      <c r="A66" s="3">
        <v>8</v>
      </c>
      <c r="B66" s="3" t="s">
        <v>73</v>
      </c>
      <c r="C66" s="3">
        <v>10992</v>
      </c>
      <c r="D66" s="3" t="s">
        <v>181</v>
      </c>
      <c r="E66" s="3" t="s">
        <v>227</v>
      </c>
      <c r="F66" s="3">
        <v>40</v>
      </c>
      <c r="G66" s="7">
        <v>9</v>
      </c>
      <c r="H66" s="4">
        <v>2470</v>
      </c>
      <c r="I66" s="4">
        <v>2465</v>
      </c>
      <c r="J66" s="4">
        <v>7328</v>
      </c>
      <c r="K66" s="117">
        <v>67.105999999999995</v>
      </c>
      <c r="L66" s="4">
        <v>1867.79</v>
      </c>
      <c r="M66" s="4">
        <v>0.75770000000000004</v>
      </c>
      <c r="N66" s="4">
        <v>0.18779999999999999</v>
      </c>
      <c r="O66" s="4">
        <v>6.4359000000000002</v>
      </c>
      <c r="P66" s="3">
        <v>0.6</v>
      </c>
      <c r="Q66" s="5">
        <f t="shared" si="0"/>
        <v>0</v>
      </c>
      <c r="R66" s="4">
        <f t="shared" si="1"/>
        <v>1867.79</v>
      </c>
      <c r="S66" s="4">
        <v>1177.58</v>
      </c>
      <c r="T66" s="4">
        <f t="shared" si="2"/>
        <v>1766.37</v>
      </c>
      <c r="U66" s="6">
        <f t="shared" si="3"/>
        <v>101.42000000000007</v>
      </c>
      <c r="V66" s="5"/>
      <c r="W66" s="2">
        <v>1294.6299999999999</v>
      </c>
      <c r="X66" s="2">
        <v>1128.1399999999999</v>
      </c>
      <c r="Y66" s="1">
        <v>-166.49</v>
      </c>
      <c r="Z66" s="1">
        <v>-0.12860044954929209</v>
      </c>
    </row>
    <row r="67" spans="1:26" x14ac:dyDescent="0.35">
      <c r="A67" s="3">
        <v>8</v>
      </c>
      <c r="B67" s="3" t="s">
        <v>73</v>
      </c>
      <c r="C67" s="3">
        <v>10993</v>
      </c>
      <c r="D67" s="3" t="s">
        <v>182</v>
      </c>
      <c r="E67" s="3" t="s">
        <v>228</v>
      </c>
      <c r="F67" s="3">
        <v>90</v>
      </c>
      <c r="G67" s="7">
        <v>9</v>
      </c>
      <c r="H67" s="4">
        <v>6185</v>
      </c>
      <c r="I67" s="4">
        <v>6171</v>
      </c>
      <c r="J67" s="4">
        <v>20414</v>
      </c>
      <c r="K67" s="117">
        <v>83.084999999999994</v>
      </c>
      <c r="L67" s="4">
        <v>4998.16</v>
      </c>
      <c r="M67" s="4">
        <v>0.80989999999999995</v>
      </c>
      <c r="N67" s="4">
        <v>0.18779999999999999</v>
      </c>
      <c r="O67" s="4">
        <v>8.6613000000000007</v>
      </c>
      <c r="P67" s="3">
        <v>0.8</v>
      </c>
      <c r="Q67" s="5">
        <f t="shared" si="0"/>
        <v>1</v>
      </c>
      <c r="R67" s="4">
        <f t="shared" si="1"/>
        <v>4998.16</v>
      </c>
      <c r="S67" s="4">
        <v>3225.73</v>
      </c>
      <c r="T67" s="4">
        <f t="shared" si="2"/>
        <v>4838.5950000000003</v>
      </c>
      <c r="U67" s="6">
        <f t="shared" si="3"/>
        <v>159.5649999999996</v>
      </c>
      <c r="V67" s="5"/>
      <c r="W67" s="2">
        <v>3048.24</v>
      </c>
      <c r="X67" s="2">
        <v>3170.16</v>
      </c>
      <c r="Y67" s="1">
        <v>121.92000000000007</v>
      </c>
      <c r="Z67" s="1">
        <v>3.9996850641681785E-2</v>
      </c>
    </row>
    <row r="68" spans="1:26" x14ac:dyDescent="0.35">
      <c r="A68" s="3">
        <v>8</v>
      </c>
      <c r="B68" s="3" t="s">
        <v>73</v>
      </c>
      <c r="C68" s="3">
        <v>10994</v>
      </c>
      <c r="D68" s="3" t="s">
        <v>183</v>
      </c>
      <c r="E68" s="3" t="s">
        <v>230</v>
      </c>
      <c r="F68" s="3">
        <v>40</v>
      </c>
      <c r="G68" s="7">
        <v>9</v>
      </c>
      <c r="H68" s="4">
        <v>2560</v>
      </c>
      <c r="I68" s="4">
        <v>2486</v>
      </c>
      <c r="J68" s="4">
        <v>9444</v>
      </c>
      <c r="K68" s="117">
        <v>86.483999999999995</v>
      </c>
      <c r="L68" s="4">
        <v>1666.01</v>
      </c>
      <c r="M68" s="4">
        <v>0.67020000000000002</v>
      </c>
      <c r="N68" s="4">
        <v>0.18779999999999999</v>
      </c>
      <c r="O68" s="4">
        <v>5.5412999999999997</v>
      </c>
      <c r="P68" s="3">
        <v>0.6</v>
      </c>
      <c r="Q68" s="5">
        <f t="shared" ref="Q68:Q90" si="4">IF(K68&gt;=80,1,0)</f>
        <v>1</v>
      </c>
      <c r="R68" s="4">
        <f t="shared" ref="R68:R90" si="5">(L68/G68)*9</f>
        <v>1666.01</v>
      </c>
      <c r="S68" s="4">
        <v>2256.37</v>
      </c>
      <c r="T68" s="4">
        <f t="shared" ref="T68:T90" si="6">(S68/6)*9</f>
        <v>3384.5549999999998</v>
      </c>
      <c r="U68" s="6">
        <f t="shared" ref="U68:U90" si="7">R68-T68</f>
        <v>-1718.5449999999998</v>
      </c>
      <c r="V68" s="5"/>
      <c r="W68" s="2">
        <v>1411.03</v>
      </c>
      <c r="X68" s="2">
        <v>1107.18</v>
      </c>
      <c r="Y68" s="1">
        <v>-303.84999999999991</v>
      </c>
      <c r="Z68" s="1">
        <v>-0.215339149415675</v>
      </c>
    </row>
    <row r="69" spans="1:26" x14ac:dyDescent="0.35">
      <c r="A69" s="3">
        <v>8</v>
      </c>
      <c r="B69" s="3" t="s">
        <v>73</v>
      </c>
      <c r="C69" s="3">
        <v>23367</v>
      </c>
      <c r="D69" s="3" t="s">
        <v>184</v>
      </c>
      <c r="E69" s="3" t="s">
        <v>227</v>
      </c>
      <c r="F69" s="3">
        <v>30</v>
      </c>
      <c r="G69" s="7">
        <v>9</v>
      </c>
      <c r="H69" s="4">
        <v>1900</v>
      </c>
      <c r="I69" s="4">
        <v>1891</v>
      </c>
      <c r="J69" s="4">
        <v>5963</v>
      </c>
      <c r="K69" s="117">
        <v>72.808000000000007</v>
      </c>
      <c r="L69" s="4">
        <v>1773.2</v>
      </c>
      <c r="M69" s="4">
        <v>0.93769999999999998</v>
      </c>
      <c r="N69" s="4">
        <v>0.18779999999999999</v>
      </c>
      <c r="O69" s="4">
        <v>23.3369</v>
      </c>
      <c r="P69" s="3">
        <v>0.6</v>
      </c>
      <c r="Q69" s="5">
        <f t="shared" si="4"/>
        <v>0</v>
      </c>
      <c r="R69" s="4">
        <f t="shared" si="5"/>
        <v>1773.2000000000003</v>
      </c>
      <c r="S69" s="4">
        <v>755.26</v>
      </c>
      <c r="T69" s="4">
        <f t="shared" si="6"/>
        <v>1132.8899999999999</v>
      </c>
      <c r="U69" s="6">
        <f t="shared" si="7"/>
        <v>640.3100000000004</v>
      </c>
      <c r="V69" s="5"/>
      <c r="W69" s="2">
        <v>1074.95</v>
      </c>
      <c r="X69" s="2">
        <v>1124.24</v>
      </c>
      <c r="Y69" s="1">
        <v>49.289999999999964</v>
      </c>
      <c r="Z69" s="1">
        <v>4.5853295502116344E-2</v>
      </c>
    </row>
    <row r="70" spans="1:26" x14ac:dyDescent="0.35">
      <c r="A70" s="3">
        <v>8</v>
      </c>
      <c r="B70" s="3" t="s">
        <v>80</v>
      </c>
      <c r="C70" s="3">
        <v>10671</v>
      </c>
      <c r="D70" s="3" t="s">
        <v>80</v>
      </c>
      <c r="E70" s="3" t="s">
        <v>231</v>
      </c>
      <c r="F70" s="3">
        <v>1143</v>
      </c>
      <c r="G70" s="7">
        <v>9</v>
      </c>
      <c r="H70" s="4">
        <v>63151</v>
      </c>
      <c r="I70" s="4">
        <v>63078</v>
      </c>
      <c r="J70" s="4">
        <v>298065</v>
      </c>
      <c r="K70" s="117">
        <v>95.522000000000006</v>
      </c>
      <c r="L70" s="4">
        <v>147571</v>
      </c>
      <c r="M70" s="4">
        <v>2.3395000000000001</v>
      </c>
      <c r="N70" s="4">
        <v>0.18779999999999999</v>
      </c>
      <c r="O70" s="4">
        <v>47.612699999999997</v>
      </c>
      <c r="P70" s="3">
        <v>1.6</v>
      </c>
      <c r="Q70" s="5">
        <f t="shared" si="4"/>
        <v>1</v>
      </c>
      <c r="R70" s="4">
        <f t="shared" si="5"/>
        <v>147571</v>
      </c>
      <c r="S70" s="4">
        <v>100711.95</v>
      </c>
      <c r="T70" s="4">
        <f t="shared" si="6"/>
        <v>151067.92500000002</v>
      </c>
      <c r="U70" s="6">
        <f t="shared" si="7"/>
        <v>-3496.9250000000175</v>
      </c>
      <c r="V70" s="5"/>
      <c r="W70" s="2">
        <v>88618.969999999987</v>
      </c>
      <c r="X70" s="2">
        <v>95417.209999999992</v>
      </c>
      <c r="Y70" s="1">
        <v>6798.2400000000052</v>
      </c>
      <c r="Z70" s="1">
        <v>7.6713146180778291E-2</v>
      </c>
    </row>
    <row r="71" spans="1:26" x14ac:dyDescent="0.35">
      <c r="A71" s="3">
        <v>8</v>
      </c>
      <c r="B71" s="3" t="s">
        <v>80</v>
      </c>
      <c r="C71" s="3">
        <v>11013</v>
      </c>
      <c r="D71" s="3" t="s">
        <v>185</v>
      </c>
      <c r="E71" s="3" t="s">
        <v>230</v>
      </c>
      <c r="F71" s="3">
        <v>60</v>
      </c>
      <c r="G71" s="7">
        <v>9</v>
      </c>
      <c r="H71" s="4">
        <v>3992</v>
      </c>
      <c r="I71" s="4">
        <v>3970</v>
      </c>
      <c r="J71" s="4">
        <v>13121</v>
      </c>
      <c r="K71" s="117">
        <v>80.103999999999999</v>
      </c>
      <c r="L71" s="4">
        <v>2502.5</v>
      </c>
      <c r="M71" s="4">
        <v>0.63039999999999996</v>
      </c>
      <c r="N71" s="4">
        <v>0.18779999999999999</v>
      </c>
      <c r="O71" s="4">
        <v>6.81</v>
      </c>
      <c r="P71" s="3">
        <v>0.6</v>
      </c>
      <c r="Q71" s="5">
        <f t="shared" si="4"/>
        <v>1</v>
      </c>
      <c r="R71" s="4">
        <f t="shared" si="5"/>
        <v>2502.5</v>
      </c>
      <c r="S71" s="4">
        <v>2256.37</v>
      </c>
      <c r="T71" s="4">
        <f t="shared" si="6"/>
        <v>3384.5549999999998</v>
      </c>
      <c r="U71" s="6">
        <f>R71-T71</f>
        <v>-882.05499999999984</v>
      </c>
      <c r="V71" s="5"/>
      <c r="W71" s="2">
        <v>1713.0499999999997</v>
      </c>
      <c r="X71" s="2">
        <v>1335.67</v>
      </c>
      <c r="Y71" s="1">
        <v>-377.37999999999965</v>
      </c>
      <c r="Z71" s="1">
        <v>-0.22029713084848646</v>
      </c>
    </row>
    <row r="72" spans="1:26" x14ac:dyDescent="0.35">
      <c r="A72" s="3">
        <v>8</v>
      </c>
      <c r="B72" s="3" t="s">
        <v>80</v>
      </c>
      <c r="C72" s="3">
        <v>11014</v>
      </c>
      <c r="D72" s="3" t="s">
        <v>186</v>
      </c>
      <c r="E72" s="3" t="s">
        <v>230</v>
      </c>
      <c r="F72" s="3">
        <v>60</v>
      </c>
      <c r="G72" s="7">
        <v>9</v>
      </c>
      <c r="H72" s="4">
        <v>3800</v>
      </c>
      <c r="I72" s="4">
        <v>3792</v>
      </c>
      <c r="J72" s="4">
        <v>12712</v>
      </c>
      <c r="K72" s="117">
        <v>77.606999999999999</v>
      </c>
      <c r="L72" s="4">
        <v>2484.8200000000002</v>
      </c>
      <c r="M72" s="4">
        <v>0.65529999999999999</v>
      </c>
      <c r="N72" s="4">
        <v>0.18779999999999999</v>
      </c>
      <c r="O72" s="4">
        <v>7.242</v>
      </c>
      <c r="P72" s="3">
        <v>0.6</v>
      </c>
      <c r="Q72" s="5">
        <f t="shared" si="4"/>
        <v>0</v>
      </c>
      <c r="R72" s="4">
        <f t="shared" si="5"/>
        <v>2484.8199999999997</v>
      </c>
      <c r="S72" s="4">
        <v>1440.2</v>
      </c>
      <c r="T72" s="4">
        <f t="shared" si="6"/>
        <v>2160.3000000000002</v>
      </c>
      <c r="U72" s="6">
        <f t="shared" si="7"/>
        <v>324.51999999999953</v>
      </c>
      <c r="V72" s="5"/>
      <c r="W72" s="2">
        <v>1695.59</v>
      </c>
      <c r="X72" s="2">
        <v>1355.79</v>
      </c>
      <c r="Y72" s="1">
        <v>-339.79999999999995</v>
      </c>
      <c r="Z72" s="1">
        <v>-0.20040221987626725</v>
      </c>
    </row>
    <row r="73" spans="1:26" x14ac:dyDescent="0.35">
      <c r="A73" s="3">
        <v>8</v>
      </c>
      <c r="B73" s="3" t="s">
        <v>80</v>
      </c>
      <c r="C73" s="3">
        <v>11015</v>
      </c>
      <c r="D73" s="3" t="s">
        <v>187</v>
      </c>
      <c r="E73" s="3" t="s">
        <v>226</v>
      </c>
      <c r="F73" s="3">
        <v>280</v>
      </c>
      <c r="G73" s="7">
        <v>9</v>
      </c>
      <c r="H73" s="4">
        <v>15767</v>
      </c>
      <c r="I73" s="4">
        <v>15767</v>
      </c>
      <c r="J73" s="4">
        <v>56130</v>
      </c>
      <c r="K73" s="117">
        <v>73.430000000000007</v>
      </c>
      <c r="L73" s="4">
        <v>22050.400000000001</v>
      </c>
      <c r="M73" s="4">
        <v>1.3985000000000001</v>
      </c>
      <c r="N73" s="4">
        <v>0.18779999999999999</v>
      </c>
      <c r="O73" s="4">
        <v>36.679299999999998</v>
      </c>
      <c r="P73" s="3">
        <v>1.2</v>
      </c>
      <c r="Q73" s="5">
        <f t="shared" si="4"/>
        <v>0</v>
      </c>
      <c r="R73" s="4">
        <f t="shared" si="5"/>
        <v>22050.400000000001</v>
      </c>
      <c r="S73" s="4">
        <v>14149.17</v>
      </c>
      <c r="T73" s="4">
        <f t="shared" si="6"/>
        <v>21223.755000000001</v>
      </c>
      <c r="U73" s="6">
        <f t="shared" si="7"/>
        <v>826.64500000000044</v>
      </c>
      <c r="V73" s="5"/>
      <c r="W73" s="2">
        <v>13458.869999999999</v>
      </c>
      <c r="X73" s="2">
        <v>13532.83</v>
      </c>
      <c r="Y73" s="1">
        <v>73.960000000000946</v>
      </c>
      <c r="Z73" s="1">
        <v>5.4952607462588577E-3</v>
      </c>
    </row>
    <row r="74" spans="1:26" x14ac:dyDescent="0.35">
      <c r="A74" s="3">
        <v>8</v>
      </c>
      <c r="B74" s="3" t="s">
        <v>80</v>
      </c>
      <c r="C74" s="3">
        <v>11016</v>
      </c>
      <c r="D74" s="3" t="s">
        <v>188</v>
      </c>
      <c r="E74" s="3" t="s">
        <v>229</v>
      </c>
      <c r="F74" s="3">
        <v>8</v>
      </c>
      <c r="G74" s="7">
        <v>8</v>
      </c>
      <c r="H74" s="4">
        <v>581</v>
      </c>
      <c r="I74" s="4">
        <v>581</v>
      </c>
      <c r="J74" s="4">
        <v>989</v>
      </c>
      <c r="K74" s="117">
        <v>50.874000000000002</v>
      </c>
      <c r="L74" s="4">
        <v>318.03199999999998</v>
      </c>
      <c r="M74" s="4">
        <v>0.5474</v>
      </c>
      <c r="N74" s="4">
        <v>0.24129999999999999</v>
      </c>
      <c r="O74" s="4">
        <v>1.3614999999999999</v>
      </c>
      <c r="P74" s="3">
        <v>0.6</v>
      </c>
      <c r="Q74" s="5">
        <f t="shared" si="4"/>
        <v>0</v>
      </c>
      <c r="R74" s="4">
        <f t="shared" si="5"/>
        <v>357.786</v>
      </c>
      <c r="S74" s="4">
        <v>307.86</v>
      </c>
      <c r="T74" s="4">
        <f t="shared" si="6"/>
        <v>461.79</v>
      </c>
      <c r="U74" s="6">
        <f t="shared" si="7"/>
        <v>-104.00400000000002</v>
      </c>
      <c r="V74" s="5"/>
      <c r="W74" s="2">
        <v>361.3</v>
      </c>
      <c r="X74" s="2">
        <v>115.28999999999999</v>
      </c>
      <c r="Y74" s="1">
        <v>-246.01000000000002</v>
      </c>
      <c r="Z74" s="1">
        <v>-0.68090229725989482</v>
      </c>
    </row>
    <row r="75" spans="1:26" x14ac:dyDescent="0.35">
      <c r="A75" s="3">
        <v>8</v>
      </c>
      <c r="B75" s="3" t="s">
        <v>80</v>
      </c>
      <c r="C75" s="3">
        <v>11017</v>
      </c>
      <c r="D75" s="3" t="s">
        <v>189</v>
      </c>
      <c r="E75" s="3" t="s">
        <v>227</v>
      </c>
      <c r="F75" s="3">
        <v>40</v>
      </c>
      <c r="G75" s="7">
        <v>9</v>
      </c>
      <c r="H75" s="4">
        <v>3493</v>
      </c>
      <c r="I75" s="4">
        <v>3492</v>
      </c>
      <c r="J75" s="4">
        <v>8713</v>
      </c>
      <c r="K75" s="117">
        <v>79.789000000000001</v>
      </c>
      <c r="L75" s="4">
        <v>2185.1999999999998</v>
      </c>
      <c r="M75" s="4">
        <v>0.62580000000000002</v>
      </c>
      <c r="N75" s="4">
        <v>0.18779999999999999</v>
      </c>
      <c r="O75" s="4">
        <v>7.9508999999999999</v>
      </c>
      <c r="P75" s="3">
        <v>0.6</v>
      </c>
      <c r="Q75" s="5">
        <f t="shared" si="4"/>
        <v>0</v>
      </c>
      <c r="R75" s="4">
        <f t="shared" si="5"/>
        <v>2185.1999999999998</v>
      </c>
      <c r="S75" s="4">
        <v>1177.58</v>
      </c>
      <c r="T75" s="4">
        <f t="shared" si="6"/>
        <v>1766.37</v>
      </c>
      <c r="U75" s="6">
        <f t="shared" si="7"/>
        <v>418.82999999999993</v>
      </c>
      <c r="V75" s="5"/>
      <c r="W75" s="2">
        <v>1180.0099999999998</v>
      </c>
      <c r="X75" s="2">
        <v>1086.31</v>
      </c>
      <c r="Y75" s="1">
        <v>-93.699999999999818</v>
      </c>
      <c r="Z75" s="1">
        <v>-7.9406106727908946E-2</v>
      </c>
    </row>
    <row r="76" spans="1:26" x14ac:dyDescent="0.35">
      <c r="A76" s="3">
        <v>8</v>
      </c>
      <c r="B76" s="3" t="s">
        <v>80</v>
      </c>
      <c r="C76" s="3">
        <v>11018</v>
      </c>
      <c r="D76" s="3" t="s">
        <v>190</v>
      </c>
      <c r="E76" s="3" t="s">
        <v>228</v>
      </c>
      <c r="F76" s="3">
        <v>137</v>
      </c>
      <c r="G76" s="7">
        <v>8</v>
      </c>
      <c r="H76" s="4">
        <v>8442</v>
      </c>
      <c r="I76" s="4">
        <v>8442</v>
      </c>
      <c r="J76" s="4">
        <v>27307</v>
      </c>
      <c r="K76" s="117">
        <v>82.025000000000006</v>
      </c>
      <c r="L76" s="4">
        <v>9195.84</v>
      </c>
      <c r="M76" s="4">
        <v>1.0892999999999999</v>
      </c>
      <c r="N76" s="4">
        <v>0.18779999999999999</v>
      </c>
      <c r="O76" s="4">
        <v>36.679299999999998</v>
      </c>
      <c r="P76" s="3">
        <v>0.8</v>
      </c>
      <c r="Q76" s="5">
        <f t="shared" si="4"/>
        <v>1</v>
      </c>
      <c r="R76" s="4">
        <f t="shared" si="5"/>
        <v>10345.32</v>
      </c>
      <c r="S76" s="4">
        <v>4813.3100000000004</v>
      </c>
      <c r="T76" s="4">
        <f t="shared" si="6"/>
        <v>7219.9650000000001</v>
      </c>
      <c r="U76" s="6">
        <f t="shared" si="7"/>
        <v>3125.3549999999996</v>
      </c>
      <c r="V76" s="5"/>
      <c r="W76" s="2">
        <v>5075.46</v>
      </c>
      <c r="X76" s="2">
        <v>4712.79</v>
      </c>
      <c r="Y76" s="1">
        <v>-362.67000000000007</v>
      </c>
      <c r="Z76" s="1">
        <v>-7.1455592202480184E-2</v>
      </c>
    </row>
    <row r="77" spans="1:26" x14ac:dyDescent="0.35">
      <c r="A77" s="3">
        <v>8</v>
      </c>
      <c r="B77" s="3" t="s">
        <v>80</v>
      </c>
      <c r="C77" s="3">
        <v>11019</v>
      </c>
      <c r="D77" s="3" t="s">
        <v>191</v>
      </c>
      <c r="E77" s="3" t="s">
        <v>227</v>
      </c>
      <c r="F77" s="3">
        <v>30</v>
      </c>
      <c r="G77" s="7">
        <v>9</v>
      </c>
      <c r="H77" s="4">
        <v>1796</v>
      </c>
      <c r="I77" s="4">
        <v>1796</v>
      </c>
      <c r="J77" s="4">
        <v>5161</v>
      </c>
      <c r="K77" s="117">
        <v>63.015999999999998</v>
      </c>
      <c r="L77" s="4">
        <v>1356.87</v>
      </c>
      <c r="M77" s="4">
        <v>0.75549999999999995</v>
      </c>
      <c r="N77" s="4">
        <v>0.18990000000000001</v>
      </c>
      <c r="O77" s="4">
        <v>6.8512000000000004</v>
      </c>
      <c r="P77" s="3">
        <v>0.6</v>
      </c>
      <c r="Q77" s="5">
        <f t="shared" si="4"/>
        <v>0</v>
      </c>
      <c r="R77" s="4">
        <f t="shared" si="5"/>
        <v>1356.87</v>
      </c>
      <c r="S77" s="4">
        <v>755.26</v>
      </c>
      <c r="T77" s="4">
        <f t="shared" si="6"/>
        <v>1132.8899999999999</v>
      </c>
      <c r="U77" s="6">
        <f t="shared" si="7"/>
        <v>223.98000000000002</v>
      </c>
      <c r="V77" s="5"/>
      <c r="W77" s="2">
        <v>756.82999999999993</v>
      </c>
      <c r="X77" s="2">
        <v>748.52</v>
      </c>
      <c r="Y77" s="1">
        <v>-8.3099999999999454</v>
      </c>
      <c r="Z77" s="1">
        <v>-1.0980008720584472E-2</v>
      </c>
    </row>
    <row r="78" spans="1:26" x14ac:dyDescent="0.35">
      <c r="A78" s="3">
        <v>8</v>
      </c>
      <c r="B78" s="3" t="s">
        <v>80</v>
      </c>
      <c r="C78" s="3">
        <v>11020</v>
      </c>
      <c r="D78" s="3" t="s">
        <v>192</v>
      </c>
      <c r="E78" s="3" t="s">
        <v>227</v>
      </c>
      <c r="F78" s="3">
        <v>30</v>
      </c>
      <c r="G78" s="7">
        <v>9</v>
      </c>
      <c r="H78" s="4">
        <v>1590</v>
      </c>
      <c r="I78" s="4">
        <v>1590</v>
      </c>
      <c r="J78" s="4">
        <v>3676</v>
      </c>
      <c r="K78" s="117">
        <v>44.884</v>
      </c>
      <c r="L78" s="4">
        <v>1023.41</v>
      </c>
      <c r="M78" s="4">
        <v>0.64370000000000005</v>
      </c>
      <c r="N78" s="4">
        <v>0.18779999999999999</v>
      </c>
      <c r="O78" s="4">
        <v>6.2629000000000001</v>
      </c>
      <c r="P78" s="3">
        <v>0.6</v>
      </c>
      <c r="Q78" s="5">
        <f t="shared" si="4"/>
        <v>0</v>
      </c>
      <c r="R78" s="4">
        <f t="shared" si="5"/>
        <v>1023.41</v>
      </c>
      <c r="S78" s="4">
        <v>755.26</v>
      </c>
      <c r="T78" s="4">
        <f t="shared" si="6"/>
        <v>1132.8899999999999</v>
      </c>
      <c r="U78" s="6">
        <f t="shared" si="7"/>
        <v>-109.4799999999999</v>
      </c>
      <c r="V78" s="5"/>
      <c r="W78" s="2">
        <v>697.66</v>
      </c>
      <c r="X78" s="2">
        <v>591.56999999999994</v>
      </c>
      <c r="Y78" s="1">
        <v>-106.09000000000003</v>
      </c>
      <c r="Z78" s="1">
        <v>-0.1520654760198378</v>
      </c>
    </row>
    <row r="79" spans="1:26" x14ac:dyDescent="0.35">
      <c r="A79" s="3">
        <v>8</v>
      </c>
      <c r="B79" s="3" t="s">
        <v>80</v>
      </c>
      <c r="C79" s="3">
        <v>11021</v>
      </c>
      <c r="D79" s="3" t="s">
        <v>193</v>
      </c>
      <c r="E79" s="3" t="s">
        <v>227</v>
      </c>
      <c r="F79" s="3">
        <v>30</v>
      </c>
      <c r="G79" s="7">
        <v>9</v>
      </c>
      <c r="H79" s="4">
        <v>2396</v>
      </c>
      <c r="I79" s="4">
        <v>2396</v>
      </c>
      <c r="J79" s="4">
        <v>6786</v>
      </c>
      <c r="K79" s="117">
        <v>82.856999999999999</v>
      </c>
      <c r="L79" s="4">
        <v>1603.09</v>
      </c>
      <c r="M79" s="4">
        <v>0.66910000000000003</v>
      </c>
      <c r="N79" s="4">
        <v>0.18779999999999999</v>
      </c>
      <c r="O79" s="4">
        <v>9.4794999999999998</v>
      </c>
      <c r="P79" s="3">
        <v>0.6</v>
      </c>
      <c r="Q79" s="5">
        <f t="shared" si="4"/>
        <v>1</v>
      </c>
      <c r="R79" s="4">
        <f t="shared" si="5"/>
        <v>1603.09</v>
      </c>
      <c r="S79" s="4">
        <v>1177.58</v>
      </c>
      <c r="T79" s="4">
        <f t="shared" si="6"/>
        <v>1766.37</v>
      </c>
      <c r="U79" s="6">
        <f t="shared" si="7"/>
        <v>-163.27999999999997</v>
      </c>
      <c r="V79" s="5"/>
      <c r="W79" s="2">
        <v>994.90000000000009</v>
      </c>
      <c r="X79" s="2">
        <v>941.86</v>
      </c>
      <c r="Y79" s="1">
        <v>-53.040000000000077</v>
      </c>
      <c r="Z79" s="1">
        <v>-5.3311890642275678E-2</v>
      </c>
    </row>
    <row r="80" spans="1:26" x14ac:dyDescent="0.35">
      <c r="A80" s="3">
        <v>8</v>
      </c>
      <c r="B80" s="3" t="s">
        <v>80</v>
      </c>
      <c r="C80" s="3">
        <v>11022</v>
      </c>
      <c r="D80" s="3" t="s">
        <v>194</v>
      </c>
      <c r="E80" s="3" t="s">
        <v>230</v>
      </c>
      <c r="F80" s="3">
        <v>55</v>
      </c>
      <c r="G80" s="7">
        <v>9</v>
      </c>
      <c r="H80" s="4">
        <v>4678</v>
      </c>
      <c r="I80" s="4">
        <v>4678</v>
      </c>
      <c r="J80" s="4">
        <v>14707</v>
      </c>
      <c r="K80" s="117">
        <v>97.948999999999998</v>
      </c>
      <c r="L80" s="4">
        <v>3266.88</v>
      </c>
      <c r="M80" s="4">
        <v>0.69830000000000003</v>
      </c>
      <c r="N80" s="4">
        <v>0.18779999999999999</v>
      </c>
      <c r="O80" s="4">
        <v>6.7354000000000003</v>
      </c>
      <c r="P80" s="3">
        <v>0.6</v>
      </c>
      <c r="Q80" s="5">
        <f t="shared" si="4"/>
        <v>1</v>
      </c>
      <c r="R80" s="4">
        <f t="shared" si="5"/>
        <v>3266.88</v>
      </c>
      <c r="S80" s="4">
        <v>1440.2</v>
      </c>
      <c r="T80" s="4">
        <f t="shared" si="6"/>
        <v>2160.3000000000002</v>
      </c>
      <c r="U80" s="6">
        <f t="shared" si="7"/>
        <v>1106.58</v>
      </c>
      <c r="V80" s="5"/>
      <c r="W80" s="2">
        <v>1909.1200000000001</v>
      </c>
      <c r="X80" s="2">
        <v>1637.0400000000002</v>
      </c>
      <c r="Y80" s="1">
        <v>-272.07999999999993</v>
      </c>
      <c r="Z80" s="1">
        <v>-0.14251592356687892</v>
      </c>
    </row>
    <row r="81" spans="1:26" x14ac:dyDescent="0.35">
      <c r="A81" s="3">
        <v>8</v>
      </c>
      <c r="B81" s="3" t="s">
        <v>80</v>
      </c>
      <c r="C81" s="3">
        <v>11023</v>
      </c>
      <c r="D81" s="3" t="s">
        <v>195</v>
      </c>
      <c r="E81" s="3" t="s">
        <v>228</v>
      </c>
      <c r="F81" s="3">
        <v>126</v>
      </c>
      <c r="G81" s="7">
        <v>8</v>
      </c>
      <c r="H81" s="4">
        <v>7786</v>
      </c>
      <c r="I81" s="4">
        <v>7786</v>
      </c>
      <c r="J81" s="4">
        <v>24316</v>
      </c>
      <c r="K81" s="117">
        <v>79.417000000000002</v>
      </c>
      <c r="L81" s="4">
        <v>7649.83</v>
      </c>
      <c r="M81" s="4">
        <v>0.98250000000000004</v>
      </c>
      <c r="N81" s="4">
        <v>0.18990000000000001</v>
      </c>
      <c r="O81" s="4">
        <v>31.523499999999999</v>
      </c>
      <c r="P81" s="3">
        <v>0.8</v>
      </c>
      <c r="Q81" s="5">
        <f t="shared" si="4"/>
        <v>0</v>
      </c>
      <c r="R81" s="4">
        <f t="shared" si="5"/>
        <v>8606.0587500000001</v>
      </c>
      <c r="S81" s="4">
        <v>4813.3100000000004</v>
      </c>
      <c r="T81" s="4">
        <f t="shared" si="6"/>
        <v>7219.9650000000001</v>
      </c>
      <c r="U81" s="6">
        <f t="shared" si="7"/>
        <v>1386.09375</v>
      </c>
      <c r="V81" s="5"/>
      <c r="W81" s="2">
        <v>4781.67</v>
      </c>
      <c r="X81" s="2">
        <v>4725.84</v>
      </c>
      <c r="Y81" s="1">
        <v>-55.829999999999927</v>
      </c>
      <c r="Z81" s="1">
        <v>-1.1675837102936825E-2</v>
      </c>
    </row>
    <row r="82" spans="1:26" x14ac:dyDescent="0.35">
      <c r="A82" s="3">
        <v>8</v>
      </c>
      <c r="B82" s="3" t="s">
        <v>80</v>
      </c>
      <c r="C82" s="3">
        <v>11024</v>
      </c>
      <c r="D82" s="3" t="s">
        <v>196</v>
      </c>
      <c r="E82" s="3" t="s">
        <v>227</v>
      </c>
      <c r="F82" s="3">
        <v>60</v>
      </c>
      <c r="G82" s="7">
        <v>9</v>
      </c>
      <c r="H82" s="4">
        <v>5075</v>
      </c>
      <c r="I82" s="4">
        <v>5075</v>
      </c>
      <c r="J82" s="4">
        <v>14518</v>
      </c>
      <c r="K82" s="117">
        <v>88.632000000000005</v>
      </c>
      <c r="L82" s="4">
        <v>2862.21</v>
      </c>
      <c r="M82" s="4">
        <v>0.56399999999999995</v>
      </c>
      <c r="N82" s="4">
        <v>0.18779999999999999</v>
      </c>
      <c r="O82" s="4">
        <v>5.6814999999999998</v>
      </c>
      <c r="P82" s="3">
        <v>0.6</v>
      </c>
      <c r="Q82" s="5">
        <f t="shared" si="4"/>
        <v>1</v>
      </c>
      <c r="R82" s="4">
        <f t="shared" si="5"/>
        <v>2862.21</v>
      </c>
      <c r="S82" s="4">
        <v>1177.58</v>
      </c>
      <c r="T82" s="4">
        <f t="shared" si="6"/>
        <v>1766.37</v>
      </c>
      <c r="U82" s="6">
        <f t="shared" si="7"/>
        <v>1095.8400000000001</v>
      </c>
      <c r="V82" s="5"/>
      <c r="W82" s="2">
        <v>1407.6399999999999</v>
      </c>
      <c r="X82" s="2">
        <v>1686.95</v>
      </c>
      <c r="Y82" s="1">
        <v>279.31000000000017</v>
      </c>
      <c r="Z82" s="1">
        <v>0.19842431303458286</v>
      </c>
    </row>
    <row r="83" spans="1:26" x14ac:dyDescent="0.35">
      <c r="A83" s="3">
        <v>8</v>
      </c>
      <c r="B83" s="3" t="s">
        <v>80</v>
      </c>
      <c r="C83" s="3">
        <v>11025</v>
      </c>
      <c r="D83" s="3" t="s">
        <v>197</v>
      </c>
      <c r="E83" s="3" t="s">
        <v>228</v>
      </c>
      <c r="F83" s="3">
        <v>114</v>
      </c>
      <c r="G83" s="7">
        <v>9</v>
      </c>
      <c r="H83" s="4">
        <v>6768</v>
      </c>
      <c r="I83" s="4">
        <v>6768</v>
      </c>
      <c r="J83" s="4">
        <v>23326</v>
      </c>
      <c r="K83" s="117">
        <v>74.95</v>
      </c>
      <c r="L83" s="4">
        <v>5801.09</v>
      </c>
      <c r="M83" s="4">
        <v>0.85709999999999997</v>
      </c>
      <c r="N83" s="4">
        <v>0.18779999999999999</v>
      </c>
      <c r="O83" s="4">
        <v>29.4345</v>
      </c>
      <c r="P83" s="3">
        <v>0.8</v>
      </c>
      <c r="Q83" s="5">
        <f t="shared" si="4"/>
        <v>0</v>
      </c>
      <c r="R83" s="4">
        <f t="shared" si="5"/>
        <v>5801.09</v>
      </c>
      <c r="S83" s="4">
        <v>4813.3100000000004</v>
      </c>
      <c r="T83" s="4">
        <f t="shared" si="6"/>
        <v>7219.9650000000001</v>
      </c>
      <c r="U83" s="6">
        <f t="shared" si="7"/>
        <v>-1418.875</v>
      </c>
      <c r="V83" s="5"/>
      <c r="W83" s="2">
        <v>3490.6</v>
      </c>
      <c r="X83" s="2">
        <v>3922.1800000000003</v>
      </c>
      <c r="Y83" s="1">
        <v>431.58000000000038</v>
      </c>
      <c r="Z83" s="1">
        <v>0.12364063484787727</v>
      </c>
    </row>
    <row r="84" spans="1:26" x14ac:dyDescent="0.35">
      <c r="A84" s="3">
        <v>8</v>
      </c>
      <c r="B84" s="3" t="s">
        <v>80</v>
      </c>
      <c r="C84" s="3">
        <v>11026</v>
      </c>
      <c r="D84" s="3" t="s">
        <v>198</v>
      </c>
      <c r="E84" s="3" t="s">
        <v>227</v>
      </c>
      <c r="F84" s="3">
        <v>30</v>
      </c>
      <c r="G84" s="7">
        <v>9</v>
      </c>
      <c r="H84" s="4">
        <v>2000</v>
      </c>
      <c r="I84" s="4">
        <v>2000</v>
      </c>
      <c r="J84" s="4">
        <v>4611</v>
      </c>
      <c r="K84" s="117">
        <v>56.3</v>
      </c>
      <c r="L84" s="4">
        <v>1091.82</v>
      </c>
      <c r="M84" s="4">
        <v>0.54590000000000005</v>
      </c>
      <c r="N84" s="4">
        <v>0.18779999999999999</v>
      </c>
      <c r="O84" s="4">
        <v>7.242</v>
      </c>
      <c r="P84" s="3">
        <v>0.6</v>
      </c>
      <c r="Q84" s="5">
        <f t="shared" si="4"/>
        <v>0</v>
      </c>
      <c r="R84" s="4">
        <f t="shared" si="5"/>
        <v>1091.82</v>
      </c>
      <c r="S84" s="4">
        <v>755.26</v>
      </c>
      <c r="T84" s="4">
        <f t="shared" si="6"/>
        <v>1132.8899999999999</v>
      </c>
      <c r="U84" s="6">
        <f t="shared" si="7"/>
        <v>-41.069999999999936</v>
      </c>
      <c r="V84" s="5"/>
      <c r="W84" s="2">
        <v>551.77</v>
      </c>
      <c r="X84" s="2">
        <v>776.4</v>
      </c>
      <c r="Y84" s="1">
        <v>224.63</v>
      </c>
      <c r="Z84" s="1">
        <v>0.40710803414466173</v>
      </c>
    </row>
    <row r="85" spans="1:26" x14ac:dyDescent="0.35">
      <c r="A85" s="3">
        <v>8</v>
      </c>
      <c r="B85" s="3" t="s">
        <v>80</v>
      </c>
      <c r="C85" s="3">
        <v>11027</v>
      </c>
      <c r="D85" s="3" t="s">
        <v>199</v>
      </c>
      <c r="E85" s="3" t="s">
        <v>227</v>
      </c>
      <c r="F85" s="3">
        <v>30</v>
      </c>
      <c r="G85" s="7">
        <v>8</v>
      </c>
      <c r="H85" s="4">
        <v>1686</v>
      </c>
      <c r="I85" s="4">
        <v>1686</v>
      </c>
      <c r="J85" s="4">
        <v>4397</v>
      </c>
      <c r="K85" s="117">
        <v>60.316000000000003</v>
      </c>
      <c r="L85" s="4">
        <v>1078.3399999999999</v>
      </c>
      <c r="M85" s="4">
        <v>0.63959999999999995</v>
      </c>
      <c r="N85" s="4">
        <v>0.18990000000000001</v>
      </c>
      <c r="O85" s="4">
        <v>7.3738000000000001</v>
      </c>
      <c r="P85" s="3">
        <v>0.6</v>
      </c>
      <c r="Q85" s="5">
        <f t="shared" si="4"/>
        <v>0</v>
      </c>
      <c r="R85" s="4">
        <f t="shared" si="5"/>
        <v>1213.1324999999999</v>
      </c>
      <c r="S85" s="4">
        <v>755.26</v>
      </c>
      <c r="T85" s="4">
        <f t="shared" si="6"/>
        <v>1132.8899999999999</v>
      </c>
      <c r="U85" s="6">
        <f t="shared" si="7"/>
        <v>80.242500000000064</v>
      </c>
      <c r="V85" s="5"/>
      <c r="W85" s="2">
        <v>607.96</v>
      </c>
      <c r="X85" s="2">
        <v>591.46999999999991</v>
      </c>
      <c r="Y85" s="1">
        <v>-16.490000000000123</v>
      </c>
      <c r="Z85" s="1">
        <v>-2.7123494966774329E-2</v>
      </c>
    </row>
    <row r="86" spans="1:26" x14ac:dyDescent="0.35">
      <c r="A86" s="3">
        <v>8</v>
      </c>
      <c r="B86" s="3" t="s">
        <v>80</v>
      </c>
      <c r="C86" s="3">
        <v>11028</v>
      </c>
      <c r="D86" s="3" t="s">
        <v>200</v>
      </c>
      <c r="E86" s="3" t="s">
        <v>227</v>
      </c>
      <c r="F86" s="3">
        <v>30</v>
      </c>
      <c r="G86" s="7">
        <v>9</v>
      </c>
      <c r="H86" s="4">
        <v>2784</v>
      </c>
      <c r="I86" s="4">
        <v>2784</v>
      </c>
      <c r="J86" s="4">
        <v>5996</v>
      </c>
      <c r="K86" s="117">
        <v>73.210999999999999</v>
      </c>
      <c r="L86" s="4">
        <v>1654.72</v>
      </c>
      <c r="M86" s="4">
        <v>0.59440000000000004</v>
      </c>
      <c r="N86" s="4">
        <v>0.18779999999999999</v>
      </c>
      <c r="O86" s="4">
        <v>6.4359000000000002</v>
      </c>
      <c r="P86" s="3">
        <v>0.6</v>
      </c>
      <c r="Q86" s="5">
        <f t="shared" si="4"/>
        <v>0</v>
      </c>
      <c r="R86" s="4">
        <f t="shared" si="5"/>
        <v>1654.72</v>
      </c>
      <c r="S86" s="4">
        <v>755.26</v>
      </c>
      <c r="T86" s="4">
        <f t="shared" si="6"/>
        <v>1132.8899999999999</v>
      </c>
      <c r="U86" s="6">
        <f t="shared" si="7"/>
        <v>521.83000000000015</v>
      </c>
      <c r="V86" s="5"/>
      <c r="W86" s="2">
        <v>633.18000000000006</v>
      </c>
      <c r="X86" s="2">
        <v>584.39</v>
      </c>
      <c r="Y86" s="1">
        <v>-48.790000000000077</v>
      </c>
      <c r="Z86" s="1">
        <v>-7.705549764679881E-2</v>
      </c>
    </row>
    <row r="87" spans="1:26" x14ac:dyDescent="0.35">
      <c r="A87" s="3">
        <v>8</v>
      </c>
      <c r="B87" s="3" t="s">
        <v>80</v>
      </c>
      <c r="C87" s="3">
        <v>11029</v>
      </c>
      <c r="D87" s="3" t="s">
        <v>201</v>
      </c>
      <c r="E87" s="3" t="s">
        <v>227</v>
      </c>
      <c r="F87" s="3">
        <v>30</v>
      </c>
      <c r="G87" s="7">
        <v>8</v>
      </c>
      <c r="H87" s="4">
        <v>1966</v>
      </c>
      <c r="I87" s="4">
        <v>1966</v>
      </c>
      <c r="J87" s="4">
        <v>3522</v>
      </c>
      <c r="K87" s="117">
        <v>48.313000000000002</v>
      </c>
      <c r="L87" s="4">
        <v>1111.8</v>
      </c>
      <c r="M87" s="4">
        <v>0.5655</v>
      </c>
      <c r="N87" s="4">
        <v>0.18779999999999999</v>
      </c>
      <c r="O87" s="4">
        <v>5.9878999999999998</v>
      </c>
      <c r="P87" s="3">
        <v>0.6</v>
      </c>
      <c r="Q87" s="5">
        <f t="shared" si="4"/>
        <v>0</v>
      </c>
      <c r="R87" s="4">
        <f t="shared" si="5"/>
        <v>1250.7749999999999</v>
      </c>
      <c r="S87" s="4">
        <v>755.26</v>
      </c>
      <c r="T87" s="4">
        <f t="shared" si="6"/>
        <v>1132.8899999999999</v>
      </c>
      <c r="U87" s="6">
        <f t="shared" si="7"/>
        <v>117.88499999999999</v>
      </c>
      <c r="V87" s="5"/>
      <c r="W87" s="2">
        <v>765.35</v>
      </c>
      <c r="X87" s="2">
        <v>685.42</v>
      </c>
      <c r="Y87" s="1">
        <v>-79.930000000000064</v>
      </c>
      <c r="Z87" s="1">
        <v>-0.10443587900960354</v>
      </c>
    </row>
    <row r="88" spans="1:26" x14ac:dyDescent="0.35">
      <c r="A88" s="3">
        <v>8</v>
      </c>
      <c r="B88" s="3" t="s">
        <v>80</v>
      </c>
      <c r="C88" s="3">
        <v>11446</v>
      </c>
      <c r="D88" s="3" t="s">
        <v>202</v>
      </c>
      <c r="E88" s="3" t="s">
        <v>228</v>
      </c>
      <c r="F88" s="3">
        <v>139</v>
      </c>
      <c r="G88" s="7">
        <v>9</v>
      </c>
      <c r="H88" s="4">
        <v>9044</v>
      </c>
      <c r="I88" s="4">
        <v>8989</v>
      </c>
      <c r="J88" s="4">
        <v>31486</v>
      </c>
      <c r="K88" s="117">
        <v>82.974000000000004</v>
      </c>
      <c r="L88" s="4">
        <v>9588.77</v>
      </c>
      <c r="M88" s="4">
        <v>1.0667</v>
      </c>
      <c r="N88" s="4">
        <v>0.18779999999999999</v>
      </c>
      <c r="O88" s="4">
        <v>12.1431</v>
      </c>
      <c r="P88" s="3">
        <v>0.8</v>
      </c>
      <c r="Q88" s="5">
        <f t="shared" si="4"/>
        <v>1</v>
      </c>
      <c r="R88" s="4">
        <f t="shared" si="5"/>
        <v>9588.77</v>
      </c>
      <c r="S88" s="4">
        <v>4813.3100000000004</v>
      </c>
      <c r="T88" s="4">
        <f t="shared" si="6"/>
        <v>7219.9650000000001</v>
      </c>
      <c r="U88" s="6">
        <f t="shared" si="7"/>
        <v>2368.8050000000003</v>
      </c>
      <c r="V88" s="5"/>
      <c r="W88" s="2">
        <v>5183.8899999999994</v>
      </c>
      <c r="X88" s="2">
        <v>5266.2999999999993</v>
      </c>
      <c r="Y88" s="1">
        <v>82.409999999999854</v>
      </c>
      <c r="Z88" s="1">
        <v>1.5897328068303893E-2</v>
      </c>
    </row>
    <row r="89" spans="1:26" x14ac:dyDescent="0.35">
      <c r="A89" s="3">
        <v>8</v>
      </c>
      <c r="B89" s="3" t="s">
        <v>80</v>
      </c>
      <c r="C89" s="3">
        <v>25058</v>
      </c>
      <c r="D89" s="3" t="s">
        <v>203</v>
      </c>
      <c r="E89" s="3" t="s">
        <v>227</v>
      </c>
      <c r="F89" s="3">
        <v>30</v>
      </c>
      <c r="G89" s="7">
        <v>9</v>
      </c>
      <c r="H89" s="4">
        <v>1701</v>
      </c>
      <c r="I89" s="4">
        <v>1701</v>
      </c>
      <c r="J89" s="4">
        <v>5223</v>
      </c>
      <c r="K89" s="117">
        <v>63.773000000000003</v>
      </c>
      <c r="L89" s="4">
        <v>1098.8399999999999</v>
      </c>
      <c r="M89" s="4">
        <v>0.64600000000000002</v>
      </c>
      <c r="N89" s="4">
        <v>0.19600000000000001</v>
      </c>
      <c r="O89" s="4">
        <v>6.81</v>
      </c>
      <c r="P89" s="3">
        <v>0.6</v>
      </c>
      <c r="Q89" s="5">
        <f t="shared" si="4"/>
        <v>0</v>
      </c>
      <c r="R89" s="4">
        <f t="shared" si="5"/>
        <v>1098.8399999999999</v>
      </c>
      <c r="S89" s="4">
        <v>755.26</v>
      </c>
      <c r="T89" s="4">
        <f t="shared" si="6"/>
        <v>1132.8899999999999</v>
      </c>
      <c r="U89" s="6">
        <f t="shared" si="7"/>
        <v>-34.049999999999955</v>
      </c>
      <c r="V89" s="5"/>
      <c r="W89" s="2">
        <v>480.69</v>
      </c>
      <c r="X89" s="2">
        <v>624.66000000000008</v>
      </c>
      <c r="Y89" s="1">
        <v>143.97000000000008</v>
      </c>
      <c r="Z89" s="1">
        <v>0.29950695874680167</v>
      </c>
    </row>
    <row r="90" spans="1:26" x14ac:dyDescent="0.35">
      <c r="A90" s="3">
        <v>8</v>
      </c>
      <c r="B90" s="3" t="s">
        <v>80</v>
      </c>
      <c r="C90" s="3">
        <v>25059</v>
      </c>
      <c r="D90" s="3" t="s">
        <v>204</v>
      </c>
      <c r="E90" s="3" t="s">
        <v>229</v>
      </c>
      <c r="F90" s="3">
        <v>30</v>
      </c>
      <c r="G90" s="7">
        <v>9</v>
      </c>
      <c r="H90" s="4">
        <v>1629</v>
      </c>
      <c r="I90" s="4">
        <v>1629</v>
      </c>
      <c r="J90" s="4">
        <v>4210</v>
      </c>
      <c r="K90" s="117">
        <v>51.404000000000003</v>
      </c>
      <c r="L90" s="4">
        <v>1004.17</v>
      </c>
      <c r="M90" s="4">
        <v>0.61639999999999995</v>
      </c>
      <c r="N90" s="4">
        <v>0.18990000000000001</v>
      </c>
      <c r="O90" s="4">
        <v>8.2584</v>
      </c>
      <c r="P90" s="3">
        <v>0.6</v>
      </c>
      <c r="Q90" s="5">
        <f t="shared" si="4"/>
        <v>0</v>
      </c>
      <c r="R90" s="4">
        <f t="shared" si="5"/>
        <v>1004.17</v>
      </c>
      <c r="S90" s="4">
        <v>441.74</v>
      </c>
      <c r="T90" s="4">
        <f t="shared" si="6"/>
        <v>662.61</v>
      </c>
      <c r="U90" s="6">
        <f t="shared" si="7"/>
        <v>341.55999999999995</v>
      </c>
      <c r="V90" s="5"/>
      <c r="W90" s="2">
        <v>514.21</v>
      </c>
      <c r="X90" s="2">
        <v>465.45</v>
      </c>
      <c r="Y90" s="1">
        <v>-48.760000000000048</v>
      </c>
      <c r="Z90" s="1">
        <v>-9.4825071468855229E-2</v>
      </c>
    </row>
  </sheetData>
  <mergeCells count="1">
    <mergeCell ref="R1:V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5EA71-DD39-4288-89B7-1B77409D660C}">
  <dimension ref="A1:U91"/>
  <sheetViews>
    <sheetView zoomScale="70" zoomScaleNormal="70" workbookViewId="0">
      <selection activeCell="J2" sqref="J2"/>
    </sheetView>
  </sheetViews>
  <sheetFormatPr defaultRowHeight="21" x14ac:dyDescent="0.4"/>
  <cols>
    <col min="1" max="1" width="8.796875" style="12"/>
    <col min="2" max="2" width="12.09765625" style="12" customWidth="1"/>
    <col min="3" max="3" width="8.796875" style="12"/>
    <col min="4" max="4" width="13.5" style="12" customWidth="1"/>
    <col min="5" max="6" width="8.796875" style="12"/>
    <col min="7" max="7" width="26.59765625" style="12" customWidth="1"/>
    <col min="8" max="11" width="11.19921875" style="12" customWidth="1"/>
    <col min="12" max="16" width="8.796875" style="12"/>
    <col min="17" max="17" width="10.09765625" style="12" customWidth="1"/>
    <col min="18" max="16384" width="8.796875" style="12"/>
  </cols>
  <sheetData>
    <row r="1" spans="1:21" x14ac:dyDescent="0.4">
      <c r="A1" s="118" t="s">
        <v>211</v>
      </c>
      <c r="B1" s="118" t="s">
        <v>212</v>
      </c>
      <c r="C1" s="118" t="s">
        <v>310</v>
      </c>
      <c r="D1" s="118" t="s">
        <v>311</v>
      </c>
      <c r="E1" s="119" t="s">
        <v>215</v>
      </c>
      <c r="F1" s="119" t="s">
        <v>0</v>
      </c>
      <c r="G1" s="119" t="s">
        <v>312</v>
      </c>
      <c r="H1" s="120" t="s">
        <v>313</v>
      </c>
      <c r="I1" s="120"/>
      <c r="J1" s="121" t="s">
        <v>314</v>
      </c>
      <c r="K1" s="144"/>
      <c r="L1" s="145" t="s">
        <v>305</v>
      </c>
      <c r="M1" s="122" t="s">
        <v>315</v>
      </c>
      <c r="N1" s="123"/>
      <c r="O1" s="124"/>
      <c r="P1" s="125"/>
      <c r="Q1" s="125"/>
      <c r="R1" s="125"/>
      <c r="S1" s="125" t="s">
        <v>316</v>
      </c>
      <c r="T1" s="126"/>
      <c r="U1" s="126"/>
    </row>
    <row r="2" spans="1:21" ht="63" x14ac:dyDescent="0.4">
      <c r="A2" s="127" t="s">
        <v>211</v>
      </c>
      <c r="B2" s="127" t="s">
        <v>212</v>
      </c>
      <c r="C2" s="127" t="s">
        <v>310</v>
      </c>
      <c r="D2" s="127" t="s">
        <v>311</v>
      </c>
      <c r="E2" s="127" t="s">
        <v>215</v>
      </c>
      <c r="F2" s="127" t="s">
        <v>0</v>
      </c>
      <c r="G2" s="127" t="s">
        <v>312</v>
      </c>
      <c r="H2" s="146" t="s">
        <v>306</v>
      </c>
      <c r="I2" s="146" t="s">
        <v>307</v>
      </c>
      <c r="J2" s="147" t="s">
        <v>317</v>
      </c>
      <c r="K2" s="147" t="s">
        <v>318</v>
      </c>
      <c r="L2" s="148" t="s">
        <v>319</v>
      </c>
      <c r="M2" s="128" t="s">
        <v>308</v>
      </c>
      <c r="N2" s="128" t="s">
        <v>320</v>
      </c>
      <c r="O2" s="129" t="s">
        <v>321</v>
      </c>
      <c r="P2" s="130" t="s">
        <v>322</v>
      </c>
      <c r="Q2" s="131" t="s">
        <v>323</v>
      </c>
      <c r="R2" s="132"/>
      <c r="S2" s="133" t="s">
        <v>324</v>
      </c>
      <c r="T2" s="126"/>
      <c r="U2" s="132" t="s">
        <v>325</v>
      </c>
    </row>
    <row r="3" spans="1:21" x14ac:dyDescent="0.4">
      <c r="A3" s="127"/>
      <c r="B3" s="127"/>
      <c r="C3" s="127"/>
      <c r="D3" s="127"/>
      <c r="E3" s="127"/>
      <c r="F3" s="127"/>
      <c r="G3" s="127"/>
      <c r="H3" s="146">
        <v>1</v>
      </c>
      <c r="I3" s="146">
        <v>2</v>
      </c>
      <c r="J3" s="147">
        <v>3</v>
      </c>
      <c r="K3" s="147" t="s">
        <v>430</v>
      </c>
      <c r="L3" s="148"/>
      <c r="M3" s="128" t="s">
        <v>431</v>
      </c>
      <c r="N3" s="128" t="s">
        <v>432</v>
      </c>
      <c r="O3" s="129"/>
      <c r="P3" s="130"/>
      <c r="Q3" s="131"/>
      <c r="R3" s="132"/>
      <c r="S3" s="133"/>
      <c r="T3" s="126"/>
      <c r="U3" s="132"/>
    </row>
    <row r="4" spans="1:21" x14ac:dyDescent="0.4">
      <c r="A4" s="134" t="s">
        <v>326</v>
      </c>
      <c r="B4" s="135" t="s">
        <v>7</v>
      </c>
      <c r="C4" s="134" t="s">
        <v>8</v>
      </c>
      <c r="D4" s="136" t="s">
        <v>327</v>
      </c>
      <c r="E4" s="134" t="s">
        <v>328</v>
      </c>
      <c r="F4" s="134">
        <v>16</v>
      </c>
      <c r="G4" s="137" t="s">
        <v>329</v>
      </c>
      <c r="H4" s="138">
        <v>18371.689999999999</v>
      </c>
      <c r="I4" s="138">
        <v>18682.32</v>
      </c>
      <c r="J4" s="139">
        <v>13694.34</v>
      </c>
      <c r="K4" s="139">
        <f>SUM(I4-J4)</f>
        <v>4987.9799999999996</v>
      </c>
      <c r="L4" s="140">
        <f t="shared" ref="L4:L35" si="0">IF(U4=0,1,IF(K4&gt;1,1,0))</f>
        <v>1</v>
      </c>
      <c r="M4" s="141">
        <f t="shared" ref="M4:M35" si="1">SUM(I4-H4)</f>
        <v>310.63000000000102</v>
      </c>
      <c r="N4" s="141">
        <f t="shared" ref="N4:N35" si="2">IFERROR((M4/H4)*100,0)</f>
        <v>1.6908079768382822</v>
      </c>
      <c r="O4" s="129">
        <f t="shared" ref="O4:O67" si="3">IF(U4=0,1,IF(N4&gt;=5,1,0))</f>
        <v>0</v>
      </c>
      <c r="P4" s="142">
        <f t="shared" ref="P4:P35" si="4">SUM(L4,O4)</f>
        <v>1</v>
      </c>
      <c r="Q4" s="142">
        <f>IF(P4&gt;=1,1,0)</f>
        <v>1</v>
      </c>
      <c r="R4" s="142"/>
      <c r="S4" s="133">
        <f t="shared" ref="S4:S35" si="5">IF(AND(L4=0,O4=0),0,1)</f>
        <v>1</v>
      </c>
      <c r="T4" s="143" t="b">
        <f t="shared" ref="T4" si="6">S4=Q4</f>
        <v>1</v>
      </c>
      <c r="U4" s="133">
        <v>372</v>
      </c>
    </row>
    <row r="5" spans="1:21" x14ac:dyDescent="0.4">
      <c r="A5" s="134" t="s">
        <v>326</v>
      </c>
      <c r="B5" s="135" t="s">
        <v>7</v>
      </c>
      <c r="C5" s="134" t="s">
        <v>9</v>
      </c>
      <c r="D5" s="136" t="s">
        <v>330</v>
      </c>
      <c r="E5" s="134" t="s">
        <v>331</v>
      </c>
      <c r="F5" s="134">
        <v>6</v>
      </c>
      <c r="G5" s="137" t="s">
        <v>332</v>
      </c>
      <c r="H5" s="138">
        <v>622.04</v>
      </c>
      <c r="I5" s="138">
        <v>630.54000000000008</v>
      </c>
      <c r="J5" s="139">
        <v>1043.06</v>
      </c>
      <c r="K5" s="139">
        <f t="shared" ref="K5:K67" si="7">SUM(I5-J5)</f>
        <v>-412.51999999999987</v>
      </c>
      <c r="L5" s="140">
        <f t="shared" si="0"/>
        <v>0</v>
      </c>
      <c r="M5" s="141">
        <f t="shared" si="1"/>
        <v>8.5000000000001137</v>
      </c>
      <c r="N5" s="141">
        <f t="shared" si="2"/>
        <v>1.3664716095428131</v>
      </c>
      <c r="O5" s="129">
        <f t="shared" si="3"/>
        <v>0</v>
      </c>
      <c r="P5" s="142">
        <f t="shared" si="4"/>
        <v>0</v>
      </c>
      <c r="Q5" s="142">
        <f t="shared" ref="Q5:Q67" si="8">IF(P5&gt;=1,1,0)</f>
        <v>0</v>
      </c>
      <c r="R5" s="142"/>
      <c r="S5" s="133">
        <f t="shared" si="5"/>
        <v>0</v>
      </c>
      <c r="T5" s="143" t="b">
        <f t="shared" ref="T5:T68" si="9">S5=Q5</f>
        <v>1</v>
      </c>
      <c r="U5" s="133">
        <v>40</v>
      </c>
    </row>
    <row r="6" spans="1:21" x14ac:dyDescent="0.4">
      <c r="A6" s="134" t="s">
        <v>326</v>
      </c>
      <c r="B6" s="135" t="s">
        <v>7</v>
      </c>
      <c r="C6" s="134" t="s">
        <v>10</v>
      </c>
      <c r="D6" s="136" t="s">
        <v>333</v>
      </c>
      <c r="E6" s="134" t="s">
        <v>331</v>
      </c>
      <c r="F6" s="134">
        <v>6</v>
      </c>
      <c r="G6" s="137" t="s">
        <v>332</v>
      </c>
      <c r="H6" s="138">
        <v>956.84999999999991</v>
      </c>
      <c r="I6" s="138">
        <v>850.86999999999989</v>
      </c>
      <c r="J6" s="139">
        <v>1043.06</v>
      </c>
      <c r="K6" s="139">
        <f t="shared" si="7"/>
        <v>-192.19000000000005</v>
      </c>
      <c r="L6" s="140">
        <f t="shared" si="0"/>
        <v>0</v>
      </c>
      <c r="M6" s="141">
        <f t="shared" si="1"/>
        <v>-105.98000000000002</v>
      </c>
      <c r="N6" s="141">
        <f t="shared" si="2"/>
        <v>-11.075926216230341</v>
      </c>
      <c r="O6" s="129">
        <f t="shared" si="3"/>
        <v>0</v>
      </c>
      <c r="P6" s="142">
        <f t="shared" si="4"/>
        <v>0</v>
      </c>
      <c r="Q6" s="142">
        <f t="shared" si="8"/>
        <v>0</v>
      </c>
      <c r="R6" s="142"/>
      <c r="S6" s="133">
        <f t="shared" si="5"/>
        <v>0</v>
      </c>
      <c r="T6" s="143" t="b">
        <f t="shared" si="9"/>
        <v>1</v>
      </c>
      <c r="U6" s="133">
        <v>47</v>
      </c>
    </row>
    <row r="7" spans="1:21" x14ac:dyDescent="0.4">
      <c r="A7" s="134" t="s">
        <v>326</v>
      </c>
      <c r="B7" s="135" t="s">
        <v>7</v>
      </c>
      <c r="C7" s="134" t="s">
        <v>11</v>
      </c>
      <c r="D7" s="136" t="s">
        <v>334</v>
      </c>
      <c r="E7" s="134" t="s">
        <v>331</v>
      </c>
      <c r="F7" s="134">
        <v>5</v>
      </c>
      <c r="G7" s="137" t="s">
        <v>335</v>
      </c>
      <c r="H7" s="138">
        <v>730.17000000000007</v>
      </c>
      <c r="I7" s="138">
        <v>789.6400000000001</v>
      </c>
      <c r="J7" s="139">
        <v>650.08000000000004</v>
      </c>
      <c r="K7" s="139">
        <f t="shared" si="7"/>
        <v>139.56000000000006</v>
      </c>
      <c r="L7" s="140">
        <f t="shared" si="0"/>
        <v>1</v>
      </c>
      <c r="M7" s="141">
        <f t="shared" si="1"/>
        <v>59.470000000000027</v>
      </c>
      <c r="N7" s="141">
        <f t="shared" si="2"/>
        <v>8.1446786364819186</v>
      </c>
      <c r="O7" s="129">
        <f t="shared" si="3"/>
        <v>1</v>
      </c>
      <c r="P7" s="142">
        <f t="shared" si="4"/>
        <v>2</v>
      </c>
      <c r="Q7" s="142">
        <f t="shared" si="8"/>
        <v>1</v>
      </c>
      <c r="R7" s="142"/>
      <c r="S7" s="133">
        <f t="shared" si="5"/>
        <v>1</v>
      </c>
      <c r="T7" s="143" t="b">
        <f t="shared" si="9"/>
        <v>1</v>
      </c>
      <c r="U7" s="133">
        <v>43</v>
      </c>
    </row>
    <row r="8" spans="1:21" x14ac:dyDescent="0.4">
      <c r="A8" s="134" t="s">
        <v>326</v>
      </c>
      <c r="B8" s="135" t="s">
        <v>7</v>
      </c>
      <c r="C8" s="134" t="s">
        <v>12</v>
      </c>
      <c r="D8" s="136" t="s">
        <v>336</v>
      </c>
      <c r="E8" s="134" t="s">
        <v>331</v>
      </c>
      <c r="F8" s="134">
        <v>5</v>
      </c>
      <c r="G8" s="137" t="s">
        <v>335</v>
      </c>
      <c r="H8" s="138">
        <v>401.6</v>
      </c>
      <c r="I8" s="138">
        <v>439.89</v>
      </c>
      <c r="J8" s="139">
        <v>650.08000000000004</v>
      </c>
      <c r="K8" s="139">
        <f t="shared" si="7"/>
        <v>-210.19000000000005</v>
      </c>
      <c r="L8" s="140">
        <f t="shared" si="0"/>
        <v>0</v>
      </c>
      <c r="M8" s="141">
        <f t="shared" si="1"/>
        <v>38.289999999999964</v>
      </c>
      <c r="N8" s="141">
        <f t="shared" si="2"/>
        <v>9.5343625498007878</v>
      </c>
      <c r="O8" s="129">
        <f t="shared" si="3"/>
        <v>1</v>
      </c>
      <c r="P8" s="142">
        <f t="shared" si="4"/>
        <v>1</v>
      </c>
      <c r="Q8" s="142">
        <f t="shared" si="8"/>
        <v>1</v>
      </c>
      <c r="R8" s="142"/>
      <c r="S8" s="133">
        <f t="shared" si="5"/>
        <v>1</v>
      </c>
      <c r="T8" s="143" t="b">
        <f t="shared" si="9"/>
        <v>1</v>
      </c>
      <c r="U8" s="133">
        <v>43</v>
      </c>
    </row>
    <row r="9" spans="1:21" x14ac:dyDescent="0.4">
      <c r="A9" s="134" t="s">
        <v>326</v>
      </c>
      <c r="B9" s="135" t="s">
        <v>7</v>
      </c>
      <c r="C9" s="134" t="s">
        <v>13</v>
      </c>
      <c r="D9" s="136" t="s">
        <v>337</v>
      </c>
      <c r="E9" s="134" t="s">
        <v>331</v>
      </c>
      <c r="F9" s="134">
        <v>6</v>
      </c>
      <c r="G9" s="137" t="s">
        <v>332</v>
      </c>
      <c r="H9" s="138">
        <v>955.62</v>
      </c>
      <c r="I9" s="138">
        <v>938.56999999999994</v>
      </c>
      <c r="J9" s="139">
        <v>1043.06</v>
      </c>
      <c r="K9" s="139">
        <f t="shared" si="7"/>
        <v>-104.49000000000001</v>
      </c>
      <c r="L9" s="140">
        <f t="shared" si="0"/>
        <v>0</v>
      </c>
      <c r="M9" s="141">
        <f t="shared" si="1"/>
        <v>-17.050000000000068</v>
      </c>
      <c r="N9" s="141">
        <f t="shared" si="2"/>
        <v>-1.7841819970281145</v>
      </c>
      <c r="O9" s="129">
        <f t="shared" si="3"/>
        <v>0</v>
      </c>
      <c r="P9" s="142">
        <f t="shared" si="4"/>
        <v>0</v>
      </c>
      <c r="Q9" s="142">
        <f t="shared" si="8"/>
        <v>0</v>
      </c>
      <c r="R9" s="142"/>
      <c r="S9" s="133">
        <f t="shared" si="5"/>
        <v>0</v>
      </c>
      <c r="T9" s="143" t="b">
        <f t="shared" si="9"/>
        <v>1</v>
      </c>
      <c r="U9" s="133">
        <v>59</v>
      </c>
    </row>
    <row r="10" spans="1:21" x14ac:dyDescent="0.4">
      <c r="A10" s="134" t="s">
        <v>326</v>
      </c>
      <c r="B10" s="135" t="s">
        <v>7</v>
      </c>
      <c r="C10" s="134" t="s">
        <v>14</v>
      </c>
      <c r="D10" s="136" t="s">
        <v>338</v>
      </c>
      <c r="E10" s="134" t="s">
        <v>331</v>
      </c>
      <c r="F10" s="134">
        <v>6</v>
      </c>
      <c r="G10" s="137" t="s">
        <v>332</v>
      </c>
      <c r="H10" s="138">
        <v>1231.74</v>
      </c>
      <c r="I10" s="138">
        <v>905.24</v>
      </c>
      <c r="J10" s="139">
        <v>1043.06</v>
      </c>
      <c r="K10" s="139">
        <f t="shared" si="7"/>
        <v>-137.81999999999994</v>
      </c>
      <c r="L10" s="140">
        <f t="shared" si="0"/>
        <v>0</v>
      </c>
      <c r="M10" s="141">
        <f t="shared" si="1"/>
        <v>-326.5</v>
      </c>
      <c r="N10" s="141">
        <f t="shared" si="2"/>
        <v>-26.507217432250314</v>
      </c>
      <c r="O10" s="129">
        <f t="shared" si="3"/>
        <v>0</v>
      </c>
      <c r="P10" s="142">
        <f t="shared" si="4"/>
        <v>0</v>
      </c>
      <c r="Q10" s="142">
        <f t="shared" si="8"/>
        <v>0</v>
      </c>
      <c r="R10" s="142"/>
      <c r="S10" s="133">
        <f t="shared" si="5"/>
        <v>0</v>
      </c>
      <c r="T10" s="143" t="b">
        <f t="shared" si="9"/>
        <v>1</v>
      </c>
      <c r="U10" s="133">
        <v>60</v>
      </c>
    </row>
    <row r="11" spans="1:21" x14ac:dyDescent="0.4">
      <c r="A11" s="134" t="s">
        <v>326</v>
      </c>
      <c r="B11" s="135" t="s">
        <v>7</v>
      </c>
      <c r="C11" s="134" t="s">
        <v>15</v>
      </c>
      <c r="D11" s="136" t="s">
        <v>339</v>
      </c>
      <c r="E11" s="134" t="s">
        <v>331</v>
      </c>
      <c r="F11" s="134">
        <v>10</v>
      </c>
      <c r="G11" s="137" t="s">
        <v>340</v>
      </c>
      <c r="H11" s="138">
        <v>1975.47</v>
      </c>
      <c r="I11" s="138">
        <v>2171.91</v>
      </c>
      <c r="J11" s="139">
        <v>2123.86</v>
      </c>
      <c r="K11" s="139">
        <f t="shared" si="7"/>
        <v>48.049999999999727</v>
      </c>
      <c r="L11" s="140">
        <f t="shared" si="0"/>
        <v>1</v>
      </c>
      <c r="M11" s="141">
        <f t="shared" si="1"/>
        <v>196.43999999999983</v>
      </c>
      <c r="N11" s="141">
        <f t="shared" si="2"/>
        <v>9.9439627025467274</v>
      </c>
      <c r="O11" s="129">
        <f t="shared" si="3"/>
        <v>1</v>
      </c>
      <c r="P11" s="142">
        <f t="shared" si="4"/>
        <v>2</v>
      </c>
      <c r="Q11" s="142">
        <f t="shared" si="8"/>
        <v>1</v>
      </c>
      <c r="R11" s="142"/>
      <c r="S11" s="133">
        <f t="shared" si="5"/>
        <v>1</v>
      </c>
      <c r="T11" s="143" t="b">
        <f t="shared" si="9"/>
        <v>1</v>
      </c>
      <c r="U11" s="133">
        <v>90</v>
      </c>
    </row>
    <row r="12" spans="1:21" x14ac:dyDescent="0.4">
      <c r="A12" s="134" t="s">
        <v>326</v>
      </c>
      <c r="B12" s="135" t="s">
        <v>7</v>
      </c>
      <c r="C12" s="134" t="s">
        <v>16</v>
      </c>
      <c r="D12" s="136" t="s">
        <v>341</v>
      </c>
      <c r="E12" s="134" t="s">
        <v>331</v>
      </c>
      <c r="F12" s="134">
        <v>6</v>
      </c>
      <c r="G12" s="137" t="s">
        <v>332</v>
      </c>
      <c r="H12" s="138">
        <v>718.02</v>
      </c>
      <c r="I12" s="138">
        <v>790.2299999999999</v>
      </c>
      <c r="J12" s="139">
        <v>1043.06</v>
      </c>
      <c r="K12" s="139">
        <f t="shared" si="7"/>
        <v>-252.83000000000004</v>
      </c>
      <c r="L12" s="140">
        <f t="shared" si="0"/>
        <v>0</v>
      </c>
      <c r="M12" s="141">
        <f t="shared" si="1"/>
        <v>72.209999999999923</v>
      </c>
      <c r="N12" s="141">
        <f t="shared" si="2"/>
        <v>10.056822929723396</v>
      </c>
      <c r="O12" s="129">
        <f t="shared" si="3"/>
        <v>1</v>
      </c>
      <c r="P12" s="142">
        <f t="shared" si="4"/>
        <v>1</v>
      </c>
      <c r="Q12" s="142">
        <f t="shared" si="8"/>
        <v>1</v>
      </c>
      <c r="R12" s="142"/>
      <c r="S12" s="133">
        <f t="shared" si="5"/>
        <v>1</v>
      </c>
      <c r="T12" s="143" t="b">
        <f t="shared" si="9"/>
        <v>1</v>
      </c>
      <c r="U12" s="133">
        <v>36</v>
      </c>
    </row>
    <row r="13" spans="1:21" x14ac:dyDescent="0.4">
      <c r="A13" s="134" t="s">
        <v>326</v>
      </c>
      <c r="B13" s="135" t="s">
        <v>7</v>
      </c>
      <c r="C13" s="134" t="s">
        <v>17</v>
      </c>
      <c r="D13" s="136" t="s">
        <v>342</v>
      </c>
      <c r="E13" s="134" t="s">
        <v>331</v>
      </c>
      <c r="F13" s="134">
        <v>6</v>
      </c>
      <c r="G13" s="137" t="s">
        <v>332</v>
      </c>
      <c r="H13" s="138">
        <v>1190.52</v>
      </c>
      <c r="I13" s="138">
        <v>913.52</v>
      </c>
      <c r="J13" s="139">
        <v>1043.06</v>
      </c>
      <c r="K13" s="139">
        <f t="shared" si="7"/>
        <v>-129.53999999999996</v>
      </c>
      <c r="L13" s="140">
        <f t="shared" si="0"/>
        <v>0</v>
      </c>
      <c r="M13" s="141">
        <f t="shared" si="1"/>
        <v>-277</v>
      </c>
      <c r="N13" s="141">
        <f t="shared" si="2"/>
        <v>-23.267143769109296</v>
      </c>
      <c r="O13" s="129">
        <f t="shared" si="3"/>
        <v>0</v>
      </c>
      <c r="P13" s="142">
        <f t="shared" si="4"/>
        <v>0</v>
      </c>
      <c r="Q13" s="142">
        <f t="shared" si="8"/>
        <v>0</v>
      </c>
      <c r="R13" s="142"/>
      <c r="S13" s="133">
        <f t="shared" si="5"/>
        <v>0</v>
      </c>
      <c r="T13" s="143" t="b">
        <f t="shared" si="9"/>
        <v>1</v>
      </c>
      <c r="U13" s="133">
        <v>40</v>
      </c>
    </row>
    <row r="14" spans="1:21" x14ac:dyDescent="0.4">
      <c r="A14" s="134" t="s">
        <v>326</v>
      </c>
      <c r="B14" s="135" t="s">
        <v>7</v>
      </c>
      <c r="C14" s="134" t="s">
        <v>18</v>
      </c>
      <c r="D14" s="136" t="s">
        <v>343</v>
      </c>
      <c r="E14" s="134" t="s">
        <v>331</v>
      </c>
      <c r="F14" s="134">
        <v>13</v>
      </c>
      <c r="G14" s="137" t="s">
        <v>344</v>
      </c>
      <c r="H14" s="138">
        <v>4285.7700000000004</v>
      </c>
      <c r="I14" s="138">
        <v>5187.41</v>
      </c>
      <c r="J14" s="139">
        <v>4309.3100000000004</v>
      </c>
      <c r="K14" s="139">
        <f t="shared" si="7"/>
        <v>878.09999999999945</v>
      </c>
      <c r="L14" s="140">
        <f t="shared" si="0"/>
        <v>1</v>
      </c>
      <c r="M14" s="141">
        <f t="shared" si="1"/>
        <v>901.63999999999942</v>
      </c>
      <c r="N14" s="141">
        <f t="shared" si="2"/>
        <v>21.037993172755407</v>
      </c>
      <c r="O14" s="129">
        <f t="shared" si="3"/>
        <v>1</v>
      </c>
      <c r="P14" s="142">
        <f t="shared" si="4"/>
        <v>2</v>
      </c>
      <c r="Q14" s="142">
        <f t="shared" si="8"/>
        <v>1</v>
      </c>
      <c r="R14" s="142"/>
      <c r="S14" s="133">
        <f t="shared" si="5"/>
        <v>1</v>
      </c>
      <c r="T14" s="143" t="b">
        <f t="shared" si="9"/>
        <v>1</v>
      </c>
      <c r="U14" s="133">
        <v>120</v>
      </c>
    </row>
    <row r="15" spans="1:21" x14ac:dyDescent="0.4">
      <c r="A15" s="134" t="s">
        <v>326</v>
      </c>
      <c r="B15" s="135" t="s">
        <v>7</v>
      </c>
      <c r="C15" s="134" t="s">
        <v>19</v>
      </c>
      <c r="D15" s="136" t="s">
        <v>345</v>
      </c>
      <c r="E15" s="134" t="s">
        <v>331</v>
      </c>
      <c r="F15" s="134">
        <v>2</v>
      </c>
      <c r="G15" s="137" t="s">
        <v>346</v>
      </c>
      <c r="H15" s="138">
        <v>282.87</v>
      </c>
      <c r="I15" s="138">
        <v>321.67</v>
      </c>
      <c r="J15" s="139">
        <v>212.06</v>
      </c>
      <c r="K15" s="139">
        <f t="shared" si="7"/>
        <v>109.61000000000001</v>
      </c>
      <c r="L15" s="140">
        <f t="shared" si="0"/>
        <v>1</v>
      </c>
      <c r="M15" s="141">
        <f t="shared" si="1"/>
        <v>38.800000000000011</v>
      </c>
      <c r="N15" s="141">
        <f t="shared" si="2"/>
        <v>13.716548237706371</v>
      </c>
      <c r="O15" s="129">
        <f t="shared" si="3"/>
        <v>1</v>
      </c>
      <c r="P15" s="142">
        <f t="shared" si="4"/>
        <v>2</v>
      </c>
      <c r="Q15" s="142">
        <f t="shared" si="8"/>
        <v>1</v>
      </c>
      <c r="R15" s="142"/>
      <c r="S15" s="133">
        <f t="shared" si="5"/>
        <v>1</v>
      </c>
      <c r="T15" s="143" t="b">
        <f t="shared" si="9"/>
        <v>1</v>
      </c>
      <c r="U15" s="133">
        <v>35</v>
      </c>
    </row>
    <row r="16" spans="1:21" x14ac:dyDescent="0.4">
      <c r="A16" s="134" t="s">
        <v>326</v>
      </c>
      <c r="B16" s="135" t="s">
        <v>20</v>
      </c>
      <c r="C16" s="134" t="s">
        <v>21</v>
      </c>
      <c r="D16" s="136" t="s">
        <v>347</v>
      </c>
      <c r="E16" s="134" t="s">
        <v>328</v>
      </c>
      <c r="F16" s="134">
        <v>16</v>
      </c>
      <c r="G16" s="137" t="s">
        <v>329</v>
      </c>
      <c r="H16" s="138">
        <v>12471.179999999998</v>
      </c>
      <c r="I16" s="138">
        <v>14449.43</v>
      </c>
      <c r="J16" s="139">
        <v>13694.34</v>
      </c>
      <c r="K16" s="139">
        <f t="shared" si="7"/>
        <v>755.09000000000015</v>
      </c>
      <c r="L16" s="140">
        <f t="shared" si="0"/>
        <v>1</v>
      </c>
      <c r="M16" s="141">
        <f t="shared" si="1"/>
        <v>1978.2500000000018</v>
      </c>
      <c r="N16" s="141">
        <f t="shared" si="2"/>
        <v>15.862572747727178</v>
      </c>
      <c r="O16" s="129">
        <f t="shared" si="3"/>
        <v>1</v>
      </c>
      <c r="P16" s="142">
        <f t="shared" si="4"/>
        <v>2</v>
      </c>
      <c r="Q16" s="142">
        <f t="shared" si="8"/>
        <v>1</v>
      </c>
      <c r="R16" s="142"/>
      <c r="S16" s="133">
        <f t="shared" si="5"/>
        <v>1</v>
      </c>
      <c r="T16" s="143" t="b">
        <f t="shared" si="9"/>
        <v>1</v>
      </c>
      <c r="U16" s="133">
        <v>274</v>
      </c>
    </row>
    <row r="17" spans="1:21" x14ac:dyDescent="0.4">
      <c r="A17" s="134" t="s">
        <v>326</v>
      </c>
      <c r="B17" s="135" t="s">
        <v>20</v>
      </c>
      <c r="C17" s="134" t="s">
        <v>22</v>
      </c>
      <c r="D17" s="136" t="s">
        <v>348</v>
      </c>
      <c r="E17" s="134" t="s">
        <v>331</v>
      </c>
      <c r="F17" s="134">
        <v>6</v>
      </c>
      <c r="G17" s="137" t="s">
        <v>332</v>
      </c>
      <c r="H17" s="138">
        <v>1333.24</v>
      </c>
      <c r="I17" s="138">
        <v>1325.15</v>
      </c>
      <c r="J17" s="139">
        <v>1043.06</v>
      </c>
      <c r="K17" s="139">
        <f t="shared" si="7"/>
        <v>282.09000000000015</v>
      </c>
      <c r="L17" s="140">
        <f t="shared" si="0"/>
        <v>1</v>
      </c>
      <c r="M17" s="141">
        <f t="shared" si="1"/>
        <v>-8.0899999999999181</v>
      </c>
      <c r="N17" s="141">
        <f t="shared" si="2"/>
        <v>-0.60679247547327697</v>
      </c>
      <c r="O17" s="129">
        <f t="shared" si="3"/>
        <v>0</v>
      </c>
      <c r="P17" s="142">
        <f t="shared" si="4"/>
        <v>1</v>
      </c>
      <c r="Q17" s="142">
        <f t="shared" si="8"/>
        <v>1</v>
      </c>
      <c r="R17" s="142"/>
      <c r="S17" s="133">
        <f t="shared" si="5"/>
        <v>1</v>
      </c>
      <c r="T17" s="143" t="b">
        <f t="shared" si="9"/>
        <v>1</v>
      </c>
      <c r="U17" s="133">
        <v>45</v>
      </c>
    </row>
    <row r="18" spans="1:21" x14ac:dyDescent="0.4">
      <c r="A18" s="134" t="s">
        <v>326</v>
      </c>
      <c r="B18" s="135" t="s">
        <v>20</v>
      </c>
      <c r="C18" s="134" t="s">
        <v>23</v>
      </c>
      <c r="D18" s="136" t="s">
        <v>349</v>
      </c>
      <c r="E18" s="134" t="s">
        <v>331</v>
      </c>
      <c r="F18" s="134">
        <v>6</v>
      </c>
      <c r="G18" s="137" t="s">
        <v>332</v>
      </c>
      <c r="H18" s="138">
        <v>2743.0499999999997</v>
      </c>
      <c r="I18" s="138">
        <v>2260.8399999999997</v>
      </c>
      <c r="J18" s="139">
        <v>1043.06</v>
      </c>
      <c r="K18" s="139">
        <f t="shared" si="7"/>
        <v>1217.7799999999997</v>
      </c>
      <c r="L18" s="140">
        <f t="shared" si="0"/>
        <v>1</v>
      </c>
      <c r="M18" s="141">
        <f t="shared" si="1"/>
        <v>-482.21000000000004</v>
      </c>
      <c r="N18" s="141">
        <f t="shared" si="2"/>
        <v>-17.579336869543031</v>
      </c>
      <c r="O18" s="129">
        <f t="shared" si="3"/>
        <v>0</v>
      </c>
      <c r="P18" s="142">
        <f t="shared" si="4"/>
        <v>1</v>
      </c>
      <c r="Q18" s="142">
        <f t="shared" si="8"/>
        <v>1</v>
      </c>
      <c r="R18" s="142"/>
      <c r="S18" s="133">
        <f t="shared" si="5"/>
        <v>1</v>
      </c>
      <c r="T18" s="143" t="b">
        <f t="shared" si="9"/>
        <v>1</v>
      </c>
      <c r="U18" s="133">
        <v>74</v>
      </c>
    </row>
    <row r="19" spans="1:21" x14ac:dyDescent="0.4">
      <c r="A19" s="134" t="s">
        <v>326</v>
      </c>
      <c r="B19" s="135" t="s">
        <v>20</v>
      </c>
      <c r="C19" s="134" t="s">
        <v>24</v>
      </c>
      <c r="D19" s="136" t="s">
        <v>350</v>
      </c>
      <c r="E19" s="134" t="s">
        <v>331</v>
      </c>
      <c r="F19" s="134">
        <v>13</v>
      </c>
      <c r="G19" s="137" t="s">
        <v>344</v>
      </c>
      <c r="H19" s="138">
        <v>3149.3199999999997</v>
      </c>
      <c r="I19" s="138">
        <v>3376.69</v>
      </c>
      <c r="J19" s="139">
        <v>4309.3100000000004</v>
      </c>
      <c r="K19" s="139">
        <f t="shared" si="7"/>
        <v>-932.62000000000035</v>
      </c>
      <c r="L19" s="140">
        <f t="shared" si="0"/>
        <v>0</v>
      </c>
      <c r="M19" s="141">
        <f t="shared" si="1"/>
        <v>227.37000000000035</v>
      </c>
      <c r="N19" s="141">
        <f t="shared" si="2"/>
        <v>7.2196537665273901</v>
      </c>
      <c r="O19" s="129">
        <f t="shared" si="3"/>
        <v>1</v>
      </c>
      <c r="P19" s="142">
        <f t="shared" si="4"/>
        <v>1</v>
      </c>
      <c r="Q19" s="142">
        <f t="shared" si="8"/>
        <v>1</v>
      </c>
      <c r="R19" s="142"/>
      <c r="S19" s="133">
        <f t="shared" si="5"/>
        <v>1</v>
      </c>
      <c r="T19" s="143" t="b">
        <f t="shared" si="9"/>
        <v>1</v>
      </c>
      <c r="U19" s="133">
        <v>116</v>
      </c>
    </row>
    <row r="20" spans="1:21" x14ac:dyDescent="0.4">
      <c r="A20" s="134" t="s">
        <v>326</v>
      </c>
      <c r="B20" s="135" t="s">
        <v>20</v>
      </c>
      <c r="C20" s="134" t="s">
        <v>25</v>
      </c>
      <c r="D20" s="136" t="s">
        <v>351</v>
      </c>
      <c r="E20" s="134" t="s">
        <v>331</v>
      </c>
      <c r="F20" s="134">
        <v>6</v>
      </c>
      <c r="G20" s="137" t="s">
        <v>332</v>
      </c>
      <c r="H20" s="138">
        <v>1194.1799999999998</v>
      </c>
      <c r="I20" s="138">
        <v>919.81</v>
      </c>
      <c r="J20" s="139">
        <v>1043.06</v>
      </c>
      <c r="K20" s="139">
        <f t="shared" si="7"/>
        <v>-123.25</v>
      </c>
      <c r="L20" s="140">
        <f t="shared" si="0"/>
        <v>0</v>
      </c>
      <c r="M20" s="141">
        <f t="shared" si="1"/>
        <v>-274.36999999999989</v>
      </c>
      <c r="N20" s="141">
        <f t="shared" si="2"/>
        <v>-22.975598318511441</v>
      </c>
      <c r="O20" s="129">
        <f t="shared" si="3"/>
        <v>0</v>
      </c>
      <c r="P20" s="142">
        <f t="shared" si="4"/>
        <v>0</v>
      </c>
      <c r="Q20" s="142">
        <f t="shared" si="8"/>
        <v>0</v>
      </c>
      <c r="R20" s="142"/>
      <c r="S20" s="133">
        <f t="shared" si="5"/>
        <v>0</v>
      </c>
      <c r="T20" s="143" t="b">
        <f t="shared" si="9"/>
        <v>1</v>
      </c>
      <c r="U20" s="133">
        <v>37</v>
      </c>
    </row>
    <row r="21" spans="1:21" x14ac:dyDescent="0.4">
      <c r="A21" s="134" t="s">
        <v>326</v>
      </c>
      <c r="B21" s="135" t="s">
        <v>20</v>
      </c>
      <c r="C21" s="134" t="s">
        <v>26</v>
      </c>
      <c r="D21" s="136" t="s">
        <v>352</v>
      </c>
      <c r="E21" s="134" t="s">
        <v>331</v>
      </c>
      <c r="F21" s="134">
        <v>6</v>
      </c>
      <c r="G21" s="137" t="s">
        <v>332</v>
      </c>
      <c r="H21" s="138">
        <v>1573.62</v>
      </c>
      <c r="I21" s="138">
        <v>1111.19</v>
      </c>
      <c r="J21" s="139">
        <v>1043.06</v>
      </c>
      <c r="K21" s="139">
        <f t="shared" si="7"/>
        <v>68.130000000000109</v>
      </c>
      <c r="L21" s="140">
        <f t="shared" si="0"/>
        <v>1</v>
      </c>
      <c r="M21" s="141">
        <f t="shared" si="1"/>
        <v>-462.42999999999984</v>
      </c>
      <c r="N21" s="141">
        <f t="shared" si="2"/>
        <v>-29.386382989540031</v>
      </c>
      <c r="O21" s="129">
        <f t="shared" si="3"/>
        <v>0</v>
      </c>
      <c r="P21" s="142">
        <f t="shared" si="4"/>
        <v>1</v>
      </c>
      <c r="Q21" s="142">
        <f t="shared" si="8"/>
        <v>1</v>
      </c>
      <c r="R21" s="142"/>
      <c r="S21" s="133">
        <f t="shared" si="5"/>
        <v>1</v>
      </c>
      <c r="T21" s="143" t="b">
        <f t="shared" si="9"/>
        <v>1</v>
      </c>
      <c r="U21" s="133">
        <v>58</v>
      </c>
    </row>
    <row r="22" spans="1:21" x14ac:dyDescent="0.4">
      <c r="A22" s="134" t="s">
        <v>326</v>
      </c>
      <c r="B22" s="135" t="s">
        <v>20</v>
      </c>
      <c r="C22" s="134" t="s">
        <v>27</v>
      </c>
      <c r="D22" s="136" t="s">
        <v>353</v>
      </c>
      <c r="E22" s="134" t="s">
        <v>331</v>
      </c>
      <c r="F22" s="134">
        <v>6</v>
      </c>
      <c r="G22" s="137" t="s">
        <v>332</v>
      </c>
      <c r="H22" s="138">
        <v>915.28</v>
      </c>
      <c r="I22" s="138">
        <v>782.16000000000008</v>
      </c>
      <c r="J22" s="139">
        <v>1043.06</v>
      </c>
      <c r="K22" s="139">
        <f t="shared" si="7"/>
        <v>-260.89999999999986</v>
      </c>
      <c r="L22" s="140">
        <f t="shared" si="0"/>
        <v>0</v>
      </c>
      <c r="M22" s="141">
        <f t="shared" si="1"/>
        <v>-133.11999999999989</v>
      </c>
      <c r="N22" s="141">
        <f t="shared" si="2"/>
        <v>-14.544183200769151</v>
      </c>
      <c r="O22" s="129">
        <f t="shared" si="3"/>
        <v>0</v>
      </c>
      <c r="P22" s="142">
        <f t="shared" si="4"/>
        <v>0</v>
      </c>
      <c r="Q22" s="142">
        <f t="shared" si="8"/>
        <v>0</v>
      </c>
      <c r="R22" s="142"/>
      <c r="S22" s="133">
        <f t="shared" si="5"/>
        <v>0</v>
      </c>
      <c r="T22" s="143" t="b">
        <f t="shared" si="9"/>
        <v>1</v>
      </c>
      <c r="U22" s="133">
        <v>38</v>
      </c>
    </row>
    <row r="23" spans="1:21" x14ac:dyDescent="0.4">
      <c r="A23" s="134" t="s">
        <v>326</v>
      </c>
      <c r="B23" s="135" t="s">
        <v>20</v>
      </c>
      <c r="C23" s="134" t="s">
        <v>28</v>
      </c>
      <c r="D23" s="136" t="s">
        <v>354</v>
      </c>
      <c r="E23" s="134" t="s">
        <v>331</v>
      </c>
      <c r="F23" s="134">
        <v>2</v>
      </c>
      <c r="G23" s="137" t="s">
        <v>346</v>
      </c>
      <c r="H23" s="138">
        <v>549.98</v>
      </c>
      <c r="I23" s="138">
        <v>374.43</v>
      </c>
      <c r="J23" s="139">
        <v>212.06</v>
      </c>
      <c r="K23" s="139">
        <f t="shared" si="7"/>
        <v>162.37</v>
      </c>
      <c r="L23" s="140">
        <f t="shared" si="0"/>
        <v>1</v>
      </c>
      <c r="M23" s="141">
        <f t="shared" si="1"/>
        <v>-175.55</v>
      </c>
      <c r="N23" s="141">
        <f t="shared" si="2"/>
        <v>-31.919342521546241</v>
      </c>
      <c r="O23" s="129">
        <f t="shared" si="3"/>
        <v>0</v>
      </c>
      <c r="P23" s="142">
        <f t="shared" si="4"/>
        <v>1</v>
      </c>
      <c r="Q23" s="142">
        <f t="shared" si="8"/>
        <v>1</v>
      </c>
      <c r="R23" s="142"/>
      <c r="S23" s="133">
        <f t="shared" si="5"/>
        <v>1</v>
      </c>
      <c r="T23" s="143" t="b">
        <f t="shared" si="9"/>
        <v>1</v>
      </c>
      <c r="U23" s="133">
        <v>32</v>
      </c>
    </row>
    <row r="24" spans="1:21" x14ac:dyDescent="0.4">
      <c r="A24" s="134" t="s">
        <v>326</v>
      </c>
      <c r="B24" s="135" t="s">
        <v>29</v>
      </c>
      <c r="C24" s="134" t="s">
        <v>30</v>
      </c>
      <c r="D24" s="136" t="s">
        <v>355</v>
      </c>
      <c r="E24" s="134" t="s">
        <v>328</v>
      </c>
      <c r="F24" s="134">
        <v>17</v>
      </c>
      <c r="G24" s="137" t="s">
        <v>356</v>
      </c>
      <c r="H24" s="138">
        <v>31879.4</v>
      </c>
      <c r="I24" s="138">
        <v>32744.42</v>
      </c>
      <c r="J24" s="139">
        <v>24917.88</v>
      </c>
      <c r="K24" s="139">
        <f t="shared" si="7"/>
        <v>7826.5399999999972</v>
      </c>
      <c r="L24" s="140">
        <f t="shared" si="0"/>
        <v>1</v>
      </c>
      <c r="M24" s="141">
        <f t="shared" si="1"/>
        <v>865.0199999999968</v>
      </c>
      <c r="N24" s="141">
        <f t="shared" si="2"/>
        <v>2.7134136777981919</v>
      </c>
      <c r="O24" s="129">
        <f t="shared" si="3"/>
        <v>0</v>
      </c>
      <c r="P24" s="142">
        <f t="shared" si="4"/>
        <v>1</v>
      </c>
      <c r="Q24" s="142">
        <f t="shared" si="8"/>
        <v>1</v>
      </c>
      <c r="R24" s="142"/>
      <c r="S24" s="133">
        <f t="shared" si="5"/>
        <v>1</v>
      </c>
      <c r="T24" s="143" t="b">
        <f t="shared" si="9"/>
        <v>1</v>
      </c>
      <c r="U24" s="133">
        <v>541</v>
      </c>
    </row>
    <row r="25" spans="1:21" x14ac:dyDescent="0.4">
      <c r="A25" s="134" t="s">
        <v>326</v>
      </c>
      <c r="B25" s="135" t="s">
        <v>29</v>
      </c>
      <c r="C25" s="134" t="s">
        <v>31</v>
      </c>
      <c r="D25" s="136" t="s">
        <v>357</v>
      </c>
      <c r="E25" s="134" t="s">
        <v>331</v>
      </c>
      <c r="F25" s="134">
        <v>5</v>
      </c>
      <c r="G25" s="137" t="s">
        <v>335</v>
      </c>
      <c r="H25" s="138">
        <v>1078.3999999999999</v>
      </c>
      <c r="I25" s="138">
        <v>1123.7</v>
      </c>
      <c r="J25" s="139">
        <v>650.08000000000004</v>
      </c>
      <c r="K25" s="139">
        <f t="shared" si="7"/>
        <v>473.62</v>
      </c>
      <c r="L25" s="140">
        <f t="shared" si="0"/>
        <v>1</v>
      </c>
      <c r="M25" s="141">
        <f t="shared" si="1"/>
        <v>45.300000000000182</v>
      </c>
      <c r="N25" s="141">
        <f t="shared" si="2"/>
        <v>4.2006676557863676</v>
      </c>
      <c r="O25" s="129">
        <f t="shared" si="3"/>
        <v>0</v>
      </c>
      <c r="P25" s="142">
        <f t="shared" si="4"/>
        <v>1</v>
      </c>
      <c r="Q25" s="142">
        <f t="shared" si="8"/>
        <v>1</v>
      </c>
      <c r="R25" s="142"/>
      <c r="S25" s="133">
        <f t="shared" si="5"/>
        <v>1</v>
      </c>
      <c r="T25" s="143" t="b">
        <f t="shared" si="9"/>
        <v>1</v>
      </c>
      <c r="U25" s="133">
        <v>40</v>
      </c>
    </row>
    <row r="26" spans="1:21" x14ac:dyDescent="0.4">
      <c r="A26" s="134" t="s">
        <v>326</v>
      </c>
      <c r="B26" s="135" t="s">
        <v>29</v>
      </c>
      <c r="C26" s="134" t="s">
        <v>32</v>
      </c>
      <c r="D26" s="136" t="s">
        <v>358</v>
      </c>
      <c r="E26" s="134" t="s">
        <v>331</v>
      </c>
      <c r="F26" s="134">
        <v>6</v>
      </c>
      <c r="G26" s="137" t="s">
        <v>332</v>
      </c>
      <c r="H26" s="138">
        <v>1587.08</v>
      </c>
      <c r="I26" s="138">
        <v>1614</v>
      </c>
      <c r="J26" s="139">
        <v>1043.06</v>
      </c>
      <c r="K26" s="139">
        <f t="shared" si="7"/>
        <v>570.94000000000005</v>
      </c>
      <c r="L26" s="140">
        <f t="shared" si="0"/>
        <v>1</v>
      </c>
      <c r="M26" s="141">
        <f t="shared" si="1"/>
        <v>26.920000000000073</v>
      </c>
      <c r="N26" s="141">
        <f t="shared" si="2"/>
        <v>1.6961967890717591</v>
      </c>
      <c r="O26" s="129">
        <f t="shared" si="3"/>
        <v>0</v>
      </c>
      <c r="P26" s="142">
        <f t="shared" si="4"/>
        <v>1</v>
      </c>
      <c r="Q26" s="142">
        <f t="shared" si="8"/>
        <v>1</v>
      </c>
      <c r="R26" s="142"/>
      <c r="S26" s="133">
        <f t="shared" si="5"/>
        <v>1</v>
      </c>
      <c r="T26" s="143" t="b">
        <f t="shared" si="9"/>
        <v>1</v>
      </c>
      <c r="U26" s="133">
        <v>59</v>
      </c>
    </row>
    <row r="27" spans="1:21" x14ac:dyDescent="0.4">
      <c r="A27" s="134" t="s">
        <v>326</v>
      </c>
      <c r="B27" s="135" t="s">
        <v>29</v>
      </c>
      <c r="C27" s="134" t="s">
        <v>33</v>
      </c>
      <c r="D27" s="136" t="s">
        <v>359</v>
      </c>
      <c r="E27" s="134" t="s">
        <v>331</v>
      </c>
      <c r="F27" s="134">
        <v>6</v>
      </c>
      <c r="G27" s="137" t="s">
        <v>332</v>
      </c>
      <c r="H27" s="138">
        <v>1581.74</v>
      </c>
      <c r="I27" s="138">
        <v>1642.96</v>
      </c>
      <c r="J27" s="139">
        <v>1043.06</v>
      </c>
      <c r="K27" s="139">
        <f t="shared" si="7"/>
        <v>599.90000000000009</v>
      </c>
      <c r="L27" s="140">
        <f t="shared" si="0"/>
        <v>1</v>
      </c>
      <c r="M27" s="141">
        <f t="shared" si="1"/>
        <v>61.220000000000027</v>
      </c>
      <c r="N27" s="141">
        <f t="shared" si="2"/>
        <v>3.8704211817365706</v>
      </c>
      <c r="O27" s="129">
        <f t="shared" si="3"/>
        <v>0</v>
      </c>
      <c r="P27" s="142">
        <f t="shared" si="4"/>
        <v>1</v>
      </c>
      <c r="Q27" s="142">
        <f t="shared" si="8"/>
        <v>1</v>
      </c>
      <c r="R27" s="142"/>
      <c r="S27" s="133">
        <f t="shared" si="5"/>
        <v>1</v>
      </c>
      <c r="T27" s="143" t="b">
        <f t="shared" si="9"/>
        <v>1</v>
      </c>
      <c r="U27" s="133">
        <v>34</v>
      </c>
    </row>
    <row r="28" spans="1:21" x14ac:dyDescent="0.4">
      <c r="A28" s="134" t="s">
        <v>326</v>
      </c>
      <c r="B28" s="135" t="s">
        <v>29</v>
      </c>
      <c r="C28" s="134" t="s">
        <v>34</v>
      </c>
      <c r="D28" s="136" t="s">
        <v>360</v>
      </c>
      <c r="E28" s="134" t="s">
        <v>331</v>
      </c>
      <c r="F28" s="134">
        <v>2</v>
      </c>
      <c r="G28" s="137" t="s">
        <v>346</v>
      </c>
      <c r="H28" s="138">
        <v>439.72</v>
      </c>
      <c r="I28" s="138">
        <v>410.46000000000004</v>
      </c>
      <c r="J28" s="139">
        <v>212.06</v>
      </c>
      <c r="K28" s="139">
        <f t="shared" si="7"/>
        <v>198.40000000000003</v>
      </c>
      <c r="L28" s="140">
        <f t="shared" si="0"/>
        <v>1</v>
      </c>
      <c r="M28" s="141">
        <f t="shared" si="1"/>
        <v>-29.259999999999991</v>
      </c>
      <c r="N28" s="141">
        <f t="shared" si="2"/>
        <v>-6.6542345128718248</v>
      </c>
      <c r="O28" s="129">
        <f t="shared" si="3"/>
        <v>0</v>
      </c>
      <c r="P28" s="142">
        <f t="shared" si="4"/>
        <v>1</v>
      </c>
      <c r="Q28" s="142">
        <f t="shared" si="8"/>
        <v>1</v>
      </c>
      <c r="R28" s="142"/>
      <c r="S28" s="133">
        <f t="shared" si="5"/>
        <v>1</v>
      </c>
      <c r="T28" s="143" t="b">
        <f t="shared" si="9"/>
        <v>1</v>
      </c>
      <c r="U28" s="133">
        <v>30</v>
      </c>
    </row>
    <row r="29" spans="1:21" x14ac:dyDescent="0.4">
      <c r="A29" s="134" t="s">
        <v>326</v>
      </c>
      <c r="B29" s="135" t="s">
        <v>29</v>
      </c>
      <c r="C29" s="134" t="s">
        <v>35</v>
      </c>
      <c r="D29" s="136" t="s">
        <v>361</v>
      </c>
      <c r="E29" s="134" t="s">
        <v>331</v>
      </c>
      <c r="F29" s="134">
        <v>5</v>
      </c>
      <c r="G29" s="137" t="s">
        <v>335</v>
      </c>
      <c r="H29" s="138">
        <v>937.56</v>
      </c>
      <c r="I29" s="138">
        <v>824.73</v>
      </c>
      <c r="J29" s="139">
        <v>650.08000000000004</v>
      </c>
      <c r="K29" s="139">
        <f t="shared" si="7"/>
        <v>174.64999999999998</v>
      </c>
      <c r="L29" s="140">
        <f t="shared" si="0"/>
        <v>1</v>
      </c>
      <c r="M29" s="141">
        <f t="shared" si="1"/>
        <v>-112.82999999999993</v>
      </c>
      <c r="N29" s="141">
        <f t="shared" si="2"/>
        <v>-12.034429796493018</v>
      </c>
      <c r="O29" s="129">
        <f t="shared" si="3"/>
        <v>0</v>
      </c>
      <c r="P29" s="142">
        <f t="shared" si="4"/>
        <v>1</v>
      </c>
      <c r="Q29" s="142">
        <f t="shared" si="8"/>
        <v>1</v>
      </c>
      <c r="R29" s="142"/>
      <c r="S29" s="133">
        <f t="shared" si="5"/>
        <v>1</v>
      </c>
      <c r="T29" s="143" t="b">
        <f t="shared" si="9"/>
        <v>1</v>
      </c>
      <c r="U29" s="133">
        <v>32</v>
      </c>
    </row>
    <row r="30" spans="1:21" x14ac:dyDescent="0.4">
      <c r="A30" s="134" t="s">
        <v>326</v>
      </c>
      <c r="B30" s="135" t="s">
        <v>29</v>
      </c>
      <c r="C30" s="134" t="s">
        <v>36</v>
      </c>
      <c r="D30" s="136" t="s">
        <v>362</v>
      </c>
      <c r="E30" s="134" t="s">
        <v>331</v>
      </c>
      <c r="F30" s="134">
        <v>5</v>
      </c>
      <c r="G30" s="137" t="s">
        <v>335</v>
      </c>
      <c r="H30" s="138">
        <v>877.93999999999994</v>
      </c>
      <c r="I30" s="138">
        <v>944.78</v>
      </c>
      <c r="J30" s="139">
        <v>650.08000000000004</v>
      </c>
      <c r="K30" s="139">
        <f t="shared" si="7"/>
        <v>294.69999999999993</v>
      </c>
      <c r="L30" s="140">
        <f t="shared" si="0"/>
        <v>1</v>
      </c>
      <c r="M30" s="141">
        <f t="shared" si="1"/>
        <v>66.840000000000032</v>
      </c>
      <c r="N30" s="141">
        <f t="shared" si="2"/>
        <v>7.6132765337039014</v>
      </c>
      <c r="O30" s="129">
        <f t="shared" si="3"/>
        <v>1</v>
      </c>
      <c r="P30" s="142">
        <f t="shared" si="4"/>
        <v>2</v>
      </c>
      <c r="Q30" s="142">
        <f t="shared" si="8"/>
        <v>1</v>
      </c>
      <c r="R30" s="142"/>
      <c r="S30" s="133">
        <f t="shared" si="5"/>
        <v>1</v>
      </c>
      <c r="T30" s="143" t="b">
        <f t="shared" si="9"/>
        <v>1</v>
      </c>
      <c r="U30" s="133">
        <v>45</v>
      </c>
    </row>
    <row r="31" spans="1:21" x14ac:dyDescent="0.4">
      <c r="A31" s="134" t="s">
        <v>326</v>
      </c>
      <c r="B31" s="135" t="s">
        <v>29</v>
      </c>
      <c r="C31" s="134" t="s">
        <v>37</v>
      </c>
      <c r="D31" s="136" t="s">
        <v>363</v>
      </c>
      <c r="E31" s="134" t="s">
        <v>331</v>
      </c>
      <c r="F31" s="134">
        <v>13</v>
      </c>
      <c r="G31" s="137" t="s">
        <v>344</v>
      </c>
      <c r="H31" s="138">
        <v>3576.97</v>
      </c>
      <c r="I31" s="138">
        <v>4384.21</v>
      </c>
      <c r="J31" s="139">
        <v>4309.3100000000004</v>
      </c>
      <c r="K31" s="139">
        <f t="shared" si="7"/>
        <v>74.899999999999636</v>
      </c>
      <c r="L31" s="140">
        <f t="shared" si="0"/>
        <v>1</v>
      </c>
      <c r="M31" s="141">
        <f t="shared" si="1"/>
        <v>807.24000000000024</v>
      </c>
      <c r="N31" s="141">
        <f t="shared" si="2"/>
        <v>22.567703950550332</v>
      </c>
      <c r="O31" s="129">
        <f t="shared" si="3"/>
        <v>1</v>
      </c>
      <c r="P31" s="142">
        <f t="shared" si="4"/>
        <v>2</v>
      </c>
      <c r="Q31" s="142">
        <f t="shared" si="8"/>
        <v>1</v>
      </c>
      <c r="R31" s="142"/>
      <c r="S31" s="133">
        <f t="shared" si="5"/>
        <v>1</v>
      </c>
      <c r="T31" s="143" t="b">
        <f t="shared" si="9"/>
        <v>1</v>
      </c>
      <c r="U31" s="133">
        <v>113</v>
      </c>
    </row>
    <row r="32" spans="1:21" x14ac:dyDescent="0.4">
      <c r="A32" s="134" t="s">
        <v>326</v>
      </c>
      <c r="B32" s="135" t="s">
        <v>29</v>
      </c>
      <c r="C32" s="134" t="s">
        <v>38</v>
      </c>
      <c r="D32" s="136" t="s">
        <v>364</v>
      </c>
      <c r="E32" s="134" t="s">
        <v>331</v>
      </c>
      <c r="F32" s="134">
        <v>5</v>
      </c>
      <c r="G32" s="137" t="s">
        <v>335</v>
      </c>
      <c r="H32" s="138">
        <v>967.65</v>
      </c>
      <c r="I32" s="138">
        <v>1034.8499999999999</v>
      </c>
      <c r="J32" s="139">
        <v>650.08000000000004</v>
      </c>
      <c r="K32" s="139">
        <f t="shared" si="7"/>
        <v>384.76999999999987</v>
      </c>
      <c r="L32" s="140">
        <f t="shared" si="0"/>
        <v>1</v>
      </c>
      <c r="M32" s="141">
        <f t="shared" si="1"/>
        <v>67.199999999999932</v>
      </c>
      <c r="N32" s="141">
        <f t="shared" si="2"/>
        <v>6.9446597426755474</v>
      </c>
      <c r="O32" s="129">
        <f t="shared" si="3"/>
        <v>1</v>
      </c>
      <c r="P32" s="142">
        <f t="shared" si="4"/>
        <v>2</v>
      </c>
      <c r="Q32" s="142">
        <f t="shared" si="8"/>
        <v>1</v>
      </c>
      <c r="R32" s="142"/>
      <c r="S32" s="133">
        <f t="shared" si="5"/>
        <v>1</v>
      </c>
      <c r="T32" s="143" t="b">
        <f t="shared" si="9"/>
        <v>1</v>
      </c>
      <c r="U32" s="133">
        <v>42</v>
      </c>
    </row>
    <row r="33" spans="1:21" x14ac:dyDescent="0.4">
      <c r="A33" s="134" t="s">
        <v>326</v>
      </c>
      <c r="B33" s="135" t="s">
        <v>29</v>
      </c>
      <c r="C33" s="134" t="s">
        <v>39</v>
      </c>
      <c r="D33" s="136" t="s">
        <v>365</v>
      </c>
      <c r="E33" s="134" t="s">
        <v>331</v>
      </c>
      <c r="F33" s="134">
        <v>5</v>
      </c>
      <c r="G33" s="137" t="s">
        <v>335</v>
      </c>
      <c r="H33" s="138">
        <v>1317.05</v>
      </c>
      <c r="I33" s="138">
        <v>1265.46</v>
      </c>
      <c r="J33" s="139">
        <v>650.08000000000004</v>
      </c>
      <c r="K33" s="139">
        <f t="shared" si="7"/>
        <v>615.38</v>
      </c>
      <c r="L33" s="140">
        <f t="shared" si="0"/>
        <v>1</v>
      </c>
      <c r="M33" s="141">
        <f t="shared" si="1"/>
        <v>-51.589999999999918</v>
      </c>
      <c r="N33" s="141">
        <f t="shared" si="2"/>
        <v>-3.9170874302418222</v>
      </c>
      <c r="O33" s="129">
        <f t="shared" si="3"/>
        <v>0</v>
      </c>
      <c r="P33" s="142">
        <f t="shared" si="4"/>
        <v>1</v>
      </c>
      <c r="Q33" s="142">
        <f t="shared" si="8"/>
        <v>1</v>
      </c>
      <c r="R33" s="142"/>
      <c r="S33" s="133">
        <f t="shared" si="5"/>
        <v>1</v>
      </c>
      <c r="T33" s="143" t="b">
        <f t="shared" si="9"/>
        <v>1</v>
      </c>
      <c r="U33" s="133">
        <v>36</v>
      </c>
    </row>
    <row r="34" spans="1:21" x14ac:dyDescent="0.4">
      <c r="A34" s="134" t="s">
        <v>326</v>
      </c>
      <c r="B34" s="135" t="s">
        <v>29</v>
      </c>
      <c r="C34" s="134" t="s">
        <v>40</v>
      </c>
      <c r="D34" s="136" t="s">
        <v>366</v>
      </c>
      <c r="E34" s="134" t="s">
        <v>331</v>
      </c>
      <c r="F34" s="134">
        <v>6</v>
      </c>
      <c r="G34" s="137" t="s">
        <v>332</v>
      </c>
      <c r="H34" s="138">
        <v>1281.8900000000001</v>
      </c>
      <c r="I34" s="138">
        <v>1122.8499999999999</v>
      </c>
      <c r="J34" s="139">
        <v>1043.06</v>
      </c>
      <c r="K34" s="139">
        <f t="shared" si="7"/>
        <v>79.789999999999964</v>
      </c>
      <c r="L34" s="140">
        <f t="shared" si="0"/>
        <v>1</v>
      </c>
      <c r="M34" s="141">
        <f t="shared" si="1"/>
        <v>-159.04000000000019</v>
      </c>
      <c r="N34" s="141">
        <f t="shared" si="2"/>
        <v>-12.406680760439677</v>
      </c>
      <c r="O34" s="129">
        <f t="shared" si="3"/>
        <v>0</v>
      </c>
      <c r="P34" s="142">
        <f t="shared" si="4"/>
        <v>1</v>
      </c>
      <c r="Q34" s="142">
        <f t="shared" si="8"/>
        <v>1</v>
      </c>
      <c r="R34" s="142"/>
      <c r="S34" s="133">
        <f t="shared" si="5"/>
        <v>1</v>
      </c>
      <c r="T34" s="143" t="b">
        <f t="shared" si="9"/>
        <v>1</v>
      </c>
      <c r="U34" s="133">
        <v>40</v>
      </c>
    </row>
    <row r="35" spans="1:21" x14ac:dyDescent="0.4">
      <c r="A35" s="134" t="s">
        <v>326</v>
      </c>
      <c r="B35" s="135" t="s">
        <v>29</v>
      </c>
      <c r="C35" s="134" t="s">
        <v>41</v>
      </c>
      <c r="D35" s="136" t="s">
        <v>367</v>
      </c>
      <c r="E35" s="134" t="s">
        <v>331</v>
      </c>
      <c r="F35" s="134">
        <v>12</v>
      </c>
      <c r="G35" s="137" t="s">
        <v>368</v>
      </c>
      <c r="H35" s="138">
        <v>1806.9499999999998</v>
      </c>
      <c r="I35" s="138">
        <v>2138.7299999999996</v>
      </c>
      <c r="J35" s="139">
        <v>3083.96</v>
      </c>
      <c r="K35" s="139">
        <f t="shared" si="7"/>
        <v>-945.23000000000047</v>
      </c>
      <c r="L35" s="140">
        <f t="shared" si="0"/>
        <v>0</v>
      </c>
      <c r="M35" s="141">
        <f t="shared" si="1"/>
        <v>331.77999999999975</v>
      </c>
      <c r="N35" s="141">
        <f t="shared" si="2"/>
        <v>18.361327098148802</v>
      </c>
      <c r="O35" s="129">
        <f t="shared" si="3"/>
        <v>1</v>
      </c>
      <c r="P35" s="142">
        <f t="shared" si="4"/>
        <v>1</v>
      </c>
      <c r="Q35" s="142">
        <f t="shared" si="8"/>
        <v>1</v>
      </c>
      <c r="R35" s="142"/>
      <c r="S35" s="133">
        <f t="shared" si="5"/>
        <v>1</v>
      </c>
      <c r="T35" s="143" t="b">
        <f t="shared" si="9"/>
        <v>1</v>
      </c>
      <c r="U35" s="133">
        <v>60</v>
      </c>
    </row>
    <row r="36" spans="1:21" x14ac:dyDescent="0.4">
      <c r="A36" s="134" t="s">
        <v>326</v>
      </c>
      <c r="B36" s="135" t="s">
        <v>29</v>
      </c>
      <c r="C36" s="134" t="s">
        <v>42</v>
      </c>
      <c r="D36" s="136" t="s">
        <v>369</v>
      </c>
      <c r="E36" s="134" t="s">
        <v>331</v>
      </c>
      <c r="F36" s="134">
        <v>6</v>
      </c>
      <c r="G36" s="137" t="s">
        <v>332</v>
      </c>
      <c r="H36" s="138">
        <v>1037.3599999999999</v>
      </c>
      <c r="I36" s="138">
        <v>864.31000000000006</v>
      </c>
      <c r="J36" s="139">
        <v>1043.06</v>
      </c>
      <c r="K36" s="139">
        <f t="shared" si="7"/>
        <v>-178.74999999999989</v>
      </c>
      <c r="L36" s="140">
        <f t="shared" ref="L36:L67" si="10">IF(U36=0,1,IF(K36&gt;1,1,0))</f>
        <v>0</v>
      </c>
      <c r="M36" s="141">
        <f t="shared" ref="M36:M67" si="11">SUM(I36-H36)</f>
        <v>-173.04999999999984</v>
      </c>
      <c r="N36" s="141">
        <f t="shared" ref="N36:N67" si="12">IFERROR((M36/H36)*100,0)</f>
        <v>-16.681769106192629</v>
      </c>
      <c r="O36" s="129">
        <f t="shared" si="3"/>
        <v>0</v>
      </c>
      <c r="P36" s="142">
        <f t="shared" ref="P36:P67" si="13">SUM(L36,O36)</f>
        <v>0</v>
      </c>
      <c r="Q36" s="142">
        <f t="shared" si="8"/>
        <v>0</v>
      </c>
      <c r="R36" s="142"/>
      <c r="S36" s="133">
        <f t="shared" ref="S36:S67" si="14">IF(AND(L36=0,O36=0),0,1)</f>
        <v>0</v>
      </c>
      <c r="T36" s="143" t="b">
        <f t="shared" si="9"/>
        <v>1</v>
      </c>
      <c r="U36" s="133">
        <v>38</v>
      </c>
    </row>
    <row r="37" spans="1:21" x14ac:dyDescent="0.4">
      <c r="A37" s="134" t="s">
        <v>326</v>
      </c>
      <c r="B37" s="135" t="s">
        <v>29</v>
      </c>
      <c r="C37" s="134" t="s">
        <v>43</v>
      </c>
      <c r="D37" s="136" t="s">
        <v>370</v>
      </c>
      <c r="E37" s="134" t="s">
        <v>331</v>
      </c>
      <c r="F37" s="134">
        <v>5</v>
      </c>
      <c r="G37" s="137" t="s">
        <v>335</v>
      </c>
      <c r="H37" s="138">
        <v>734.3599999999999</v>
      </c>
      <c r="I37" s="138">
        <v>716.45</v>
      </c>
      <c r="J37" s="139">
        <v>650.08000000000004</v>
      </c>
      <c r="K37" s="139">
        <f t="shared" si="7"/>
        <v>66.37</v>
      </c>
      <c r="L37" s="140">
        <f t="shared" si="10"/>
        <v>1</v>
      </c>
      <c r="M37" s="141">
        <f t="shared" si="11"/>
        <v>-17.909999999999854</v>
      </c>
      <c r="N37" s="141">
        <f t="shared" si="12"/>
        <v>-2.4388583256168443</v>
      </c>
      <c r="O37" s="129">
        <f t="shared" si="3"/>
        <v>0</v>
      </c>
      <c r="P37" s="142">
        <f t="shared" si="13"/>
        <v>1</v>
      </c>
      <c r="Q37" s="142">
        <f t="shared" si="8"/>
        <v>1</v>
      </c>
      <c r="R37" s="142"/>
      <c r="S37" s="133">
        <f t="shared" si="14"/>
        <v>1</v>
      </c>
      <c r="T37" s="143" t="b">
        <f t="shared" si="9"/>
        <v>1</v>
      </c>
      <c r="U37" s="133">
        <v>33</v>
      </c>
    </row>
    <row r="38" spans="1:21" x14ac:dyDescent="0.4">
      <c r="A38" s="134" t="s">
        <v>326</v>
      </c>
      <c r="B38" s="135" t="s">
        <v>44</v>
      </c>
      <c r="C38" s="134" t="s">
        <v>45</v>
      </c>
      <c r="D38" s="136" t="s">
        <v>371</v>
      </c>
      <c r="E38" s="134" t="s">
        <v>372</v>
      </c>
      <c r="F38" s="134">
        <v>19</v>
      </c>
      <c r="G38" s="137" t="s">
        <v>373</v>
      </c>
      <c r="H38" s="138">
        <v>49520.91</v>
      </c>
      <c r="I38" s="138">
        <v>53811.46</v>
      </c>
      <c r="J38" s="139">
        <v>54625.64</v>
      </c>
      <c r="K38" s="139">
        <f t="shared" si="7"/>
        <v>-814.18000000000029</v>
      </c>
      <c r="L38" s="140">
        <f t="shared" si="10"/>
        <v>0</v>
      </c>
      <c r="M38" s="141">
        <f t="shared" si="11"/>
        <v>4290.5499999999956</v>
      </c>
      <c r="N38" s="141">
        <f t="shared" si="12"/>
        <v>8.6641178443610904</v>
      </c>
      <c r="O38" s="129">
        <f t="shared" si="3"/>
        <v>1</v>
      </c>
      <c r="P38" s="142">
        <f t="shared" si="13"/>
        <v>1</v>
      </c>
      <c r="Q38" s="142">
        <f t="shared" si="8"/>
        <v>1</v>
      </c>
      <c r="R38" s="142"/>
      <c r="S38" s="133">
        <f t="shared" si="14"/>
        <v>1</v>
      </c>
      <c r="T38" s="143" t="b">
        <f t="shared" si="9"/>
        <v>1</v>
      </c>
      <c r="U38" s="133">
        <v>909</v>
      </c>
    </row>
    <row r="39" spans="1:21" x14ac:dyDescent="0.4">
      <c r="A39" s="134" t="s">
        <v>326</v>
      </c>
      <c r="B39" s="135" t="s">
        <v>44</v>
      </c>
      <c r="C39" s="134" t="s">
        <v>46</v>
      </c>
      <c r="D39" s="136" t="s">
        <v>374</v>
      </c>
      <c r="E39" s="134" t="s">
        <v>331</v>
      </c>
      <c r="F39" s="134">
        <v>6</v>
      </c>
      <c r="G39" s="137" t="s">
        <v>332</v>
      </c>
      <c r="H39" s="138">
        <v>670.48</v>
      </c>
      <c r="I39" s="138">
        <v>790.06000000000006</v>
      </c>
      <c r="J39" s="139">
        <v>1043.06</v>
      </c>
      <c r="K39" s="139">
        <f t="shared" si="7"/>
        <v>-252.99999999999989</v>
      </c>
      <c r="L39" s="140">
        <f t="shared" si="10"/>
        <v>0</v>
      </c>
      <c r="M39" s="141">
        <f t="shared" si="11"/>
        <v>119.58000000000004</v>
      </c>
      <c r="N39" s="141">
        <f t="shared" si="12"/>
        <v>17.834983892136982</v>
      </c>
      <c r="O39" s="129">
        <f t="shared" si="3"/>
        <v>1</v>
      </c>
      <c r="P39" s="142">
        <f t="shared" si="13"/>
        <v>1</v>
      </c>
      <c r="Q39" s="142">
        <f t="shared" si="8"/>
        <v>1</v>
      </c>
      <c r="R39" s="142"/>
      <c r="S39" s="133">
        <f t="shared" si="14"/>
        <v>1</v>
      </c>
      <c r="T39" s="143" t="b">
        <f t="shared" si="9"/>
        <v>1</v>
      </c>
      <c r="U39" s="133">
        <v>40</v>
      </c>
    </row>
    <row r="40" spans="1:21" x14ac:dyDescent="0.4">
      <c r="A40" s="134" t="s">
        <v>326</v>
      </c>
      <c r="B40" s="135" t="s">
        <v>44</v>
      </c>
      <c r="C40" s="134" t="s">
        <v>47</v>
      </c>
      <c r="D40" s="136" t="s">
        <v>375</v>
      </c>
      <c r="E40" s="134" t="s">
        <v>331</v>
      </c>
      <c r="F40" s="134">
        <v>5</v>
      </c>
      <c r="G40" s="137" t="s">
        <v>335</v>
      </c>
      <c r="H40" s="138">
        <v>709.24</v>
      </c>
      <c r="I40" s="138">
        <v>729.17</v>
      </c>
      <c r="J40" s="139">
        <v>650.08000000000004</v>
      </c>
      <c r="K40" s="139">
        <f t="shared" si="7"/>
        <v>79.089999999999918</v>
      </c>
      <c r="L40" s="140">
        <f t="shared" si="10"/>
        <v>1</v>
      </c>
      <c r="M40" s="141">
        <f t="shared" si="11"/>
        <v>19.92999999999995</v>
      </c>
      <c r="N40" s="141">
        <f t="shared" si="12"/>
        <v>2.8100501945744671</v>
      </c>
      <c r="O40" s="129">
        <f t="shared" si="3"/>
        <v>0</v>
      </c>
      <c r="P40" s="142">
        <f t="shared" si="13"/>
        <v>1</v>
      </c>
      <c r="Q40" s="142">
        <f t="shared" si="8"/>
        <v>1</v>
      </c>
      <c r="R40" s="142"/>
      <c r="S40" s="133">
        <f t="shared" si="14"/>
        <v>1</v>
      </c>
      <c r="T40" s="143" t="b">
        <f t="shared" si="9"/>
        <v>1</v>
      </c>
      <c r="U40" s="133">
        <v>39</v>
      </c>
    </row>
    <row r="41" spans="1:21" x14ac:dyDescent="0.4">
      <c r="A41" s="134" t="s">
        <v>326</v>
      </c>
      <c r="B41" s="135" t="s">
        <v>44</v>
      </c>
      <c r="C41" s="134" t="s">
        <v>48</v>
      </c>
      <c r="D41" s="136" t="s">
        <v>376</v>
      </c>
      <c r="E41" s="134" t="s">
        <v>331</v>
      </c>
      <c r="F41" s="134">
        <v>6</v>
      </c>
      <c r="G41" s="137" t="s">
        <v>332</v>
      </c>
      <c r="H41" s="138">
        <v>1562.52</v>
      </c>
      <c r="I41" s="138">
        <v>2895.1200000000003</v>
      </c>
      <c r="J41" s="139">
        <v>1043.06</v>
      </c>
      <c r="K41" s="139">
        <f t="shared" si="7"/>
        <v>1852.0600000000004</v>
      </c>
      <c r="L41" s="140">
        <f t="shared" si="10"/>
        <v>1</v>
      </c>
      <c r="M41" s="141">
        <f t="shared" si="11"/>
        <v>1332.6000000000004</v>
      </c>
      <c r="N41" s="141">
        <f t="shared" si="12"/>
        <v>85.285308348053164</v>
      </c>
      <c r="O41" s="129">
        <f t="shared" si="3"/>
        <v>1</v>
      </c>
      <c r="P41" s="142">
        <f t="shared" si="13"/>
        <v>2</v>
      </c>
      <c r="Q41" s="142">
        <f t="shared" si="8"/>
        <v>1</v>
      </c>
      <c r="R41" s="142"/>
      <c r="S41" s="133">
        <f t="shared" si="14"/>
        <v>1</v>
      </c>
      <c r="T41" s="143" t="b">
        <f t="shared" si="9"/>
        <v>1</v>
      </c>
      <c r="U41" s="133">
        <v>90</v>
      </c>
    </row>
    <row r="42" spans="1:21" x14ac:dyDescent="0.4">
      <c r="A42" s="134" t="s">
        <v>326</v>
      </c>
      <c r="B42" s="135" t="s">
        <v>44</v>
      </c>
      <c r="C42" s="134" t="s">
        <v>49</v>
      </c>
      <c r="D42" s="136" t="s">
        <v>377</v>
      </c>
      <c r="E42" s="134" t="s">
        <v>331</v>
      </c>
      <c r="F42" s="134">
        <v>13</v>
      </c>
      <c r="G42" s="137" t="s">
        <v>344</v>
      </c>
      <c r="H42" s="138">
        <v>2103.3599999999997</v>
      </c>
      <c r="I42" s="138">
        <v>3100.56</v>
      </c>
      <c r="J42" s="139">
        <v>4309.3100000000004</v>
      </c>
      <c r="K42" s="139">
        <f t="shared" si="7"/>
        <v>-1208.7500000000005</v>
      </c>
      <c r="L42" s="140">
        <f t="shared" si="10"/>
        <v>0</v>
      </c>
      <c r="M42" s="141">
        <f t="shared" si="11"/>
        <v>997.20000000000027</v>
      </c>
      <c r="N42" s="141">
        <f t="shared" si="12"/>
        <v>47.409858512094956</v>
      </c>
      <c r="O42" s="129">
        <f t="shared" si="3"/>
        <v>1</v>
      </c>
      <c r="P42" s="142">
        <f t="shared" si="13"/>
        <v>1</v>
      </c>
      <c r="Q42" s="142">
        <f t="shared" si="8"/>
        <v>1</v>
      </c>
      <c r="R42" s="142"/>
      <c r="S42" s="133">
        <f t="shared" si="14"/>
        <v>1</v>
      </c>
      <c r="T42" s="143" t="b">
        <f t="shared" si="9"/>
        <v>1</v>
      </c>
      <c r="U42" s="133">
        <v>103</v>
      </c>
    </row>
    <row r="43" spans="1:21" x14ac:dyDescent="0.4">
      <c r="A43" s="134" t="s">
        <v>326</v>
      </c>
      <c r="B43" s="135" t="s">
        <v>44</v>
      </c>
      <c r="C43" s="134" t="s">
        <v>50</v>
      </c>
      <c r="D43" s="136" t="s">
        <v>378</v>
      </c>
      <c r="E43" s="134" t="s">
        <v>331</v>
      </c>
      <c r="F43" s="134">
        <v>6</v>
      </c>
      <c r="G43" s="137" t="s">
        <v>332</v>
      </c>
      <c r="H43" s="138">
        <v>895.33999999999992</v>
      </c>
      <c r="I43" s="138">
        <v>798.98</v>
      </c>
      <c r="J43" s="139">
        <v>1043.06</v>
      </c>
      <c r="K43" s="139">
        <f t="shared" si="7"/>
        <v>-244.07999999999993</v>
      </c>
      <c r="L43" s="140">
        <f t="shared" si="10"/>
        <v>0</v>
      </c>
      <c r="M43" s="141">
        <f t="shared" si="11"/>
        <v>-96.3599999999999</v>
      </c>
      <c r="N43" s="141">
        <f t="shared" si="12"/>
        <v>-10.76239194049187</v>
      </c>
      <c r="O43" s="129">
        <f t="shared" si="3"/>
        <v>0</v>
      </c>
      <c r="P43" s="142">
        <f t="shared" si="13"/>
        <v>0</v>
      </c>
      <c r="Q43" s="142">
        <f t="shared" si="8"/>
        <v>0</v>
      </c>
      <c r="R43" s="142"/>
      <c r="S43" s="133">
        <f t="shared" si="14"/>
        <v>0</v>
      </c>
      <c r="T43" s="143" t="b">
        <f t="shared" si="9"/>
        <v>1</v>
      </c>
      <c r="U43" s="133">
        <v>38</v>
      </c>
    </row>
    <row r="44" spans="1:21" x14ac:dyDescent="0.4">
      <c r="A44" s="134" t="s">
        <v>326</v>
      </c>
      <c r="B44" s="135" t="s">
        <v>44</v>
      </c>
      <c r="C44" s="134" t="s">
        <v>51</v>
      </c>
      <c r="D44" s="136" t="s">
        <v>379</v>
      </c>
      <c r="E44" s="134" t="s">
        <v>331</v>
      </c>
      <c r="F44" s="134">
        <v>2</v>
      </c>
      <c r="G44" s="137" t="s">
        <v>346</v>
      </c>
      <c r="H44" s="138">
        <v>249.18</v>
      </c>
      <c r="I44" s="138">
        <v>231.04000000000002</v>
      </c>
      <c r="J44" s="139">
        <v>212.06</v>
      </c>
      <c r="K44" s="139">
        <f t="shared" si="7"/>
        <v>18.980000000000018</v>
      </c>
      <c r="L44" s="140">
        <f t="shared" si="10"/>
        <v>1</v>
      </c>
      <c r="M44" s="141">
        <f t="shared" si="11"/>
        <v>-18.139999999999986</v>
      </c>
      <c r="N44" s="141">
        <f t="shared" si="12"/>
        <v>-7.279877999839468</v>
      </c>
      <c r="O44" s="129">
        <f t="shared" si="3"/>
        <v>0</v>
      </c>
      <c r="P44" s="142">
        <f t="shared" si="13"/>
        <v>1</v>
      </c>
      <c r="Q44" s="142">
        <f t="shared" si="8"/>
        <v>1</v>
      </c>
      <c r="R44" s="142"/>
      <c r="S44" s="133">
        <f t="shared" si="14"/>
        <v>1</v>
      </c>
      <c r="T44" s="143" t="b">
        <f t="shared" si="9"/>
        <v>1</v>
      </c>
      <c r="U44" s="133">
        <v>15</v>
      </c>
    </row>
    <row r="45" spans="1:21" x14ac:dyDescent="0.4">
      <c r="A45" s="134" t="s">
        <v>326</v>
      </c>
      <c r="B45" s="135" t="s">
        <v>44</v>
      </c>
      <c r="C45" s="134" t="s">
        <v>52</v>
      </c>
      <c r="D45" s="136" t="s">
        <v>380</v>
      </c>
      <c r="E45" s="134" t="s">
        <v>328</v>
      </c>
      <c r="F45" s="134">
        <v>15</v>
      </c>
      <c r="G45" s="137" t="s">
        <v>381</v>
      </c>
      <c r="H45" s="138">
        <v>8087.8600000000006</v>
      </c>
      <c r="I45" s="138">
        <v>9192.0499999999993</v>
      </c>
      <c r="J45" s="139">
        <v>9092.1299999999992</v>
      </c>
      <c r="K45" s="139">
        <f t="shared" si="7"/>
        <v>99.920000000000073</v>
      </c>
      <c r="L45" s="140">
        <f t="shared" si="10"/>
        <v>1</v>
      </c>
      <c r="M45" s="141">
        <f t="shared" si="11"/>
        <v>1104.1899999999987</v>
      </c>
      <c r="N45" s="141">
        <f t="shared" si="12"/>
        <v>13.652437109445497</v>
      </c>
      <c r="O45" s="129">
        <f t="shared" si="3"/>
        <v>1</v>
      </c>
      <c r="P45" s="142">
        <f t="shared" si="13"/>
        <v>2</v>
      </c>
      <c r="Q45" s="142">
        <f t="shared" si="8"/>
        <v>1</v>
      </c>
      <c r="R45" s="142"/>
      <c r="S45" s="133">
        <f t="shared" si="14"/>
        <v>1</v>
      </c>
      <c r="T45" s="143" t="b">
        <f t="shared" si="9"/>
        <v>1</v>
      </c>
      <c r="U45" s="133">
        <v>246</v>
      </c>
    </row>
    <row r="46" spans="1:21" x14ac:dyDescent="0.4">
      <c r="A46" s="134" t="s">
        <v>326</v>
      </c>
      <c r="B46" s="135" t="s">
        <v>44</v>
      </c>
      <c r="C46" s="134" t="s">
        <v>53</v>
      </c>
      <c r="D46" s="136" t="s">
        <v>382</v>
      </c>
      <c r="E46" s="134" t="s">
        <v>331</v>
      </c>
      <c r="F46" s="134">
        <v>6</v>
      </c>
      <c r="G46" s="137" t="s">
        <v>332</v>
      </c>
      <c r="H46" s="138">
        <v>919.20999999999992</v>
      </c>
      <c r="I46" s="138">
        <v>957.54</v>
      </c>
      <c r="J46" s="139">
        <v>1043.06</v>
      </c>
      <c r="K46" s="139">
        <f t="shared" si="7"/>
        <v>-85.519999999999982</v>
      </c>
      <c r="L46" s="140">
        <f t="shared" si="10"/>
        <v>0</v>
      </c>
      <c r="M46" s="141">
        <f t="shared" si="11"/>
        <v>38.330000000000041</v>
      </c>
      <c r="N46" s="141">
        <f t="shared" si="12"/>
        <v>4.1698850099542044</v>
      </c>
      <c r="O46" s="129">
        <f t="shared" si="3"/>
        <v>0</v>
      </c>
      <c r="P46" s="142">
        <f t="shared" si="13"/>
        <v>0</v>
      </c>
      <c r="Q46" s="142">
        <f t="shared" si="8"/>
        <v>0</v>
      </c>
      <c r="R46" s="142"/>
      <c r="S46" s="133">
        <f t="shared" si="14"/>
        <v>0</v>
      </c>
      <c r="T46" s="143" t="b">
        <f t="shared" si="9"/>
        <v>1</v>
      </c>
      <c r="U46" s="133">
        <v>40</v>
      </c>
    </row>
    <row r="47" spans="1:21" x14ac:dyDescent="0.4">
      <c r="A47" s="134" t="s">
        <v>326</v>
      </c>
      <c r="B47" s="135" t="s">
        <v>44</v>
      </c>
      <c r="C47" s="134" t="s">
        <v>54</v>
      </c>
      <c r="D47" s="136" t="s">
        <v>383</v>
      </c>
      <c r="E47" s="134" t="s">
        <v>331</v>
      </c>
      <c r="F47" s="134">
        <v>10</v>
      </c>
      <c r="G47" s="137" t="s">
        <v>340</v>
      </c>
      <c r="H47" s="138">
        <v>1891.9199999999998</v>
      </c>
      <c r="I47" s="138">
        <v>1889.42</v>
      </c>
      <c r="J47" s="139">
        <v>2123.86</v>
      </c>
      <c r="K47" s="139">
        <f t="shared" si="7"/>
        <v>-234.44000000000005</v>
      </c>
      <c r="L47" s="140">
        <f t="shared" si="10"/>
        <v>0</v>
      </c>
      <c r="M47" s="141">
        <f t="shared" si="11"/>
        <v>-2.4999999999997726</v>
      </c>
      <c r="N47" s="141">
        <f t="shared" si="12"/>
        <v>-0.13214089390670708</v>
      </c>
      <c r="O47" s="129">
        <f t="shared" si="3"/>
        <v>0</v>
      </c>
      <c r="P47" s="142">
        <f t="shared" si="13"/>
        <v>0</v>
      </c>
      <c r="Q47" s="142">
        <f t="shared" si="8"/>
        <v>0</v>
      </c>
      <c r="R47" s="142"/>
      <c r="S47" s="133">
        <f t="shared" si="14"/>
        <v>0</v>
      </c>
      <c r="T47" s="143" t="b">
        <f t="shared" si="9"/>
        <v>1</v>
      </c>
      <c r="U47" s="133">
        <v>78</v>
      </c>
    </row>
    <row r="48" spans="1:21" x14ac:dyDescent="0.4">
      <c r="A48" s="134" t="s">
        <v>326</v>
      </c>
      <c r="B48" s="135" t="s">
        <v>44</v>
      </c>
      <c r="C48" s="134" t="s">
        <v>55</v>
      </c>
      <c r="D48" s="136" t="s">
        <v>384</v>
      </c>
      <c r="E48" s="134" t="s">
        <v>331</v>
      </c>
      <c r="F48" s="134">
        <v>10</v>
      </c>
      <c r="G48" s="137" t="s">
        <v>340</v>
      </c>
      <c r="H48" s="138">
        <v>2464.0700000000002</v>
      </c>
      <c r="I48" s="138">
        <v>2036.63</v>
      </c>
      <c r="J48" s="139">
        <v>2123.86</v>
      </c>
      <c r="K48" s="139">
        <f t="shared" si="7"/>
        <v>-87.230000000000018</v>
      </c>
      <c r="L48" s="140">
        <f t="shared" si="10"/>
        <v>0</v>
      </c>
      <c r="M48" s="141">
        <f t="shared" si="11"/>
        <v>-427.44000000000005</v>
      </c>
      <c r="N48" s="141">
        <f t="shared" si="12"/>
        <v>-17.346909787465453</v>
      </c>
      <c r="O48" s="129">
        <f t="shared" si="3"/>
        <v>0</v>
      </c>
      <c r="P48" s="142">
        <f t="shared" si="13"/>
        <v>0</v>
      </c>
      <c r="Q48" s="142">
        <f t="shared" si="8"/>
        <v>0</v>
      </c>
      <c r="R48" s="142"/>
      <c r="S48" s="133">
        <f t="shared" si="14"/>
        <v>0</v>
      </c>
      <c r="T48" s="143" t="b">
        <f t="shared" si="9"/>
        <v>1</v>
      </c>
      <c r="U48" s="133">
        <v>123</v>
      </c>
    </row>
    <row r="49" spans="1:21" x14ac:dyDescent="0.4">
      <c r="A49" s="134" t="s">
        <v>326</v>
      </c>
      <c r="B49" s="135" t="s">
        <v>44</v>
      </c>
      <c r="C49" s="134" t="s">
        <v>56</v>
      </c>
      <c r="D49" s="136" t="s">
        <v>385</v>
      </c>
      <c r="E49" s="134" t="s">
        <v>331</v>
      </c>
      <c r="F49" s="134">
        <v>5</v>
      </c>
      <c r="G49" s="137" t="s">
        <v>335</v>
      </c>
      <c r="H49" s="138">
        <v>862.73000000000013</v>
      </c>
      <c r="I49" s="138">
        <v>946.35</v>
      </c>
      <c r="J49" s="139">
        <v>650.08000000000004</v>
      </c>
      <c r="K49" s="139">
        <f t="shared" si="7"/>
        <v>296.27</v>
      </c>
      <c r="L49" s="140">
        <f t="shared" si="10"/>
        <v>1</v>
      </c>
      <c r="M49" s="141">
        <f t="shared" si="11"/>
        <v>83.619999999999891</v>
      </c>
      <c r="N49" s="141">
        <f t="shared" si="12"/>
        <v>9.6924878003546731</v>
      </c>
      <c r="O49" s="129">
        <f t="shared" si="3"/>
        <v>1</v>
      </c>
      <c r="P49" s="142">
        <f t="shared" si="13"/>
        <v>2</v>
      </c>
      <c r="Q49" s="142">
        <f t="shared" si="8"/>
        <v>1</v>
      </c>
      <c r="R49" s="142"/>
      <c r="S49" s="133">
        <f t="shared" si="14"/>
        <v>1</v>
      </c>
      <c r="T49" s="143" t="b">
        <f t="shared" si="9"/>
        <v>1</v>
      </c>
      <c r="U49" s="133">
        <v>42</v>
      </c>
    </row>
    <row r="50" spans="1:21" x14ac:dyDescent="0.4">
      <c r="A50" s="134" t="s">
        <v>326</v>
      </c>
      <c r="B50" s="135" t="s">
        <v>44</v>
      </c>
      <c r="C50" s="134" t="s">
        <v>57</v>
      </c>
      <c r="D50" s="136" t="s">
        <v>386</v>
      </c>
      <c r="E50" s="134" t="s">
        <v>331</v>
      </c>
      <c r="F50" s="134">
        <v>5</v>
      </c>
      <c r="G50" s="137" t="s">
        <v>335</v>
      </c>
      <c r="H50" s="138">
        <v>557.97</v>
      </c>
      <c r="I50" s="138">
        <v>665.95999999999992</v>
      </c>
      <c r="J50" s="139">
        <v>650.08000000000004</v>
      </c>
      <c r="K50" s="139">
        <f t="shared" si="7"/>
        <v>15.879999999999882</v>
      </c>
      <c r="L50" s="140">
        <f t="shared" si="10"/>
        <v>1</v>
      </c>
      <c r="M50" s="141">
        <f t="shared" si="11"/>
        <v>107.9899999999999</v>
      </c>
      <c r="N50" s="141">
        <f t="shared" si="12"/>
        <v>19.354087137301267</v>
      </c>
      <c r="O50" s="129">
        <f t="shared" si="3"/>
        <v>1</v>
      </c>
      <c r="P50" s="142">
        <f t="shared" si="13"/>
        <v>2</v>
      </c>
      <c r="Q50" s="142">
        <f t="shared" si="8"/>
        <v>1</v>
      </c>
      <c r="R50" s="142"/>
      <c r="S50" s="133">
        <f t="shared" si="14"/>
        <v>1</v>
      </c>
      <c r="T50" s="143" t="b">
        <f t="shared" si="9"/>
        <v>1</v>
      </c>
      <c r="U50" s="133">
        <v>38</v>
      </c>
    </row>
    <row r="51" spans="1:21" x14ac:dyDescent="0.4">
      <c r="A51" s="134" t="s">
        <v>326</v>
      </c>
      <c r="B51" s="135" t="s">
        <v>44</v>
      </c>
      <c r="C51" s="134" t="s">
        <v>58</v>
      </c>
      <c r="D51" s="136" t="s">
        <v>387</v>
      </c>
      <c r="E51" s="134" t="s">
        <v>331</v>
      </c>
      <c r="F51" s="134">
        <v>5</v>
      </c>
      <c r="G51" s="137" t="s">
        <v>335</v>
      </c>
      <c r="H51" s="138">
        <v>801.74</v>
      </c>
      <c r="I51" s="138">
        <v>886.78</v>
      </c>
      <c r="J51" s="139">
        <v>650.08000000000004</v>
      </c>
      <c r="K51" s="139">
        <f t="shared" si="7"/>
        <v>236.69999999999993</v>
      </c>
      <c r="L51" s="140">
        <f t="shared" si="10"/>
        <v>1</v>
      </c>
      <c r="M51" s="141">
        <f t="shared" si="11"/>
        <v>85.039999999999964</v>
      </c>
      <c r="N51" s="141">
        <f t="shared" si="12"/>
        <v>10.606929927407883</v>
      </c>
      <c r="O51" s="129">
        <f t="shared" si="3"/>
        <v>1</v>
      </c>
      <c r="P51" s="142">
        <f t="shared" si="13"/>
        <v>2</v>
      </c>
      <c r="Q51" s="142">
        <f t="shared" si="8"/>
        <v>1</v>
      </c>
      <c r="R51" s="142"/>
      <c r="S51" s="133">
        <f t="shared" si="14"/>
        <v>1</v>
      </c>
      <c r="T51" s="143" t="b">
        <f t="shared" si="9"/>
        <v>1</v>
      </c>
      <c r="U51" s="133">
        <v>42</v>
      </c>
    </row>
    <row r="52" spans="1:21" x14ac:dyDescent="0.4">
      <c r="A52" s="134" t="s">
        <v>326</v>
      </c>
      <c r="B52" s="135" t="s">
        <v>44</v>
      </c>
      <c r="C52" s="134" t="s">
        <v>59</v>
      </c>
      <c r="D52" s="136" t="s">
        <v>388</v>
      </c>
      <c r="E52" s="134" t="s">
        <v>331</v>
      </c>
      <c r="F52" s="134">
        <v>6</v>
      </c>
      <c r="G52" s="137" t="s">
        <v>332</v>
      </c>
      <c r="H52" s="138">
        <v>734.94999999999993</v>
      </c>
      <c r="I52" s="138">
        <v>703.13</v>
      </c>
      <c r="J52" s="139">
        <v>1043.06</v>
      </c>
      <c r="K52" s="139">
        <f t="shared" si="7"/>
        <v>-339.92999999999995</v>
      </c>
      <c r="L52" s="140">
        <f t="shared" si="10"/>
        <v>0</v>
      </c>
      <c r="M52" s="141">
        <f t="shared" si="11"/>
        <v>-31.819999999999936</v>
      </c>
      <c r="N52" s="141">
        <f t="shared" si="12"/>
        <v>-4.3295462276345242</v>
      </c>
      <c r="O52" s="129">
        <f t="shared" si="3"/>
        <v>0</v>
      </c>
      <c r="P52" s="142">
        <f t="shared" si="13"/>
        <v>0</v>
      </c>
      <c r="Q52" s="142">
        <f t="shared" si="8"/>
        <v>0</v>
      </c>
      <c r="R52" s="142"/>
      <c r="S52" s="133">
        <f t="shared" si="14"/>
        <v>0</v>
      </c>
      <c r="T52" s="143" t="b">
        <f t="shared" si="9"/>
        <v>1</v>
      </c>
      <c r="U52" s="133">
        <v>40</v>
      </c>
    </row>
    <row r="53" spans="1:21" x14ac:dyDescent="0.4">
      <c r="A53" s="134" t="s">
        <v>326</v>
      </c>
      <c r="B53" s="135" t="s">
        <v>44</v>
      </c>
      <c r="C53" s="134" t="s">
        <v>60</v>
      </c>
      <c r="D53" s="136" t="s">
        <v>389</v>
      </c>
      <c r="E53" s="134" t="s">
        <v>331</v>
      </c>
      <c r="F53" s="134">
        <v>5</v>
      </c>
      <c r="G53" s="137" t="s">
        <v>335</v>
      </c>
      <c r="H53" s="138">
        <v>766.88</v>
      </c>
      <c r="I53" s="138">
        <v>822.16</v>
      </c>
      <c r="J53" s="139">
        <v>650.08000000000004</v>
      </c>
      <c r="K53" s="139">
        <f t="shared" si="7"/>
        <v>172.07999999999993</v>
      </c>
      <c r="L53" s="140">
        <f t="shared" si="10"/>
        <v>1</v>
      </c>
      <c r="M53" s="141">
        <f t="shared" si="11"/>
        <v>55.279999999999973</v>
      </c>
      <c r="N53" s="141">
        <f t="shared" si="12"/>
        <v>7.2084289588983896</v>
      </c>
      <c r="O53" s="129">
        <f t="shared" si="3"/>
        <v>1</v>
      </c>
      <c r="P53" s="142">
        <f t="shared" si="13"/>
        <v>2</v>
      </c>
      <c r="Q53" s="142">
        <f t="shared" si="8"/>
        <v>1</v>
      </c>
      <c r="R53" s="142"/>
      <c r="S53" s="133">
        <f t="shared" si="14"/>
        <v>1</v>
      </c>
      <c r="T53" s="143" t="b">
        <f t="shared" si="9"/>
        <v>1</v>
      </c>
      <c r="U53" s="133">
        <v>35</v>
      </c>
    </row>
    <row r="54" spans="1:21" x14ac:dyDescent="0.4">
      <c r="A54" s="134" t="s">
        <v>326</v>
      </c>
      <c r="B54" s="135" t="s">
        <v>44</v>
      </c>
      <c r="C54" s="134" t="s">
        <v>61</v>
      </c>
      <c r="D54" s="136" t="s">
        <v>390</v>
      </c>
      <c r="E54" s="134" t="s">
        <v>328</v>
      </c>
      <c r="F54" s="134">
        <v>16</v>
      </c>
      <c r="G54" s="137" t="s">
        <v>329</v>
      </c>
      <c r="H54" s="138">
        <v>10879.4</v>
      </c>
      <c r="I54" s="138">
        <v>11246.91</v>
      </c>
      <c r="J54" s="139">
        <v>13694.34</v>
      </c>
      <c r="K54" s="139">
        <f t="shared" si="7"/>
        <v>-2447.4300000000003</v>
      </c>
      <c r="L54" s="140">
        <f t="shared" si="10"/>
        <v>0</v>
      </c>
      <c r="M54" s="141">
        <f t="shared" si="11"/>
        <v>367.51000000000022</v>
      </c>
      <c r="N54" s="141">
        <f t="shared" si="12"/>
        <v>3.3780355534312578</v>
      </c>
      <c r="O54" s="129">
        <f t="shared" si="3"/>
        <v>0</v>
      </c>
      <c r="P54" s="142">
        <f t="shared" si="13"/>
        <v>0</v>
      </c>
      <c r="Q54" s="142">
        <f t="shared" si="8"/>
        <v>0</v>
      </c>
      <c r="R54" s="142"/>
      <c r="S54" s="133">
        <f t="shared" si="14"/>
        <v>0</v>
      </c>
      <c r="T54" s="143" t="b">
        <f t="shared" si="9"/>
        <v>1</v>
      </c>
      <c r="U54" s="133">
        <v>301</v>
      </c>
    </row>
    <row r="55" spans="1:21" x14ac:dyDescent="0.4">
      <c r="A55" s="134" t="s">
        <v>326</v>
      </c>
      <c r="B55" s="135" t="s">
        <v>44</v>
      </c>
      <c r="C55" s="134" t="s">
        <v>62</v>
      </c>
      <c r="D55" s="136" t="s">
        <v>391</v>
      </c>
      <c r="E55" s="134" t="s">
        <v>331</v>
      </c>
      <c r="F55" s="134">
        <v>5</v>
      </c>
      <c r="G55" s="137" t="s">
        <v>335</v>
      </c>
      <c r="H55" s="138">
        <v>931.43</v>
      </c>
      <c r="I55" s="138">
        <v>1124.6099999999999</v>
      </c>
      <c r="J55" s="139">
        <v>650.08000000000004</v>
      </c>
      <c r="K55" s="139">
        <f t="shared" si="7"/>
        <v>474.52999999999986</v>
      </c>
      <c r="L55" s="140">
        <f t="shared" si="10"/>
        <v>1</v>
      </c>
      <c r="M55" s="141">
        <f t="shared" si="11"/>
        <v>193.17999999999995</v>
      </c>
      <c r="N55" s="141">
        <f t="shared" si="12"/>
        <v>20.740152239030305</v>
      </c>
      <c r="O55" s="129">
        <f t="shared" si="3"/>
        <v>1</v>
      </c>
      <c r="P55" s="142">
        <f t="shared" si="13"/>
        <v>2</v>
      </c>
      <c r="Q55" s="142">
        <f t="shared" si="8"/>
        <v>1</v>
      </c>
      <c r="R55" s="142"/>
      <c r="S55" s="133">
        <f t="shared" si="14"/>
        <v>1</v>
      </c>
      <c r="T55" s="143" t="b">
        <f t="shared" si="9"/>
        <v>1</v>
      </c>
      <c r="U55" s="133">
        <v>40</v>
      </c>
    </row>
    <row r="56" spans="1:21" x14ac:dyDescent="0.4">
      <c r="A56" s="134" t="s">
        <v>326</v>
      </c>
      <c r="B56" s="135" t="s">
        <v>63</v>
      </c>
      <c r="C56" s="134" t="s">
        <v>64</v>
      </c>
      <c r="D56" s="136" t="s">
        <v>392</v>
      </c>
      <c r="E56" s="134" t="s">
        <v>328</v>
      </c>
      <c r="F56" s="134">
        <v>17</v>
      </c>
      <c r="G56" s="137" t="s">
        <v>356</v>
      </c>
      <c r="H56" s="138">
        <v>23313.010000000002</v>
      </c>
      <c r="I56" s="138">
        <v>26927.47</v>
      </c>
      <c r="J56" s="139">
        <v>24917.88</v>
      </c>
      <c r="K56" s="139">
        <f t="shared" si="7"/>
        <v>2009.5900000000001</v>
      </c>
      <c r="L56" s="140">
        <f t="shared" si="10"/>
        <v>1</v>
      </c>
      <c r="M56" s="141">
        <f t="shared" si="11"/>
        <v>3614.4599999999991</v>
      </c>
      <c r="N56" s="141">
        <f t="shared" si="12"/>
        <v>15.504046881977054</v>
      </c>
      <c r="O56" s="129">
        <f t="shared" si="3"/>
        <v>1</v>
      </c>
      <c r="P56" s="142">
        <f t="shared" si="13"/>
        <v>2</v>
      </c>
      <c r="Q56" s="142">
        <f t="shared" si="8"/>
        <v>1</v>
      </c>
      <c r="R56" s="142"/>
      <c r="S56" s="133">
        <f t="shared" si="14"/>
        <v>1</v>
      </c>
      <c r="T56" s="143" t="b">
        <f t="shared" si="9"/>
        <v>1</v>
      </c>
      <c r="U56" s="133">
        <v>420</v>
      </c>
    </row>
    <row r="57" spans="1:21" x14ac:dyDescent="0.4">
      <c r="A57" s="134" t="s">
        <v>326</v>
      </c>
      <c r="B57" s="135" t="s">
        <v>63</v>
      </c>
      <c r="C57" s="134" t="s">
        <v>65</v>
      </c>
      <c r="D57" s="136" t="s">
        <v>393</v>
      </c>
      <c r="E57" s="134" t="s">
        <v>331</v>
      </c>
      <c r="F57" s="134">
        <v>13</v>
      </c>
      <c r="G57" s="137" t="s">
        <v>344</v>
      </c>
      <c r="H57" s="138">
        <v>4241.33</v>
      </c>
      <c r="I57" s="138">
        <v>4377.7299999999996</v>
      </c>
      <c r="J57" s="139">
        <v>4309.3100000000004</v>
      </c>
      <c r="K57" s="139">
        <f t="shared" si="7"/>
        <v>68.419999999999163</v>
      </c>
      <c r="L57" s="140">
        <f t="shared" si="10"/>
        <v>1</v>
      </c>
      <c r="M57" s="141">
        <f t="shared" si="11"/>
        <v>136.39999999999964</v>
      </c>
      <c r="N57" s="141">
        <f t="shared" si="12"/>
        <v>3.2159723482963982</v>
      </c>
      <c r="O57" s="129">
        <f t="shared" si="3"/>
        <v>0</v>
      </c>
      <c r="P57" s="142">
        <f t="shared" si="13"/>
        <v>1</v>
      </c>
      <c r="Q57" s="142">
        <f t="shared" si="8"/>
        <v>1</v>
      </c>
      <c r="R57" s="142"/>
      <c r="S57" s="133">
        <f t="shared" si="14"/>
        <v>1</v>
      </c>
      <c r="T57" s="143" t="b">
        <f t="shared" si="9"/>
        <v>1</v>
      </c>
      <c r="U57" s="133">
        <v>113</v>
      </c>
    </row>
    <row r="58" spans="1:21" x14ac:dyDescent="0.4">
      <c r="A58" s="134" t="s">
        <v>326</v>
      </c>
      <c r="B58" s="135" t="s">
        <v>63</v>
      </c>
      <c r="C58" s="134" t="s">
        <v>66</v>
      </c>
      <c r="D58" s="136" t="s">
        <v>394</v>
      </c>
      <c r="E58" s="134" t="s">
        <v>331</v>
      </c>
      <c r="F58" s="134">
        <v>5</v>
      </c>
      <c r="G58" s="137" t="s">
        <v>335</v>
      </c>
      <c r="H58" s="138">
        <v>771.90000000000009</v>
      </c>
      <c r="I58" s="138">
        <v>620.19999999999993</v>
      </c>
      <c r="J58" s="139">
        <v>650.08000000000004</v>
      </c>
      <c r="K58" s="139">
        <f t="shared" si="7"/>
        <v>-29.880000000000109</v>
      </c>
      <c r="L58" s="140">
        <f t="shared" si="10"/>
        <v>0</v>
      </c>
      <c r="M58" s="141">
        <f t="shared" si="11"/>
        <v>-151.70000000000016</v>
      </c>
      <c r="N58" s="141">
        <f t="shared" si="12"/>
        <v>-19.652804767456942</v>
      </c>
      <c r="O58" s="129">
        <f t="shared" si="3"/>
        <v>0</v>
      </c>
      <c r="P58" s="142">
        <f t="shared" si="13"/>
        <v>0</v>
      </c>
      <c r="Q58" s="142">
        <f t="shared" si="8"/>
        <v>0</v>
      </c>
      <c r="R58" s="142"/>
      <c r="S58" s="133">
        <f t="shared" si="14"/>
        <v>0</v>
      </c>
      <c r="T58" s="143" t="b">
        <f t="shared" si="9"/>
        <v>1</v>
      </c>
      <c r="U58" s="133">
        <v>36</v>
      </c>
    </row>
    <row r="59" spans="1:21" x14ac:dyDescent="0.4">
      <c r="A59" s="134" t="s">
        <v>326</v>
      </c>
      <c r="B59" s="135" t="s">
        <v>63</v>
      </c>
      <c r="C59" s="134" t="s">
        <v>67</v>
      </c>
      <c r="D59" s="136" t="s">
        <v>395</v>
      </c>
      <c r="E59" s="134" t="s">
        <v>331</v>
      </c>
      <c r="F59" s="134">
        <v>5</v>
      </c>
      <c r="G59" s="137" t="s">
        <v>335</v>
      </c>
      <c r="H59" s="138">
        <v>979.3</v>
      </c>
      <c r="I59" s="138">
        <v>943.01</v>
      </c>
      <c r="J59" s="139">
        <v>650.08000000000004</v>
      </c>
      <c r="K59" s="139">
        <f t="shared" si="7"/>
        <v>292.92999999999995</v>
      </c>
      <c r="L59" s="140">
        <f t="shared" si="10"/>
        <v>1</v>
      </c>
      <c r="M59" s="141">
        <f t="shared" si="11"/>
        <v>-36.289999999999964</v>
      </c>
      <c r="N59" s="141">
        <f t="shared" si="12"/>
        <v>-3.7057081588889993</v>
      </c>
      <c r="O59" s="129">
        <f t="shared" si="3"/>
        <v>0</v>
      </c>
      <c r="P59" s="142">
        <f t="shared" si="13"/>
        <v>1</v>
      </c>
      <c r="Q59" s="142">
        <f t="shared" si="8"/>
        <v>1</v>
      </c>
      <c r="R59" s="142"/>
      <c r="S59" s="133">
        <f t="shared" si="14"/>
        <v>1</v>
      </c>
      <c r="T59" s="143" t="b">
        <f t="shared" si="9"/>
        <v>1</v>
      </c>
      <c r="U59" s="133">
        <v>47</v>
      </c>
    </row>
    <row r="60" spans="1:21" x14ac:dyDescent="0.4">
      <c r="A60" s="134" t="s">
        <v>326</v>
      </c>
      <c r="B60" s="135" t="s">
        <v>63</v>
      </c>
      <c r="C60" s="134" t="s">
        <v>68</v>
      </c>
      <c r="D60" s="136" t="s">
        <v>396</v>
      </c>
      <c r="E60" s="134" t="s">
        <v>328</v>
      </c>
      <c r="F60" s="134">
        <v>15</v>
      </c>
      <c r="G60" s="137" t="s">
        <v>381</v>
      </c>
      <c r="H60" s="138">
        <v>12683.279999999999</v>
      </c>
      <c r="I60" s="138">
        <v>14493.51</v>
      </c>
      <c r="J60" s="139">
        <v>9092.1299999999992</v>
      </c>
      <c r="K60" s="139">
        <f t="shared" si="7"/>
        <v>5401.380000000001</v>
      </c>
      <c r="L60" s="140">
        <f t="shared" si="10"/>
        <v>1</v>
      </c>
      <c r="M60" s="141">
        <f t="shared" si="11"/>
        <v>1810.2300000000014</v>
      </c>
      <c r="N60" s="141">
        <f t="shared" si="12"/>
        <v>14.272569871515897</v>
      </c>
      <c r="O60" s="129">
        <f t="shared" si="3"/>
        <v>1</v>
      </c>
      <c r="P60" s="142">
        <f t="shared" si="13"/>
        <v>2</v>
      </c>
      <c r="Q60" s="142">
        <f t="shared" si="8"/>
        <v>1</v>
      </c>
      <c r="R60" s="142"/>
      <c r="S60" s="133">
        <f t="shared" si="14"/>
        <v>1</v>
      </c>
      <c r="T60" s="143" t="b">
        <f t="shared" si="9"/>
        <v>1</v>
      </c>
      <c r="U60" s="133">
        <v>266</v>
      </c>
    </row>
    <row r="61" spans="1:21" x14ac:dyDescent="0.4">
      <c r="A61" s="134" t="s">
        <v>326</v>
      </c>
      <c r="B61" s="135" t="s">
        <v>63</v>
      </c>
      <c r="C61" s="134" t="s">
        <v>69</v>
      </c>
      <c r="D61" s="136" t="s">
        <v>397</v>
      </c>
      <c r="E61" s="134" t="s">
        <v>331</v>
      </c>
      <c r="F61" s="134">
        <v>3</v>
      </c>
      <c r="G61" s="137" t="s">
        <v>398</v>
      </c>
      <c r="H61" s="138">
        <v>680.48</v>
      </c>
      <c r="I61" s="138">
        <v>869.27</v>
      </c>
      <c r="J61" s="139">
        <v>383.1</v>
      </c>
      <c r="K61" s="139">
        <f t="shared" si="7"/>
        <v>486.16999999999996</v>
      </c>
      <c r="L61" s="140">
        <f t="shared" si="10"/>
        <v>1</v>
      </c>
      <c r="M61" s="141">
        <f t="shared" si="11"/>
        <v>188.78999999999996</v>
      </c>
      <c r="N61" s="141">
        <f t="shared" si="12"/>
        <v>27.743651540089342</v>
      </c>
      <c r="O61" s="129">
        <f t="shared" si="3"/>
        <v>1</v>
      </c>
      <c r="P61" s="142">
        <f t="shared" si="13"/>
        <v>2</v>
      </c>
      <c r="Q61" s="142">
        <f t="shared" si="8"/>
        <v>1</v>
      </c>
      <c r="R61" s="142"/>
      <c r="S61" s="133">
        <f t="shared" si="14"/>
        <v>1</v>
      </c>
      <c r="T61" s="143" t="b">
        <f t="shared" si="9"/>
        <v>1</v>
      </c>
      <c r="U61" s="133">
        <v>34</v>
      </c>
    </row>
    <row r="62" spans="1:21" x14ac:dyDescent="0.4">
      <c r="A62" s="134" t="s">
        <v>326</v>
      </c>
      <c r="B62" s="135" t="s">
        <v>63</v>
      </c>
      <c r="C62" s="134" t="s">
        <v>70</v>
      </c>
      <c r="D62" s="136" t="s">
        <v>399</v>
      </c>
      <c r="E62" s="134" t="s">
        <v>331</v>
      </c>
      <c r="F62" s="134">
        <v>2</v>
      </c>
      <c r="G62" s="137" t="s">
        <v>346</v>
      </c>
      <c r="H62" s="138">
        <v>408.54</v>
      </c>
      <c r="I62" s="138">
        <v>435.3</v>
      </c>
      <c r="J62" s="139">
        <v>212.06</v>
      </c>
      <c r="K62" s="139">
        <f t="shared" si="7"/>
        <v>223.24</v>
      </c>
      <c r="L62" s="140">
        <f t="shared" si="10"/>
        <v>1</v>
      </c>
      <c r="M62" s="141">
        <f t="shared" si="11"/>
        <v>26.759999999999991</v>
      </c>
      <c r="N62" s="141">
        <f t="shared" si="12"/>
        <v>6.5501542076663215</v>
      </c>
      <c r="O62" s="129">
        <f t="shared" si="3"/>
        <v>1</v>
      </c>
      <c r="P62" s="142">
        <f t="shared" si="13"/>
        <v>2</v>
      </c>
      <c r="Q62" s="142">
        <f t="shared" si="8"/>
        <v>1</v>
      </c>
      <c r="R62" s="142"/>
      <c r="S62" s="133">
        <f t="shared" si="14"/>
        <v>1</v>
      </c>
      <c r="T62" s="143" t="b">
        <f t="shared" si="9"/>
        <v>1</v>
      </c>
      <c r="U62" s="133">
        <v>24</v>
      </c>
    </row>
    <row r="63" spans="1:21" x14ac:dyDescent="0.4">
      <c r="A63" s="134" t="s">
        <v>326</v>
      </c>
      <c r="B63" s="135" t="s">
        <v>63</v>
      </c>
      <c r="C63" s="134" t="s">
        <v>71</v>
      </c>
      <c r="D63" s="136" t="s">
        <v>400</v>
      </c>
      <c r="E63" s="134" t="s">
        <v>331</v>
      </c>
      <c r="F63" s="134">
        <v>6</v>
      </c>
      <c r="G63" s="137" t="s">
        <v>332</v>
      </c>
      <c r="H63" s="138">
        <v>630.16000000000008</v>
      </c>
      <c r="I63" s="138">
        <v>495.27</v>
      </c>
      <c r="J63" s="139">
        <v>1043.06</v>
      </c>
      <c r="K63" s="139">
        <f t="shared" si="7"/>
        <v>-547.79</v>
      </c>
      <c r="L63" s="140">
        <f t="shared" si="10"/>
        <v>0</v>
      </c>
      <c r="M63" s="141">
        <f t="shared" si="11"/>
        <v>-134.8900000000001</v>
      </c>
      <c r="N63" s="141">
        <f t="shared" si="12"/>
        <v>-21.405674749270041</v>
      </c>
      <c r="O63" s="129">
        <f t="shared" si="3"/>
        <v>0</v>
      </c>
      <c r="P63" s="142">
        <f t="shared" si="13"/>
        <v>0</v>
      </c>
      <c r="Q63" s="142">
        <f t="shared" si="8"/>
        <v>0</v>
      </c>
      <c r="R63" s="142"/>
      <c r="S63" s="133">
        <f t="shared" si="14"/>
        <v>0</v>
      </c>
      <c r="T63" s="143" t="b">
        <f t="shared" si="9"/>
        <v>1</v>
      </c>
      <c r="U63" s="133">
        <v>30</v>
      </c>
    </row>
    <row r="64" spans="1:21" x14ac:dyDescent="0.4">
      <c r="A64" s="134" t="s">
        <v>326</v>
      </c>
      <c r="B64" s="135" t="s">
        <v>63</v>
      </c>
      <c r="C64" s="134" t="s">
        <v>72</v>
      </c>
      <c r="D64" s="136" t="s">
        <v>401</v>
      </c>
      <c r="E64" s="134" t="s">
        <v>331</v>
      </c>
      <c r="F64" s="134">
        <v>5</v>
      </c>
      <c r="G64" s="137" t="s">
        <v>335</v>
      </c>
      <c r="H64" s="138">
        <v>1004.71</v>
      </c>
      <c r="I64" s="138">
        <v>584.13000000000011</v>
      </c>
      <c r="J64" s="139">
        <v>650.08000000000004</v>
      </c>
      <c r="K64" s="139">
        <f t="shared" si="7"/>
        <v>-65.949999999999932</v>
      </c>
      <c r="L64" s="140">
        <f t="shared" si="10"/>
        <v>0</v>
      </c>
      <c r="M64" s="141">
        <f t="shared" si="11"/>
        <v>-420.57999999999993</v>
      </c>
      <c r="N64" s="141">
        <f t="shared" si="12"/>
        <v>-41.860835464960026</v>
      </c>
      <c r="O64" s="129">
        <f t="shared" si="3"/>
        <v>0</v>
      </c>
      <c r="P64" s="142">
        <f t="shared" si="13"/>
        <v>0</v>
      </c>
      <c r="Q64" s="142">
        <f t="shared" si="8"/>
        <v>0</v>
      </c>
      <c r="R64" s="142"/>
      <c r="S64" s="133">
        <f t="shared" si="14"/>
        <v>0</v>
      </c>
      <c r="T64" s="143" t="b">
        <f t="shared" si="9"/>
        <v>1</v>
      </c>
      <c r="U64" s="133">
        <v>30</v>
      </c>
    </row>
    <row r="65" spans="1:21" x14ac:dyDescent="0.4">
      <c r="A65" s="134" t="s">
        <v>326</v>
      </c>
      <c r="B65" s="135" t="s">
        <v>73</v>
      </c>
      <c r="C65" s="134" t="s">
        <v>74</v>
      </c>
      <c r="D65" s="136" t="s">
        <v>402</v>
      </c>
      <c r="E65" s="134" t="s">
        <v>328</v>
      </c>
      <c r="F65" s="134">
        <v>16</v>
      </c>
      <c r="G65" s="137" t="s">
        <v>329</v>
      </c>
      <c r="H65" s="138">
        <v>18216.02</v>
      </c>
      <c r="I65" s="138">
        <v>19581.05</v>
      </c>
      <c r="J65" s="139">
        <v>13694.34</v>
      </c>
      <c r="K65" s="139">
        <f t="shared" si="7"/>
        <v>5886.7099999999991</v>
      </c>
      <c r="L65" s="140">
        <f t="shared" si="10"/>
        <v>1</v>
      </c>
      <c r="M65" s="141">
        <f t="shared" si="11"/>
        <v>1365.0299999999988</v>
      </c>
      <c r="N65" s="141">
        <f t="shared" si="12"/>
        <v>7.493568847640697</v>
      </c>
      <c r="O65" s="129">
        <f t="shared" si="3"/>
        <v>1</v>
      </c>
      <c r="P65" s="142">
        <f t="shared" si="13"/>
        <v>2</v>
      </c>
      <c r="Q65" s="142">
        <f t="shared" si="8"/>
        <v>1</v>
      </c>
      <c r="R65" s="142"/>
      <c r="S65" s="133">
        <f t="shared" si="14"/>
        <v>1</v>
      </c>
      <c r="T65" s="143" t="b">
        <f t="shared" si="9"/>
        <v>1</v>
      </c>
      <c r="U65" s="133">
        <v>351</v>
      </c>
    </row>
    <row r="66" spans="1:21" x14ac:dyDescent="0.4">
      <c r="A66" s="134" t="s">
        <v>326</v>
      </c>
      <c r="B66" s="135" t="s">
        <v>73</v>
      </c>
      <c r="C66" s="134" t="s">
        <v>75</v>
      </c>
      <c r="D66" s="136" t="s">
        <v>403</v>
      </c>
      <c r="E66" s="134" t="s">
        <v>331</v>
      </c>
      <c r="F66" s="134">
        <v>10</v>
      </c>
      <c r="G66" s="137" t="s">
        <v>340</v>
      </c>
      <c r="H66" s="138">
        <v>1844.1799999999998</v>
      </c>
      <c r="I66" s="138">
        <v>2055.75</v>
      </c>
      <c r="J66" s="139">
        <v>2123.86</v>
      </c>
      <c r="K66" s="139">
        <f t="shared" si="7"/>
        <v>-68.110000000000127</v>
      </c>
      <c r="L66" s="140">
        <f t="shared" si="10"/>
        <v>0</v>
      </c>
      <c r="M66" s="141">
        <f t="shared" si="11"/>
        <v>211.57000000000016</v>
      </c>
      <c r="N66" s="141">
        <f t="shared" si="12"/>
        <v>11.472307475409135</v>
      </c>
      <c r="O66" s="129">
        <f t="shared" si="3"/>
        <v>1</v>
      </c>
      <c r="P66" s="142">
        <f t="shared" si="13"/>
        <v>1</v>
      </c>
      <c r="Q66" s="142">
        <f t="shared" si="8"/>
        <v>1</v>
      </c>
      <c r="R66" s="142"/>
      <c r="S66" s="133">
        <f t="shared" si="14"/>
        <v>1</v>
      </c>
      <c r="T66" s="143" t="b">
        <f t="shared" si="9"/>
        <v>1</v>
      </c>
      <c r="U66" s="133">
        <v>78</v>
      </c>
    </row>
    <row r="67" spans="1:21" x14ac:dyDescent="0.4">
      <c r="A67" s="134" t="s">
        <v>326</v>
      </c>
      <c r="B67" s="135" t="s">
        <v>73</v>
      </c>
      <c r="C67" s="134" t="s">
        <v>76</v>
      </c>
      <c r="D67" s="136" t="s">
        <v>404</v>
      </c>
      <c r="E67" s="134" t="s">
        <v>331</v>
      </c>
      <c r="F67" s="134">
        <v>6</v>
      </c>
      <c r="G67" s="137" t="s">
        <v>332</v>
      </c>
      <c r="H67" s="138">
        <v>1294.6299999999999</v>
      </c>
      <c r="I67" s="138">
        <v>1128.1399999999999</v>
      </c>
      <c r="J67" s="139">
        <v>1043.06</v>
      </c>
      <c r="K67" s="139">
        <f t="shared" si="7"/>
        <v>85.079999999999927</v>
      </c>
      <c r="L67" s="140">
        <f t="shared" si="10"/>
        <v>1</v>
      </c>
      <c r="M67" s="141">
        <f t="shared" si="11"/>
        <v>-166.49</v>
      </c>
      <c r="N67" s="141">
        <f t="shared" si="12"/>
        <v>-12.86004495492921</v>
      </c>
      <c r="O67" s="129">
        <f t="shared" si="3"/>
        <v>0</v>
      </c>
      <c r="P67" s="142">
        <f t="shared" si="13"/>
        <v>1</v>
      </c>
      <c r="Q67" s="142">
        <f t="shared" si="8"/>
        <v>1</v>
      </c>
      <c r="R67" s="142"/>
      <c r="S67" s="133">
        <f t="shared" si="14"/>
        <v>1</v>
      </c>
      <c r="T67" s="143" t="b">
        <f t="shared" si="9"/>
        <v>1</v>
      </c>
      <c r="U67" s="133">
        <v>40</v>
      </c>
    </row>
    <row r="68" spans="1:21" x14ac:dyDescent="0.4">
      <c r="A68" s="134" t="s">
        <v>326</v>
      </c>
      <c r="B68" s="135" t="s">
        <v>73</v>
      </c>
      <c r="C68" s="134" t="s">
        <v>77</v>
      </c>
      <c r="D68" s="136" t="s">
        <v>405</v>
      </c>
      <c r="E68" s="134" t="s">
        <v>331</v>
      </c>
      <c r="F68" s="134">
        <v>10</v>
      </c>
      <c r="G68" s="137" t="s">
        <v>340</v>
      </c>
      <c r="H68" s="138">
        <v>3048.24</v>
      </c>
      <c r="I68" s="138">
        <v>3170.16</v>
      </c>
      <c r="J68" s="139">
        <v>2123.86</v>
      </c>
      <c r="K68" s="139">
        <f t="shared" ref="K68:K91" si="15">SUM(I68-J68)</f>
        <v>1046.2999999999997</v>
      </c>
      <c r="L68" s="140">
        <f t="shared" ref="L68:L91" si="16">IF(U68=0,1,IF(K68&gt;1,1,0))</f>
        <v>1</v>
      </c>
      <c r="M68" s="141">
        <f t="shared" ref="M68:M91" si="17">SUM(I68-H68)</f>
        <v>121.92000000000007</v>
      </c>
      <c r="N68" s="141">
        <f t="shared" ref="N68:N91" si="18">IFERROR((M68/H68)*100,0)</f>
        <v>3.9996850641681783</v>
      </c>
      <c r="O68" s="129">
        <f t="shared" ref="O68:O91" si="19">IF(U68=0,1,IF(N68&gt;=5,1,0))</f>
        <v>0</v>
      </c>
      <c r="P68" s="142">
        <f t="shared" ref="P68:P91" si="20">SUM(L68,O68)</f>
        <v>1</v>
      </c>
      <c r="Q68" s="142">
        <f t="shared" ref="Q68:Q91" si="21">IF(P68&gt;=1,1,0)</f>
        <v>1</v>
      </c>
      <c r="R68" s="142"/>
      <c r="S68" s="133">
        <f t="shared" ref="S68:S91" si="22">IF(AND(L68=0,O68=0),0,1)</f>
        <v>1</v>
      </c>
      <c r="T68" s="143" t="b">
        <f t="shared" si="9"/>
        <v>1</v>
      </c>
      <c r="U68" s="133">
        <v>90</v>
      </c>
    </row>
    <row r="69" spans="1:21" x14ac:dyDescent="0.4">
      <c r="A69" s="134" t="s">
        <v>326</v>
      </c>
      <c r="B69" s="135" t="s">
        <v>73</v>
      </c>
      <c r="C69" s="134" t="s">
        <v>78</v>
      </c>
      <c r="D69" s="136" t="s">
        <v>406</v>
      </c>
      <c r="E69" s="134" t="s">
        <v>331</v>
      </c>
      <c r="F69" s="134">
        <v>6</v>
      </c>
      <c r="G69" s="137" t="s">
        <v>332</v>
      </c>
      <c r="H69" s="138">
        <v>1411.03</v>
      </c>
      <c r="I69" s="138">
        <v>1107.18</v>
      </c>
      <c r="J69" s="139">
        <v>1043.06</v>
      </c>
      <c r="K69" s="139">
        <f t="shared" si="15"/>
        <v>64.120000000000118</v>
      </c>
      <c r="L69" s="140">
        <f t="shared" si="16"/>
        <v>1</v>
      </c>
      <c r="M69" s="141">
        <f t="shared" si="17"/>
        <v>-303.84999999999991</v>
      </c>
      <c r="N69" s="141">
        <f t="shared" si="18"/>
        <v>-21.533914941567499</v>
      </c>
      <c r="O69" s="129">
        <f t="shared" si="19"/>
        <v>0</v>
      </c>
      <c r="P69" s="142">
        <f t="shared" si="20"/>
        <v>1</v>
      </c>
      <c r="Q69" s="142">
        <f t="shared" si="21"/>
        <v>1</v>
      </c>
      <c r="R69" s="142"/>
      <c r="S69" s="133">
        <f t="shared" si="22"/>
        <v>1</v>
      </c>
      <c r="T69" s="143" t="b">
        <f t="shared" ref="T69:T91" si="23">S69=Q69</f>
        <v>1</v>
      </c>
      <c r="U69" s="133">
        <v>40</v>
      </c>
    </row>
    <row r="70" spans="1:21" x14ac:dyDescent="0.4">
      <c r="A70" s="134" t="s">
        <v>326</v>
      </c>
      <c r="B70" s="135" t="s">
        <v>73</v>
      </c>
      <c r="C70" s="134" t="s">
        <v>79</v>
      </c>
      <c r="D70" s="136" t="s">
        <v>407</v>
      </c>
      <c r="E70" s="134" t="s">
        <v>331</v>
      </c>
      <c r="F70" s="134">
        <v>5</v>
      </c>
      <c r="G70" s="137" t="s">
        <v>335</v>
      </c>
      <c r="H70" s="138">
        <v>1074.95</v>
      </c>
      <c r="I70" s="138">
        <v>1124.24</v>
      </c>
      <c r="J70" s="139">
        <v>650.08000000000004</v>
      </c>
      <c r="K70" s="139">
        <f t="shared" si="15"/>
        <v>474.15999999999997</v>
      </c>
      <c r="L70" s="140">
        <f t="shared" si="16"/>
        <v>1</v>
      </c>
      <c r="M70" s="141">
        <f t="shared" si="17"/>
        <v>49.289999999999964</v>
      </c>
      <c r="N70" s="141">
        <f t="shared" si="18"/>
        <v>4.5853295502116342</v>
      </c>
      <c r="O70" s="129">
        <f t="shared" si="19"/>
        <v>0</v>
      </c>
      <c r="P70" s="142">
        <f t="shared" si="20"/>
        <v>1</v>
      </c>
      <c r="Q70" s="142">
        <f t="shared" si="21"/>
        <v>1</v>
      </c>
      <c r="R70" s="142"/>
      <c r="S70" s="133">
        <f t="shared" si="22"/>
        <v>1</v>
      </c>
      <c r="T70" s="143" t="b">
        <f t="shared" si="23"/>
        <v>1</v>
      </c>
      <c r="U70" s="133">
        <v>46</v>
      </c>
    </row>
    <row r="71" spans="1:21" x14ac:dyDescent="0.4">
      <c r="A71" s="134" t="s">
        <v>326</v>
      </c>
      <c r="B71" s="135" t="s">
        <v>80</v>
      </c>
      <c r="C71" s="134" t="s">
        <v>81</v>
      </c>
      <c r="D71" s="136" t="s">
        <v>408</v>
      </c>
      <c r="E71" s="134" t="s">
        <v>372</v>
      </c>
      <c r="F71" s="134">
        <v>20</v>
      </c>
      <c r="G71" s="137" t="s">
        <v>409</v>
      </c>
      <c r="H71" s="138">
        <v>88618.969999999987</v>
      </c>
      <c r="I71" s="138">
        <v>95417.209999999992</v>
      </c>
      <c r="J71" s="139">
        <v>96426.58</v>
      </c>
      <c r="K71" s="139">
        <f t="shared" si="15"/>
        <v>-1009.3700000000099</v>
      </c>
      <c r="L71" s="140">
        <f t="shared" si="16"/>
        <v>0</v>
      </c>
      <c r="M71" s="141">
        <f t="shared" si="17"/>
        <v>6798.2400000000052</v>
      </c>
      <c r="N71" s="141">
        <f t="shared" si="18"/>
        <v>7.6713146180778296</v>
      </c>
      <c r="O71" s="129">
        <f t="shared" si="19"/>
        <v>1</v>
      </c>
      <c r="P71" s="142">
        <f t="shared" si="20"/>
        <v>1</v>
      </c>
      <c r="Q71" s="142">
        <f t="shared" si="21"/>
        <v>1</v>
      </c>
      <c r="R71" s="142"/>
      <c r="S71" s="133">
        <f t="shared" si="22"/>
        <v>1</v>
      </c>
      <c r="T71" s="143" t="b">
        <f t="shared" si="23"/>
        <v>1</v>
      </c>
      <c r="U71" s="133">
        <v>1154</v>
      </c>
    </row>
    <row r="72" spans="1:21" x14ac:dyDescent="0.4">
      <c r="A72" s="134" t="s">
        <v>326</v>
      </c>
      <c r="B72" s="135" t="s">
        <v>80</v>
      </c>
      <c r="C72" s="134" t="s">
        <v>82</v>
      </c>
      <c r="D72" s="136" t="s">
        <v>410</v>
      </c>
      <c r="E72" s="134" t="s">
        <v>331</v>
      </c>
      <c r="F72" s="134">
        <v>6</v>
      </c>
      <c r="G72" s="137" t="s">
        <v>332</v>
      </c>
      <c r="H72" s="138">
        <v>1713.0499999999997</v>
      </c>
      <c r="I72" s="138">
        <v>1335.67</v>
      </c>
      <c r="J72" s="139">
        <v>1043.06</v>
      </c>
      <c r="K72" s="139">
        <f t="shared" si="15"/>
        <v>292.61000000000013</v>
      </c>
      <c r="L72" s="140">
        <f t="shared" si="16"/>
        <v>1</v>
      </c>
      <c r="M72" s="141">
        <f t="shared" si="17"/>
        <v>-377.37999999999965</v>
      </c>
      <c r="N72" s="141">
        <f t="shared" si="18"/>
        <v>-22.029713084848645</v>
      </c>
      <c r="O72" s="129">
        <f t="shared" si="19"/>
        <v>0</v>
      </c>
      <c r="P72" s="142">
        <f t="shared" si="20"/>
        <v>1</v>
      </c>
      <c r="Q72" s="142">
        <f t="shared" si="21"/>
        <v>1</v>
      </c>
      <c r="R72" s="142"/>
      <c r="S72" s="133">
        <f t="shared" si="22"/>
        <v>1</v>
      </c>
      <c r="T72" s="143" t="b">
        <f t="shared" si="23"/>
        <v>1</v>
      </c>
      <c r="U72" s="133">
        <v>52</v>
      </c>
    </row>
    <row r="73" spans="1:21" x14ac:dyDescent="0.4">
      <c r="A73" s="134" t="s">
        <v>326</v>
      </c>
      <c r="B73" s="135" t="s">
        <v>80</v>
      </c>
      <c r="C73" s="134" t="s">
        <v>83</v>
      </c>
      <c r="D73" s="136" t="s">
        <v>411</v>
      </c>
      <c r="E73" s="134" t="s">
        <v>331</v>
      </c>
      <c r="F73" s="134">
        <v>6</v>
      </c>
      <c r="G73" s="137" t="s">
        <v>332</v>
      </c>
      <c r="H73" s="138">
        <v>1695.59</v>
      </c>
      <c r="I73" s="138">
        <v>1355.79</v>
      </c>
      <c r="J73" s="139">
        <v>1043.06</v>
      </c>
      <c r="K73" s="139">
        <f t="shared" si="15"/>
        <v>312.73</v>
      </c>
      <c r="L73" s="140">
        <f t="shared" si="16"/>
        <v>1</v>
      </c>
      <c r="M73" s="141">
        <f t="shared" si="17"/>
        <v>-339.79999999999995</v>
      </c>
      <c r="N73" s="141">
        <f t="shared" si="18"/>
        <v>-20.040221987626726</v>
      </c>
      <c r="O73" s="129">
        <f t="shared" si="19"/>
        <v>0</v>
      </c>
      <c r="P73" s="142">
        <f t="shared" si="20"/>
        <v>1</v>
      </c>
      <c r="Q73" s="142">
        <f t="shared" si="21"/>
        <v>1</v>
      </c>
      <c r="R73" s="142"/>
      <c r="S73" s="133">
        <f t="shared" si="22"/>
        <v>1</v>
      </c>
      <c r="T73" s="143" t="b">
        <f t="shared" si="23"/>
        <v>1</v>
      </c>
      <c r="U73" s="133">
        <v>60</v>
      </c>
    </row>
    <row r="74" spans="1:21" x14ac:dyDescent="0.4">
      <c r="A74" s="134" t="s">
        <v>326</v>
      </c>
      <c r="B74" s="135" t="s">
        <v>80</v>
      </c>
      <c r="C74" s="134" t="s">
        <v>84</v>
      </c>
      <c r="D74" s="136" t="s">
        <v>412</v>
      </c>
      <c r="E74" s="134" t="s">
        <v>328</v>
      </c>
      <c r="F74" s="134">
        <v>15</v>
      </c>
      <c r="G74" s="137" t="s">
        <v>381</v>
      </c>
      <c r="H74" s="138">
        <v>13458.869999999999</v>
      </c>
      <c r="I74" s="138">
        <v>13532.83</v>
      </c>
      <c r="J74" s="139">
        <v>9092.1299999999992</v>
      </c>
      <c r="K74" s="139">
        <f t="shared" si="15"/>
        <v>4440.7000000000007</v>
      </c>
      <c r="L74" s="140">
        <f t="shared" si="16"/>
        <v>1</v>
      </c>
      <c r="M74" s="141">
        <f t="shared" si="17"/>
        <v>73.960000000000946</v>
      </c>
      <c r="N74" s="141">
        <f t="shared" si="18"/>
        <v>0.54952607462588576</v>
      </c>
      <c r="O74" s="129">
        <f t="shared" si="19"/>
        <v>0</v>
      </c>
      <c r="P74" s="142">
        <f t="shared" si="20"/>
        <v>1</v>
      </c>
      <c r="Q74" s="142">
        <f t="shared" si="21"/>
        <v>1</v>
      </c>
      <c r="R74" s="142"/>
      <c r="S74" s="133">
        <f t="shared" si="22"/>
        <v>1</v>
      </c>
      <c r="T74" s="143" t="b">
        <f t="shared" si="23"/>
        <v>1</v>
      </c>
      <c r="U74" s="133">
        <v>234</v>
      </c>
    </row>
    <row r="75" spans="1:21" x14ac:dyDescent="0.4">
      <c r="A75" s="134" t="s">
        <v>326</v>
      </c>
      <c r="B75" s="135" t="s">
        <v>80</v>
      </c>
      <c r="C75" s="134" t="s">
        <v>85</v>
      </c>
      <c r="D75" s="136" t="s">
        <v>413</v>
      </c>
      <c r="E75" s="134" t="s">
        <v>331</v>
      </c>
      <c r="F75" s="134">
        <v>2</v>
      </c>
      <c r="G75" s="137" t="s">
        <v>346</v>
      </c>
      <c r="H75" s="138">
        <v>361.3</v>
      </c>
      <c r="I75" s="138">
        <v>115.28999999999999</v>
      </c>
      <c r="J75" s="139">
        <v>212.06</v>
      </c>
      <c r="K75" s="139">
        <f t="shared" si="15"/>
        <v>-96.77000000000001</v>
      </c>
      <c r="L75" s="140">
        <f t="shared" si="16"/>
        <v>0</v>
      </c>
      <c r="M75" s="141">
        <f t="shared" si="17"/>
        <v>-246.01000000000002</v>
      </c>
      <c r="N75" s="141">
        <f t="shared" si="18"/>
        <v>-68.090229725989488</v>
      </c>
      <c r="O75" s="129">
        <f t="shared" si="19"/>
        <v>0</v>
      </c>
      <c r="P75" s="142">
        <f t="shared" si="20"/>
        <v>0</v>
      </c>
      <c r="Q75" s="142">
        <f t="shared" si="21"/>
        <v>0</v>
      </c>
      <c r="R75" s="142"/>
      <c r="S75" s="133">
        <f t="shared" si="22"/>
        <v>0</v>
      </c>
      <c r="T75" s="143" t="b">
        <f t="shared" si="23"/>
        <v>1</v>
      </c>
      <c r="U75" s="133">
        <v>8</v>
      </c>
    </row>
    <row r="76" spans="1:21" x14ac:dyDescent="0.4">
      <c r="A76" s="134" t="s">
        <v>326</v>
      </c>
      <c r="B76" s="135" t="s">
        <v>80</v>
      </c>
      <c r="C76" s="134" t="s">
        <v>86</v>
      </c>
      <c r="D76" s="136" t="s">
        <v>414</v>
      </c>
      <c r="E76" s="134" t="s">
        <v>331</v>
      </c>
      <c r="F76" s="134">
        <v>6</v>
      </c>
      <c r="G76" s="137" t="s">
        <v>332</v>
      </c>
      <c r="H76" s="138">
        <v>1180.0099999999998</v>
      </c>
      <c r="I76" s="138">
        <v>1086.31</v>
      </c>
      <c r="J76" s="139">
        <v>1043.06</v>
      </c>
      <c r="K76" s="139">
        <f t="shared" si="15"/>
        <v>43.25</v>
      </c>
      <c r="L76" s="140">
        <f t="shared" si="16"/>
        <v>1</v>
      </c>
      <c r="M76" s="141">
        <f t="shared" si="17"/>
        <v>-93.699999999999818</v>
      </c>
      <c r="N76" s="141">
        <f t="shared" si="18"/>
        <v>-7.9406106727908945</v>
      </c>
      <c r="O76" s="129">
        <f t="shared" si="19"/>
        <v>0</v>
      </c>
      <c r="P76" s="142">
        <f t="shared" si="20"/>
        <v>1</v>
      </c>
      <c r="Q76" s="142">
        <f t="shared" si="21"/>
        <v>1</v>
      </c>
      <c r="R76" s="142"/>
      <c r="S76" s="133">
        <f t="shared" si="22"/>
        <v>1</v>
      </c>
      <c r="T76" s="143" t="b">
        <f t="shared" si="23"/>
        <v>1</v>
      </c>
      <c r="U76" s="133">
        <v>40</v>
      </c>
    </row>
    <row r="77" spans="1:21" x14ac:dyDescent="0.4">
      <c r="A77" s="134" t="s">
        <v>326</v>
      </c>
      <c r="B77" s="135" t="s">
        <v>80</v>
      </c>
      <c r="C77" s="134" t="s">
        <v>87</v>
      </c>
      <c r="D77" s="136" t="s">
        <v>415</v>
      </c>
      <c r="E77" s="134" t="s">
        <v>331</v>
      </c>
      <c r="F77" s="134">
        <v>13</v>
      </c>
      <c r="G77" s="137" t="s">
        <v>344</v>
      </c>
      <c r="H77" s="138">
        <v>5075.46</v>
      </c>
      <c r="I77" s="138">
        <v>4712.79</v>
      </c>
      <c r="J77" s="139">
        <v>4309.3100000000004</v>
      </c>
      <c r="K77" s="139">
        <f t="shared" si="15"/>
        <v>403.47999999999956</v>
      </c>
      <c r="L77" s="140">
        <f t="shared" si="16"/>
        <v>1</v>
      </c>
      <c r="M77" s="141">
        <f t="shared" si="17"/>
        <v>-362.67000000000007</v>
      </c>
      <c r="N77" s="141">
        <f t="shared" si="18"/>
        <v>-7.1455592202480185</v>
      </c>
      <c r="O77" s="129">
        <f t="shared" si="19"/>
        <v>0</v>
      </c>
      <c r="P77" s="142">
        <f t="shared" si="20"/>
        <v>1</v>
      </c>
      <c r="Q77" s="142">
        <f t="shared" si="21"/>
        <v>1</v>
      </c>
      <c r="R77" s="142"/>
      <c r="S77" s="133">
        <f t="shared" si="22"/>
        <v>1</v>
      </c>
      <c r="T77" s="143" t="b">
        <f t="shared" si="23"/>
        <v>1</v>
      </c>
      <c r="U77" s="133">
        <v>173</v>
      </c>
    </row>
    <row r="78" spans="1:21" x14ac:dyDescent="0.4">
      <c r="A78" s="134" t="s">
        <v>326</v>
      </c>
      <c r="B78" s="135" t="s">
        <v>80</v>
      </c>
      <c r="C78" s="134" t="s">
        <v>88</v>
      </c>
      <c r="D78" s="136" t="s">
        <v>416</v>
      </c>
      <c r="E78" s="134" t="s">
        <v>331</v>
      </c>
      <c r="F78" s="134">
        <v>5</v>
      </c>
      <c r="G78" s="137" t="s">
        <v>335</v>
      </c>
      <c r="H78" s="138">
        <v>756.82999999999993</v>
      </c>
      <c r="I78" s="138">
        <v>748.52</v>
      </c>
      <c r="J78" s="139">
        <v>650.08000000000004</v>
      </c>
      <c r="K78" s="139">
        <f t="shared" si="15"/>
        <v>98.439999999999941</v>
      </c>
      <c r="L78" s="140">
        <f t="shared" si="16"/>
        <v>1</v>
      </c>
      <c r="M78" s="141">
        <f t="shared" si="17"/>
        <v>-8.3099999999999454</v>
      </c>
      <c r="N78" s="141">
        <f t="shared" si="18"/>
        <v>-1.0980008720584471</v>
      </c>
      <c r="O78" s="129">
        <f t="shared" si="19"/>
        <v>0</v>
      </c>
      <c r="P78" s="142">
        <f t="shared" si="20"/>
        <v>1</v>
      </c>
      <c r="Q78" s="142">
        <f t="shared" si="21"/>
        <v>1</v>
      </c>
      <c r="R78" s="142"/>
      <c r="S78" s="133">
        <f t="shared" si="22"/>
        <v>1</v>
      </c>
      <c r="T78" s="143" t="b">
        <f t="shared" si="23"/>
        <v>1</v>
      </c>
      <c r="U78" s="133">
        <v>30</v>
      </c>
    </row>
    <row r="79" spans="1:21" x14ac:dyDescent="0.4">
      <c r="A79" s="134" t="s">
        <v>326</v>
      </c>
      <c r="B79" s="135" t="s">
        <v>80</v>
      </c>
      <c r="C79" s="134" t="s">
        <v>89</v>
      </c>
      <c r="D79" s="136" t="s">
        <v>417</v>
      </c>
      <c r="E79" s="134" t="s">
        <v>331</v>
      </c>
      <c r="F79" s="134">
        <v>5</v>
      </c>
      <c r="G79" s="137" t="s">
        <v>335</v>
      </c>
      <c r="H79" s="138">
        <v>697.66</v>
      </c>
      <c r="I79" s="138">
        <v>591.56999999999994</v>
      </c>
      <c r="J79" s="139">
        <v>650.08000000000004</v>
      </c>
      <c r="K79" s="139">
        <f t="shared" si="15"/>
        <v>-58.510000000000105</v>
      </c>
      <c r="L79" s="140">
        <f t="shared" si="16"/>
        <v>0</v>
      </c>
      <c r="M79" s="141">
        <f t="shared" si="17"/>
        <v>-106.09000000000003</v>
      </c>
      <c r="N79" s="141">
        <f t="shared" si="18"/>
        <v>-15.206547601983781</v>
      </c>
      <c r="O79" s="129">
        <f t="shared" si="19"/>
        <v>0</v>
      </c>
      <c r="P79" s="142">
        <f t="shared" si="20"/>
        <v>0</v>
      </c>
      <c r="Q79" s="142">
        <f t="shared" si="21"/>
        <v>0</v>
      </c>
      <c r="R79" s="142"/>
      <c r="S79" s="133">
        <f t="shared" si="22"/>
        <v>0</v>
      </c>
      <c r="T79" s="143" t="b">
        <f t="shared" si="23"/>
        <v>1</v>
      </c>
      <c r="U79" s="133">
        <v>30</v>
      </c>
    </row>
    <row r="80" spans="1:21" x14ac:dyDescent="0.4">
      <c r="A80" s="134" t="s">
        <v>326</v>
      </c>
      <c r="B80" s="135" t="s">
        <v>80</v>
      </c>
      <c r="C80" s="134" t="s">
        <v>90</v>
      </c>
      <c r="D80" s="136" t="s">
        <v>418</v>
      </c>
      <c r="E80" s="134" t="s">
        <v>331</v>
      </c>
      <c r="F80" s="134">
        <v>6</v>
      </c>
      <c r="G80" s="137" t="s">
        <v>332</v>
      </c>
      <c r="H80" s="138">
        <v>994.90000000000009</v>
      </c>
      <c r="I80" s="138">
        <v>941.86</v>
      </c>
      <c r="J80" s="139">
        <v>1043.06</v>
      </c>
      <c r="K80" s="139">
        <f t="shared" si="15"/>
        <v>-101.19999999999993</v>
      </c>
      <c r="L80" s="140">
        <f t="shared" si="16"/>
        <v>0</v>
      </c>
      <c r="M80" s="141">
        <f t="shared" si="17"/>
        <v>-53.040000000000077</v>
      </c>
      <c r="N80" s="141">
        <f t="shared" si="18"/>
        <v>-5.3311890642275674</v>
      </c>
      <c r="O80" s="129">
        <f t="shared" si="19"/>
        <v>0</v>
      </c>
      <c r="P80" s="142">
        <f t="shared" si="20"/>
        <v>0</v>
      </c>
      <c r="Q80" s="142">
        <f t="shared" si="21"/>
        <v>0</v>
      </c>
      <c r="R80" s="142"/>
      <c r="S80" s="133">
        <f t="shared" si="22"/>
        <v>0</v>
      </c>
      <c r="T80" s="143" t="b">
        <f t="shared" si="23"/>
        <v>1</v>
      </c>
      <c r="U80" s="133">
        <v>36</v>
      </c>
    </row>
    <row r="81" spans="1:21" x14ac:dyDescent="0.4">
      <c r="A81" s="134" t="s">
        <v>326</v>
      </c>
      <c r="B81" s="135" t="s">
        <v>80</v>
      </c>
      <c r="C81" s="134" t="s">
        <v>91</v>
      </c>
      <c r="D81" s="136" t="s">
        <v>419</v>
      </c>
      <c r="E81" s="134" t="s">
        <v>331</v>
      </c>
      <c r="F81" s="134">
        <v>6</v>
      </c>
      <c r="G81" s="137" t="s">
        <v>332</v>
      </c>
      <c r="H81" s="138">
        <v>1909.1200000000001</v>
      </c>
      <c r="I81" s="138">
        <v>1637.0400000000002</v>
      </c>
      <c r="J81" s="139">
        <v>1043.06</v>
      </c>
      <c r="K81" s="139">
        <f t="shared" si="15"/>
        <v>593.98000000000025</v>
      </c>
      <c r="L81" s="140">
        <f t="shared" si="16"/>
        <v>1</v>
      </c>
      <c r="M81" s="141">
        <f t="shared" si="17"/>
        <v>-272.07999999999993</v>
      </c>
      <c r="N81" s="141">
        <f t="shared" si="18"/>
        <v>-14.251592356687892</v>
      </c>
      <c r="O81" s="129">
        <f t="shared" si="19"/>
        <v>0</v>
      </c>
      <c r="P81" s="142">
        <f t="shared" si="20"/>
        <v>1</v>
      </c>
      <c r="Q81" s="142">
        <f t="shared" si="21"/>
        <v>1</v>
      </c>
      <c r="R81" s="142"/>
      <c r="S81" s="133">
        <f t="shared" si="22"/>
        <v>1</v>
      </c>
      <c r="T81" s="143" t="b">
        <f t="shared" si="23"/>
        <v>1</v>
      </c>
      <c r="U81" s="133">
        <v>55</v>
      </c>
    </row>
    <row r="82" spans="1:21" x14ac:dyDescent="0.4">
      <c r="A82" s="134" t="s">
        <v>326</v>
      </c>
      <c r="B82" s="135" t="s">
        <v>80</v>
      </c>
      <c r="C82" s="134" t="s">
        <v>92</v>
      </c>
      <c r="D82" s="136" t="s">
        <v>420</v>
      </c>
      <c r="E82" s="134" t="s">
        <v>331</v>
      </c>
      <c r="F82" s="134">
        <v>13</v>
      </c>
      <c r="G82" s="137" t="s">
        <v>344</v>
      </c>
      <c r="H82" s="138">
        <v>4781.67</v>
      </c>
      <c r="I82" s="138">
        <v>4725.84</v>
      </c>
      <c r="J82" s="139">
        <v>4309.3100000000004</v>
      </c>
      <c r="K82" s="139">
        <f t="shared" si="15"/>
        <v>416.52999999999975</v>
      </c>
      <c r="L82" s="140">
        <f t="shared" si="16"/>
        <v>1</v>
      </c>
      <c r="M82" s="141">
        <f t="shared" si="17"/>
        <v>-55.829999999999927</v>
      </c>
      <c r="N82" s="141">
        <f t="shared" si="18"/>
        <v>-1.1675837102936826</v>
      </c>
      <c r="O82" s="129">
        <f t="shared" si="19"/>
        <v>0</v>
      </c>
      <c r="P82" s="142">
        <f t="shared" si="20"/>
        <v>1</v>
      </c>
      <c r="Q82" s="142">
        <f t="shared" si="21"/>
        <v>1</v>
      </c>
      <c r="R82" s="142"/>
      <c r="S82" s="133">
        <f t="shared" si="22"/>
        <v>1</v>
      </c>
      <c r="T82" s="143" t="b">
        <f t="shared" si="23"/>
        <v>1</v>
      </c>
      <c r="U82" s="133">
        <v>114</v>
      </c>
    </row>
    <row r="83" spans="1:21" x14ac:dyDescent="0.4">
      <c r="A83" s="134" t="s">
        <v>326</v>
      </c>
      <c r="B83" s="135" t="s">
        <v>80</v>
      </c>
      <c r="C83" s="134" t="s">
        <v>93</v>
      </c>
      <c r="D83" s="136" t="s">
        <v>421</v>
      </c>
      <c r="E83" s="134" t="s">
        <v>331</v>
      </c>
      <c r="F83" s="134">
        <v>6</v>
      </c>
      <c r="G83" s="137" t="s">
        <v>332</v>
      </c>
      <c r="H83" s="138">
        <v>1407.6399999999999</v>
      </c>
      <c r="I83" s="138">
        <v>1686.95</v>
      </c>
      <c r="J83" s="139">
        <v>1043.06</v>
      </c>
      <c r="K83" s="139">
        <f t="shared" si="15"/>
        <v>643.8900000000001</v>
      </c>
      <c r="L83" s="140">
        <f t="shared" si="16"/>
        <v>1</v>
      </c>
      <c r="M83" s="141">
        <f t="shared" si="17"/>
        <v>279.31000000000017</v>
      </c>
      <c r="N83" s="141">
        <f t="shared" si="18"/>
        <v>19.842431303458284</v>
      </c>
      <c r="O83" s="129">
        <f t="shared" si="19"/>
        <v>1</v>
      </c>
      <c r="P83" s="142">
        <f t="shared" si="20"/>
        <v>2</v>
      </c>
      <c r="Q83" s="142">
        <f t="shared" si="21"/>
        <v>1</v>
      </c>
      <c r="R83" s="142"/>
      <c r="S83" s="133">
        <f t="shared" si="22"/>
        <v>1</v>
      </c>
      <c r="T83" s="143" t="b">
        <f t="shared" si="23"/>
        <v>1</v>
      </c>
      <c r="U83" s="133">
        <v>88</v>
      </c>
    </row>
    <row r="84" spans="1:21" x14ac:dyDescent="0.4">
      <c r="A84" s="134" t="s">
        <v>326</v>
      </c>
      <c r="B84" s="135" t="s">
        <v>80</v>
      </c>
      <c r="C84" s="134" t="s">
        <v>94</v>
      </c>
      <c r="D84" s="136" t="s">
        <v>422</v>
      </c>
      <c r="E84" s="134" t="s">
        <v>331</v>
      </c>
      <c r="F84" s="134">
        <v>13</v>
      </c>
      <c r="G84" s="137" t="s">
        <v>344</v>
      </c>
      <c r="H84" s="138">
        <v>3490.6</v>
      </c>
      <c r="I84" s="138">
        <v>3922.1800000000003</v>
      </c>
      <c r="J84" s="139">
        <v>4309.3100000000004</v>
      </c>
      <c r="K84" s="139">
        <f t="shared" si="15"/>
        <v>-387.13000000000011</v>
      </c>
      <c r="L84" s="140">
        <f t="shared" si="16"/>
        <v>0</v>
      </c>
      <c r="M84" s="141">
        <f t="shared" si="17"/>
        <v>431.58000000000038</v>
      </c>
      <c r="N84" s="141">
        <f t="shared" si="18"/>
        <v>12.364063484787726</v>
      </c>
      <c r="O84" s="129">
        <f t="shared" si="19"/>
        <v>1</v>
      </c>
      <c r="P84" s="142">
        <f t="shared" si="20"/>
        <v>1</v>
      </c>
      <c r="Q84" s="142">
        <f t="shared" si="21"/>
        <v>1</v>
      </c>
      <c r="R84" s="142"/>
      <c r="S84" s="133">
        <f t="shared" si="22"/>
        <v>1</v>
      </c>
      <c r="T84" s="143" t="b">
        <f t="shared" si="23"/>
        <v>1</v>
      </c>
      <c r="U84" s="133">
        <v>114</v>
      </c>
    </row>
    <row r="85" spans="1:21" x14ac:dyDescent="0.4">
      <c r="A85" s="134" t="s">
        <v>326</v>
      </c>
      <c r="B85" s="135" t="s">
        <v>80</v>
      </c>
      <c r="C85" s="134" t="s">
        <v>95</v>
      </c>
      <c r="D85" s="136" t="s">
        <v>423</v>
      </c>
      <c r="E85" s="134" t="s">
        <v>331</v>
      </c>
      <c r="F85" s="134">
        <v>5</v>
      </c>
      <c r="G85" s="137" t="s">
        <v>335</v>
      </c>
      <c r="H85" s="138">
        <v>551.77</v>
      </c>
      <c r="I85" s="138">
        <v>776.4</v>
      </c>
      <c r="J85" s="139">
        <v>650.08000000000004</v>
      </c>
      <c r="K85" s="139">
        <f t="shared" si="15"/>
        <v>126.31999999999994</v>
      </c>
      <c r="L85" s="140">
        <f t="shared" si="16"/>
        <v>1</v>
      </c>
      <c r="M85" s="141">
        <f t="shared" si="17"/>
        <v>224.63</v>
      </c>
      <c r="N85" s="141">
        <f t="shared" si="18"/>
        <v>40.71080341446617</v>
      </c>
      <c r="O85" s="129">
        <f t="shared" si="19"/>
        <v>1</v>
      </c>
      <c r="P85" s="142">
        <f t="shared" si="20"/>
        <v>2</v>
      </c>
      <c r="Q85" s="142">
        <f t="shared" si="21"/>
        <v>1</v>
      </c>
      <c r="R85" s="142"/>
      <c r="S85" s="133">
        <f t="shared" si="22"/>
        <v>1</v>
      </c>
      <c r="T85" s="143" t="b">
        <f t="shared" si="23"/>
        <v>1</v>
      </c>
      <c r="U85" s="133">
        <v>30</v>
      </c>
    </row>
    <row r="86" spans="1:21" x14ac:dyDescent="0.4">
      <c r="A86" s="134" t="s">
        <v>326</v>
      </c>
      <c r="B86" s="135" t="s">
        <v>80</v>
      </c>
      <c r="C86" s="134" t="s">
        <v>96</v>
      </c>
      <c r="D86" s="136" t="s">
        <v>424</v>
      </c>
      <c r="E86" s="134" t="s">
        <v>331</v>
      </c>
      <c r="F86" s="134">
        <v>5</v>
      </c>
      <c r="G86" s="137" t="s">
        <v>335</v>
      </c>
      <c r="H86" s="138">
        <v>607.96</v>
      </c>
      <c r="I86" s="138">
        <v>591.46999999999991</v>
      </c>
      <c r="J86" s="139">
        <v>650.08000000000004</v>
      </c>
      <c r="K86" s="139">
        <f t="shared" si="15"/>
        <v>-58.610000000000127</v>
      </c>
      <c r="L86" s="140">
        <f t="shared" si="16"/>
        <v>0</v>
      </c>
      <c r="M86" s="141">
        <f t="shared" si="17"/>
        <v>-16.490000000000123</v>
      </c>
      <c r="N86" s="141">
        <f t="shared" si="18"/>
        <v>-2.7123494966774331</v>
      </c>
      <c r="O86" s="129">
        <f t="shared" si="19"/>
        <v>0</v>
      </c>
      <c r="P86" s="142">
        <f t="shared" si="20"/>
        <v>0</v>
      </c>
      <c r="Q86" s="142">
        <f t="shared" si="21"/>
        <v>0</v>
      </c>
      <c r="R86" s="142"/>
      <c r="S86" s="133">
        <f t="shared" si="22"/>
        <v>0</v>
      </c>
      <c r="T86" s="143" t="b">
        <f t="shared" si="23"/>
        <v>1</v>
      </c>
      <c r="U86" s="133">
        <v>30</v>
      </c>
    </row>
    <row r="87" spans="1:21" x14ac:dyDescent="0.4">
      <c r="A87" s="134" t="s">
        <v>326</v>
      </c>
      <c r="B87" s="135" t="s">
        <v>80</v>
      </c>
      <c r="C87" s="134" t="s">
        <v>97</v>
      </c>
      <c r="D87" s="136" t="s">
        <v>425</v>
      </c>
      <c r="E87" s="134" t="s">
        <v>331</v>
      </c>
      <c r="F87" s="134">
        <v>5</v>
      </c>
      <c r="G87" s="137" t="s">
        <v>335</v>
      </c>
      <c r="H87" s="138">
        <v>633.18000000000006</v>
      </c>
      <c r="I87" s="138">
        <v>584.39</v>
      </c>
      <c r="J87" s="139">
        <v>650.08000000000004</v>
      </c>
      <c r="K87" s="139">
        <f t="shared" si="15"/>
        <v>-65.690000000000055</v>
      </c>
      <c r="L87" s="140">
        <f t="shared" si="16"/>
        <v>0</v>
      </c>
      <c r="M87" s="141">
        <f t="shared" si="17"/>
        <v>-48.790000000000077</v>
      </c>
      <c r="N87" s="141">
        <f t="shared" si="18"/>
        <v>-7.7055497646798807</v>
      </c>
      <c r="O87" s="129">
        <f t="shared" si="19"/>
        <v>0</v>
      </c>
      <c r="P87" s="142">
        <f t="shared" si="20"/>
        <v>0</v>
      </c>
      <c r="Q87" s="142">
        <f t="shared" si="21"/>
        <v>0</v>
      </c>
      <c r="R87" s="142"/>
      <c r="S87" s="133">
        <f t="shared" si="22"/>
        <v>0</v>
      </c>
      <c r="T87" s="143" t="b">
        <f t="shared" si="23"/>
        <v>1</v>
      </c>
      <c r="U87" s="133">
        <v>36</v>
      </c>
    </row>
    <row r="88" spans="1:21" x14ac:dyDescent="0.4">
      <c r="A88" s="134" t="s">
        <v>326</v>
      </c>
      <c r="B88" s="135" t="s">
        <v>80</v>
      </c>
      <c r="C88" s="134" t="s">
        <v>98</v>
      </c>
      <c r="D88" s="136" t="s">
        <v>426</v>
      </c>
      <c r="E88" s="134" t="s">
        <v>331</v>
      </c>
      <c r="F88" s="134">
        <v>5</v>
      </c>
      <c r="G88" s="137" t="s">
        <v>335</v>
      </c>
      <c r="H88" s="138">
        <v>765.35</v>
      </c>
      <c r="I88" s="138">
        <v>685.42</v>
      </c>
      <c r="J88" s="139">
        <v>650.08000000000004</v>
      </c>
      <c r="K88" s="139">
        <f t="shared" si="15"/>
        <v>35.339999999999918</v>
      </c>
      <c r="L88" s="140">
        <f t="shared" si="16"/>
        <v>1</v>
      </c>
      <c r="M88" s="141">
        <f t="shared" si="17"/>
        <v>-79.930000000000064</v>
      </c>
      <c r="N88" s="141">
        <f t="shared" si="18"/>
        <v>-10.443587900960354</v>
      </c>
      <c r="O88" s="129">
        <f t="shared" si="19"/>
        <v>0</v>
      </c>
      <c r="P88" s="142">
        <f t="shared" si="20"/>
        <v>1</v>
      </c>
      <c r="Q88" s="142">
        <f t="shared" si="21"/>
        <v>1</v>
      </c>
      <c r="R88" s="142"/>
      <c r="S88" s="133">
        <f t="shared" si="22"/>
        <v>1</v>
      </c>
      <c r="T88" s="143" t="b">
        <f t="shared" si="23"/>
        <v>1</v>
      </c>
      <c r="U88" s="133">
        <v>30</v>
      </c>
    </row>
    <row r="89" spans="1:21" x14ac:dyDescent="0.4">
      <c r="A89" s="134" t="s">
        <v>326</v>
      </c>
      <c r="B89" s="135" t="s">
        <v>80</v>
      </c>
      <c r="C89" s="134" t="s">
        <v>99</v>
      </c>
      <c r="D89" s="136" t="s">
        <v>427</v>
      </c>
      <c r="E89" s="134" t="s">
        <v>331</v>
      </c>
      <c r="F89" s="134">
        <v>13</v>
      </c>
      <c r="G89" s="137" t="s">
        <v>344</v>
      </c>
      <c r="H89" s="138">
        <v>5183.8899999999994</v>
      </c>
      <c r="I89" s="138">
        <v>5266.2999999999993</v>
      </c>
      <c r="J89" s="139">
        <v>4309.3100000000004</v>
      </c>
      <c r="K89" s="139">
        <f t="shared" si="15"/>
        <v>956.98999999999887</v>
      </c>
      <c r="L89" s="140">
        <f t="shared" si="16"/>
        <v>1</v>
      </c>
      <c r="M89" s="141">
        <f t="shared" si="17"/>
        <v>82.409999999999854</v>
      </c>
      <c r="N89" s="141">
        <f t="shared" si="18"/>
        <v>1.5897328068303893</v>
      </c>
      <c r="O89" s="129">
        <f t="shared" si="19"/>
        <v>0</v>
      </c>
      <c r="P89" s="142">
        <f t="shared" si="20"/>
        <v>1</v>
      </c>
      <c r="Q89" s="142">
        <f t="shared" si="21"/>
        <v>1</v>
      </c>
      <c r="R89" s="142"/>
      <c r="S89" s="133">
        <f t="shared" si="22"/>
        <v>1</v>
      </c>
      <c r="T89" s="143" t="b">
        <f t="shared" si="23"/>
        <v>1</v>
      </c>
      <c r="U89" s="133">
        <v>139</v>
      </c>
    </row>
    <row r="90" spans="1:21" x14ac:dyDescent="0.4">
      <c r="A90" s="134" t="s">
        <v>326</v>
      </c>
      <c r="B90" s="135" t="s">
        <v>80</v>
      </c>
      <c r="C90" s="134" t="s">
        <v>100</v>
      </c>
      <c r="D90" s="136" t="s">
        <v>428</v>
      </c>
      <c r="E90" s="134" t="s">
        <v>331</v>
      </c>
      <c r="F90" s="134">
        <v>3</v>
      </c>
      <c r="G90" s="137" t="s">
        <v>398</v>
      </c>
      <c r="H90" s="138">
        <v>480.69</v>
      </c>
      <c r="I90" s="138">
        <v>624.66000000000008</v>
      </c>
      <c r="J90" s="139">
        <v>383.1</v>
      </c>
      <c r="K90" s="139">
        <f t="shared" si="15"/>
        <v>241.56000000000006</v>
      </c>
      <c r="L90" s="140">
        <f t="shared" si="16"/>
        <v>1</v>
      </c>
      <c r="M90" s="141">
        <f t="shared" si="17"/>
        <v>143.97000000000008</v>
      </c>
      <c r="N90" s="141">
        <f t="shared" si="18"/>
        <v>29.950695874680168</v>
      </c>
      <c r="O90" s="129">
        <f t="shared" si="19"/>
        <v>1</v>
      </c>
      <c r="P90" s="142">
        <f t="shared" si="20"/>
        <v>2</v>
      </c>
      <c r="Q90" s="142">
        <f t="shared" si="21"/>
        <v>1</v>
      </c>
      <c r="R90" s="142"/>
      <c r="S90" s="133">
        <f t="shared" si="22"/>
        <v>1</v>
      </c>
      <c r="T90" s="143" t="b">
        <f t="shared" si="23"/>
        <v>1</v>
      </c>
      <c r="U90" s="133">
        <v>30</v>
      </c>
    </row>
    <row r="91" spans="1:21" x14ac:dyDescent="0.4">
      <c r="A91" s="134" t="s">
        <v>326</v>
      </c>
      <c r="B91" s="135" t="s">
        <v>80</v>
      </c>
      <c r="C91" s="134" t="s">
        <v>101</v>
      </c>
      <c r="D91" s="136" t="s">
        <v>429</v>
      </c>
      <c r="E91" s="134" t="s">
        <v>331</v>
      </c>
      <c r="F91" s="134">
        <v>3</v>
      </c>
      <c r="G91" s="137" t="s">
        <v>398</v>
      </c>
      <c r="H91" s="138">
        <v>514.21</v>
      </c>
      <c r="I91" s="138">
        <v>465.45</v>
      </c>
      <c r="J91" s="139">
        <v>383.1</v>
      </c>
      <c r="K91" s="139">
        <f t="shared" si="15"/>
        <v>82.349999999999966</v>
      </c>
      <c r="L91" s="140">
        <f t="shared" si="16"/>
        <v>1</v>
      </c>
      <c r="M91" s="141">
        <f t="shared" si="17"/>
        <v>-48.760000000000048</v>
      </c>
      <c r="N91" s="141">
        <f t="shared" si="18"/>
        <v>-9.4825071468855224</v>
      </c>
      <c r="O91" s="129">
        <f t="shared" si="19"/>
        <v>0</v>
      </c>
      <c r="P91" s="142">
        <f t="shared" si="20"/>
        <v>1</v>
      </c>
      <c r="Q91" s="142">
        <f t="shared" si="21"/>
        <v>1</v>
      </c>
      <c r="R91" s="142"/>
      <c r="S91" s="133">
        <f t="shared" si="22"/>
        <v>1</v>
      </c>
      <c r="T91" s="143" t="b">
        <f t="shared" si="23"/>
        <v>1</v>
      </c>
      <c r="U91" s="133">
        <v>30</v>
      </c>
    </row>
  </sheetData>
  <conditionalFormatting sqref="U4:U91">
    <cfRule type="cellIs" dxfId="0" priority="1" operator="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เกณฑ์การประเมิน</vt:lpstr>
      <vt:lpstr>เปรียบเทียบแนวโน้ม ก.ย และมิ.ย</vt:lpstr>
      <vt:lpstr>FEED มิ.ย.67</vt:lpstr>
      <vt:lpstr>FEED พ.ค.67 </vt:lpstr>
      <vt:lpstr>FEED ก.ย.66</vt:lpstr>
      <vt:lpstr>SumAdj 15.6.67</vt:lpstr>
      <vt:lpstr>CMI 15.7.67</vt:lpstr>
      <vt:lpstr>SumAdjQ2Y66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r8way 05</dc:creator>
  <cp:lastModifiedBy>r8way 05</cp:lastModifiedBy>
  <dcterms:created xsi:type="dcterms:W3CDTF">2024-06-03T06:27:57Z</dcterms:created>
  <dcterms:modified xsi:type="dcterms:W3CDTF">2024-07-15T06:36:00Z</dcterms:modified>
</cp:coreProperties>
</file>