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ปีงบ 2567\Risk Score 67\8. พ.ค.67\"/>
    </mc:Choice>
  </mc:AlternateContent>
  <xr:revisionPtr revIDLastSave="0" documentId="13_ncr:1_{FD006A85-C4FE-443F-A1AF-0A2F8E661BCF}" xr6:coauthVersionLast="47" xr6:coauthVersionMax="47" xr10:uidLastSave="{00000000-0000-0000-0000-000000000000}"/>
  <bookViews>
    <workbookView xWindow="-108" yWindow="-108" windowWidth="23256" windowHeight="12456" tabRatio="833" activeTab="2" xr2:uid="{64A0127E-CC15-489E-9F7B-11EBEB452E23}"/>
  </bookViews>
  <sheets>
    <sheet name="เกณฑ์การประเมิน" sheetId="12" r:id="rId1"/>
    <sheet name="เปรียบเทียบแนวโน้ม ก.ย และพ.ค." sheetId="13" r:id="rId2"/>
    <sheet name="FEED พ.ค.67 " sheetId="14" r:id="rId3"/>
    <sheet name="เปรียบเทียบแนวโน้ม ก.ย และ เม.ย" sheetId="11" r:id="rId4"/>
    <sheet name="FEED เม.ย.67" sheetId="9" r:id="rId5"/>
    <sheet name="FEED มี.ค.67" sheetId="8" r:id="rId6"/>
    <sheet name="FEED ก.ย.66" sheetId="4" r:id="rId7"/>
    <sheet name="CMI 15.6.67" sheetId="10" r:id="rId8"/>
  </sheets>
  <definedNames>
    <definedName name="_xlnm._FilterDatabase" localSheetId="6" hidden="1">'FEED ก.ย.66'!$A$4:$AH$92</definedName>
    <definedName name="_xlnm._FilterDatabase" localSheetId="2" hidden="1">'FEED พ.ค.67 '!$A$4:$AT$92</definedName>
    <definedName name="_xlnm._FilterDatabase" localSheetId="5" hidden="1">'FEED มี.ค.67'!$A$4:$AH$92</definedName>
    <definedName name="_xlnm._FilterDatabase" localSheetId="4" hidden="1">'FEED เม.ย.67'!$A$4:$AV$92</definedName>
    <definedName name="_xlnm._FilterDatabase" localSheetId="3" hidden="1">'เปรียบเทียบแนวโน้ม ก.ย และ เม.ย'!$A$4:$Y$92</definedName>
    <definedName name="_xlnm._FilterDatabase" localSheetId="1" hidden="1">'เปรียบเทียบแนวโน้ม ก.ย และพ.ค.'!$A$4:$Y$92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5" i="14" l="1"/>
  <c r="AW6" i="14"/>
  <c r="AW7" i="14"/>
  <c r="AW8" i="14"/>
  <c r="AW9" i="14"/>
  <c r="AW10" i="14"/>
  <c r="AW11" i="14"/>
  <c r="AW12" i="14"/>
  <c r="AW13" i="14"/>
  <c r="AW14" i="14"/>
  <c r="AW15" i="14"/>
  <c r="AW16" i="14"/>
  <c r="AW17" i="14"/>
  <c r="AW18" i="14"/>
  <c r="AW19" i="14"/>
  <c r="AW20" i="14"/>
  <c r="AW21" i="14"/>
  <c r="AW22" i="14"/>
  <c r="AW23" i="14"/>
  <c r="AW24" i="14"/>
  <c r="AW25" i="14"/>
  <c r="AW26" i="14"/>
  <c r="AW27" i="14"/>
  <c r="AW28" i="14"/>
  <c r="AW29" i="14"/>
  <c r="AW30" i="14"/>
  <c r="AW31" i="14"/>
  <c r="AW32" i="14"/>
  <c r="AW33" i="14"/>
  <c r="AW34" i="14"/>
  <c r="AW35" i="14"/>
  <c r="AW36" i="14"/>
  <c r="AW37" i="14"/>
  <c r="AW38" i="14"/>
  <c r="AW39" i="14"/>
  <c r="AW40" i="14"/>
  <c r="AW41" i="14"/>
  <c r="AW42" i="14"/>
  <c r="AW43" i="14"/>
  <c r="AW44" i="14"/>
  <c r="AW45" i="14"/>
  <c r="AW46" i="14"/>
  <c r="AW47" i="14"/>
  <c r="AW48" i="14"/>
  <c r="AW49" i="14"/>
  <c r="AW50" i="14"/>
  <c r="AW51" i="14"/>
  <c r="AW52" i="14"/>
  <c r="AW53" i="14"/>
  <c r="AW54" i="14"/>
  <c r="AW55" i="14"/>
  <c r="AW56" i="14"/>
  <c r="AW57" i="14"/>
  <c r="AW58" i="14"/>
  <c r="AW59" i="14"/>
  <c r="AW60" i="14"/>
  <c r="AW61" i="14"/>
  <c r="AW62" i="14"/>
  <c r="AW63" i="14"/>
  <c r="AW64" i="14"/>
  <c r="AW65" i="14"/>
  <c r="AW66" i="14"/>
  <c r="AW67" i="14"/>
  <c r="AW68" i="14"/>
  <c r="AW69" i="14"/>
  <c r="AW70" i="14"/>
  <c r="AW71" i="14"/>
  <c r="AW72" i="14"/>
  <c r="AW73" i="14"/>
  <c r="AW74" i="14"/>
  <c r="AW75" i="14"/>
  <c r="AW76" i="14"/>
  <c r="AW77" i="14"/>
  <c r="AW78" i="14"/>
  <c r="AW79" i="14"/>
  <c r="AW80" i="14"/>
  <c r="AW81" i="14"/>
  <c r="AW82" i="14"/>
  <c r="AW83" i="14"/>
  <c r="AW84" i="14"/>
  <c r="AW85" i="14"/>
  <c r="AW86" i="14"/>
  <c r="AW87" i="14"/>
  <c r="AW88" i="14"/>
  <c r="AW89" i="14"/>
  <c r="AW90" i="14"/>
  <c r="AW91" i="14"/>
  <c r="AW92" i="14"/>
  <c r="T4" i="10" l="1"/>
  <c r="T5" i="10"/>
  <c r="T6" i="10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3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6" i="10"/>
  <c r="R3" i="10"/>
  <c r="R4" i="10"/>
  <c r="R5" i="10"/>
  <c r="Q3" i="10"/>
  <c r="R6" i="13"/>
  <c r="X6" i="13" s="1"/>
  <c r="R7" i="13"/>
  <c r="X7" i="13" s="1"/>
  <c r="R8" i="13"/>
  <c r="X8" i="13" s="1"/>
  <c r="R9" i="13"/>
  <c r="X9" i="13" s="1"/>
  <c r="R10" i="13"/>
  <c r="X10" i="13" s="1"/>
  <c r="R11" i="13"/>
  <c r="X11" i="13" s="1"/>
  <c r="R12" i="13"/>
  <c r="X12" i="13" s="1"/>
  <c r="R13" i="13"/>
  <c r="X13" i="13" s="1"/>
  <c r="R14" i="13"/>
  <c r="X14" i="13" s="1"/>
  <c r="R15" i="13"/>
  <c r="X15" i="13" s="1"/>
  <c r="R16" i="13"/>
  <c r="X16" i="13" s="1"/>
  <c r="R17" i="13"/>
  <c r="X17" i="13" s="1"/>
  <c r="R18" i="13"/>
  <c r="X18" i="13" s="1"/>
  <c r="R19" i="13"/>
  <c r="X19" i="13" s="1"/>
  <c r="R20" i="13"/>
  <c r="X20" i="13" s="1"/>
  <c r="R21" i="13"/>
  <c r="X21" i="13" s="1"/>
  <c r="R22" i="13"/>
  <c r="X22" i="13" s="1"/>
  <c r="R23" i="13"/>
  <c r="X23" i="13" s="1"/>
  <c r="R24" i="13"/>
  <c r="X24" i="13" s="1"/>
  <c r="R25" i="13"/>
  <c r="X25" i="13" s="1"/>
  <c r="R26" i="13"/>
  <c r="X26" i="13" s="1"/>
  <c r="R27" i="13"/>
  <c r="X27" i="13" s="1"/>
  <c r="R28" i="13"/>
  <c r="X28" i="13" s="1"/>
  <c r="R29" i="13"/>
  <c r="X29" i="13" s="1"/>
  <c r="R30" i="13"/>
  <c r="X30" i="13" s="1"/>
  <c r="R31" i="13"/>
  <c r="X31" i="13" s="1"/>
  <c r="R32" i="13"/>
  <c r="X32" i="13" s="1"/>
  <c r="R33" i="13"/>
  <c r="X33" i="13" s="1"/>
  <c r="R34" i="13"/>
  <c r="X34" i="13" s="1"/>
  <c r="R35" i="13"/>
  <c r="X35" i="13" s="1"/>
  <c r="R36" i="13"/>
  <c r="X36" i="13" s="1"/>
  <c r="R37" i="13"/>
  <c r="X37" i="13" s="1"/>
  <c r="R38" i="13"/>
  <c r="X38" i="13" s="1"/>
  <c r="R39" i="13"/>
  <c r="X39" i="13" s="1"/>
  <c r="R40" i="13"/>
  <c r="X40" i="13" s="1"/>
  <c r="R41" i="13"/>
  <c r="X41" i="13" s="1"/>
  <c r="R42" i="13"/>
  <c r="X42" i="13" s="1"/>
  <c r="R43" i="13"/>
  <c r="X43" i="13" s="1"/>
  <c r="R44" i="13"/>
  <c r="X44" i="13" s="1"/>
  <c r="R45" i="13"/>
  <c r="X45" i="13" s="1"/>
  <c r="R46" i="13"/>
  <c r="X46" i="13" s="1"/>
  <c r="R47" i="13"/>
  <c r="X47" i="13" s="1"/>
  <c r="R48" i="13"/>
  <c r="X48" i="13" s="1"/>
  <c r="R49" i="13"/>
  <c r="X49" i="13" s="1"/>
  <c r="R50" i="13"/>
  <c r="X50" i="13" s="1"/>
  <c r="R51" i="13"/>
  <c r="X51" i="13" s="1"/>
  <c r="R52" i="13"/>
  <c r="X52" i="13" s="1"/>
  <c r="R53" i="13"/>
  <c r="X53" i="13" s="1"/>
  <c r="R54" i="13"/>
  <c r="X54" i="13" s="1"/>
  <c r="R55" i="13"/>
  <c r="X55" i="13" s="1"/>
  <c r="R56" i="13"/>
  <c r="X56" i="13" s="1"/>
  <c r="R57" i="13"/>
  <c r="X57" i="13" s="1"/>
  <c r="R58" i="13"/>
  <c r="X58" i="13" s="1"/>
  <c r="R59" i="13"/>
  <c r="X59" i="13" s="1"/>
  <c r="R60" i="13"/>
  <c r="X60" i="13" s="1"/>
  <c r="R61" i="13"/>
  <c r="X61" i="13" s="1"/>
  <c r="R62" i="13"/>
  <c r="X62" i="13" s="1"/>
  <c r="R63" i="13"/>
  <c r="X63" i="13" s="1"/>
  <c r="R64" i="13"/>
  <c r="X64" i="13" s="1"/>
  <c r="R65" i="13"/>
  <c r="X65" i="13" s="1"/>
  <c r="R66" i="13"/>
  <c r="X66" i="13" s="1"/>
  <c r="R67" i="13"/>
  <c r="X67" i="13" s="1"/>
  <c r="R68" i="13"/>
  <c r="X68" i="13" s="1"/>
  <c r="R69" i="13"/>
  <c r="X69" i="13" s="1"/>
  <c r="R70" i="13"/>
  <c r="X70" i="13" s="1"/>
  <c r="R71" i="13"/>
  <c r="X71" i="13" s="1"/>
  <c r="R72" i="13"/>
  <c r="X72" i="13" s="1"/>
  <c r="R73" i="13"/>
  <c r="X73" i="13" s="1"/>
  <c r="R74" i="13"/>
  <c r="X74" i="13" s="1"/>
  <c r="R75" i="13"/>
  <c r="X75" i="13" s="1"/>
  <c r="R76" i="13"/>
  <c r="X76" i="13" s="1"/>
  <c r="R77" i="13"/>
  <c r="X77" i="13" s="1"/>
  <c r="R78" i="13"/>
  <c r="X78" i="13" s="1"/>
  <c r="R79" i="13"/>
  <c r="X79" i="13" s="1"/>
  <c r="R80" i="13"/>
  <c r="X80" i="13" s="1"/>
  <c r="R81" i="13"/>
  <c r="X81" i="13" s="1"/>
  <c r="R82" i="13"/>
  <c r="X82" i="13" s="1"/>
  <c r="R83" i="13"/>
  <c r="X83" i="13" s="1"/>
  <c r="R84" i="13"/>
  <c r="X84" i="13" s="1"/>
  <c r="R85" i="13"/>
  <c r="X85" i="13" s="1"/>
  <c r="R86" i="13"/>
  <c r="X86" i="13" s="1"/>
  <c r="R87" i="13"/>
  <c r="X87" i="13" s="1"/>
  <c r="R88" i="13"/>
  <c r="X88" i="13" s="1"/>
  <c r="R89" i="13"/>
  <c r="X89" i="13" s="1"/>
  <c r="R90" i="13"/>
  <c r="X90" i="13" s="1"/>
  <c r="R91" i="13"/>
  <c r="X91" i="13" s="1"/>
  <c r="R92" i="13"/>
  <c r="X92" i="13" s="1"/>
  <c r="R5" i="13"/>
  <c r="X5" i="13" s="1"/>
  <c r="AG92" i="14"/>
  <c r="M92" i="14" s="1"/>
  <c r="AF92" i="14"/>
  <c r="AE92" i="14"/>
  <c r="AD92" i="14"/>
  <c r="AC92" i="14"/>
  <c r="AB92" i="14"/>
  <c r="AA92" i="14"/>
  <c r="Z92" i="14"/>
  <c r="AH92" i="14" s="1"/>
  <c r="N92" i="14"/>
  <c r="AG91" i="14"/>
  <c r="M91" i="14" s="1"/>
  <c r="AF91" i="14"/>
  <c r="AE91" i="14"/>
  <c r="AD91" i="14"/>
  <c r="AC91" i="14"/>
  <c r="AB91" i="14"/>
  <c r="AA91" i="14"/>
  <c r="Z91" i="14"/>
  <c r="AH91" i="14" s="1"/>
  <c r="N91" i="14"/>
  <c r="AG90" i="14"/>
  <c r="M90" i="14" s="1"/>
  <c r="AF90" i="14"/>
  <c r="AE90" i="14"/>
  <c r="AD90" i="14"/>
  <c r="AC90" i="14"/>
  <c r="AB90" i="14"/>
  <c r="AA90" i="14"/>
  <c r="Z90" i="14"/>
  <c r="AH90" i="14" s="1"/>
  <c r="N90" i="14"/>
  <c r="AG89" i="14"/>
  <c r="M89" i="14" s="1"/>
  <c r="AF89" i="14"/>
  <c r="AE89" i="14"/>
  <c r="AD89" i="14"/>
  <c r="AC89" i="14"/>
  <c r="AB89" i="14"/>
  <c r="AA89" i="14"/>
  <c r="Z89" i="14"/>
  <c r="AH89" i="14" s="1"/>
  <c r="N89" i="14"/>
  <c r="AG88" i="14"/>
  <c r="M88" i="14" s="1"/>
  <c r="AF88" i="14"/>
  <c r="AE88" i="14"/>
  <c r="AD88" i="14"/>
  <c r="AC88" i="14"/>
  <c r="AB88" i="14"/>
  <c r="AA88" i="14"/>
  <c r="Z88" i="14"/>
  <c r="AH88" i="14" s="1"/>
  <c r="N88" i="14"/>
  <c r="AG87" i="14"/>
  <c r="M87" i="14" s="1"/>
  <c r="AF87" i="14"/>
  <c r="AE87" i="14"/>
  <c r="AD87" i="14"/>
  <c r="AC87" i="14"/>
  <c r="AB87" i="14"/>
  <c r="AA87" i="14"/>
  <c r="Z87" i="14"/>
  <c r="AH87" i="14" s="1"/>
  <c r="N87" i="14"/>
  <c r="AG86" i="14"/>
  <c r="M86" i="14" s="1"/>
  <c r="AF86" i="14"/>
  <c r="AE86" i="14"/>
  <c r="AD86" i="14"/>
  <c r="AC86" i="14"/>
  <c r="AB86" i="14"/>
  <c r="AA86" i="14"/>
  <c r="Z86" i="14"/>
  <c r="AH86" i="14" s="1"/>
  <c r="N86" i="14"/>
  <c r="AG85" i="14"/>
  <c r="M85" i="14" s="1"/>
  <c r="AF85" i="14"/>
  <c r="AE85" i="14"/>
  <c r="AD85" i="14"/>
  <c r="AC85" i="14"/>
  <c r="AB85" i="14"/>
  <c r="AA85" i="14"/>
  <c r="Z85" i="14"/>
  <c r="AH85" i="14" s="1"/>
  <c r="N85" i="14"/>
  <c r="AG84" i="14"/>
  <c r="M84" i="14" s="1"/>
  <c r="AF84" i="14"/>
  <c r="AE84" i="14"/>
  <c r="AD84" i="14"/>
  <c r="AC84" i="14"/>
  <c r="AB84" i="14"/>
  <c r="AA84" i="14"/>
  <c r="Z84" i="14"/>
  <c r="AH84" i="14" s="1"/>
  <c r="N84" i="14"/>
  <c r="AG83" i="14"/>
  <c r="M83" i="14" s="1"/>
  <c r="AF83" i="14"/>
  <c r="AE83" i="14"/>
  <c r="AD83" i="14"/>
  <c r="AC83" i="14"/>
  <c r="AB83" i="14"/>
  <c r="AA83" i="14"/>
  <c r="Z83" i="14"/>
  <c r="AH83" i="14" s="1"/>
  <c r="N83" i="14"/>
  <c r="AG82" i="14"/>
  <c r="M82" i="14" s="1"/>
  <c r="AF82" i="14"/>
  <c r="AE82" i="14"/>
  <c r="AD82" i="14"/>
  <c r="AC82" i="14"/>
  <c r="AB82" i="14"/>
  <c r="AA82" i="14"/>
  <c r="Z82" i="14"/>
  <c r="AH82" i="14" s="1"/>
  <c r="N82" i="14"/>
  <c r="AG81" i="14"/>
  <c r="M81" i="14" s="1"/>
  <c r="AF81" i="14"/>
  <c r="AE81" i="14"/>
  <c r="AD81" i="14"/>
  <c r="AC81" i="14"/>
  <c r="AB81" i="14"/>
  <c r="AA81" i="14"/>
  <c r="Z81" i="14"/>
  <c r="AH81" i="14" s="1"/>
  <c r="N81" i="14"/>
  <c r="AG80" i="14"/>
  <c r="M80" i="14" s="1"/>
  <c r="AF80" i="14"/>
  <c r="AE80" i="14"/>
  <c r="AD80" i="14"/>
  <c r="AC80" i="14"/>
  <c r="AB80" i="14"/>
  <c r="AA80" i="14"/>
  <c r="Z80" i="14"/>
  <c r="AH80" i="14" s="1"/>
  <c r="N80" i="14"/>
  <c r="AG79" i="14"/>
  <c r="M79" i="14" s="1"/>
  <c r="AF79" i="14"/>
  <c r="AE79" i="14"/>
  <c r="AD79" i="14"/>
  <c r="AC79" i="14"/>
  <c r="AB79" i="14"/>
  <c r="AA79" i="14"/>
  <c r="Z79" i="14"/>
  <c r="AH79" i="14" s="1"/>
  <c r="N79" i="14"/>
  <c r="AG78" i="14"/>
  <c r="M78" i="14" s="1"/>
  <c r="AF78" i="14"/>
  <c r="AE78" i="14"/>
  <c r="AD78" i="14"/>
  <c r="AC78" i="14"/>
  <c r="AB78" i="14"/>
  <c r="AA78" i="14"/>
  <c r="Z78" i="14"/>
  <c r="AH78" i="14" s="1"/>
  <c r="N78" i="14"/>
  <c r="AG77" i="14"/>
  <c r="M77" i="14" s="1"/>
  <c r="AF77" i="14"/>
  <c r="AE77" i="14"/>
  <c r="AD77" i="14"/>
  <c r="AC77" i="14"/>
  <c r="AB77" i="14"/>
  <c r="AA77" i="14"/>
  <c r="Z77" i="14"/>
  <c r="AH77" i="14" s="1"/>
  <c r="N77" i="14"/>
  <c r="AG76" i="14"/>
  <c r="M76" i="14" s="1"/>
  <c r="AF76" i="14"/>
  <c r="AE76" i="14"/>
  <c r="AD76" i="14"/>
  <c r="AC76" i="14"/>
  <c r="AB76" i="14"/>
  <c r="AA76" i="14"/>
  <c r="Z76" i="14"/>
  <c r="AH76" i="14" s="1"/>
  <c r="N76" i="14"/>
  <c r="AG75" i="14"/>
  <c r="M75" i="14" s="1"/>
  <c r="AF75" i="14"/>
  <c r="AE75" i="14"/>
  <c r="AD75" i="14"/>
  <c r="AC75" i="14"/>
  <c r="AB75" i="14"/>
  <c r="AA75" i="14"/>
  <c r="Z75" i="14"/>
  <c r="AH75" i="14" s="1"/>
  <c r="N75" i="14"/>
  <c r="AG74" i="14"/>
  <c r="M74" i="14" s="1"/>
  <c r="AF74" i="14"/>
  <c r="AE74" i="14"/>
  <c r="AD74" i="14"/>
  <c r="AC74" i="14"/>
  <c r="AB74" i="14"/>
  <c r="AA74" i="14"/>
  <c r="Z74" i="14"/>
  <c r="AH74" i="14" s="1"/>
  <c r="N74" i="14"/>
  <c r="AG73" i="14"/>
  <c r="M73" i="14" s="1"/>
  <c r="AF73" i="14"/>
  <c r="AE73" i="14"/>
  <c r="AD73" i="14"/>
  <c r="AC73" i="14"/>
  <c r="AB73" i="14"/>
  <c r="AA73" i="14"/>
  <c r="Z73" i="14"/>
  <c r="AH73" i="14" s="1"/>
  <c r="N73" i="14"/>
  <c r="AG72" i="14"/>
  <c r="M72" i="14" s="1"/>
  <c r="AF72" i="14"/>
  <c r="AE72" i="14"/>
  <c r="AD72" i="14"/>
  <c r="AC72" i="14"/>
  <c r="AB72" i="14"/>
  <c r="AA72" i="14"/>
  <c r="Z72" i="14"/>
  <c r="AH72" i="14" s="1"/>
  <c r="N72" i="14"/>
  <c r="AG71" i="14"/>
  <c r="M71" i="14" s="1"/>
  <c r="AF71" i="14"/>
  <c r="AE71" i="14"/>
  <c r="AD71" i="14"/>
  <c r="AC71" i="14"/>
  <c r="AB71" i="14"/>
  <c r="AA71" i="14"/>
  <c r="Z71" i="14"/>
  <c r="AH71" i="14" s="1"/>
  <c r="N71" i="14"/>
  <c r="AG70" i="14"/>
  <c r="M70" i="14" s="1"/>
  <c r="AF70" i="14"/>
  <c r="AE70" i="14"/>
  <c r="AD70" i="14"/>
  <c r="AC70" i="14"/>
  <c r="AB70" i="14"/>
  <c r="AA70" i="14"/>
  <c r="Z70" i="14"/>
  <c r="AH70" i="14" s="1"/>
  <c r="N70" i="14"/>
  <c r="AG69" i="14"/>
  <c r="M69" i="14" s="1"/>
  <c r="AF69" i="14"/>
  <c r="AE69" i="14"/>
  <c r="AD69" i="14"/>
  <c r="AC69" i="14"/>
  <c r="AB69" i="14"/>
  <c r="AA69" i="14"/>
  <c r="Z69" i="14"/>
  <c r="AH69" i="14" s="1"/>
  <c r="N69" i="14"/>
  <c r="AG68" i="14"/>
  <c r="M68" i="14" s="1"/>
  <c r="AF68" i="14"/>
  <c r="AE68" i="14"/>
  <c r="AD68" i="14"/>
  <c r="AC68" i="14"/>
  <c r="AB68" i="14"/>
  <c r="AA68" i="14"/>
  <c r="Z68" i="14"/>
  <c r="AH68" i="14" s="1"/>
  <c r="N68" i="14"/>
  <c r="AG67" i="14"/>
  <c r="M67" i="14" s="1"/>
  <c r="AF67" i="14"/>
  <c r="AE67" i="14"/>
  <c r="AD67" i="14"/>
  <c r="AC67" i="14"/>
  <c r="AB67" i="14"/>
  <c r="AA67" i="14"/>
  <c r="Z67" i="14"/>
  <c r="AH67" i="14" s="1"/>
  <c r="N67" i="14"/>
  <c r="AG66" i="14"/>
  <c r="M66" i="14" s="1"/>
  <c r="AF66" i="14"/>
  <c r="AE66" i="14"/>
  <c r="AD66" i="14"/>
  <c r="AC66" i="14"/>
  <c r="AB66" i="14"/>
  <c r="AA66" i="14"/>
  <c r="Z66" i="14"/>
  <c r="AH66" i="14" s="1"/>
  <c r="N66" i="14"/>
  <c r="AG65" i="14"/>
  <c r="M65" i="14" s="1"/>
  <c r="AF65" i="14"/>
  <c r="AE65" i="14"/>
  <c r="AD65" i="14"/>
  <c r="AC65" i="14"/>
  <c r="AB65" i="14"/>
  <c r="AA65" i="14"/>
  <c r="Z65" i="14"/>
  <c r="AH65" i="14" s="1"/>
  <c r="N65" i="14"/>
  <c r="AG64" i="14"/>
  <c r="M64" i="14" s="1"/>
  <c r="AF64" i="14"/>
  <c r="AE64" i="14"/>
  <c r="AD64" i="14"/>
  <c r="AC64" i="14"/>
  <c r="AB64" i="14"/>
  <c r="AA64" i="14"/>
  <c r="Z64" i="14"/>
  <c r="AH64" i="14" s="1"/>
  <c r="N64" i="14"/>
  <c r="AG63" i="14"/>
  <c r="M63" i="14" s="1"/>
  <c r="AF63" i="14"/>
  <c r="AE63" i="14"/>
  <c r="AD63" i="14"/>
  <c r="AC63" i="14"/>
  <c r="AB63" i="14"/>
  <c r="AA63" i="14"/>
  <c r="Z63" i="14"/>
  <c r="AH63" i="14" s="1"/>
  <c r="N63" i="14"/>
  <c r="AG62" i="14"/>
  <c r="M62" i="14" s="1"/>
  <c r="AF62" i="14"/>
  <c r="AE62" i="14"/>
  <c r="AD62" i="14"/>
  <c r="AC62" i="14"/>
  <c r="AB62" i="14"/>
  <c r="AA62" i="14"/>
  <c r="Z62" i="14"/>
  <c r="AH62" i="14" s="1"/>
  <c r="N62" i="14"/>
  <c r="AG61" i="14"/>
  <c r="M61" i="14" s="1"/>
  <c r="AF61" i="14"/>
  <c r="AE61" i="14"/>
  <c r="AD61" i="14"/>
  <c r="AC61" i="14"/>
  <c r="AB61" i="14"/>
  <c r="AA61" i="14"/>
  <c r="Z61" i="14"/>
  <c r="AH61" i="14" s="1"/>
  <c r="N61" i="14"/>
  <c r="AG60" i="14"/>
  <c r="M60" i="14" s="1"/>
  <c r="AF60" i="14"/>
  <c r="AE60" i="14"/>
  <c r="AD60" i="14"/>
  <c r="AC60" i="14"/>
  <c r="AB60" i="14"/>
  <c r="AA60" i="14"/>
  <c r="Z60" i="14"/>
  <c r="AH60" i="14" s="1"/>
  <c r="N60" i="14"/>
  <c r="AG59" i="14"/>
  <c r="M59" i="14" s="1"/>
  <c r="AF59" i="14"/>
  <c r="AE59" i="14"/>
  <c r="AD59" i="14"/>
  <c r="AC59" i="14"/>
  <c r="AB59" i="14"/>
  <c r="AA59" i="14"/>
  <c r="Z59" i="14"/>
  <c r="AH59" i="14" s="1"/>
  <c r="N59" i="14"/>
  <c r="AG58" i="14"/>
  <c r="M58" i="14" s="1"/>
  <c r="AF58" i="14"/>
  <c r="AE58" i="14"/>
  <c r="AD58" i="14"/>
  <c r="AC58" i="14"/>
  <c r="AB58" i="14"/>
  <c r="AA58" i="14"/>
  <c r="Z58" i="14"/>
  <c r="AH58" i="14" s="1"/>
  <c r="N58" i="14"/>
  <c r="AG57" i="14"/>
  <c r="M57" i="14" s="1"/>
  <c r="AF57" i="14"/>
  <c r="AE57" i="14"/>
  <c r="AD57" i="14"/>
  <c r="AC57" i="14"/>
  <c r="AB57" i="14"/>
  <c r="AA57" i="14"/>
  <c r="Z57" i="14"/>
  <c r="AH57" i="14" s="1"/>
  <c r="N57" i="14"/>
  <c r="AG56" i="14"/>
  <c r="M56" i="14" s="1"/>
  <c r="AF56" i="14"/>
  <c r="AE56" i="14"/>
  <c r="AD56" i="14"/>
  <c r="AC56" i="14"/>
  <c r="AB56" i="14"/>
  <c r="AA56" i="14"/>
  <c r="Z56" i="14"/>
  <c r="AH56" i="14" s="1"/>
  <c r="N56" i="14"/>
  <c r="AG55" i="14"/>
  <c r="M55" i="14" s="1"/>
  <c r="AF55" i="14"/>
  <c r="AE55" i="14"/>
  <c r="AD55" i="14"/>
  <c r="AC55" i="14"/>
  <c r="AB55" i="14"/>
  <c r="AA55" i="14"/>
  <c r="Z55" i="14"/>
  <c r="AH55" i="14" s="1"/>
  <c r="N55" i="14"/>
  <c r="AG54" i="14"/>
  <c r="M54" i="14" s="1"/>
  <c r="AF54" i="14"/>
  <c r="AE54" i="14"/>
  <c r="AD54" i="14"/>
  <c r="AC54" i="14"/>
  <c r="AB54" i="14"/>
  <c r="AA54" i="14"/>
  <c r="Z54" i="14"/>
  <c r="AH54" i="14" s="1"/>
  <c r="N54" i="14"/>
  <c r="AG53" i="14"/>
  <c r="M53" i="14" s="1"/>
  <c r="AF53" i="14"/>
  <c r="AE53" i="14"/>
  <c r="AD53" i="14"/>
  <c r="AC53" i="14"/>
  <c r="AB53" i="14"/>
  <c r="AA53" i="14"/>
  <c r="Z53" i="14"/>
  <c r="AH53" i="14" s="1"/>
  <c r="N53" i="14"/>
  <c r="AG52" i="14"/>
  <c r="M52" i="14" s="1"/>
  <c r="AF52" i="14"/>
  <c r="AE52" i="14"/>
  <c r="AD52" i="14"/>
  <c r="AC52" i="14"/>
  <c r="AB52" i="14"/>
  <c r="AA52" i="14"/>
  <c r="Z52" i="14"/>
  <c r="AH52" i="14" s="1"/>
  <c r="N52" i="14"/>
  <c r="AG51" i="14"/>
  <c r="M51" i="14" s="1"/>
  <c r="AF51" i="14"/>
  <c r="AE51" i="14"/>
  <c r="AD51" i="14"/>
  <c r="AC51" i="14"/>
  <c r="AB51" i="14"/>
  <c r="AA51" i="14"/>
  <c r="Z51" i="14"/>
  <c r="AH51" i="14" s="1"/>
  <c r="N51" i="14"/>
  <c r="AG50" i="14"/>
  <c r="M50" i="14" s="1"/>
  <c r="AF50" i="14"/>
  <c r="AE50" i="14"/>
  <c r="AD50" i="14"/>
  <c r="AC50" i="14"/>
  <c r="AB50" i="14"/>
  <c r="AA50" i="14"/>
  <c r="Z50" i="14"/>
  <c r="AH50" i="14" s="1"/>
  <c r="N50" i="14"/>
  <c r="AG49" i="14"/>
  <c r="M49" i="14" s="1"/>
  <c r="AF49" i="14"/>
  <c r="AE49" i="14"/>
  <c r="AD49" i="14"/>
  <c r="AC49" i="14"/>
  <c r="AB49" i="14"/>
  <c r="AA49" i="14"/>
  <c r="Z49" i="14"/>
  <c r="AH49" i="14" s="1"/>
  <c r="N49" i="14"/>
  <c r="AG48" i="14"/>
  <c r="M48" i="14" s="1"/>
  <c r="AF48" i="14"/>
  <c r="AE48" i="14"/>
  <c r="AD48" i="14"/>
  <c r="AC48" i="14"/>
  <c r="AB48" i="14"/>
  <c r="AA48" i="14"/>
  <c r="Z48" i="14"/>
  <c r="AH48" i="14" s="1"/>
  <c r="N48" i="14"/>
  <c r="AG47" i="14"/>
  <c r="M47" i="14" s="1"/>
  <c r="AF47" i="14"/>
  <c r="AE47" i="14"/>
  <c r="AD47" i="14"/>
  <c r="AC47" i="14"/>
  <c r="AB47" i="14"/>
  <c r="AA47" i="14"/>
  <c r="Z47" i="14"/>
  <c r="AH47" i="14" s="1"/>
  <c r="N47" i="14"/>
  <c r="AG46" i="14"/>
  <c r="M46" i="14" s="1"/>
  <c r="AF46" i="14"/>
  <c r="AE46" i="14"/>
  <c r="AD46" i="14"/>
  <c r="AC46" i="14"/>
  <c r="AB46" i="14"/>
  <c r="AA46" i="14"/>
  <c r="Z46" i="14"/>
  <c r="AH46" i="14" s="1"/>
  <c r="N46" i="14"/>
  <c r="AG45" i="14"/>
  <c r="M45" i="14" s="1"/>
  <c r="AF45" i="14"/>
  <c r="AE45" i="14"/>
  <c r="AD45" i="14"/>
  <c r="AC45" i="14"/>
  <c r="AB45" i="14"/>
  <c r="AA45" i="14"/>
  <c r="Z45" i="14"/>
  <c r="AH45" i="14" s="1"/>
  <c r="N45" i="14"/>
  <c r="AG44" i="14"/>
  <c r="M44" i="14" s="1"/>
  <c r="AF44" i="14"/>
  <c r="AE44" i="14"/>
  <c r="AD44" i="14"/>
  <c r="AC44" i="14"/>
  <c r="AB44" i="14"/>
  <c r="AA44" i="14"/>
  <c r="Z44" i="14"/>
  <c r="AH44" i="14" s="1"/>
  <c r="N44" i="14"/>
  <c r="AG43" i="14"/>
  <c r="M43" i="14" s="1"/>
  <c r="AF43" i="14"/>
  <c r="AE43" i="14"/>
  <c r="AD43" i="14"/>
  <c r="AC43" i="14"/>
  <c r="AB43" i="14"/>
  <c r="AA43" i="14"/>
  <c r="Z43" i="14"/>
  <c r="AH43" i="14" s="1"/>
  <c r="N43" i="14"/>
  <c r="AG42" i="14"/>
  <c r="M42" i="14" s="1"/>
  <c r="AF42" i="14"/>
  <c r="AE42" i="14"/>
  <c r="AD42" i="14"/>
  <c r="AC42" i="14"/>
  <c r="AB42" i="14"/>
  <c r="AA42" i="14"/>
  <c r="Z42" i="14"/>
  <c r="AH42" i="14" s="1"/>
  <c r="N42" i="14"/>
  <c r="AG41" i="14"/>
  <c r="M41" i="14" s="1"/>
  <c r="AF41" i="14"/>
  <c r="AE41" i="14"/>
  <c r="AD41" i="14"/>
  <c r="AC41" i="14"/>
  <c r="AB41" i="14"/>
  <c r="AA41" i="14"/>
  <c r="Z41" i="14"/>
  <c r="AH41" i="14" s="1"/>
  <c r="N41" i="14"/>
  <c r="AG40" i="14"/>
  <c r="M40" i="14" s="1"/>
  <c r="AF40" i="14"/>
  <c r="AE40" i="14"/>
  <c r="AD40" i="14"/>
  <c r="AC40" i="14"/>
  <c r="AB40" i="14"/>
  <c r="AA40" i="14"/>
  <c r="Z40" i="14"/>
  <c r="AH40" i="14" s="1"/>
  <c r="N40" i="14"/>
  <c r="AG39" i="14"/>
  <c r="M39" i="14" s="1"/>
  <c r="AF39" i="14"/>
  <c r="AE39" i="14"/>
  <c r="AD39" i="14"/>
  <c r="AC39" i="14"/>
  <c r="AB39" i="14"/>
  <c r="AA39" i="14"/>
  <c r="Z39" i="14"/>
  <c r="AH39" i="14" s="1"/>
  <c r="N39" i="14"/>
  <c r="AG38" i="14"/>
  <c r="M38" i="14" s="1"/>
  <c r="AF38" i="14"/>
  <c r="AE38" i="14"/>
  <c r="AD38" i="14"/>
  <c r="AC38" i="14"/>
  <c r="AB38" i="14"/>
  <c r="AA38" i="14"/>
  <c r="Z38" i="14"/>
  <c r="AH38" i="14" s="1"/>
  <c r="N38" i="14"/>
  <c r="AG37" i="14"/>
  <c r="M37" i="14" s="1"/>
  <c r="AF37" i="14"/>
  <c r="AE37" i="14"/>
  <c r="AD37" i="14"/>
  <c r="AC37" i="14"/>
  <c r="AB37" i="14"/>
  <c r="AA37" i="14"/>
  <c r="Z37" i="14"/>
  <c r="AH37" i="14" s="1"/>
  <c r="N37" i="14"/>
  <c r="AG36" i="14"/>
  <c r="M36" i="14" s="1"/>
  <c r="AF36" i="14"/>
  <c r="AE36" i="14"/>
  <c r="AD36" i="14"/>
  <c r="AC36" i="14"/>
  <c r="AB36" i="14"/>
  <c r="AA36" i="14"/>
  <c r="Z36" i="14"/>
  <c r="AH36" i="14" s="1"/>
  <c r="N36" i="14"/>
  <c r="AG35" i="14"/>
  <c r="M35" i="14" s="1"/>
  <c r="AF35" i="14"/>
  <c r="AE35" i="14"/>
  <c r="AD35" i="14"/>
  <c r="AC35" i="14"/>
  <c r="AB35" i="14"/>
  <c r="AA35" i="14"/>
  <c r="Z35" i="14"/>
  <c r="AH35" i="14" s="1"/>
  <c r="N35" i="14"/>
  <c r="AG34" i="14"/>
  <c r="M34" i="14" s="1"/>
  <c r="AF34" i="14"/>
  <c r="AE34" i="14"/>
  <c r="AD34" i="14"/>
  <c r="AC34" i="14"/>
  <c r="AB34" i="14"/>
  <c r="AA34" i="14"/>
  <c r="Z34" i="14"/>
  <c r="AH34" i="14" s="1"/>
  <c r="N34" i="14"/>
  <c r="AG33" i="14"/>
  <c r="M33" i="14" s="1"/>
  <c r="AF33" i="14"/>
  <c r="AE33" i="14"/>
  <c r="AD33" i="14"/>
  <c r="AC33" i="14"/>
  <c r="AB33" i="14"/>
  <c r="AA33" i="14"/>
  <c r="Z33" i="14"/>
  <c r="AH33" i="14" s="1"/>
  <c r="N33" i="14"/>
  <c r="AG32" i="14"/>
  <c r="M32" i="14" s="1"/>
  <c r="AF32" i="14"/>
  <c r="AE32" i="14"/>
  <c r="AD32" i="14"/>
  <c r="AC32" i="14"/>
  <c r="AB32" i="14"/>
  <c r="AA32" i="14"/>
  <c r="Z32" i="14"/>
  <c r="AH32" i="14" s="1"/>
  <c r="N32" i="14"/>
  <c r="AG31" i="14"/>
  <c r="M31" i="14" s="1"/>
  <c r="AF31" i="14"/>
  <c r="AE31" i="14"/>
  <c r="AD31" i="14"/>
  <c r="AC31" i="14"/>
  <c r="AB31" i="14"/>
  <c r="AA31" i="14"/>
  <c r="Z31" i="14"/>
  <c r="AH31" i="14" s="1"/>
  <c r="N31" i="14"/>
  <c r="AG30" i="14"/>
  <c r="M30" i="14" s="1"/>
  <c r="AF30" i="14"/>
  <c r="AE30" i="14"/>
  <c r="AD30" i="14"/>
  <c r="AC30" i="14"/>
  <c r="AB30" i="14"/>
  <c r="AA30" i="14"/>
  <c r="Z30" i="14"/>
  <c r="AH30" i="14" s="1"/>
  <c r="N30" i="14"/>
  <c r="AG29" i="14"/>
  <c r="M29" i="14" s="1"/>
  <c r="AF29" i="14"/>
  <c r="AE29" i="14"/>
  <c r="AD29" i="14"/>
  <c r="AC29" i="14"/>
  <c r="AB29" i="14"/>
  <c r="AA29" i="14"/>
  <c r="Z29" i="14"/>
  <c r="AH29" i="14" s="1"/>
  <c r="N29" i="14"/>
  <c r="AG28" i="14"/>
  <c r="M28" i="14" s="1"/>
  <c r="AF28" i="14"/>
  <c r="AE28" i="14"/>
  <c r="AD28" i="14"/>
  <c r="AC28" i="14"/>
  <c r="AB28" i="14"/>
  <c r="AA28" i="14"/>
  <c r="Z28" i="14"/>
  <c r="AH28" i="14" s="1"/>
  <c r="N28" i="14"/>
  <c r="AG27" i="14"/>
  <c r="M27" i="14" s="1"/>
  <c r="AF27" i="14"/>
  <c r="AE27" i="14"/>
  <c r="AD27" i="14"/>
  <c r="AC27" i="14"/>
  <c r="AB27" i="14"/>
  <c r="AA27" i="14"/>
  <c r="Z27" i="14"/>
  <c r="AH27" i="14" s="1"/>
  <c r="N27" i="14"/>
  <c r="AG26" i="14"/>
  <c r="M26" i="14" s="1"/>
  <c r="AF26" i="14"/>
  <c r="AE26" i="14"/>
  <c r="AD26" i="14"/>
  <c r="AC26" i="14"/>
  <c r="AB26" i="14"/>
  <c r="AA26" i="14"/>
  <c r="Z26" i="14"/>
  <c r="AH26" i="14" s="1"/>
  <c r="N26" i="14"/>
  <c r="AG25" i="14"/>
  <c r="M25" i="14" s="1"/>
  <c r="AF25" i="14"/>
  <c r="AE25" i="14"/>
  <c r="AD25" i="14"/>
  <c r="AC25" i="14"/>
  <c r="AB25" i="14"/>
  <c r="AA25" i="14"/>
  <c r="Z25" i="14"/>
  <c r="AH25" i="14" s="1"/>
  <c r="N25" i="14"/>
  <c r="AG24" i="14"/>
  <c r="M24" i="14" s="1"/>
  <c r="AF24" i="14"/>
  <c r="AE24" i="14"/>
  <c r="AD24" i="14"/>
  <c r="AC24" i="14"/>
  <c r="AB24" i="14"/>
  <c r="AA24" i="14"/>
  <c r="Z24" i="14"/>
  <c r="AH24" i="14" s="1"/>
  <c r="N24" i="14"/>
  <c r="AG23" i="14"/>
  <c r="M23" i="14" s="1"/>
  <c r="AF23" i="14"/>
  <c r="AE23" i="14"/>
  <c r="AD23" i="14"/>
  <c r="AC23" i="14"/>
  <c r="AB23" i="14"/>
  <c r="AA23" i="14"/>
  <c r="Z23" i="14"/>
  <c r="AH23" i="14" s="1"/>
  <c r="N23" i="14"/>
  <c r="AG22" i="14"/>
  <c r="M22" i="14" s="1"/>
  <c r="AF22" i="14"/>
  <c r="AE22" i="14"/>
  <c r="AD22" i="14"/>
  <c r="AC22" i="14"/>
  <c r="AB22" i="14"/>
  <c r="AA22" i="14"/>
  <c r="Z22" i="14"/>
  <c r="AH22" i="14" s="1"/>
  <c r="N22" i="14"/>
  <c r="AG21" i="14"/>
  <c r="M21" i="14" s="1"/>
  <c r="AF21" i="14"/>
  <c r="AE21" i="14"/>
  <c r="AD21" i="14"/>
  <c r="AC21" i="14"/>
  <c r="AB21" i="14"/>
  <c r="AA21" i="14"/>
  <c r="Z21" i="14"/>
  <c r="AH21" i="14" s="1"/>
  <c r="N21" i="14"/>
  <c r="AG20" i="14"/>
  <c r="M20" i="14" s="1"/>
  <c r="AF20" i="14"/>
  <c r="AE20" i="14"/>
  <c r="AD20" i="14"/>
  <c r="AC20" i="14"/>
  <c r="AB20" i="14"/>
  <c r="AA20" i="14"/>
  <c r="Z20" i="14"/>
  <c r="AH20" i="14" s="1"/>
  <c r="N20" i="14"/>
  <c r="AG19" i="14"/>
  <c r="M19" i="14" s="1"/>
  <c r="AF19" i="14"/>
  <c r="AE19" i="14"/>
  <c r="AD19" i="14"/>
  <c r="AC19" i="14"/>
  <c r="AB19" i="14"/>
  <c r="AA19" i="14"/>
  <c r="Z19" i="14"/>
  <c r="AH19" i="14" s="1"/>
  <c r="N19" i="14"/>
  <c r="AG18" i="14"/>
  <c r="M18" i="14" s="1"/>
  <c r="AF18" i="14"/>
  <c r="AE18" i="14"/>
  <c r="AD18" i="14"/>
  <c r="AC18" i="14"/>
  <c r="AB18" i="14"/>
  <c r="AA18" i="14"/>
  <c r="Z18" i="14"/>
  <c r="AH18" i="14" s="1"/>
  <c r="N18" i="14"/>
  <c r="AG17" i="14"/>
  <c r="M17" i="14" s="1"/>
  <c r="AF17" i="14"/>
  <c r="AE17" i="14"/>
  <c r="AD17" i="14"/>
  <c r="AC17" i="14"/>
  <c r="AB17" i="14"/>
  <c r="AA17" i="14"/>
  <c r="Z17" i="14"/>
  <c r="AH17" i="14" s="1"/>
  <c r="N17" i="14"/>
  <c r="AG16" i="14"/>
  <c r="M16" i="14" s="1"/>
  <c r="AF16" i="14"/>
  <c r="AE16" i="14"/>
  <c r="AD16" i="14"/>
  <c r="AC16" i="14"/>
  <c r="AB16" i="14"/>
  <c r="AA16" i="14"/>
  <c r="Z16" i="14"/>
  <c r="AH16" i="14" s="1"/>
  <c r="N16" i="14"/>
  <c r="AG15" i="14"/>
  <c r="M15" i="14" s="1"/>
  <c r="AF15" i="14"/>
  <c r="AE15" i="14"/>
  <c r="AD15" i="14"/>
  <c r="AC15" i="14"/>
  <c r="AB15" i="14"/>
  <c r="AA15" i="14"/>
  <c r="Z15" i="14"/>
  <c r="AH15" i="14" s="1"/>
  <c r="N15" i="14"/>
  <c r="AG14" i="14"/>
  <c r="M14" i="14" s="1"/>
  <c r="AF14" i="14"/>
  <c r="AE14" i="14"/>
  <c r="AD14" i="14"/>
  <c r="AC14" i="14"/>
  <c r="AB14" i="14"/>
  <c r="AA14" i="14"/>
  <c r="Z14" i="14"/>
  <c r="AH14" i="14" s="1"/>
  <c r="N14" i="14"/>
  <c r="AG13" i="14"/>
  <c r="M13" i="14" s="1"/>
  <c r="AF13" i="14"/>
  <c r="AE13" i="14"/>
  <c r="AD13" i="14"/>
  <c r="AC13" i="14"/>
  <c r="AB13" i="14"/>
  <c r="AA13" i="14"/>
  <c r="Z13" i="14"/>
  <c r="AH13" i="14" s="1"/>
  <c r="N13" i="14"/>
  <c r="AG12" i="14"/>
  <c r="M12" i="14" s="1"/>
  <c r="AF12" i="14"/>
  <c r="AE12" i="14"/>
  <c r="AD12" i="14"/>
  <c r="AC12" i="14"/>
  <c r="AB12" i="14"/>
  <c r="AA12" i="14"/>
  <c r="Z12" i="14"/>
  <c r="AH12" i="14" s="1"/>
  <c r="N12" i="14"/>
  <c r="AG11" i="14"/>
  <c r="M11" i="14" s="1"/>
  <c r="AF11" i="14"/>
  <c r="AE11" i="14"/>
  <c r="AD11" i="14"/>
  <c r="AC11" i="14"/>
  <c r="AB11" i="14"/>
  <c r="AA11" i="14"/>
  <c r="Z11" i="14"/>
  <c r="AH11" i="14" s="1"/>
  <c r="N11" i="14"/>
  <c r="AG10" i="14"/>
  <c r="M10" i="14" s="1"/>
  <c r="AF10" i="14"/>
  <c r="AE10" i="14"/>
  <c r="AD10" i="14"/>
  <c r="AC10" i="14"/>
  <c r="AB10" i="14"/>
  <c r="AA10" i="14"/>
  <c r="Z10" i="14"/>
  <c r="AH10" i="14" s="1"/>
  <c r="N10" i="14"/>
  <c r="AG9" i="14"/>
  <c r="M9" i="14" s="1"/>
  <c r="AF9" i="14"/>
  <c r="AE9" i="14"/>
  <c r="AD9" i="14"/>
  <c r="AC9" i="14"/>
  <c r="AB9" i="14"/>
  <c r="AA9" i="14"/>
  <c r="Z9" i="14"/>
  <c r="AH9" i="14" s="1"/>
  <c r="N9" i="14"/>
  <c r="AG8" i="14"/>
  <c r="M8" i="14" s="1"/>
  <c r="AF8" i="14"/>
  <c r="AE8" i="14"/>
  <c r="AD8" i="14"/>
  <c r="AC8" i="14"/>
  <c r="AB8" i="14"/>
  <c r="AA8" i="14"/>
  <c r="Z8" i="14"/>
  <c r="AH8" i="14" s="1"/>
  <c r="N8" i="14"/>
  <c r="AG7" i="14"/>
  <c r="M7" i="14" s="1"/>
  <c r="AF7" i="14"/>
  <c r="AE7" i="14"/>
  <c r="AD7" i="14"/>
  <c r="AC7" i="14"/>
  <c r="AB7" i="14"/>
  <c r="AA7" i="14"/>
  <c r="Z7" i="14"/>
  <c r="AH7" i="14" s="1"/>
  <c r="N7" i="14"/>
  <c r="AG6" i="14"/>
  <c r="M6" i="14" s="1"/>
  <c r="AF6" i="14"/>
  <c r="AE6" i="14"/>
  <c r="AD6" i="14"/>
  <c r="AC6" i="14"/>
  <c r="AB6" i="14"/>
  <c r="AA6" i="14"/>
  <c r="Z6" i="14"/>
  <c r="AH6" i="14" s="1"/>
  <c r="N6" i="14"/>
  <c r="AG5" i="14"/>
  <c r="M5" i="14" s="1"/>
  <c r="AF5" i="14"/>
  <c r="AE5" i="14"/>
  <c r="AD5" i="14"/>
  <c r="AC5" i="14"/>
  <c r="AB5" i="14"/>
  <c r="AA5" i="14"/>
  <c r="Z5" i="14"/>
  <c r="AH5" i="14" s="1"/>
  <c r="N5" i="14"/>
  <c r="W92" i="13"/>
  <c r="V92" i="13"/>
  <c r="U92" i="13"/>
  <c r="W91" i="13"/>
  <c r="V91" i="13"/>
  <c r="U91" i="13"/>
  <c r="W90" i="13"/>
  <c r="V90" i="13"/>
  <c r="U90" i="13"/>
  <c r="W89" i="13"/>
  <c r="V89" i="13"/>
  <c r="U89" i="13"/>
  <c r="W88" i="13"/>
  <c r="V88" i="13"/>
  <c r="U88" i="13"/>
  <c r="W87" i="13"/>
  <c r="V87" i="13"/>
  <c r="U87" i="13"/>
  <c r="W86" i="13"/>
  <c r="V86" i="13"/>
  <c r="U86" i="13"/>
  <c r="W85" i="13"/>
  <c r="V85" i="13"/>
  <c r="U85" i="13"/>
  <c r="W84" i="13"/>
  <c r="V84" i="13"/>
  <c r="U84" i="13"/>
  <c r="W83" i="13"/>
  <c r="V83" i="13"/>
  <c r="U83" i="13"/>
  <c r="W82" i="13"/>
  <c r="V82" i="13"/>
  <c r="U82" i="13"/>
  <c r="W81" i="13"/>
  <c r="V81" i="13"/>
  <c r="U81" i="13"/>
  <c r="W80" i="13"/>
  <c r="V80" i="13"/>
  <c r="U80" i="13"/>
  <c r="W79" i="13"/>
  <c r="V79" i="13"/>
  <c r="U79" i="13"/>
  <c r="W78" i="13"/>
  <c r="V78" i="13"/>
  <c r="U78" i="13"/>
  <c r="W77" i="13"/>
  <c r="V77" i="13"/>
  <c r="U77" i="13"/>
  <c r="W76" i="13"/>
  <c r="V76" i="13"/>
  <c r="U76" i="13"/>
  <c r="W75" i="13"/>
  <c r="V75" i="13"/>
  <c r="U75" i="13"/>
  <c r="W74" i="13"/>
  <c r="V74" i="13"/>
  <c r="U74" i="13"/>
  <c r="W73" i="13"/>
  <c r="V73" i="13"/>
  <c r="U73" i="13"/>
  <c r="W72" i="13"/>
  <c r="V72" i="13"/>
  <c r="U72" i="13"/>
  <c r="W71" i="13"/>
  <c r="V71" i="13"/>
  <c r="U71" i="13"/>
  <c r="W70" i="13"/>
  <c r="V70" i="13"/>
  <c r="U70" i="13"/>
  <c r="W69" i="13"/>
  <c r="V69" i="13"/>
  <c r="U69" i="13"/>
  <c r="W68" i="13"/>
  <c r="V68" i="13"/>
  <c r="U68" i="13"/>
  <c r="W67" i="13"/>
  <c r="V67" i="13"/>
  <c r="U67" i="13"/>
  <c r="W66" i="13"/>
  <c r="V66" i="13"/>
  <c r="U66" i="13"/>
  <c r="W65" i="13"/>
  <c r="V65" i="13"/>
  <c r="U65" i="13"/>
  <c r="W64" i="13"/>
  <c r="V64" i="13"/>
  <c r="U64" i="13"/>
  <c r="W63" i="13"/>
  <c r="V63" i="13"/>
  <c r="U63" i="13"/>
  <c r="W62" i="13"/>
  <c r="V62" i="13"/>
  <c r="U62" i="13"/>
  <c r="W61" i="13"/>
  <c r="V61" i="13"/>
  <c r="U61" i="13"/>
  <c r="W60" i="13"/>
  <c r="V60" i="13"/>
  <c r="U60" i="13"/>
  <c r="W59" i="13"/>
  <c r="V59" i="13"/>
  <c r="U59" i="13"/>
  <c r="W58" i="13"/>
  <c r="V58" i="13"/>
  <c r="U58" i="13"/>
  <c r="W57" i="13"/>
  <c r="V57" i="13"/>
  <c r="U57" i="13"/>
  <c r="W56" i="13"/>
  <c r="V56" i="13"/>
  <c r="U56" i="13"/>
  <c r="W55" i="13"/>
  <c r="V55" i="13"/>
  <c r="U55" i="13"/>
  <c r="W54" i="13"/>
  <c r="V54" i="13"/>
  <c r="U54" i="13"/>
  <c r="W53" i="13"/>
  <c r="V53" i="13"/>
  <c r="U53" i="13"/>
  <c r="W52" i="13"/>
  <c r="V52" i="13"/>
  <c r="U52" i="13"/>
  <c r="W51" i="13"/>
  <c r="V51" i="13"/>
  <c r="U51" i="13"/>
  <c r="W50" i="13"/>
  <c r="V50" i="13"/>
  <c r="U50" i="13"/>
  <c r="W49" i="13"/>
  <c r="V49" i="13"/>
  <c r="U49" i="13"/>
  <c r="W48" i="13"/>
  <c r="V48" i="13"/>
  <c r="U48" i="13"/>
  <c r="W47" i="13"/>
  <c r="V47" i="13"/>
  <c r="U47" i="13"/>
  <c r="W46" i="13"/>
  <c r="V46" i="13"/>
  <c r="U46" i="13"/>
  <c r="W45" i="13"/>
  <c r="V45" i="13"/>
  <c r="U45" i="13"/>
  <c r="W44" i="13"/>
  <c r="V44" i="13"/>
  <c r="U44" i="13"/>
  <c r="W43" i="13"/>
  <c r="V43" i="13"/>
  <c r="U43" i="13"/>
  <c r="W42" i="13"/>
  <c r="V42" i="13"/>
  <c r="U42" i="13"/>
  <c r="W41" i="13"/>
  <c r="V41" i="13"/>
  <c r="U41" i="13"/>
  <c r="W40" i="13"/>
  <c r="V40" i="13"/>
  <c r="U40" i="13"/>
  <c r="W39" i="13"/>
  <c r="V39" i="13"/>
  <c r="U39" i="13"/>
  <c r="W38" i="13"/>
  <c r="V38" i="13"/>
  <c r="U38" i="13"/>
  <c r="W37" i="13"/>
  <c r="V37" i="13"/>
  <c r="U37" i="13"/>
  <c r="W36" i="13"/>
  <c r="V36" i="13"/>
  <c r="U36" i="13"/>
  <c r="W35" i="13"/>
  <c r="V35" i="13"/>
  <c r="U35" i="13"/>
  <c r="W34" i="13"/>
  <c r="V34" i="13"/>
  <c r="U34" i="13"/>
  <c r="W33" i="13"/>
  <c r="V33" i="13"/>
  <c r="U33" i="13"/>
  <c r="W32" i="13"/>
  <c r="V32" i="13"/>
  <c r="U32" i="13"/>
  <c r="W31" i="13"/>
  <c r="V31" i="13"/>
  <c r="U31" i="13"/>
  <c r="W30" i="13"/>
  <c r="V30" i="13"/>
  <c r="U30" i="13"/>
  <c r="W29" i="13"/>
  <c r="V29" i="13"/>
  <c r="U29" i="13"/>
  <c r="W28" i="13"/>
  <c r="V28" i="13"/>
  <c r="U28" i="13"/>
  <c r="W27" i="13"/>
  <c r="V27" i="13"/>
  <c r="U27" i="13"/>
  <c r="W26" i="13"/>
  <c r="V26" i="13"/>
  <c r="U26" i="13"/>
  <c r="W25" i="13"/>
  <c r="V25" i="13"/>
  <c r="U25" i="13"/>
  <c r="W24" i="13"/>
  <c r="V24" i="13"/>
  <c r="U24" i="13"/>
  <c r="W23" i="13"/>
  <c r="V23" i="13"/>
  <c r="U23" i="13"/>
  <c r="W22" i="13"/>
  <c r="V22" i="13"/>
  <c r="U22" i="13"/>
  <c r="W21" i="13"/>
  <c r="V21" i="13"/>
  <c r="U21" i="13"/>
  <c r="W20" i="13"/>
  <c r="V20" i="13"/>
  <c r="U20" i="13"/>
  <c r="W19" i="13"/>
  <c r="V19" i="13"/>
  <c r="U19" i="13"/>
  <c r="W18" i="13"/>
  <c r="V18" i="13"/>
  <c r="U18" i="13"/>
  <c r="W17" i="13"/>
  <c r="V17" i="13"/>
  <c r="U17" i="13"/>
  <c r="W16" i="13"/>
  <c r="V16" i="13"/>
  <c r="U16" i="13"/>
  <c r="W15" i="13"/>
  <c r="V15" i="13"/>
  <c r="U15" i="13"/>
  <c r="W14" i="13"/>
  <c r="V14" i="13"/>
  <c r="U14" i="13"/>
  <c r="W13" i="13"/>
  <c r="V13" i="13"/>
  <c r="U13" i="13"/>
  <c r="W12" i="13"/>
  <c r="V12" i="13"/>
  <c r="U12" i="13"/>
  <c r="W11" i="13"/>
  <c r="V11" i="13"/>
  <c r="U11" i="13"/>
  <c r="W10" i="13"/>
  <c r="V10" i="13"/>
  <c r="U10" i="13"/>
  <c r="W9" i="13"/>
  <c r="V9" i="13"/>
  <c r="U9" i="13"/>
  <c r="W8" i="13"/>
  <c r="V8" i="13"/>
  <c r="U8" i="13"/>
  <c r="W7" i="13"/>
  <c r="V7" i="13"/>
  <c r="U7" i="13"/>
  <c r="W6" i="13"/>
  <c r="V6" i="13"/>
  <c r="U6" i="13"/>
  <c r="W5" i="13"/>
  <c r="V5" i="13"/>
  <c r="U5" i="13"/>
  <c r="X92" i="11"/>
  <c r="X91" i="11"/>
  <c r="X90" i="11"/>
  <c r="X89" i="11"/>
  <c r="X88" i="11"/>
  <c r="X87" i="11"/>
  <c r="X86" i="11"/>
  <c r="X85" i="11"/>
  <c r="X84" i="11"/>
  <c r="X83" i="11"/>
  <c r="X82" i="11"/>
  <c r="X81" i="11"/>
  <c r="X80" i="11"/>
  <c r="X79" i="11"/>
  <c r="X78" i="11"/>
  <c r="X77" i="11"/>
  <c r="X76" i="11"/>
  <c r="X75" i="11"/>
  <c r="X74" i="11"/>
  <c r="X73" i="11"/>
  <c r="X72" i="11"/>
  <c r="X71" i="11"/>
  <c r="X70" i="11"/>
  <c r="X69" i="11"/>
  <c r="X68" i="11"/>
  <c r="X67" i="11"/>
  <c r="X66" i="11"/>
  <c r="X65" i="11"/>
  <c r="X64" i="11"/>
  <c r="X63" i="11"/>
  <c r="X62" i="11"/>
  <c r="X61" i="11"/>
  <c r="X60" i="11"/>
  <c r="X59" i="11"/>
  <c r="X58" i="11"/>
  <c r="X57" i="11"/>
  <c r="X56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9" i="11"/>
  <c r="X38" i="11"/>
  <c r="X37" i="11"/>
  <c r="X36" i="11"/>
  <c r="X35" i="11"/>
  <c r="X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X5" i="11"/>
  <c r="W92" i="11"/>
  <c r="W91" i="11"/>
  <c r="W90" i="11"/>
  <c r="W89" i="11"/>
  <c r="W88" i="11"/>
  <c r="W87" i="11"/>
  <c r="W86" i="11"/>
  <c r="W85" i="11"/>
  <c r="W84" i="11"/>
  <c r="W83" i="11"/>
  <c r="W82" i="11"/>
  <c r="W81" i="11"/>
  <c r="W80" i="11"/>
  <c r="W79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64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V92" i="11"/>
  <c r="V91" i="11"/>
  <c r="V90" i="11"/>
  <c r="V89" i="11"/>
  <c r="V88" i="11"/>
  <c r="V87" i="11"/>
  <c r="V86" i="11"/>
  <c r="V85" i="11"/>
  <c r="V84" i="11"/>
  <c r="V83" i="11"/>
  <c r="V82" i="11"/>
  <c r="V81" i="11"/>
  <c r="V80" i="11"/>
  <c r="V79" i="11"/>
  <c r="V78" i="11"/>
  <c r="V77" i="11"/>
  <c r="V76" i="11"/>
  <c r="V75" i="11"/>
  <c r="V74" i="11"/>
  <c r="V73" i="11"/>
  <c r="V72" i="11"/>
  <c r="V71" i="11"/>
  <c r="V70" i="11"/>
  <c r="V6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U5" i="11"/>
  <c r="U92" i="11"/>
  <c r="U91" i="11"/>
  <c r="U90" i="11"/>
  <c r="U89" i="11"/>
  <c r="U88" i="11"/>
  <c r="U87" i="11"/>
  <c r="U86" i="11"/>
  <c r="U85" i="11"/>
  <c r="U84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9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U6" i="11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7" i="8"/>
  <c r="Q6" i="8"/>
  <c r="Q5" i="8"/>
  <c r="L87" i="14" l="1"/>
  <c r="L10" i="14"/>
  <c r="J22" i="14"/>
  <c r="L26" i="14"/>
  <c r="K9" i="14"/>
  <c r="L15" i="14"/>
  <c r="K17" i="14"/>
  <c r="K46" i="14"/>
  <c r="L52" i="14"/>
  <c r="K56" i="14"/>
  <c r="J66" i="14"/>
  <c r="L66" i="14"/>
  <c r="L80" i="14"/>
  <c r="L88" i="14"/>
  <c r="K90" i="14"/>
  <c r="L34" i="14"/>
  <c r="J37" i="14"/>
  <c r="L78" i="14"/>
  <c r="L36" i="14"/>
  <c r="L57" i="14"/>
  <c r="L17" i="14"/>
  <c r="J78" i="14"/>
  <c r="J85" i="14"/>
  <c r="L83" i="14"/>
  <c r="J9" i="14"/>
  <c r="L13" i="14"/>
  <c r="J10" i="14"/>
  <c r="K16" i="14"/>
  <c r="K24" i="14"/>
  <c r="J26" i="14"/>
  <c r="K30" i="14"/>
  <c r="J39" i="14"/>
  <c r="K52" i="14"/>
  <c r="L31" i="14"/>
  <c r="L53" i="14"/>
  <c r="L40" i="14"/>
  <c r="J43" i="14"/>
  <c r="L47" i="14"/>
  <c r="K49" i="14"/>
  <c r="J51" i="14"/>
  <c r="J57" i="14"/>
  <c r="K62" i="14"/>
  <c r="L75" i="14"/>
  <c r="K92" i="14"/>
  <c r="L35" i="14"/>
  <c r="K43" i="14"/>
  <c r="J45" i="14"/>
  <c r="J53" i="14"/>
  <c r="L69" i="14"/>
  <c r="K66" i="14"/>
  <c r="L79" i="14"/>
  <c r="J77" i="14"/>
  <c r="L9" i="14"/>
  <c r="K11" i="14"/>
  <c r="L23" i="14"/>
  <c r="J27" i="14"/>
  <c r="L29" i="14"/>
  <c r="K38" i="14"/>
  <c r="J40" i="14"/>
  <c r="L43" i="14"/>
  <c r="J47" i="14"/>
  <c r="L50" i="14"/>
  <c r="K70" i="14"/>
  <c r="J15" i="14"/>
  <c r="K19" i="14"/>
  <c r="J35" i="14"/>
  <c r="K60" i="14"/>
  <c r="L71" i="14"/>
  <c r="J75" i="14"/>
  <c r="K80" i="14"/>
  <c r="L86" i="14"/>
  <c r="J86" i="14"/>
  <c r="L61" i="14"/>
  <c r="L51" i="14"/>
  <c r="K57" i="14"/>
  <c r="J88" i="14"/>
  <c r="J23" i="14"/>
  <c r="K77" i="14"/>
  <c r="J12" i="14"/>
  <c r="J17" i="14"/>
  <c r="K22" i="14"/>
  <c r="J24" i="14"/>
  <c r="J30" i="14"/>
  <c r="L39" i="14"/>
  <c r="J42" i="14"/>
  <c r="J49" i="14"/>
  <c r="L58" i="14"/>
  <c r="L74" i="14"/>
  <c r="K76" i="14"/>
  <c r="K81" i="14"/>
  <c r="K88" i="14"/>
  <c r="J90" i="14"/>
  <c r="L18" i="14"/>
  <c r="L28" i="14"/>
  <c r="K44" i="14"/>
  <c r="L54" i="14"/>
  <c r="J56" i="14"/>
  <c r="J67" i="14"/>
  <c r="L73" i="14"/>
  <c r="J76" i="14"/>
  <c r="L84" i="14"/>
  <c r="K85" i="14"/>
  <c r="K86" i="14"/>
  <c r="J87" i="14"/>
  <c r="J92" i="14"/>
  <c r="J81" i="14"/>
  <c r="J32" i="14"/>
  <c r="K35" i="14"/>
  <c r="K5" i="14"/>
  <c r="J6" i="14"/>
  <c r="J48" i="14"/>
  <c r="J8" i="14"/>
  <c r="L11" i="14"/>
  <c r="J14" i="14"/>
  <c r="J18" i="14"/>
  <c r="L20" i="14"/>
  <c r="L25" i="14"/>
  <c r="K27" i="14"/>
  <c r="J28" i="14"/>
  <c r="K33" i="14"/>
  <c r="J34" i="14"/>
  <c r="K41" i="14"/>
  <c r="L45" i="14"/>
  <c r="K47" i="14"/>
  <c r="K48" i="14"/>
  <c r="J50" i="14"/>
  <c r="J54" i="14"/>
  <c r="L56" i="14"/>
  <c r="J65" i="14"/>
  <c r="L67" i="14"/>
  <c r="K68" i="14"/>
  <c r="J73" i="14"/>
  <c r="L76" i="14"/>
  <c r="J84" i="14"/>
  <c r="L92" i="14"/>
  <c r="L6" i="14"/>
  <c r="L12" i="14"/>
  <c r="J19" i="14"/>
  <c r="J29" i="14"/>
  <c r="L33" i="14"/>
  <c r="K50" i="14"/>
  <c r="K54" i="14"/>
  <c r="J55" i="14"/>
  <c r="K65" i="14"/>
  <c r="L68" i="14"/>
  <c r="J70" i="14"/>
  <c r="K73" i="14"/>
  <c r="J74" i="14"/>
  <c r="J79" i="14"/>
  <c r="K84" i="14"/>
  <c r="K29" i="14"/>
  <c r="K79" i="14"/>
  <c r="K12" i="14"/>
  <c r="J13" i="14"/>
  <c r="K40" i="14"/>
  <c r="J63" i="14"/>
  <c r="L91" i="14"/>
  <c r="K10" i="14"/>
  <c r="K18" i="14"/>
  <c r="K20" i="14"/>
  <c r="L42" i="14"/>
  <c r="K51" i="14"/>
  <c r="L63" i="14"/>
  <c r="J69" i="14"/>
  <c r="L81" i="14"/>
  <c r="K25" i="14"/>
  <c r="L82" i="14"/>
  <c r="J16" i="14"/>
  <c r="L55" i="14"/>
  <c r="J61" i="14"/>
  <c r="J38" i="14"/>
  <c r="L59" i="14"/>
  <c r="J20" i="14"/>
  <c r="J89" i="14"/>
  <c r="K28" i="14"/>
  <c r="K15" i="14"/>
  <c r="J46" i="14"/>
  <c r="L90" i="14"/>
  <c r="L7" i="14"/>
  <c r="K26" i="14"/>
  <c r="K34" i="14"/>
  <c r="L5" i="14"/>
  <c r="K6" i="14"/>
  <c r="J11" i="14"/>
  <c r="K14" i="14"/>
  <c r="L19" i="14"/>
  <c r="J25" i="14"/>
  <c r="L27" i="14"/>
  <c r="J33" i="14"/>
  <c r="L41" i="14"/>
  <c r="K58" i="14"/>
  <c r="J59" i="14"/>
  <c r="K64" i="14"/>
  <c r="J68" i="14"/>
  <c r="L70" i="14"/>
  <c r="K74" i="14"/>
  <c r="L77" i="14"/>
  <c r="K78" i="14"/>
  <c r="K82" i="14"/>
  <c r="J83" i="14"/>
  <c r="L85" i="14"/>
  <c r="K89" i="14"/>
  <c r="K31" i="14"/>
  <c r="K45" i="14"/>
  <c r="K75" i="14"/>
  <c r="K91" i="14"/>
  <c r="J7" i="14"/>
  <c r="L8" i="14"/>
  <c r="K13" i="14"/>
  <c r="L22" i="14"/>
  <c r="L24" i="14"/>
  <c r="K36" i="14"/>
  <c r="L38" i="14"/>
  <c r="J44" i="14"/>
  <c r="L49" i="14"/>
  <c r="L60" i="14"/>
  <c r="L62" i="14"/>
  <c r="L64" i="14"/>
  <c r="K69" i="14"/>
  <c r="K71" i="14"/>
  <c r="J72" i="14"/>
  <c r="K8" i="14"/>
  <c r="J21" i="14"/>
  <c r="K23" i="14"/>
  <c r="K39" i="14"/>
  <c r="K67" i="14"/>
  <c r="K83" i="14"/>
  <c r="K87" i="14"/>
  <c r="L89" i="14"/>
  <c r="J5" i="14"/>
  <c r="K7" i="14"/>
  <c r="K32" i="14"/>
  <c r="K61" i="14"/>
  <c r="K63" i="14"/>
  <c r="K72" i="14"/>
  <c r="Y5" i="11"/>
  <c r="S5" i="11" s="1"/>
  <c r="L14" i="14"/>
  <c r="L16" i="14"/>
  <c r="K21" i="14"/>
  <c r="J31" i="14"/>
  <c r="L32" i="14"/>
  <c r="K37" i="14"/>
  <c r="K42" i="14"/>
  <c r="L44" i="14"/>
  <c r="L46" i="14"/>
  <c r="L48" i="14"/>
  <c r="K53" i="14"/>
  <c r="K55" i="14"/>
  <c r="K59" i="14"/>
  <c r="J60" i="14"/>
  <c r="J62" i="14"/>
  <c r="J64" i="14"/>
  <c r="L65" i="14"/>
  <c r="L72" i="14"/>
  <c r="J82" i="14"/>
  <c r="J91" i="14"/>
  <c r="L21" i="14"/>
  <c r="L30" i="14"/>
  <c r="J36" i="14"/>
  <c r="L37" i="14"/>
  <c r="J41" i="14"/>
  <c r="J52" i="14"/>
  <c r="J58" i="14"/>
  <c r="J71" i="14"/>
  <c r="J80" i="14"/>
  <c r="Y78" i="13"/>
  <c r="S78" i="13" s="1"/>
  <c r="Y80" i="13"/>
  <c r="S80" i="13" s="1"/>
  <c r="Y82" i="13"/>
  <c r="S82" i="13" s="1"/>
  <c r="Y84" i="13"/>
  <c r="S84" i="13" s="1"/>
  <c r="Y86" i="13"/>
  <c r="S86" i="13" s="1"/>
  <c r="Y88" i="13"/>
  <c r="S88" i="13" s="1"/>
  <c r="Y90" i="13"/>
  <c r="S90" i="13" s="1"/>
  <c r="Y92" i="13"/>
  <c r="S92" i="13" s="1"/>
  <c r="Y15" i="13"/>
  <c r="S15" i="13" s="1"/>
  <c r="Y17" i="13"/>
  <c r="S17" i="13" s="1"/>
  <c r="Y29" i="13"/>
  <c r="S29" i="13" s="1"/>
  <c r="Y79" i="13"/>
  <c r="S79" i="13" s="1"/>
  <c r="Y81" i="13"/>
  <c r="S81" i="13" s="1"/>
  <c r="Y83" i="13"/>
  <c r="S83" i="13" s="1"/>
  <c r="Y85" i="13"/>
  <c r="S85" i="13" s="1"/>
  <c r="Y87" i="13"/>
  <c r="S87" i="13" s="1"/>
  <c r="Y89" i="13"/>
  <c r="S89" i="13" s="1"/>
  <c r="Y41" i="13"/>
  <c r="S41" i="13" s="1"/>
  <c r="Y57" i="13"/>
  <c r="S57" i="13" s="1"/>
  <c r="Y10" i="13"/>
  <c r="S10" i="13" s="1"/>
  <c r="Y26" i="13"/>
  <c r="S26" i="13" s="1"/>
  <c r="Y58" i="13"/>
  <c r="S58" i="13" s="1"/>
  <c r="Y27" i="13"/>
  <c r="S27" i="13" s="1"/>
  <c r="Y45" i="13"/>
  <c r="S45" i="13" s="1"/>
  <c r="Y59" i="13"/>
  <c r="S59" i="13" s="1"/>
  <c r="Y61" i="13"/>
  <c r="S61" i="13" s="1"/>
  <c r="Y20" i="13"/>
  <c r="S20" i="13" s="1"/>
  <c r="Y42" i="13"/>
  <c r="S42" i="13" s="1"/>
  <c r="Y54" i="13"/>
  <c r="S54" i="13" s="1"/>
  <c r="Y36" i="13"/>
  <c r="S36" i="13" s="1"/>
  <c r="Y38" i="13"/>
  <c r="S38" i="13" s="1"/>
  <c r="Y74" i="13"/>
  <c r="S74" i="13" s="1"/>
  <c r="Y70" i="13"/>
  <c r="S70" i="13" s="1"/>
  <c r="Y53" i="13"/>
  <c r="S53" i="13" s="1"/>
  <c r="Y55" i="13"/>
  <c r="S55" i="13" s="1"/>
  <c r="Y67" i="13"/>
  <c r="S67" i="13" s="1"/>
  <c r="Y32" i="13"/>
  <c r="S32" i="13" s="1"/>
  <c r="Y63" i="13"/>
  <c r="S63" i="13" s="1"/>
  <c r="Y71" i="13"/>
  <c r="S71" i="13" s="1"/>
  <c r="Y73" i="13"/>
  <c r="S73" i="13" s="1"/>
  <c r="Y7" i="13"/>
  <c r="S7" i="13" s="1"/>
  <c r="Y9" i="13"/>
  <c r="S9" i="13" s="1"/>
  <c r="Y23" i="13"/>
  <c r="S23" i="13" s="1"/>
  <c r="Y40" i="13"/>
  <c r="S40" i="13" s="1"/>
  <c r="Y77" i="13"/>
  <c r="S77" i="13" s="1"/>
  <c r="Y19" i="13"/>
  <c r="S19" i="13" s="1"/>
  <c r="Y46" i="13"/>
  <c r="S46" i="13" s="1"/>
  <c r="Y48" i="13"/>
  <c r="S48" i="13" s="1"/>
  <c r="Y50" i="13"/>
  <c r="S50" i="13" s="1"/>
  <c r="Y52" i="13"/>
  <c r="S52" i="13" s="1"/>
  <c r="Y68" i="13"/>
  <c r="S68" i="13" s="1"/>
  <c r="Y13" i="13"/>
  <c r="S13" i="13" s="1"/>
  <c r="Y35" i="13"/>
  <c r="S35" i="13" s="1"/>
  <c r="Y56" i="13"/>
  <c r="S56" i="13" s="1"/>
  <c r="Y64" i="13"/>
  <c r="S64" i="13" s="1"/>
  <c r="Y6" i="13"/>
  <c r="S6" i="13" s="1"/>
  <c r="Y39" i="13"/>
  <c r="S39" i="13" s="1"/>
  <c r="Y33" i="13"/>
  <c r="S33" i="13" s="1"/>
  <c r="Y11" i="13"/>
  <c r="S11" i="13" s="1"/>
  <c r="Y24" i="13"/>
  <c r="S24" i="13" s="1"/>
  <c r="Y28" i="13"/>
  <c r="S28" i="13" s="1"/>
  <c r="Y37" i="13"/>
  <c r="S37" i="13" s="1"/>
  <c r="Y44" i="13"/>
  <c r="S44" i="13" s="1"/>
  <c r="Y75" i="13"/>
  <c r="S75" i="13" s="1"/>
  <c r="Y91" i="13"/>
  <c r="S91" i="13" s="1"/>
  <c r="Y8" i="13"/>
  <c r="S8" i="13" s="1"/>
  <c r="Y21" i="13"/>
  <c r="S21" i="13" s="1"/>
  <c r="Y30" i="13"/>
  <c r="S30" i="13" s="1"/>
  <c r="Y34" i="13"/>
  <c r="S34" i="13" s="1"/>
  <c r="Y72" i="13"/>
  <c r="S72" i="13" s="1"/>
  <c r="Y25" i="13"/>
  <c r="S25" i="13" s="1"/>
  <c r="Y65" i="13"/>
  <c r="S65" i="13" s="1"/>
  <c r="Y5" i="13"/>
  <c r="S5" i="13" s="1"/>
  <c r="Y12" i="13"/>
  <c r="S12" i="13" s="1"/>
  <c r="Y43" i="13"/>
  <c r="S43" i="13" s="1"/>
  <c r="Y60" i="13"/>
  <c r="S60" i="13" s="1"/>
  <c r="Y69" i="13"/>
  <c r="S69" i="13" s="1"/>
  <c r="Y76" i="13"/>
  <c r="S76" i="13" s="1"/>
  <c r="Y14" i="13"/>
  <c r="S14" i="13" s="1"/>
  <c r="Y16" i="13"/>
  <c r="S16" i="13" s="1"/>
  <c r="Y18" i="13"/>
  <c r="S18" i="13" s="1"/>
  <c r="Y22" i="13"/>
  <c r="S22" i="13" s="1"/>
  <c r="Y31" i="13"/>
  <c r="S31" i="13" s="1"/>
  <c r="Y47" i="13"/>
  <c r="S47" i="13" s="1"/>
  <c r="Y49" i="13"/>
  <c r="S49" i="13" s="1"/>
  <c r="Y51" i="13"/>
  <c r="S51" i="13" s="1"/>
  <c r="Y62" i="13"/>
  <c r="S62" i="13" s="1"/>
  <c r="Y66" i="13"/>
  <c r="S66" i="13" s="1"/>
  <c r="Y86" i="11"/>
  <c r="S86" i="11" s="1"/>
  <c r="Y7" i="11"/>
  <c r="S7" i="11" s="1"/>
  <c r="Y15" i="11"/>
  <c r="S15" i="11" s="1"/>
  <c r="Y23" i="11"/>
  <c r="S23" i="11" s="1"/>
  <c r="Y31" i="11"/>
  <c r="S31" i="11" s="1"/>
  <c r="Y39" i="11"/>
  <c r="S39" i="11" s="1"/>
  <c r="Y47" i="11"/>
  <c r="S47" i="11" s="1"/>
  <c r="Y55" i="11"/>
  <c r="S55" i="11" s="1"/>
  <c r="Y63" i="11"/>
  <c r="S63" i="11" s="1"/>
  <c r="Y71" i="11"/>
  <c r="S71" i="11" s="1"/>
  <c r="Y79" i="11"/>
  <c r="S79" i="11" s="1"/>
  <c r="Y87" i="11"/>
  <c r="S87" i="11" s="1"/>
  <c r="Y14" i="11"/>
  <c r="S14" i="11" s="1"/>
  <c r="Y78" i="11"/>
  <c r="S78" i="11" s="1"/>
  <c r="Y40" i="11"/>
  <c r="S40" i="11" s="1"/>
  <c r="Y80" i="11"/>
  <c r="S80" i="11" s="1"/>
  <c r="Y9" i="11"/>
  <c r="S9" i="11" s="1"/>
  <c r="Y17" i="11"/>
  <c r="S17" i="11" s="1"/>
  <c r="Y25" i="11"/>
  <c r="S25" i="11" s="1"/>
  <c r="Y33" i="11"/>
  <c r="S33" i="11" s="1"/>
  <c r="Y41" i="11"/>
  <c r="S41" i="11" s="1"/>
  <c r="Y49" i="11"/>
  <c r="S49" i="11" s="1"/>
  <c r="Y57" i="11"/>
  <c r="S57" i="11" s="1"/>
  <c r="Y65" i="11"/>
  <c r="S65" i="11" s="1"/>
  <c r="Y73" i="11"/>
  <c r="S73" i="11" s="1"/>
  <c r="Y81" i="11"/>
  <c r="S81" i="11" s="1"/>
  <c r="Y89" i="11"/>
  <c r="S89" i="11" s="1"/>
  <c r="Y38" i="11"/>
  <c r="S38" i="11" s="1"/>
  <c r="Y62" i="11"/>
  <c r="S62" i="11" s="1"/>
  <c r="Y16" i="11"/>
  <c r="S16" i="11" s="1"/>
  <c r="Y64" i="11"/>
  <c r="S64" i="11" s="1"/>
  <c r="Y10" i="11"/>
  <c r="S10" i="11" s="1"/>
  <c r="Y18" i="11"/>
  <c r="S18" i="11" s="1"/>
  <c r="Y26" i="11"/>
  <c r="S26" i="11" s="1"/>
  <c r="Y34" i="11"/>
  <c r="S34" i="11" s="1"/>
  <c r="Y42" i="11"/>
  <c r="S42" i="11" s="1"/>
  <c r="Y50" i="11"/>
  <c r="S50" i="11" s="1"/>
  <c r="Y58" i="11"/>
  <c r="S58" i="11" s="1"/>
  <c r="Y66" i="11"/>
  <c r="S66" i="11" s="1"/>
  <c r="Y74" i="11"/>
  <c r="S74" i="11" s="1"/>
  <c r="Y82" i="11"/>
  <c r="S82" i="11" s="1"/>
  <c r="Y90" i="11"/>
  <c r="S90" i="11" s="1"/>
  <c r="Y30" i="11"/>
  <c r="S30" i="11" s="1"/>
  <c r="Y46" i="11"/>
  <c r="S46" i="11" s="1"/>
  <c r="Y24" i="11"/>
  <c r="S24" i="11" s="1"/>
  <c r="Y56" i="11"/>
  <c r="S56" i="11" s="1"/>
  <c r="Y88" i="11"/>
  <c r="S88" i="11" s="1"/>
  <c r="Y11" i="11"/>
  <c r="S11" i="11" s="1"/>
  <c r="Y19" i="11"/>
  <c r="S19" i="11" s="1"/>
  <c r="Y27" i="11"/>
  <c r="S27" i="11" s="1"/>
  <c r="Y35" i="11"/>
  <c r="S35" i="11" s="1"/>
  <c r="Y43" i="11"/>
  <c r="S43" i="11" s="1"/>
  <c r="Y51" i="11"/>
  <c r="S51" i="11" s="1"/>
  <c r="Y59" i="11"/>
  <c r="S59" i="11" s="1"/>
  <c r="Y67" i="11"/>
  <c r="S67" i="11" s="1"/>
  <c r="Y75" i="11"/>
  <c r="S75" i="11" s="1"/>
  <c r="Y83" i="11"/>
  <c r="S83" i="11" s="1"/>
  <c r="Y91" i="11"/>
  <c r="S91" i="11" s="1"/>
  <c r="Y22" i="11"/>
  <c r="S22" i="11" s="1"/>
  <c r="Y54" i="11"/>
  <c r="S54" i="11" s="1"/>
  <c r="Y32" i="11"/>
  <c r="S32" i="11" s="1"/>
  <c r="Y12" i="11"/>
  <c r="S12" i="11" s="1"/>
  <c r="Y20" i="11"/>
  <c r="S20" i="11" s="1"/>
  <c r="Y28" i="11"/>
  <c r="S28" i="11" s="1"/>
  <c r="Y36" i="11"/>
  <c r="S36" i="11" s="1"/>
  <c r="Y44" i="11"/>
  <c r="S44" i="11" s="1"/>
  <c r="Y52" i="11"/>
  <c r="S52" i="11" s="1"/>
  <c r="Y60" i="11"/>
  <c r="S60" i="11" s="1"/>
  <c r="Y68" i="11"/>
  <c r="S68" i="11" s="1"/>
  <c r="Y76" i="11"/>
  <c r="S76" i="11" s="1"/>
  <c r="Y84" i="11"/>
  <c r="S84" i="11" s="1"/>
  <c r="Y92" i="11"/>
  <c r="S92" i="11" s="1"/>
  <c r="Y6" i="11"/>
  <c r="S6" i="11" s="1"/>
  <c r="Y70" i="11"/>
  <c r="S70" i="11" s="1"/>
  <c r="Y8" i="11"/>
  <c r="S8" i="11" s="1"/>
  <c r="Y48" i="11"/>
  <c r="S48" i="11" s="1"/>
  <c r="Y72" i="11"/>
  <c r="S72" i="11" s="1"/>
  <c r="Y13" i="11"/>
  <c r="S13" i="11" s="1"/>
  <c r="Y21" i="11"/>
  <c r="S21" i="11" s="1"/>
  <c r="Y29" i="11"/>
  <c r="S29" i="11" s="1"/>
  <c r="Y37" i="11"/>
  <c r="S37" i="11" s="1"/>
  <c r="Y45" i="11"/>
  <c r="S45" i="11" s="1"/>
  <c r="Y53" i="11"/>
  <c r="S53" i="11" s="1"/>
  <c r="Y61" i="11"/>
  <c r="S61" i="11" s="1"/>
  <c r="Y69" i="11"/>
  <c r="S69" i="11" s="1"/>
  <c r="Y77" i="11"/>
  <c r="S77" i="11" s="1"/>
  <c r="Y85" i="11"/>
  <c r="S85" i="11" s="1"/>
  <c r="AG92" i="9"/>
  <c r="AG91" i="9"/>
  <c r="AG90" i="9"/>
  <c r="AG89" i="9"/>
  <c r="AG88" i="9"/>
  <c r="AG87" i="9"/>
  <c r="AG86" i="9"/>
  <c r="AG85" i="9"/>
  <c r="AG84" i="9"/>
  <c r="AG83" i="9"/>
  <c r="AG82" i="9"/>
  <c r="AG81" i="9"/>
  <c r="AG80" i="9"/>
  <c r="AG79" i="9"/>
  <c r="AG78" i="9"/>
  <c r="AG77" i="9"/>
  <c r="AG76" i="9"/>
  <c r="AG75" i="9"/>
  <c r="AG74" i="9"/>
  <c r="AG73" i="9"/>
  <c r="AG72" i="9"/>
  <c r="AG71" i="9"/>
  <c r="AG70" i="9"/>
  <c r="AG69" i="9"/>
  <c r="AG68" i="9"/>
  <c r="AG67" i="9"/>
  <c r="AG66" i="9"/>
  <c r="AG65" i="9"/>
  <c r="AG64" i="9"/>
  <c r="AG63" i="9"/>
  <c r="AG62" i="9"/>
  <c r="AG61" i="9"/>
  <c r="AG60" i="9"/>
  <c r="AG59" i="9"/>
  <c r="AG58" i="9"/>
  <c r="AG57" i="9"/>
  <c r="AG56" i="9"/>
  <c r="AG55" i="9"/>
  <c r="AG54" i="9"/>
  <c r="AG53" i="9"/>
  <c r="AG52" i="9"/>
  <c r="AG51" i="9"/>
  <c r="AG50" i="9"/>
  <c r="AG49" i="9"/>
  <c r="AG48" i="9"/>
  <c r="AG47" i="9"/>
  <c r="AG46" i="9"/>
  <c r="AG45" i="9"/>
  <c r="AG44" i="9"/>
  <c r="AG43" i="9"/>
  <c r="AG42" i="9"/>
  <c r="AG41" i="9"/>
  <c r="AG40" i="9"/>
  <c r="AG39" i="9"/>
  <c r="AG38" i="9"/>
  <c r="AG37" i="9"/>
  <c r="AG36" i="9"/>
  <c r="AG35" i="9"/>
  <c r="AG34" i="9"/>
  <c r="AG33" i="9"/>
  <c r="AG32" i="9"/>
  <c r="AG31" i="9"/>
  <c r="AG30" i="9"/>
  <c r="AG29" i="9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G92" i="8"/>
  <c r="AG91" i="8"/>
  <c r="AG90" i="8"/>
  <c r="AG89" i="8"/>
  <c r="AG88" i="8"/>
  <c r="AG87" i="8"/>
  <c r="AG86" i="8"/>
  <c r="AG85" i="8"/>
  <c r="AG84" i="8"/>
  <c r="AG83" i="8"/>
  <c r="AG82" i="8"/>
  <c r="AG81" i="8"/>
  <c r="AG80" i="8"/>
  <c r="AG79" i="8"/>
  <c r="AG78" i="8"/>
  <c r="AG77" i="8"/>
  <c r="AG76" i="8"/>
  <c r="AG75" i="8"/>
  <c r="AG74" i="8"/>
  <c r="AG73" i="8"/>
  <c r="AG72" i="8"/>
  <c r="AG71" i="8"/>
  <c r="AG70" i="8"/>
  <c r="AG69" i="8"/>
  <c r="AG68" i="8"/>
  <c r="AG67" i="8"/>
  <c r="AG66" i="8"/>
  <c r="AG65" i="8"/>
  <c r="AG64" i="8"/>
  <c r="AG63" i="8"/>
  <c r="AG62" i="8"/>
  <c r="AG61" i="8"/>
  <c r="AG60" i="8"/>
  <c r="AG59" i="8"/>
  <c r="AG58" i="8"/>
  <c r="AG57" i="8"/>
  <c r="AG56" i="8"/>
  <c r="AG55" i="8"/>
  <c r="AG54" i="8"/>
  <c r="AG53" i="8"/>
  <c r="AG52" i="8"/>
  <c r="AG51" i="8"/>
  <c r="AG50" i="8"/>
  <c r="AG49" i="8"/>
  <c r="AG48" i="8"/>
  <c r="AG47" i="8"/>
  <c r="AG46" i="8"/>
  <c r="AG45" i="8"/>
  <c r="AG44" i="8"/>
  <c r="AG43" i="8"/>
  <c r="AG42" i="8"/>
  <c r="AG41" i="8"/>
  <c r="AG40" i="8"/>
  <c r="AG39" i="8"/>
  <c r="AG38" i="8"/>
  <c r="AG37" i="8"/>
  <c r="AG36" i="8"/>
  <c r="AG35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85" i="4"/>
  <c r="AG86" i="4"/>
  <c r="AG87" i="4"/>
  <c r="AG88" i="4"/>
  <c r="AG89" i="4"/>
  <c r="AG90" i="4"/>
  <c r="AG91" i="4"/>
  <c r="AG92" i="4"/>
  <c r="AG5" i="4"/>
  <c r="N5" i="9"/>
  <c r="P5" i="9" s="1"/>
  <c r="AA6" i="8" l="1"/>
  <c r="AB6" i="8"/>
  <c r="AC6" i="8"/>
  <c r="AD6" i="8"/>
  <c r="AE6" i="8"/>
  <c r="AF6" i="8"/>
  <c r="AA7" i="8"/>
  <c r="AB7" i="8"/>
  <c r="AC7" i="8"/>
  <c r="AD7" i="8"/>
  <c r="AE7" i="8"/>
  <c r="AF7" i="8"/>
  <c r="AA8" i="8"/>
  <c r="AB8" i="8"/>
  <c r="AC8" i="8"/>
  <c r="AD8" i="8"/>
  <c r="AE8" i="8"/>
  <c r="AF8" i="8"/>
  <c r="AA9" i="8"/>
  <c r="AB9" i="8"/>
  <c r="AC9" i="8"/>
  <c r="AD9" i="8"/>
  <c r="AE9" i="8"/>
  <c r="AF9" i="8"/>
  <c r="AA10" i="8"/>
  <c r="AB10" i="8"/>
  <c r="AC10" i="8"/>
  <c r="AD10" i="8"/>
  <c r="AE10" i="8"/>
  <c r="AF10" i="8"/>
  <c r="AA11" i="8"/>
  <c r="AB11" i="8"/>
  <c r="AC11" i="8"/>
  <c r="AD11" i="8"/>
  <c r="AE11" i="8"/>
  <c r="AF11" i="8"/>
  <c r="AA12" i="8"/>
  <c r="AB12" i="8"/>
  <c r="AC12" i="8"/>
  <c r="AD12" i="8"/>
  <c r="AE12" i="8"/>
  <c r="AF12" i="8"/>
  <c r="AA13" i="8"/>
  <c r="AB13" i="8"/>
  <c r="AC13" i="8"/>
  <c r="AD13" i="8"/>
  <c r="AE13" i="8"/>
  <c r="AF13" i="8"/>
  <c r="AA14" i="8"/>
  <c r="AB14" i="8"/>
  <c r="AC14" i="8"/>
  <c r="AD14" i="8"/>
  <c r="AE14" i="8"/>
  <c r="AF14" i="8"/>
  <c r="AA15" i="8"/>
  <c r="AB15" i="8"/>
  <c r="AC15" i="8"/>
  <c r="AD15" i="8"/>
  <c r="AE15" i="8"/>
  <c r="AF15" i="8"/>
  <c r="AA16" i="8"/>
  <c r="AB16" i="8"/>
  <c r="AC16" i="8"/>
  <c r="AD16" i="8"/>
  <c r="AE16" i="8"/>
  <c r="AF16" i="8"/>
  <c r="AA17" i="8"/>
  <c r="AB17" i="8"/>
  <c r="AC17" i="8"/>
  <c r="AD17" i="8"/>
  <c r="AE17" i="8"/>
  <c r="AF17" i="8"/>
  <c r="AA18" i="8"/>
  <c r="AB18" i="8"/>
  <c r="AC18" i="8"/>
  <c r="AD18" i="8"/>
  <c r="AE18" i="8"/>
  <c r="AF18" i="8"/>
  <c r="AA19" i="8"/>
  <c r="AB19" i="8"/>
  <c r="AC19" i="8"/>
  <c r="AD19" i="8"/>
  <c r="AE19" i="8"/>
  <c r="AF19" i="8"/>
  <c r="AA20" i="8"/>
  <c r="AB20" i="8"/>
  <c r="AC20" i="8"/>
  <c r="AD20" i="8"/>
  <c r="AE20" i="8"/>
  <c r="AF20" i="8"/>
  <c r="AA21" i="8"/>
  <c r="AB21" i="8"/>
  <c r="AC21" i="8"/>
  <c r="AD21" i="8"/>
  <c r="AE21" i="8"/>
  <c r="AF21" i="8"/>
  <c r="AA22" i="8"/>
  <c r="AB22" i="8"/>
  <c r="AC22" i="8"/>
  <c r="AD22" i="8"/>
  <c r="AE22" i="8"/>
  <c r="AF22" i="8"/>
  <c r="AA23" i="8"/>
  <c r="AB23" i="8"/>
  <c r="AC23" i="8"/>
  <c r="AD23" i="8"/>
  <c r="AE23" i="8"/>
  <c r="AF23" i="8"/>
  <c r="AA24" i="8"/>
  <c r="AB24" i="8"/>
  <c r="AC24" i="8"/>
  <c r="AD24" i="8"/>
  <c r="AE24" i="8"/>
  <c r="AF24" i="8"/>
  <c r="AA25" i="8"/>
  <c r="AB25" i="8"/>
  <c r="AC25" i="8"/>
  <c r="AD25" i="8"/>
  <c r="AE25" i="8"/>
  <c r="AF25" i="8"/>
  <c r="AA26" i="8"/>
  <c r="AB26" i="8"/>
  <c r="AC26" i="8"/>
  <c r="AD26" i="8"/>
  <c r="AE26" i="8"/>
  <c r="AF26" i="8"/>
  <c r="AA27" i="8"/>
  <c r="AB27" i="8"/>
  <c r="AC27" i="8"/>
  <c r="AD27" i="8"/>
  <c r="AE27" i="8"/>
  <c r="AF27" i="8"/>
  <c r="AA28" i="8"/>
  <c r="AB28" i="8"/>
  <c r="AC28" i="8"/>
  <c r="AD28" i="8"/>
  <c r="AE28" i="8"/>
  <c r="AF28" i="8"/>
  <c r="AA29" i="8"/>
  <c r="AB29" i="8"/>
  <c r="AC29" i="8"/>
  <c r="AD29" i="8"/>
  <c r="AE29" i="8"/>
  <c r="AF29" i="8"/>
  <c r="AA30" i="8"/>
  <c r="AB30" i="8"/>
  <c r="AC30" i="8"/>
  <c r="AD30" i="8"/>
  <c r="AE30" i="8"/>
  <c r="AF30" i="8"/>
  <c r="AA31" i="8"/>
  <c r="AB31" i="8"/>
  <c r="AC31" i="8"/>
  <c r="AD31" i="8"/>
  <c r="AE31" i="8"/>
  <c r="AF31" i="8"/>
  <c r="AA32" i="8"/>
  <c r="AB32" i="8"/>
  <c r="AC32" i="8"/>
  <c r="AD32" i="8"/>
  <c r="AE32" i="8"/>
  <c r="AF32" i="8"/>
  <c r="AA33" i="8"/>
  <c r="AB33" i="8"/>
  <c r="AC33" i="8"/>
  <c r="AD33" i="8"/>
  <c r="AE33" i="8"/>
  <c r="AF33" i="8"/>
  <c r="AA34" i="8"/>
  <c r="AB34" i="8"/>
  <c r="AC34" i="8"/>
  <c r="AD34" i="8"/>
  <c r="AE34" i="8"/>
  <c r="AF34" i="8"/>
  <c r="AA35" i="8"/>
  <c r="AB35" i="8"/>
  <c r="AC35" i="8"/>
  <c r="AD35" i="8"/>
  <c r="AE35" i="8"/>
  <c r="AF35" i="8"/>
  <c r="AA36" i="8"/>
  <c r="AB36" i="8"/>
  <c r="AC36" i="8"/>
  <c r="AD36" i="8"/>
  <c r="AE36" i="8"/>
  <c r="AF36" i="8"/>
  <c r="AA37" i="8"/>
  <c r="AB37" i="8"/>
  <c r="AC37" i="8"/>
  <c r="AD37" i="8"/>
  <c r="AE37" i="8"/>
  <c r="AF37" i="8"/>
  <c r="AA38" i="8"/>
  <c r="AB38" i="8"/>
  <c r="AC38" i="8"/>
  <c r="AD38" i="8"/>
  <c r="AE38" i="8"/>
  <c r="AF38" i="8"/>
  <c r="AA39" i="8"/>
  <c r="AB39" i="8"/>
  <c r="AC39" i="8"/>
  <c r="AD39" i="8"/>
  <c r="AE39" i="8"/>
  <c r="AF39" i="8"/>
  <c r="AA40" i="8"/>
  <c r="AB40" i="8"/>
  <c r="AC40" i="8"/>
  <c r="AD40" i="8"/>
  <c r="AE40" i="8"/>
  <c r="AF40" i="8"/>
  <c r="AA41" i="8"/>
  <c r="AB41" i="8"/>
  <c r="AC41" i="8"/>
  <c r="AD41" i="8"/>
  <c r="AE41" i="8"/>
  <c r="AF41" i="8"/>
  <c r="AA42" i="8"/>
  <c r="AB42" i="8"/>
  <c r="AC42" i="8"/>
  <c r="AD42" i="8"/>
  <c r="AE42" i="8"/>
  <c r="AF42" i="8"/>
  <c r="AA43" i="8"/>
  <c r="AB43" i="8"/>
  <c r="AC43" i="8"/>
  <c r="AD43" i="8"/>
  <c r="AE43" i="8"/>
  <c r="AF43" i="8"/>
  <c r="AA44" i="8"/>
  <c r="AB44" i="8"/>
  <c r="AC44" i="8"/>
  <c r="AD44" i="8"/>
  <c r="AE44" i="8"/>
  <c r="AF44" i="8"/>
  <c r="AA45" i="8"/>
  <c r="AB45" i="8"/>
  <c r="AC45" i="8"/>
  <c r="AD45" i="8"/>
  <c r="AE45" i="8"/>
  <c r="AF45" i="8"/>
  <c r="AA46" i="8"/>
  <c r="AB46" i="8"/>
  <c r="AC46" i="8"/>
  <c r="AD46" i="8"/>
  <c r="AE46" i="8"/>
  <c r="AF46" i="8"/>
  <c r="AA47" i="8"/>
  <c r="AB47" i="8"/>
  <c r="AC47" i="8"/>
  <c r="AD47" i="8"/>
  <c r="AE47" i="8"/>
  <c r="AF47" i="8"/>
  <c r="AA48" i="8"/>
  <c r="AB48" i="8"/>
  <c r="AC48" i="8"/>
  <c r="AD48" i="8"/>
  <c r="AE48" i="8"/>
  <c r="AF48" i="8"/>
  <c r="AA49" i="8"/>
  <c r="AB49" i="8"/>
  <c r="AC49" i="8"/>
  <c r="AD49" i="8"/>
  <c r="AE49" i="8"/>
  <c r="AF49" i="8"/>
  <c r="AA50" i="8"/>
  <c r="AB50" i="8"/>
  <c r="AC50" i="8"/>
  <c r="AD50" i="8"/>
  <c r="AE50" i="8"/>
  <c r="AF50" i="8"/>
  <c r="AA51" i="8"/>
  <c r="AB51" i="8"/>
  <c r="AC51" i="8"/>
  <c r="AD51" i="8"/>
  <c r="AE51" i="8"/>
  <c r="AF51" i="8"/>
  <c r="AA52" i="8"/>
  <c r="AB52" i="8"/>
  <c r="AC52" i="8"/>
  <c r="AD52" i="8"/>
  <c r="AE52" i="8"/>
  <c r="AF52" i="8"/>
  <c r="AA53" i="8"/>
  <c r="AB53" i="8"/>
  <c r="AC53" i="8"/>
  <c r="AD53" i="8"/>
  <c r="AE53" i="8"/>
  <c r="AF53" i="8"/>
  <c r="AA54" i="8"/>
  <c r="AB54" i="8"/>
  <c r="AC54" i="8"/>
  <c r="AD54" i="8"/>
  <c r="AE54" i="8"/>
  <c r="AF54" i="8"/>
  <c r="AA55" i="8"/>
  <c r="AB55" i="8"/>
  <c r="AC55" i="8"/>
  <c r="AD55" i="8"/>
  <c r="AE55" i="8"/>
  <c r="AF55" i="8"/>
  <c r="AA56" i="8"/>
  <c r="AB56" i="8"/>
  <c r="AC56" i="8"/>
  <c r="AD56" i="8"/>
  <c r="AE56" i="8"/>
  <c r="AF56" i="8"/>
  <c r="AA57" i="8"/>
  <c r="AB57" i="8"/>
  <c r="AC57" i="8"/>
  <c r="AD57" i="8"/>
  <c r="AE57" i="8"/>
  <c r="AF57" i="8"/>
  <c r="AA58" i="8"/>
  <c r="AB58" i="8"/>
  <c r="AC58" i="8"/>
  <c r="AD58" i="8"/>
  <c r="AE58" i="8"/>
  <c r="AF58" i="8"/>
  <c r="AA59" i="8"/>
  <c r="AB59" i="8"/>
  <c r="AC59" i="8"/>
  <c r="AD59" i="8"/>
  <c r="AE59" i="8"/>
  <c r="AF59" i="8"/>
  <c r="AA60" i="8"/>
  <c r="AB60" i="8"/>
  <c r="AC60" i="8"/>
  <c r="AD60" i="8"/>
  <c r="AE60" i="8"/>
  <c r="AF60" i="8"/>
  <c r="AA61" i="8"/>
  <c r="AB61" i="8"/>
  <c r="AC61" i="8"/>
  <c r="AD61" i="8"/>
  <c r="AE61" i="8"/>
  <c r="AF61" i="8"/>
  <c r="AA62" i="8"/>
  <c r="AB62" i="8"/>
  <c r="AC62" i="8"/>
  <c r="AD62" i="8"/>
  <c r="AE62" i="8"/>
  <c r="AF62" i="8"/>
  <c r="AA63" i="8"/>
  <c r="AB63" i="8"/>
  <c r="AC63" i="8"/>
  <c r="AD63" i="8"/>
  <c r="AE63" i="8"/>
  <c r="AF63" i="8"/>
  <c r="AA64" i="8"/>
  <c r="AB64" i="8"/>
  <c r="AC64" i="8"/>
  <c r="AD64" i="8"/>
  <c r="AE64" i="8"/>
  <c r="AF64" i="8"/>
  <c r="AA65" i="8"/>
  <c r="AB65" i="8"/>
  <c r="AC65" i="8"/>
  <c r="AD65" i="8"/>
  <c r="AE65" i="8"/>
  <c r="AF65" i="8"/>
  <c r="AA66" i="8"/>
  <c r="AB66" i="8"/>
  <c r="AC66" i="8"/>
  <c r="AD66" i="8"/>
  <c r="AE66" i="8"/>
  <c r="AF66" i="8"/>
  <c r="AA67" i="8"/>
  <c r="AB67" i="8"/>
  <c r="AC67" i="8"/>
  <c r="AD67" i="8"/>
  <c r="AE67" i="8"/>
  <c r="AF67" i="8"/>
  <c r="AA68" i="8"/>
  <c r="AB68" i="8"/>
  <c r="AC68" i="8"/>
  <c r="AD68" i="8"/>
  <c r="AE68" i="8"/>
  <c r="AF68" i="8"/>
  <c r="AA69" i="8"/>
  <c r="AB69" i="8"/>
  <c r="AC69" i="8"/>
  <c r="AD69" i="8"/>
  <c r="AE69" i="8"/>
  <c r="AF69" i="8"/>
  <c r="AA70" i="8"/>
  <c r="AB70" i="8"/>
  <c r="AC70" i="8"/>
  <c r="AD70" i="8"/>
  <c r="AE70" i="8"/>
  <c r="AF70" i="8"/>
  <c r="AA71" i="8"/>
  <c r="AB71" i="8"/>
  <c r="AC71" i="8"/>
  <c r="AD71" i="8"/>
  <c r="AE71" i="8"/>
  <c r="AF71" i="8"/>
  <c r="AA72" i="8"/>
  <c r="AB72" i="8"/>
  <c r="AC72" i="8"/>
  <c r="AD72" i="8"/>
  <c r="AE72" i="8"/>
  <c r="AF72" i="8"/>
  <c r="AA73" i="8"/>
  <c r="AB73" i="8"/>
  <c r="AC73" i="8"/>
  <c r="AD73" i="8"/>
  <c r="AE73" i="8"/>
  <c r="AF73" i="8"/>
  <c r="AA74" i="8"/>
  <c r="AB74" i="8"/>
  <c r="AC74" i="8"/>
  <c r="AD74" i="8"/>
  <c r="AE74" i="8"/>
  <c r="AF74" i="8"/>
  <c r="AA75" i="8"/>
  <c r="AB75" i="8"/>
  <c r="AC75" i="8"/>
  <c r="AD75" i="8"/>
  <c r="AE75" i="8"/>
  <c r="AF75" i="8"/>
  <c r="AA76" i="8"/>
  <c r="AB76" i="8"/>
  <c r="AC76" i="8"/>
  <c r="AD76" i="8"/>
  <c r="AE76" i="8"/>
  <c r="AF76" i="8"/>
  <c r="AA77" i="8"/>
  <c r="AB77" i="8"/>
  <c r="AC77" i="8"/>
  <c r="AD77" i="8"/>
  <c r="AE77" i="8"/>
  <c r="AF77" i="8"/>
  <c r="AA78" i="8"/>
  <c r="AB78" i="8"/>
  <c r="AC78" i="8"/>
  <c r="AD78" i="8"/>
  <c r="AE78" i="8"/>
  <c r="AF78" i="8"/>
  <c r="AA79" i="8"/>
  <c r="AB79" i="8"/>
  <c r="AC79" i="8"/>
  <c r="AD79" i="8"/>
  <c r="AE79" i="8"/>
  <c r="AF79" i="8"/>
  <c r="AA80" i="8"/>
  <c r="AB80" i="8"/>
  <c r="AC80" i="8"/>
  <c r="AD80" i="8"/>
  <c r="AE80" i="8"/>
  <c r="AF80" i="8"/>
  <c r="AA81" i="8"/>
  <c r="AB81" i="8"/>
  <c r="AC81" i="8"/>
  <c r="AD81" i="8"/>
  <c r="AE81" i="8"/>
  <c r="AF81" i="8"/>
  <c r="AA82" i="8"/>
  <c r="AB82" i="8"/>
  <c r="AC82" i="8"/>
  <c r="AD82" i="8"/>
  <c r="AE82" i="8"/>
  <c r="AF82" i="8"/>
  <c r="AA83" i="8"/>
  <c r="AB83" i="8"/>
  <c r="AC83" i="8"/>
  <c r="AD83" i="8"/>
  <c r="AE83" i="8"/>
  <c r="AF83" i="8"/>
  <c r="AA84" i="8"/>
  <c r="AB84" i="8"/>
  <c r="AC84" i="8"/>
  <c r="AD84" i="8"/>
  <c r="AE84" i="8"/>
  <c r="AF84" i="8"/>
  <c r="AA85" i="8"/>
  <c r="AB85" i="8"/>
  <c r="AC85" i="8"/>
  <c r="AD85" i="8"/>
  <c r="AE85" i="8"/>
  <c r="AF85" i="8"/>
  <c r="AA86" i="8"/>
  <c r="AB86" i="8"/>
  <c r="AC86" i="8"/>
  <c r="AD86" i="8"/>
  <c r="AE86" i="8"/>
  <c r="AF86" i="8"/>
  <c r="AA87" i="8"/>
  <c r="AB87" i="8"/>
  <c r="AC87" i="8"/>
  <c r="AD87" i="8"/>
  <c r="AE87" i="8"/>
  <c r="AF87" i="8"/>
  <c r="AA88" i="8"/>
  <c r="AB88" i="8"/>
  <c r="AC88" i="8"/>
  <c r="AD88" i="8"/>
  <c r="AE88" i="8"/>
  <c r="AF88" i="8"/>
  <c r="AA89" i="8"/>
  <c r="AB89" i="8"/>
  <c r="AC89" i="8"/>
  <c r="AD89" i="8"/>
  <c r="AE89" i="8"/>
  <c r="AF89" i="8"/>
  <c r="AA90" i="8"/>
  <c r="AB90" i="8"/>
  <c r="AC90" i="8"/>
  <c r="AD90" i="8"/>
  <c r="AE90" i="8"/>
  <c r="AF90" i="8"/>
  <c r="AA91" i="8"/>
  <c r="AB91" i="8"/>
  <c r="AC91" i="8"/>
  <c r="AD91" i="8"/>
  <c r="AE91" i="8"/>
  <c r="AF91" i="8"/>
  <c r="AA92" i="8"/>
  <c r="AB92" i="8"/>
  <c r="AC92" i="8"/>
  <c r="AD92" i="8"/>
  <c r="AE92" i="8"/>
  <c r="AF92" i="8"/>
  <c r="AB5" i="9" l="1"/>
  <c r="AC5" i="9"/>
  <c r="AD5" i="9"/>
  <c r="AE5" i="9"/>
  <c r="AF5" i="9"/>
  <c r="AA6" i="9"/>
  <c r="AB6" i="9"/>
  <c r="AC6" i="9"/>
  <c r="AD6" i="9"/>
  <c r="AE6" i="9"/>
  <c r="AF6" i="9"/>
  <c r="AA7" i="9"/>
  <c r="AB7" i="9"/>
  <c r="AC7" i="9"/>
  <c r="AD7" i="9"/>
  <c r="AE7" i="9"/>
  <c r="AF7" i="9"/>
  <c r="AA8" i="9"/>
  <c r="AB8" i="9"/>
  <c r="AC8" i="9"/>
  <c r="AD8" i="9"/>
  <c r="AE8" i="9"/>
  <c r="AF8" i="9"/>
  <c r="AA9" i="9"/>
  <c r="AB9" i="9"/>
  <c r="AC9" i="9"/>
  <c r="AD9" i="9"/>
  <c r="AE9" i="9"/>
  <c r="AF9" i="9"/>
  <c r="AA10" i="9"/>
  <c r="AB10" i="9"/>
  <c r="AC10" i="9"/>
  <c r="AD10" i="9"/>
  <c r="AE10" i="9"/>
  <c r="AF10" i="9"/>
  <c r="AA11" i="9"/>
  <c r="AB11" i="9"/>
  <c r="AC11" i="9"/>
  <c r="AD11" i="9"/>
  <c r="AE11" i="9"/>
  <c r="AF11" i="9"/>
  <c r="AA12" i="9"/>
  <c r="AB12" i="9"/>
  <c r="AC12" i="9"/>
  <c r="AD12" i="9"/>
  <c r="AE12" i="9"/>
  <c r="AF12" i="9"/>
  <c r="AA13" i="9"/>
  <c r="AB13" i="9"/>
  <c r="AC13" i="9"/>
  <c r="AD13" i="9"/>
  <c r="AE13" i="9"/>
  <c r="AF13" i="9"/>
  <c r="AA14" i="9"/>
  <c r="AB14" i="9"/>
  <c r="AC14" i="9"/>
  <c r="AD14" i="9"/>
  <c r="AE14" i="9"/>
  <c r="AF14" i="9"/>
  <c r="AA15" i="9"/>
  <c r="AB15" i="9"/>
  <c r="AC15" i="9"/>
  <c r="AD15" i="9"/>
  <c r="AE15" i="9"/>
  <c r="AF15" i="9"/>
  <c r="AA16" i="9"/>
  <c r="AB16" i="9"/>
  <c r="AC16" i="9"/>
  <c r="AD16" i="9"/>
  <c r="AE16" i="9"/>
  <c r="AF16" i="9"/>
  <c r="AA17" i="9"/>
  <c r="AB17" i="9"/>
  <c r="AC17" i="9"/>
  <c r="AD17" i="9"/>
  <c r="AE17" i="9"/>
  <c r="AF17" i="9"/>
  <c r="AA18" i="9"/>
  <c r="AB18" i="9"/>
  <c r="AC18" i="9"/>
  <c r="AD18" i="9"/>
  <c r="AE18" i="9"/>
  <c r="AF18" i="9"/>
  <c r="AA19" i="9"/>
  <c r="AB19" i="9"/>
  <c r="AC19" i="9"/>
  <c r="AD19" i="9"/>
  <c r="AE19" i="9"/>
  <c r="AF19" i="9"/>
  <c r="U71" i="10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U3" i="10" l="1"/>
  <c r="V3" i="10" s="1"/>
  <c r="U90" i="10"/>
  <c r="V90" i="10" s="1"/>
  <c r="U82" i="10"/>
  <c r="V82" i="10" s="1"/>
  <c r="U74" i="10"/>
  <c r="V74" i="10" s="1"/>
  <c r="U66" i="10"/>
  <c r="V66" i="10" s="1"/>
  <c r="U58" i="10"/>
  <c r="V58" i="10" s="1"/>
  <c r="U50" i="10"/>
  <c r="V50" i="10" s="1"/>
  <c r="U42" i="10"/>
  <c r="V42" i="10" s="1"/>
  <c r="U34" i="10"/>
  <c r="V34" i="10" s="1"/>
  <c r="U26" i="10"/>
  <c r="V26" i="10" s="1"/>
  <c r="U18" i="10"/>
  <c r="V18" i="10" s="1"/>
  <c r="U10" i="10"/>
  <c r="V10" i="10" s="1"/>
  <c r="U89" i="10"/>
  <c r="V89" i="10" s="1"/>
  <c r="U81" i="10"/>
  <c r="V81" i="10" s="1"/>
  <c r="U73" i="10"/>
  <c r="V73" i="10" s="1"/>
  <c r="U65" i="10"/>
  <c r="V65" i="10" s="1"/>
  <c r="U57" i="10"/>
  <c r="V57" i="10" s="1"/>
  <c r="U49" i="10"/>
  <c r="V49" i="10" s="1"/>
  <c r="U41" i="10"/>
  <c r="V41" i="10" s="1"/>
  <c r="U33" i="10"/>
  <c r="V33" i="10" s="1"/>
  <c r="U25" i="10"/>
  <c r="V25" i="10" s="1"/>
  <c r="U83" i="10"/>
  <c r="V83" i="10" s="1"/>
  <c r="U75" i="10"/>
  <c r="V75" i="10" s="1"/>
  <c r="U67" i="10"/>
  <c r="V67" i="10" s="1"/>
  <c r="U59" i="10"/>
  <c r="V59" i="10" s="1"/>
  <c r="U51" i="10"/>
  <c r="V51" i="10" s="1"/>
  <c r="U43" i="10"/>
  <c r="V43" i="10" s="1"/>
  <c r="U35" i="10"/>
  <c r="V35" i="10" s="1"/>
  <c r="U27" i="10"/>
  <c r="V27" i="10" s="1"/>
  <c r="U19" i="10"/>
  <c r="V19" i="10" s="1"/>
  <c r="U11" i="10"/>
  <c r="V11" i="10" s="1"/>
  <c r="U17" i="10"/>
  <c r="V17" i="10" s="1"/>
  <c r="U9" i="10"/>
  <c r="V9" i="10" s="1"/>
  <c r="U88" i="10"/>
  <c r="V88" i="10" s="1"/>
  <c r="U80" i="10"/>
  <c r="V80" i="10" s="1"/>
  <c r="U72" i="10"/>
  <c r="V72" i="10" s="1"/>
  <c r="U64" i="10"/>
  <c r="V64" i="10" s="1"/>
  <c r="U56" i="10"/>
  <c r="V56" i="10" s="1"/>
  <c r="U48" i="10"/>
  <c r="V48" i="10" s="1"/>
  <c r="U40" i="10"/>
  <c r="V40" i="10" s="1"/>
  <c r="U32" i="10"/>
  <c r="V32" i="10" s="1"/>
  <c r="U24" i="10"/>
  <c r="V24" i="10" s="1"/>
  <c r="U16" i="10"/>
  <c r="V16" i="10" s="1"/>
  <c r="U8" i="10"/>
  <c r="V8" i="10" s="1"/>
  <c r="U87" i="10"/>
  <c r="V87" i="10" s="1"/>
  <c r="U79" i="10"/>
  <c r="V79" i="10" s="1"/>
  <c r="V71" i="10"/>
  <c r="U63" i="10"/>
  <c r="V63" i="10" s="1"/>
  <c r="U55" i="10"/>
  <c r="V55" i="10" s="1"/>
  <c r="U47" i="10"/>
  <c r="V47" i="10" s="1"/>
  <c r="U39" i="10"/>
  <c r="V39" i="10" s="1"/>
  <c r="U31" i="10"/>
  <c r="V31" i="10" s="1"/>
  <c r="U23" i="10"/>
  <c r="V23" i="10" s="1"/>
  <c r="U15" i="10"/>
  <c r="V15" i="10" s="1"/>
  <c r="U7" i="10"/>
  <c r="V7" i="10" s="1"/>
  <c r="U86" i="10"/>
  <c r="V86" i="10" s="1"/>
  <c r="U78" i="10"/>
  <c r="V78" i="10" s="1"/>
  <c r="U70" i="10"/>
  <c r="V70" i="10" s="1"/>
  <c r="U62" i="10"/>
  <c r="V62" i="10" s="1"/>
  <c r="U54" i="10"/>
  <c r="V54" i="10" s="1"/>
  <c r="U46" i="10"/>
  <c r="V46" i="10" s="1"/>
  <c r="U38" i="10"/>
  <c r="V38" i="10" s="1"/>
  <c r="U30" i="10"/>
  <c r="V30" i="10" s="1"/>
  <c r="U22" i="10"/>
  <c r="V22" i="10" s="1"/>
  <c r="U14" i="10"/>
  <c r="V14" i="10" s="1"/>
  <c r="U6" i="10"/>
  <c r="V6" i="10" s="1"/>
  <c r="U85" i="10"/>
  <c r="V85" i="10" s="1"/>
  <c r="U77" i="10"/>
  <c r="V77" i="10" s="1"/>
  <c r="U69" i="10"/>
  <c r="V69" i="10" s="1"/>
  <c r="U61" i="10"/>
  <c r="V61" i="10" s="1"/>
  <c r="U53" i="10"/>
  <c r="V53" i="10" s="1"/>
  <c r="U45" i="10"/>
  <c r="V45" i="10" s="1"/>
  <c r="U37" i="10"/>
  <c r="V37" i="10" s="1"/>
  <c r="U29" i="10"/>
  <c r="V29" i="10" s="1"/>
  <c r="U21" i="10"/>
  <c r="V21" i="10" s="1"/>
  <c r="U13" i="10"/>
  <c r="V13" i="10" s="1"/>
  <c r="U5" i="10"/>
  <c r="V5" i="10" s="1"/>
  <c r="U84" i="10"/>
  <c r="V84" i="10" s="1"/>
  <c r="U76" i="10"/>
  <c r="V76" i="10" s="1"/>
  <c r="U68" i="10"/>
  <c r="V68" i="10" s="1"/>
  <c r="U60" i="10"/>
  <c r="V60" i="10" s="1"/>
  <c r="U52" i="10"/>
  <c r="V52" i="10" s="1"/>
  <c r="U44" i="10"/>
  <c r="V44" i="10" s="1"/>
  <c r="U36" i="10"/>
  <c r="V36" i="10" s="1"/>
  <c r="U28" i="10"/>
  <c r="V28" i="10" s="1"/>
  <c r="U20" i="10"/>
  <c r="V20" i="10" s="1"/>
  <c r="U12" i="10"/>
  <c r="V12" i="10" s="1"/>
  <c r="U4" i="10"/>
  <c r="V4" i="10" s="1"/>
  <c r="M92" i="9" l="1"/>
  <c r="AF92" i="9"/>
  <c r="AE92" i="9"/>
  <c r="AD92" i="9"/>
  <c r="AC92" i="9"/>
  <c r="AB92" i="9"/>
  <c r="AA92" i="9"/>
  <c r="Z92" i="9"/>
  <c r="AH92" i="9" s="1"/>
  <c r="N92" i="9"/>
  <c r="P92" i="9" s="1"/>
  <c r="M91" i="9"/>
  <c r="AF91" i="9"/>
  <c r="AE91" i="9"/>
  <c r="AD91" i="9"/>
  <c r="AC91" i="9"/>
  <c r="AB91" i="9"/>
  <c r="AA91" i="9"/>
  <c r="Z91" i="9"/>
  <c r="AH91" i="9" s="1"/>
  <c r="N91" i="9"/>
  <c r="P91" i="9" s="1"/>
  <c r="M90" i="9"/>
  <c r="AF90" i="9"/>
  <c r="AE90" i="9"/>
  <c r="AD90" i="9"/>
  <c r="AC90" i="9"/>
  <c r="AB90" i="9"/>
  <c r="AA90" i="9"/>
  <c r="Z90" i="9"/>
  <c r="AH90" i="9" s="1"/>
  <c r="N90" i="9"/>
  <c r="P90" i="9" s="1"/>
  <c r="M89" i="9"/>
  <c r="AF89" i="9"/>
  <c r="AE89" i="9"/>
  <c r="AD89" i="9"/>
  <c r="AC89" i="9"/>
  <c r="AB89" i="9"/>
  <c r="AA89" i="9"/>
  <c r="Z89" i="9"/>
  <c r="AH89" i="9" s="1"/>
  <c r="N89" i="9"/>
  <c r="P89" i="9" s="1"/>
  <c r="M88" i="9"/>
  <c r="AF88" i="9"/>
  <c r="AE88" i="9"/>
  <c r="AD88" i="9"/>
  <c r="AC88" i="9"/>
  <c r="AB88" i="9"/>
  <c r="AA88" i="9"/>
  <c r="Z88" i="9"/>
  <c r="AH88" i="9" s="1"/>
  <c r="N88" i="9"/>
  <c r="P88" i="9" s="1"/>
  <c r="M87" i="9"/>
  <c r="AF87" i="9"/>
  <c r="AE87" i="9"/>
  <c r="AD87" i="9"/>
  <c r="AC87" i="9"/>
  <c r="AB87" i="9"/>
  <c r="AA87" i="9"/>
  <c r="Z87" i="9"/>
  <c r="AH87" i="9" s="1"/>
  <c r="N87" i="9"/>
  <c r="P87" i="9" s="1"/>
  <c r="M86" i="9"/>
  <c r="AF86" i="9"/>
  <c r="AE86" i="9"/>
  <c r="AD86" i="9"/>
  <c r="AC86" i="9"/>
  <c r="AB86" i="9"/>
  <c r="AA86" i="9"/>
  <c r="Z86" i="9"/>
  <c r="AH86" i="9" s="1"/>
  <c r="N86" i="9"/>
  <c r="P86" i="9" s="1"/>
  <c r="M85" i="9"/>
  <c r="AF85" i="9"/>
  <c r="AE85" i="9"/>
  <c r="AD85" i="9"/>
  <c r="AC85" i="9"/>
  <c r="AB85" i="9"/>
  <c r="AA85" i="9"/>
  <c r="Z85" i="9"/>
  <c r="AH85" i="9" s="1"/>
  <c r="N85" i="9"/>
  <c r="P85" i="9" s="1"/>
  <c r="M84" i="9"/>
  <c r="AF84" i="9"/>
  <c r="AE84" i="9"/>
  <c r="AD84" i="9"/>
  <c r="AC84" i="9"/>
  <c r="AB84" i="9"/>
  <c r="AA84" i="9"/>
  <c r="Z84" i="9"/>
  <c r="AH84" i="9" s="1"/>
  <c r="N84" i="9"/>
  <c r="P84" i="9" s="1"/>
  <c r="M83" i="9"/>
  <c r="AF83" i="9"/>
  <c r="AE83" i="9"/>
  <c r="AD83" i="9"/>
  <c r="AC83" i="9"/>
  <c r="AB83" i="9"/>
  <c r="AA83" i="9"/>
  <c r="Z83" i="9"/>
  <c r="AH83" i="9" s="1"/>
  <c r="N83" i="9"/>
  <c r="P83" i="9" s="1"/>
  <c r="M82" i="9"/>
  <c r="AF82" i="9"/>
  <c r="AE82" i="9"/>
  <c r="AD82" i="9"/>
  <c r="AC82" i="9"/>
  <c r="AB82" i="9"/>
  <c r="AA82" i="9"/>
  <c r="Z82" i="9"/>
  <c r="AH82" i="9" s="1"/>
  <c r="N82" i="9"/>
  <c r="P82" i="9" s="1"/>
  <c r="M81" i="9"/>
  <c r="AF81" i="9"/>
  <c r="AE81" i="9"/>
  <c r="AD81" i="9"/>
  <c r="AC81" i="9"/>
  <c r="AB81" i="9"/>
  <c r="AA81" i="9"/>
  <c r="Z81" i="9"/>
  <c r="AH81" i="9" s="1"/>
  <c r="N81" i="9"/>
  <c r="P81" i="9" s="1"/>
  <c r="M80" i="9"/>
  <c r="AF80" i="9"/>
  <c r="AE80" i="9"/>
  <c r="AD80" i="9"/>
  <c r="AC80" i="9"/>
  <c r="AB80" i="9"/>
  <c r="AA80" i="9"/>
  <c r="Z80" i="9"/>
  <c r="AH80" i="9" s="1"/>
  <c r="N80" i="9"/>
  <c r="P80" i="9" s="1"/>
  <c r="M79" i="9"/>
  <c r="AF79" i="9"/>
  <c r="AE79" i="9"/>
  <c r="AD79" i="9"/>
  <c r="AC79" i="9"/>
  <c r="AB79" i="9"/>
  <c r="AA79" i="9"/>
  <c r="Z79" i="9"/>
  <c r="AH79" i="9" s="1"/>
  <c r="N79" i="9"/>
  <c r="P79" i="9" s="1"/>
  <c r="M78" i="9"/>
  <c r="AF78" i="9"/>
  <c r="AE78" i="9"/>
  <c r="AD78" i="9"/>
  <c r="AC78" i="9"/>
  <c r="AB78" i="9"/>
  <c r="AA78" i="9"/>
  <c r="Z78" i="9"/>
  <c r="AH78" i="9" s="1"/>
  <c r="N78" i="9"/>
  <c r="P78" i="9" s="1"/>
  <c r="M77" i="9"/>
  <c r="AF77" i="9"/>
  <c r="AE77" i="9"/>
  <c r="AD77" i="9"/>
  <c r="AC77" i="9"/>
  <c r="AB77" i="9"/>
  <c r="AA77" i="9"/>
  <c r="Z77" i="9"/>
  <c r="AH77" i="9" s="1"/>
  <c r="N77" i="9"/>
  <c r="P77" i="9" s="1"/>
  <c r="M76" i="9"/>
  <c r="AF76" i="9"/>
  <c r="AE76" i="9"/>
  <c r="AD76" i="9"/>
  <c r="AC76" i="9"/>
  <c r="AB76" i="9"/>
  <c r="AA76" i="9"/>
  <c r="Z76" i="9"/>
  <c r="AH76" i="9" s="1"/>
  <c r="N76" i="9"/>
  <c r="P76" i="9" s="1"/>
  <c r="M75" i="9"/>
  <c r="AF75" i="9"/>
  <c r="AE75" i="9"/>
  <c r="AD75" i="9"/>
  <c r="AC75" i="9"/>
  <c r="AB75" i="9"/>
  <c r="AA75" i="9"/>
  <c r="Z75" i="9"/>
  <c r="AH75" i="9" s="1"/>
  <c r="N75" i="9"/>
  <c r="P75" i="9" s="1"/>
  <c r="M74" i="9"/>
  <c r="AF74" i="9"/>
  <c r="AE74" i="9"/>
  <c r="AD74" i="9"/>
  <c r="AC74" i="9"/>
  <c r="AB74" i="9"/>
  <c r="AA74" i="9"/>
  <c r="Z74" i="9"/>
  <c r="AH74" i="9" s="1"/>
  <c r="N74" i="9"/>
  <c r="P74" i="9" s="1"/>
  <c r="M73" i="9"/>
  <c r="AF73" i="9"/>
  <c r="AE73" i="9"/>
  <c r="AD73" i="9"/>
  <c r="AC73" i="9"/>
  <c r="AB73" i="9"/>
  <c r="AA73" i="9"/>
  <c r="Z73" i="9"/>
  <c r="AH73" i="9" s="1"/>
  <c r="N73" i="9"/>
  <c r="P73" i="9" s="1"/>
  <c r="M72" i="9"/>
  <c r="AF72" i="9"/>
  <c r="AE72" i="9"/>
  <c r="AD72" i="9"/>
  <c r="AC72" i="9"/>
  <c r="AB72" i="9"/>
  <c r="AA72" i="9"/>
  <c r="Z72" i="9"/>
  <c r="AH72" i="9" s="1"/>
  <c r="N72" i="9"/>
  <c r="P72" i="9" s="1"/>
  <c r="M71" i="9"/>
  <c r="AF71" i="9"/>
  <c r="AE71" i="9"/>
  <c r="AD71" i="9"/>
  <c r="AC71" i="9"/>
  <c r="AB71" i="9"/>
  <c r="AA71" i="9"/>
  <c r="Z71" i="9"/>
  <c r="AH71" i="9" s="1"/>
  <c r="N71" i="9"/>
  <c r="P71" i="9" s="1"/>
  <c r="M70" i="9"/>
  <c r="AF70" i="9"/>
  <c r="AE70" i="9"/>
  <c r="AD70" i="9"/>
  <c r="AC70" i="9"/>
  <c r="AB70" i="9"/>
  <c r="AA70" i="9"/>
  <c r="Z70" i="9"/>
  <c r="AH70" i="9" s="1"/>
  <c r="N70" i="9"/>
  <c r="P70" i="9" s="1"/>
  <c r="M69" i="9"/>
  <c r="AF69" i="9"/>
  <c r="AE69" i="9"/>
  <c r="AD69" i="9"/>
  <c r="AC69" i="9"/>
  <c r="AB69" i="9"/>
  <c r="AA69" i="9"/>
  <c r="Z69" i="9"/>
  <c r="AH69" i="9" s="1"/>
  <c r="N69" i="9"/>
  <c r="P69" i="9" s="1"/>
  <c r="M68" i="9"/>
  <c r="AF68" i="9"/>
  <c r="AE68" i="9"/>
  <c r="AD68" i="9"/>
  <c r="AC68" i="9"/>
  <c r="AB68" i="9"/>
  <c r="AA68" i="9"/>
  <c r="Z68" i="9"/>
  <c r="AH68" i="9" s="1"/>
  <c r="N68" i="9"/>
  <c r="P68" i="9" s="1"/>
  <c r="M67" i="9"/>
  <c r="AF67" i="9"/>
  <c r="AE67" i="9"/>
  <c r="AD67" i="9"/>
  <c r="AC67" i="9"/>
  <c r="AB67" i="9"/>
  <c r="AA67" i="9"/>
  <c r="Z67" i="9"/>
  <c r="AH67" i="9" s="1"/>
  <c r="N67" i="9"/>
  <c r="P67" i="9" s="1"/>
  <c r="M66" i="9"/>
  <c r="AF66" i="9"/>
  <c r="AE66" i="9"/>
  <c r="AD66" i="9"/>
  <c r="AC66" i="9"/>
  <c r="AB66" i="9"/>
  <c r="AA66" i="9"/>
  <c r="Z66" i="9"/>
  <c r="AH66" i="9" s="1"/>
  <c r="N66" i="9"/>
  <c r="P66" i="9" s="1"/>
  <c r="M65" i="9"/>
  <c r="AF65" i="9"/>
  <c r="AE65" i="9"/>
  <c r="AD65" i="9"/>
  <c r="AC65" i="9"/>
  <c r="AB65" i="9"/>
  <c r="AA65" i="9"/>
  <c r="Z65" i="9"/>
  <c r="AH65" i="9" s="1"/>
  <c r="N65" i="9"/>
  <c r="P65" i="9" s="1"/>
  <c r="M64" i="9"/>
  <c r="AF64" i="9"/>
  <c r="AE64" i="9"/>
  <c r="AD64" i="9"/>
  <c r="AC64" i="9"/>
  <c r="AB64" i="9"/>
  <c r="AA64" i="9"/>
  <c r="Z64" i="9"/>
  <c r="AH64" i="9" s="1"/>
  <c r="N64" i="9"/>
  <c r="P64" i="9" s="1"/>
  <c r="M63" i="9"/>
  <c r="AF63" i="9"/>
  <c r="AE63" i="9"/>
  <c r="AD63" i="9"/>
  <c r="AC63" i="9"/>
  <c r="AB63" i="9"/>
  <c r="AA63" i="9"/>
  <c r="Z63" i="9"/>
  <c r="AH63" i="9" s="1"/>
  <c r="N63" i="9"/>
  <c r="P63" i="9" s="1"/>
  <c r="M62" i="9"/>
  <c r="AF62" i="9"/>
  <c r="AE62" i="9"/>
  <c r="AD62" i="9"/>
  <c r="AC62" i="9"/>
  <c r="AB62" i="9"/>
  <c r="AA62" i="9"/>
  <c r="Z62" i="9"/>
  <c r="AH62" i="9" s="1"/>
  <c r="N62" i="9"/>
  <c r="P62" i="9" s="1"/>
  <c r="M61" i="9"/>
  <c r="AF61" i="9"/>
  <c r="AE61" i="9"/>
  <c r="AD61" i="9"/>
  <c r="AC61" i="9"/>
  <c r="AB61" i="9"/>
  <c r="AA61" i="9"/>
  <c r="Z61" i="9"/>
  <c r="AH61" i="9" s="1"/>
  <c r="N61" i="9"/>
  <c r="P61" i="9" s="1"/>
  <c r="M60" i="9"/>
  <c r="AF60" i="9"/>
  <c r="AE60" i="9"/>
  <c r="AD60" i="9"/>
  <c r="AC60" i="9"/>
  <c r="AB60" i="9"/>
  <c r="AA60" i="9"/>
  <c r="Z60" i="9"/>
  <c r="AH60" i="9" s="1"/>
  <c r="N60" i="9"/>
  <c r="P60" i="9" s="1"/>
  <c r="M59" i="9"/>
  <c r="AF59" i="9"/>
  <c r="AE59" i="9"/>
  <c r="AD59" i="9"/>
  <c r="AC59" i="9"/>
  <c r="AB59" i="9"/>
  <c r="AA59" i="9"/>
  <c r="Z59" i="9"/>
  <c r="AH59" i="9" s="1"/>
  <c r="N59" i="9"/>
  <c r="P59" i="9" s="1"/>
  <c r="M58" i="9"/>
  <c r="AF58" i="9"/>
  <c r="AE58" i="9"/>
  <c r="AD58" i="9"/>
  <c r="AC58" i="9"/>
  <c r="AB58" i="9"/>
  <c r="AA58" i="9"/>
  <c r="Z58" i="9"/>
  <c r="AH58" i="9" s="1"/>
  <c r="N58" i="9"/>
  <c r="P58" i="9" s="1"/>
  <c r="M57" i="9"/>
  <c r="AF57" i="9"/>
  <c r="AE57" i="9"/>
  <c r="AD57" i="9"/>
  <c r="AC57" i="9"/>
  <c r="AB57" i="9"/>
  <c r="AA57" i="9"/>
  <c r="Z57" i="9"/>
  <c r="AH57" i="9" s="1"/>
  <c r="N57" i="9"/>
  <c r="P57" i="9" s="1"/>
  <c r="M56" i="9"/>
  <c r="AF56" i="9"/>
  <c r="AE56" i="9"/>
  <c r="AD56" i="9"/>
  <c r="AC56" i="9"/>
  <c r="AB56" i="9"/>
  <c r="AA56" i="9"/>
  <c r="Z56" i="9"/>
  <c r="AH56" i="9" s="1"/>
  <c r="N56" i="9"/>
  <c r="P56" i="9" s="1"/>
  <c r="M55" i="9"/>
  <c r="AF55" i="9"/>
  <c r="AE55" i="9"/>
  <c r="AD55" i="9"/>
  <c r="AC55" i="9"/>
  <c r="AB55" i="9"/>
  <c r="AA55" i="9"/>
  <c r="Z55" i="9"/>
  <c r="AH55" i="9" s="1"/>
  <c r="N55" i="9"/>
  <c r="P55" i="9" s="1"/>
  <c r="M54" i="9"/>
  <c r="AF54" i="9"/>
  <c r="AE54" i="9"/>
  <c r="AD54" i="9"/>
  <c r="AC54" i="9"/>
  <c r="AB54" i="9"/>
  <c r="AA54" i="9"/>
  <c r="Z54" i="9"/>
  <c r="AH54" i="9" s="1"/>
  <c r="N54" i="9"/>
  <c r="P54" i="9" s="1"/>
  <c r="M53" i="9"/>
  <c r="AF53" i="9"/>
  <c r="AE53" i="9"/>
  <c r="AD53" i="9"/>
  <c r="AC53" i="9"/>
  <c r="AB53" i="9"/>
  <c r="AA53" i="9"/>
  <c r="Z53" i="9"/>
  <c r="AH53" i="9" s="1"/>
  <c r="N53" i="9"/>
  <c r="P53" i="9" s="1"/>
  <c r="M52" i="9"/>
  <c r="AF52" i="9"/>
  <c r="AE52" i="9"/>
  <c r="AD52" i="9"/>
  <c r="AC52" i="9"/>
  <c r="AB52" i="9"/>
  <c r="AA52" i="9"/>
  <c r="Z52" i="9"/>
  <c r="AH52" i="9" s="1"/>
  <c r="N52" i="9"/>
  <c r="P52" i="9" s="1"/>
  <c r="M51" i="9"/>
  <c r="AF51" i="9"/>
  <c r="AE51" i="9"/>
  <c r="AD51" i="9"/>
  <c r="AC51" i="9"/>
  <c r="AB51" i="9"/>
  <c r="AA51" i="9"/>
  <c r="Z51" i="9"/>
  <c r="AH51" i="9" s="1"/>
  <c r="N51" i="9"/>
  <c r="P51" i="9" s="1"/>
  <c r="M50" i="9"/>
  <c r="AF50" i="9"/>
  <c r="AE50" i="9"/>
  <c r="AD50" i="9"/>
  <c r="AC50" i="9"/>
  <c r="AB50" i="9"/>
  <c r="AA50" i="9"/>
  <c r="Z50" i="9"/>
  <c r="AH50" i="9" s="1"/>
  <c r="N50" i="9"/>
  <c r="P50" i="9" s="1"/>
  <c r="M49" i="9"/>
  <c r="AF49" i="9"/>
  <c r="AE49" i="9"/>
  <c r="AD49" i="9"/>
  <c r="AC49" i="9"/>
  <c r="AB49" i="9"/>
  <c r="AA49" i="9"/>
  <c r="Z49" i="9"/>
  <c r="AH49" i="9" s="1"/>
  <c r="N49" i="9"/>
  <c r="P49" i="9" s="1"/>
  <c r="M48" i="9"/>
  <c r="AF48" i="9"/>
  <c r="AE48" i="9"/>
  <c r="AD48" i="9"/>
  <c r="AC48" i="9"/>
  <c r="AB48" i="9"/>
  <c r="AA48" i="9"/>
  <c r="Z48" i="9"/>
  <c r="AH48" i="9" s="1"/>
  <c r="N48" i="9"/>
  <c r="P48" i="9" s="1"/>
  <c r="M47" i="9"/>
  <c r="AF47" i="9"/>
  <c r="AE47" i="9"/>
  <c r="AD47" i="9"/>
  <c r="AC47" i="9"/>
  <c r="AB47" i="9"/>
  <c r="AA47" i="9"/>
  <c r="Z47" i="9"/>
  <c r="AH47" i="9" s="1"/>
  <c r="N47" i="9"/>
  <c r="P47" i="9" s="1"/>
  <c r="M46" i="9"/>
  <c r="AF46" i="9"/>
  <c r="AE46" i="9"/>
  <c r="AD46" i="9"/>
  <c r="AC46" i="9"/>
  <c r="AB46" i="9"/>
  <c r="AA46" i="9"/>
  <c r="Z46" i="9"/>
  <c r="AH46" i="9" s="1"/>
  <c r="N46" i="9"/>
  <c r="P46" i="9" s="1"/>
  <c r="M45" i="9"/>
  <c r="AF45" i="9"/>
  <c r="AE45" i="9"/>
  <c r="AD45" i="9"/>
  <c r="AC45" i="9"/>
  <c r="AB45" i="9"/>
  <c r="AA45" i="9"/>
  <c r="Z45" i="9"/>
  <c r="AH45" i="9" s="1"/>
  <c r="N45" i="9"/>
  <c r="P45" i="9" s="1"/>
  <c r="M44" i="9"/>
  <c r="AF44" i="9"/>
  <c r="AE44" i="9"/>
  <c r="AD44" i="9"/>
  <c r="AC44" i="9"/>
  <c r="AB44" i="9"/>
  <c r="AA44" i="9"/>
  <c r="Z44" i="9"/>
  <c r="AH44" i="9" s="1"/>
  <c r="N44" i="9"/>
  <c r="P44" i="9" s="1"/>
  <c r="M43" i="9"/>
  <c r="AF43" i="9"/>
  <c r="AE43" i="9"/>
  <c r="AD43" i="9"/>
  <c r="AC43" i="9"/>
  <c r="AB43" i="9"/>
  <c r="AA43" i="9"/>
  <c r="Z43" i="9"/>
  <c r="AH43" i="9" s="1"/>
  <c r="N43" i="9"/>
  <c r="P43" i="9" s="1"/>
  <c r="M42" i="9"/>
  <c r="AF42" i="9"/>
  <c r="AE42" i="9"/>
  <c r="AD42" i="9"/>
  <c r="AC42" i="9"/>
  <c r="AB42" i="9"/>
  <c r="AA42" i="9"/>
  <c r="Z42" i="9"/>
  <c r="AH42" i="9" s="1"/>
  <c r="N42" i="9"/>
  <c r="P42" i="9" s="1"/>
  <c r="M41" i="9"/>
  <c r="AF41" i="9"/>
  <c r="AE41" i="9"/>
  <c r="AD41" i="9"/>
  <c r="AC41" i="9"/>
  <c r="AB41" i="9"/>
  <c r="AA41" i="9"/>
  <c r="Z41" i="9"/>
  <c r="AH41" i="9" s="1"/>
  <c r="N41" i="9"/>
  <c r="P41" i="9" s="1"/>
  <c r="M40" i="9"/>
  <c r="AF40" i="9"/>
  <c r="AE40" i="9"/>
  <c r="AD40" i="9"/>
  <c r="AC40" i="9"/>
  <c r="AB40" i="9"/>
  <c r="AA40" i="9"/>
  <c r="Z40" i="9"/>
  <c r="AH40" i="9" s="1"/>
  <c r="N40" i="9"/>
  <c r="P40" i="9" s="1"/>
  <c r="M39" i="9"/>
  <c r="AF39" i="9"/>
  <c r="AE39" i="9"/>
  <c r="AD39" i="9"/>
  <c r="AC39" i="9"/>
  <c r="AB39" i="9"/>
  <c r="AA39" i="9"/>
  <c r="Z39" i="9"/>
  <c r="AH39" i="9" s="1"/>
  <c r="N39" i="9"/>
  <c r="P39" i="9" s="1"/>
  <c r="M38" i="9"/>
  <c r="AF38" i="9"/>
  <c r="AE38" i="9"/>
  <c r="AD38" i="9"/>
  <c r="AC38" i="9"/>
  <c r="AB38" i="9"/>
  <c r="AA38" i="9"/>
  <c r="Z38" i="9"/>
  <c r="AH38" i="9" s="1"/>
  <c r="N38" i="9"/>
  <c r="P38" i="9" s="1"/>
  <c r="M37" i="9"/>
  <c r="AF37" i="9"/>
  <c r="AE37" i="9"/>
  <c r="AD37" i="9"/>
  <c r="AC37" i="9"/>
  <c r="AB37" i="9"/>
  <c r="AA37" i="9"/>
  <c r="Z37" i="9"/>
  <c r="AH37" i="9" s="1"/>
  <c r="N37" i="9"/>
  <c r="P37" i="9" s="1"/>
  <c r="M36" i="9"/>
  <c r="AF36" i="9"/>
  <c r="AE36" i="9"/>
  <c r="AD36" i="9"/>
  <c r="AC36" i="9"/>
  <c r="AB36" i="9"/>
  <c r="AA36" i="9"/>
  <c r="Z36" i="9"/>
  <c r="AH36" i="9" s="1"/>
  <c r="N36" i="9"/>
  <c r="P36" i="9" s="1"/>
  <c r="M35" i="9"/>
  <c r="AF35" i="9"/>
  <c r="AE35" i="9"/>
  <c r="AD35" i="9"/>
  <c r="AC35" i="9"/>
  <c r="AB35" i="9"/>
  <c r="AA35" i="9"/>
  <c r="Z35" i="9"/>
  <c r="AH35" i="9" s="1"/>
  <c r="N35" i="9"/>
  <c r="P35" i="9" s="1"/>
  <c r="M34" i="9"/>
  <c r="AF34" i="9"/>
  <c r="AE34" i="9"/>
  <c r="AD34" i="9"/>
  <c r="AC34" i="9"/>
  <c r="AB34" i="9"/>
  <c r="AA34" i="9"/>
  <c r="Z34" i="9"/>
  <c r="AH34" i="9" s="1"/>
  <c r="N34" i="9"/>
  <c r="P34" i="9" s="1"/>
  <c r="M33" i="9"/>
  <c r="AF33" i="9"/>
  <c r="AE33" i="9"/>
  <c r="AD33" i="9"/>
  <c r="AC33" i="9"/>
  <c r="AB33" i="9"/>
  <c r="AA33" i="9"/>
  <c r="Z33" i="9"/>
  <c r="AH33" i="9" s="1"/>
  <c r="N33" i="9"/>
  <c r="P33" i="9" s="1"/>
  <c r="M32" i="9"/>
  <c r="AF32" i="9"/>
  <c r="AE32" i="9"/>
  <c r="AD32" i="9"/>
  <c r="AC32" i="9"/>
  <c r="AB32" i="9"/>
  <c r="AA32" i="9"/>
  <c r="Z32" i="9"/>
  <c r="AH32" i="9" s="1"/>
  <c r="N32" i="9"/>
  <c r="P32" i="9" s="1"/>
  <c r="M31" i="9"/>
  <c r="AF31" i="9"/>
  <c r="AE31" i="9"/>
  <c r="AD31" i="9"/>
  <c r="AC31" i="9"/>
  <c r="AB31" i="9"/>
  <c r="AA31" i="9"/>
  <c r="Z31" i="9"/>
  <c r="AH31" i="9" s="1"/>
  <c r="N31" i="9"/>
  <c r="P31" i="9" s="1"/>
  <c r="M30" i="9"/>
  <c r="AF30" i="9"/>
  <c r="AE30" i="9"/>
  <c r="AD30" i="9"/>
  <c r="AC30" i="9"/>
  <c r="AB30" i="9"/>
  <c r="AA30" i="9"/>
  <c r="Z30" i="9"/>
  <c r="AH30" i="9" s="1"/>
  <c r="N30" i="9"/>
  <c r="P30" i="9" s="1"/>
  <c r="M29" i="9"/>
  <c r="AF29" i="9"/>
  <c r="AE29" i="9"/>
  <c r="AD29" i="9"/>
  <c r="AC29" i="9"/>
  <c r="AB29" i="9"/>
  <c r="AA29" i="9"/>
  <c r="Z29" i="9"/>
  <c r="AH29" i="9" s="1"/>
  <c r="N29" i="9"/>
  <c r="P29" i="9" s="1"/>
  <c r="M28" i="9"/>
  <c r="AF28" i="9"/>
  <c r="AE28" i="9"/>
  <c r="AD28" i="9"/>
  <c r="AC28" i="9"/>
  <c r="AB28" i="9"/>
  <c r="AA28" i="9"/>
  <c r="Z28" i="9"/>
  <c r="AH28" i="9" s="1"/>
  <c r="N28" i="9"/>
  <c r="P28" i="9" s="1"/>
  <c r="M27" i="9"/>
  <c r="AF27" i="9"/>
  <c r="AE27" i="9"/>
  <c r="AD27" i="9"/>
  <c r="AC27" i="9"/>
  <c r="AB27" i="9"/>
  <c r="AA27" i="9"/>
  <c r="Z27" i="9"/>
  <c r="AH27" i="9" s="1"/>
  <c r="N27" i="9"/>
  <c r="P27" i="9" s="1"/>
  <c r="M26" i="9"/>
  <c r="AF26" i="9"/>
  <c r="AE26" i="9"/>
  <c r="AD26" i="9"/>
  <c r="AC26" i="9"/>
  <c r="AB26" i="9"/>
  <c r="AA26" i="9"/>
  <c r="Z26" i="9"/>
  <c r="AH26" i="9" s="1"/>
  <c r="N26" i="9"/>
  <c r="P26" i="9" s="1"/>
  <c r="M25" i="9"/>
  <c r="AF25" i="9"/>
  <c r="AE25" i="9"/>
  <c r="AD25" i="9"/>
  <c r="AC25" i="9"/>
  <c r="AB25" i="9"/>
  <c r="AA25" i="9"/>
  <c r="Z25" i="9"/>
  <c r="AH25" i="9" s="1"/>
  <c r="N25" i="9"/>
  <c r="P25" i="9" s="1"/>
  <c r="M24" i="9"/>
  <c r="AF24" i="9"/>
  <c r="AE24" i="9"/>
  <c r="AD24" i="9"/>
  <c r="AC24" i="9"/>
  <c r="AB24" i="9"/>
  <c r="AA24" i="9"/>
  <c r="Z24" i="9"/>
  <c r="AH24" i="9" s="1"/>
  <c r="N24" i="9"/>
  <c r="P24" i="9" s="1"/>
  <c r="M23" i="9"/>
  <c r="AF23" i="9"/>
  <c r="AE23" i="9"/>
  <c r="AD23" i="9"/>
  <c r="AC23" i="9"/>
  <c r="AB23" i="9"/>
  <c r="AA23" i="9"/>
  <c r="Z23" i="9"/>
  <c r="AH23" i="9" s="1"/>
  <c r="N23" i="9"/>
  <c r="P23" i="9" s="1"/>
  <c r="M22" i="9"/>
  <c r="AF22" i="9"/>
  <c r="AE22" i="9"/>
  <c r="AD22" i="9"/>
  <c r="AC22" i="9"/>
  <c r="AB22" i="9"/>
  <c r="AA22" i="9"/>
  <c r="Z22" i="9"/>
  <c r="AH22" i="9" s="1"/>
  <c r="N22" i="9"/>
  <c r="P22" i="9" s="1"/>
  <c r="M21" i="9"/>
  <c r="AF21" i="9"/>
  <c r="AE21" i="9"/>
  <c r="AD21" i="9"/>
  <c r="AC21" i="9"/>
  <c r="AB21" i="9"/>
  <c r="AA21" i="9"/>
  <c r="Z21" i="9"/>
  <c r="AH21" i="9" s="1"/>
  <c r="N21" i="9"/>
  <c r="P21" i="9" s="1"/>
  <c r="M20" i="9"/>
  <c r="AF20" i="9"/>
  <c r="AE20" i="9"/>
  <c r="AD20" i="9"/>
  <c r="AC20" i="9"/>
  <c r="AB20" i="9"/>
  <c r="AA20" i="9"/>
  <c r="Z20" i="9"/>
  <c r="AH20" i="9" s="1"/>
  <c r="N20" i="9"/>
  <c r="P20" i="9" s="1"/>
  <c r="M19" i="9"/>
  <c r="Z19" i="9"/>
  <c r="AH19" i="9" s="1"/>
  <c r="N19" i="9"/>
  <c r="P19" i="9" s="1"/>
  <c r="M18" i="9"/>
  <c r="Z18" i="9"/>
  <c r="AH18" i="9" s="1"/>
  <c r="N18" i="9"/>
  <c r="P18" i="9" s="1"/>
  <c r="M17" i="9"/>
  <c r="Z17" i="9"/>
  <c r="AH17" i="9" s="1"/>
  <c r="N17" i="9"/>
  <c r="P17" i="9" s="1"/>
  <c r="M16" i="9"/>
  <c r="Z16" i="9"/>
  <c r="AH16" i="9" s="1"/>
  <c r="N16" i="9"/>
  <c r="P16" i="9" s="1"/>
  <c r="M15" i="9"/>
  <c r="Z15" i="9"/>
  <c r="AH15" i="9" s="1"/>
  <c r="N15" i="9"/>
  <c r="P15" i="9" s="1"/>
  <c r="M14" i="9"/>
  <c r="Z14" i="9"/>
  <c r="AH14" i="9" s="1"/>
  <c r="N14" i="9"/>
  <c r="P14" i="9" s="1"/>
  <c r="M13" i="9"/>
  <c r="Z13" i="9"/>
  <c r="AH13" i="9" s="1"/>
  <c r="N13" i="9"/>
  <c r="P13" i="9" s="1"/>
  <c r="M12" i="9"/>
  <c r="Z12" i="9"/>
  <c r="AH12" i="9" s="1"/>
  <c r="N12" i="9"/>
  <c r="P12" i="9" s="1"/>
  <c r="M11" i="9"/>
  <c r="Z11" i="9"/>
  <c r="AH11" i="9" s="1"/>
  <c r="N11" i="9"/>
  <c r="P11" i="9" s="1"/>
  <c r="M10" i="9"/>
  <c r="Z10" i="9"/>
  <c r="AH10" i="9" s="1"/>
  <c r="N10" i="9"/>
  <c r="P10" i="9" s="1"/>
  <c r="M9" i="9"/>
  <c r="Z9" i="9"/>
  <c r="AH9" i="9" s="1"/>
  <c r="N9" i="9"/>
  <c r="P9" i="9" s="1"/>
  <c r="M8" i="9"/>
  <c r="Z8" i="9"/>
  <c r="AH8" i="9" s="1"/>
  <c r="N8" i="9"/>
  <c r="P8" i="9" s="1"/>
  <c r="M7" i="9"/>
  <c r="Z7" i="9"/>
  <c r="AH7" i="9" s="1"/>
  <c r="N7" i="9"/>
  <c r="P7" i="9" s="1"/>
  <c r="M6" i="9"/>
  <c r="Z6" i="9"/>
  <c r="AH6" i="9" s="1"/>
  <c r="N6" i="9"/>
  <c r="P6" i="9" s="1"/>
  <c r="M5" i="9"/>
  <c r="AA5" i="9"/>
  <c r="Z5" i="9"/>
  <c r="AH5" i="9" s="1"/>
  <c r="Z7" i="8"/>
  <c r="Z8" i="8"/>
  <c r="Z9" i="8"/>
  <c r="Z15" i="8"/>
  <c r="Z16" i="8"/>
  <c r="Z17" i="8"/>
  <c r="Z23" i="8"/>
  <c r="Z24" i="8"/>
  <c r="Z25" i="8"/>
  <c r="Z31" i="8"/>
  <c r="Z32" i="8"/>
  <c r="Z33" i="8"/>
  <c r="Z39" i="8"/>
  <c r="Z40" i="8"/>
  <c r="Z41" i="8"/>
  <c r="Z47" i="8"/>
  <c r="Z48" i="8"/>
  <c r="Z49" i="8"/>
  <c r="Z55" i="8"/>
  <c r="Z56" i="8"/>
  <c r="Z57" i="8"/>
  <c r="Z63" i="8"/>
  <c r="Z64" i="8"/>
  <c r="Z65" i="8"/>
  <c r="Z71" i="8"/>
  <c r="Z72" i="8"/>
  <c r="Z73" i="8"/>
  <c r="Z79" i="8"/>
  <c r="Z80" i="8"/>
  <c r="Z81" i="8"/>
  <c r="Z87" i="8"/>
  <c r="Z88" i="8"/>
  <c r="Z89" i="8"/>
  <c r="Z5" i="8"/>
  <c r="Z6" i="8"/>
  <c r="Z10" i="8"/>
  <c r="Z11" i="8"/>
  <c r="Z12" i="8"/>
  <c r="Z13" i="8"/>
  <c r="Z14" i="8"/>
  <c r="Z18" i="8"/>
  <c r="Z19" i="8"/>
  <c r="Z20" i="8"/>
  <c r="Z21" i="8"/>
  <c r="Z22" i="8"/>
  <c r="Z26" i="8"/>
  <c r="Z27" i="8"/>
  <c r="Z28" i="8"/>
  <c r="Z29" i="8"/>
  <c r="Z30" i="8"/>
  <c r="Z34" i="8"/>
  <c r="Z35" i="8"/>
  <c r="Z36" i="8"/>
  <c r="Z37" i="8"/>
  <c r="Z38" i="8"/>
  <c r="Z42" i="8"/>
  <c r="Z43" i="8"/>
  <c r="Z44" i="8"/>
  <c r="Z45" i="8"/>
  <c r="Z46" i="8"/>
  <c r="Z50" i="8"/>
  <c r="Z51" i="8"/>
  <c r="Z52" i="8"/>
  <c r="Z53" i="8"/>
  <c r="Z54" i="8"/>
  <c r="Z58" i="8"/>
  <c r="Z59" i="8"/>
  <c r="Z60" i="8"/>
  <c r="Z61" i="8"/>
  <c r="Z62" i="8"/>
  <c r="Z66" i="8"/>
  <c r="Z67" i="8"/>
  <c r="Z68" i="8"/>
  <c r="Z69" i="8"/>
  <c r="Z70" i="8"/>
  <c r="Z74" i="8"/>
  <c r="Z75" i="8"/>
  <c r="Z76" i="8"/>
  <c r="Z77" i="8"/>
  <c r="Z78" i="8"/>
  <c r="Z82" i="8"/>
  <c r="Z83" i="8"/>
  <c r="Z84" i="8"/>
  <c r="Z85" i="8"/>
  <c r="Z86" i="8"/>
  <c r="Z90" i="8"/>
  <c r="Z91" i="8"/>
  <c r="Z92" i="8"/>
  <c r="J92" i="9" l="1"/>
  <c r="L92" i="9"/>
  <c r="J81" i="9"/>
  <c r="K12" i="9"/>
  <c r="K28" i="9"/>
  <c r="K44" i="9"/>
  <c r="L50" i="9"/>
  <c r="K52" i="9"/>
  <c r="J72" i="9"/>
  <c r="J49" i="9"/>
  <c r="K72" i="9"/>
  <c r="J28" i="9"/>
  <c r="K77" i="9"/>
  <c r="J79" i="9"/>
  <c r="J59" i="9"/>
  <c r="J66" i="9"/>
  <c r="L64" i="9"/>
  <c r="J36" i="9"/>
  <c r="L58" i="9"/>
  <c r="K13" i="9"/>
  <c r="K20" i="9"/>
  <c r="L75" i="9"/>
  <c r="L32" i="9"/>
  <c r="L48" i="9"/>
  <c r="L70" i="9"/>
  <c r="L18" i="9"/>
  <c r="L71" i="9"/>
  <c r="L79" i="9"/>
  <c r="L30" i="9"/>
  <c r="K41" i="9"/>
  <c r="J73" i="9"/>
  <c r="L76" i="9"/>
  <c r="J87" i="9"/>
  <c r="K16" i="9"/>
  <c r="L21" i="9"/>
  <c r="J24" i="9"/>
  <c r="L13" i="9"/>
  <c r="L20" i="9"/>
  <c r="K22" i="9"/>
  <c r="J31" i="9"/>
  <c r="L35" i="9"/>
  <c r="K37" i="9"/>
  <c r="J9" i="9"/>
  <c r="L49" i="9"/>
  <c r="K8" i="9"/>
  <c r="J10" i="9"/>
  <c r="K30" i="9"/>
  <c r="J48" i="9"/>
  <c r="K73" i="9"/>
  <c r="K54" i="9"/>
  <c r="L66" i="9"/>
  <c r="J83" i="9"/>
  <c r="L8" i="9"/>
  <c r="J19" i="9"/>
  <c r="K24" i="9"/>
  <c r="J26" i="9"/>
  <c r="K32" i="9"/>
  <c r="L38" i="9"/>
  <c r="L46" i="9"/>
  <c r="L53" i="9"/>
  <c r="J57" i="9"/>
  <c r="J11" i="9"/>
  <c r="L14" i="9"/>
  <c r="J17" i="9"/>
  <c r="L40" i="9"/>
  <c r="L47" i="9"/>
  <c r="K59" i="9"/>
  <c r="K60" i="9"/>
  <c r="J68" i="9"/>
  <c r="J74" i="9"/>
  <c r="L78" i="9"/>
  <c r="K79" i="9"/>
  <c r="K80" i="9"/>
  <c r="K86" i="9"/>
  <c r="J88" i="9"/>
  <c r="K92" i="9"/>
  <c r="K33" i="9"/>
  <c r="L22" i="9"/>
  <c r="J32" i="9"/>
  <c r="K38" i="9"/>
  <c r="J39" i="9"/>
  <c r="J46" i="9"/>
  <c r="K56" i="9"/>
  <c r="J64" i="9"/>
  <c r="L67" i="9"/>
  <c r="L74" i="9"/>
  <c r="J77" i="9"/>
  <c r="L87" i="9"/>
  <c r="K89" i="9"/>
  <c r="J41" i="9"/>
  <c r="L26" i="9"/>
  <c r="J13" i="9"/>
  <c r="J40" i="9"/>
  <c r="K51" i="9"/>
  <c r="L55" i="9"/>
  <c r="K57" i="9"/>
  <c r="L62" i="9"/>
  <c r="J45" i="9"/>
  <c r="L69" i="9"/>
  <c r="K76" i="9"/>
  <c r="L86" i="9"/>
  <c r="L39" i="9"/>
  <c r="L29" i="9"/>
  <c r="L33" i="9"/>
  <c r="J37" i="9"/>
  <c r="K69" i="9"/>
  <c r="L73" i="9"/>
  <c r="J58" i="9"/>
  <c r="L68" i="9"/>
  <c r="K81" i="9"/>
  <c r="J5" i="9"/>
  <c r="J29" i="9"/>
  <c r="L37" i="9"/>
  <c r="L82" i="9"/>
  <c r="K83" i="9"/>
  <c r="K88" i="9"/>
  <c r="J15" i="9"/>
  <c r="L41" i="9"/>
  <c r="K5" i="9"/>
  <c r="L23" i="9"/>
  <c r="J25" i="9"/>
  <c r="L17" i="9"/>
  <c r="J53" i="9"/>
  <c r="L11" i="9"/>
  <c r="L16" i="9"/>
  <c r="K17" i="9"/>
  <c r="K29" i="9"/>
  <c r="J42" i="9"/>
  <c r="J47" i="9"/>
  <c r="L59" i="9"/>
  <c r="K61" i="9"/>
  <c r="K66" i="9"/>
  <c r="K67" i="9"/>
  <c r="K84" i="9"/>
  <c r="J16" i="9"/>
  <c r="L31" i="9"/>
  <c r="J50" i="9"/>
  <c r="J55" i="9"/>
  <c r="L57" i="9"/>
  <c r="L85" i="9"/>
  <c r="K91" i="9"/>
  <c r="L7" i="9"/>
  <c r="L19" i="9"/>
  <c r="K21" i="9"/>
  <c r="J22" i="9"/>
  <c r="K25" i="9"/>
  <c r="J27" i="9"/>
  <c r="J33" i="9"/>
  <c r="J43" i="9"/>
  <c r="L45" i="9"/>
  <c r="K46" i="9"/>
  <c r="J56" i="9"/>
  <c r="K58" i="9"/>
  <c r="J65" i="9"/>
  <c r="K68" i="9"/>
  <c r="K71" i="9"/>
  <c r="J80" i="9"/>
  <c r="K82" i="9"/>
  <c r="J84" i="9"/>
  <c r="L90" i="9"/>
  <c r="L91" i="9"/>
  <c r="J18" i="9"/>
  <c r="J23" i="9"/>
  <c r="L25" i="9"/>
  <c r="J34" i="9"/>
  <c r="L54" i="9"/>
  <c r="J61" i="9"/>
  <c r="L63" i="9"/>
  <c r="K64" i="9"/>
  <c r="K65" i="9"/>
  <c r="J69" i="9"/>
  <c r="J85" i="9"/>
  <c r="L15" i="9"/>
  <c r="K6" i="9"/>
  <c r="J7" i="9"/>
  <c r="L9" i="9"/>
  <c r="L42" i="9"/>
  <c r="K43" i="9"/>
  <c r="K47" i="9"/>
  <c r="L51" i="9"/>
  <c r="J70" i="9"/>
  <c r="L72" i="9"/>
  <c r="J78" i="9"/>
  <c r="K19" i="9"/>
  <c r="L5" i="9"/>
  <c r="K10" i="9"/>
  <c r="K23" i="9"/>
  <c r="K34" i="9"/>
  <c r="K35" i="9"/>
  <c r="K40" i="9"/>
  <c r="K48" i="9"/>
  <c r="L80" i="9"/>
  <c r="K85" i="9"/>
  <c r="L88" i="9"/>
  <c r="J91" i="9"/>
  <c r="L12" i="9"/>
  <c r="L6" i="9"/>
  <c r="J8" i="9"/>
  <c r="L10" i="9"/>
  <c r="K11" i="9"/>
  <c r="J12" i="9"/>
  <c r="K31" i="9"/>
  <c r="L34" i="9"/>
  <c r="K36" i="9"/>
  <c r="K45" i="9"/>
  <c r="K53" i="9"/>
  <c r="J54" i="9"/>
  <c r="J63" i="9"/>
  <c r="J71" i="9"/>
  <c r="J75" i="9"/>
  <c r="K78" i="9"/>
  <c r="J82" i="9"/>
  <c r="L89" i="9"/>
  <c r="L52" i="9"/>
  <c r="L81" i="9"/>
  <c r="J14" i="9"/>
  <c r="L24" i="9"/>
  <c r="J44" i="9"/>
  <c r="K50" i="9"/>
  <c r="J51" i="9"/>
  <c r="K55" i="9"/>
  <c r="K70" i="9"/>
  <c r="K74" i="9"/>
  <c r="J76" i="9"/>
  <c r="L77" i="9"/>
  <c r="L84" i="9"/>
  <c r="J90" i="9"/>
  <c r="K15" i="9"/>
  <c r="K26" i="9"/>
  <c r="K14" i="9"/>
  <c r="K18" i="9"/>
  <c r="J21" i="9"/>
  <c r="K27" i="9"/>
  <c r="J30" i="9"/>
  <c r="L43" i="9"/>
  <c r="J52" i="9"/>
  <c r="L60" i="9"/>
  <c r="K63" i="9"/>
  <c r="K75" i="9"/>
  <c r="K87" i="9"/>
  <c r="K9" i="9"/>
  <c r="L27" i="9"/>
  <c r="J62" i="9"/>
  <c r="L65" i="9"/>
  <c r="K90" i="9"/>
  <c r="K42" i="9"/>
  <c r="K7" i="9"/>
  <c r="L36" i="9"/>
  <c r="K39" i="9"/>
  <c r="L44" i="9"/>
  <c r="K49" i="9"/>
  <c r="L61" i="9"/>
  <c r="J86" i="9"/>
  <c r="J6" i="9"/>
  <c r="J20" i="9"/>
  <c r="L28" i="9"/>
  <c r="J35" i="9"/>
  <c r="J38" i="9"/>
  <c r="L56" i="9"/>
  <c r="J60" i="9"/>
  <c r="K62" i="9"/>
  <c r="J67" i="9"/>
  <c r="L83" i="9"/>
  <c r="J89" i="9"/>
  <c r="M92" i="8" l="1"/>
  <c r="AH92" i="8"/>
  <c r="N92" i="8"/>
  <c r="P92" i="8" s="1"/>
  <c r="M91" i="8"/>
  <c r="AH91" i="8"/>
  <c r="N91" i="8"/>
  <c r="P91" i="8" s="1"/>
  <c r="M90" i="8"/>
  <c r="AH90" i="8"/>
  <c r="N90" i="8"/>
  <c r="P90" i="8" s="1"/>
  <c r="M89" i="8"/>
  <c r="AH89" i="8"/>
  <c r="N89" i="8"/>
  <c r="P89" i="8" s="1"/>
  <c r="M88" i="8"/>
  <c r="AH88" i="8"/>
  <c r="N88" i="8"/>
  <c r="P88" i="8" s="1"/>
  <c r="M87" i="8"/>
  <c r="AH87" i="8"/>
  <c r="N87" i="8"/>
  <c r="P87" i="8" s="1"/>
  <c r="M86" i="8"/>
  <c r="AH86" i="8"/>
  <c r="N86" i="8"/>
  <c r="P86" i="8" s="1"/>
  <c r="M85" i="8"/>
  <c r="AH85" i="8"/>
  <c r="N85" i="8"/>
  <c r="P85" i="8" s="1"/>
  <c r="M84" i="8"/>
  <c r="AH84" i="8"/>
  <c r="N84" i="8"/>
  <c r="P84" i="8" s="1"/>
  <c r="M83" i="8"/>
  <c r="AH83" i="8"/>
  <c r="N83" i="8"/>
  <c r="P83" i="8" s="1"/>
  <c r="M82" i="8"/>
  <c r="AH82" i="8"/>
  <c r="N82" i="8"/>
  <c r="P82" i="8" s="1"/>
  <c r="M81" i="8"/>
  <c r="AH81" i="8"/>
  <c r="N81" i="8"/>
  <c r="P81" i="8" s="1"/>
  <c r="M80" i="8"/>
  <c r="AH80" i="8"/>
  <c r="N80" i="8"/>
  <c r="P80" i="8" s="1"/>
  <c r="M79" i="8"/>
  <c r="AH79" i="8"/>
  <c r="N79" i="8"/>
  <c r="P79" i="8" s="1"/>
  <c r="M78" i="8"/>
  <c r="AH78" i="8"/>
  <c r="N78" i="8"/>
  <c r="P78" i="8" s="1"/>
  <c r="M77" i="8"/>
  <c r="AH77" i="8"/>
  <c r="N77" i="8"/>
  <c r="P77" i="8" s="1"/>
  <c r="M76" i="8"/>
  <c r="AH76" i="8"/>
  <c r="N76" i="8"/>
  <c r="P76" i="8" s="1"/>
  <c r="M75" i="8"/>
  <c r="AH75" i="8"/>
  <c r="N75" i="8"/>
  <c r="P75" i="8" s="1"/>
  <c r="M74" i="8"/>
  <c r="AH74" i="8"/>
  <c r="N74" i="8"/>
  <c r="P74" i="8" s="1"/>
  <c r="M73" i="8"/>
  <c r="AH73" i="8"/>
  <c r="N73" i="8"/>
  <c r="P73" i="8" s="1"/>
  <c r="M72" i="8"/>
  <c r="AH72" i="8"/>
  <c r="N72" i="8"/>
  <c r="P72" i="8" s="1"/>
  <c r="M71" i="8"/>
  <c r="AH71" i="8"/>
  <c r="N71" i="8"/>
  <c r="P71" i="8" s="1"/>
  <c r="M70" i="8"/>
  <c r="AH70" i="8"/>
  <c r="N70" i="8"/>
  <c r="P70" i="8" s="1"/>
  <c r="M69" i="8"/>
  <c r="AH69" i="8"/>
  <c r="N69" i="8"/>
  <c r="P69" i="8" s="1"/>
  <c r="M68" i="8"/>
  <c r="AH68" i="8"/>
  <c r="N68" i="8"/>
  <c r="P68" i="8" s="1"/>
  <c r="M67" i="8"/>
  <c r="AH67" i="8"/>
  <c r="N67" i="8"/>
  <c r="P67" i="8" s="1"/>
  <c r="M66" i="8"/>
  <c r="AH66" i="8"/>
  <c r="N66" i="8"/>
  <c r="P66" i="8" s="1"/>
  <c r="M65" i="8"/>
  <c r="AH65" i="8"/>
  <c r="N65" i="8"/>
  <c r="P65" i="8" s="1"/>
  <c r="M64" i="8"/>
  <c r="AH64" i="8"/>
  <c r="N64" i="8"/>
  <c r="P64" i="8" s="1"/>
  <c r="M63" i="8"/>
  <c r="AH63" i="8"/>
  <c r="N63" i="8"/>
  <c r="P63" i="8" s="1"/>
  <c r="M62" i="8"/>
  <c r="AH62" i="8"/>
  <c r="N62" i="8"/>
  <c r="P62" i="8" s="1"/>
  <c r="M61" i="8"/>
  <c r="AH61" i="8"/>
  <c r="N61" i="8"/>
  <c r="P61" i="8" s="1"/>
  <c r="M60" i="8"/>
  <c r="AH60" i="8"/>
  <c r="N60" i="8"/>
  <c r="P60" i="8" s="1"/>
  <c r="M59" i="8"/>
  <c r="AH59" i="8"/>
  <c r="N59" i="8"/>
  <c r="P59" i="8" s="1"/>
  <c r="M58" i="8"/>
  <c r="AH58" i="8"/>
  <c r="N58" i="8"/>
  <c r="P58" i="8" s="1"/>
  <c r="M57" i="8"/>
  <c r="AH57" i="8"/>
  <c r="N57" i="8"/>
  <c r="P57" i="8" s="1"/>
  <c r="M56" i="8"/>
  <c r="AH56" i="8"/>
  <c r="N56" i="8"/>
  <c r="P56" i="8" s="1"/>
  <c r="M55" i="8"/>
  <c r="AH55" i="8"/>
  <c r="N55" i="8"/>
  <c r="P55" i="8" s="1"/>
  <c r="M54" i="8"/>
  <c r="AH54" i="8"/>
  <c r="N54" i="8"/>
  <c r="P54" i="8" s="1"/>
  <c r="M53" i="8"/>
  <c r="AH53" i="8"/>
  <c r="N53" i="8"/>
  <c r="P53" i="8" s="1"/>
  <c r="M52" i="8"/>
  <c r="AH52" i="8"/>
  <c r="N52" i="8"/>
  <c r="P52" i="8" s="1"/>
  <c r="M51" i="8"/>
  <c r="AH51" i="8"/>
  <c r="N51" i="8"/>
  <c r="P51" i="8" s="1"/>
  <c r="M50" i="8"/>
  <c r="AH50" i="8"/>
  <c r="N50" i="8"/>
  <c r="P50" i="8" s="1"/>
  <c r="M49" i="8"/>
  <c r="AH49" i="8"/>
  <c r="N49" i="8"/>
  <c r="P49" i="8" s="1"/>
  <c r="M48" i="8"/>
  <c r="AH48" i="8"/>
  <c r="N48" i="8"/>
  <c r="P48" i="8" s="1"/>
  <c r="M47" i="8"/>
  <c r="AH47" i="8"/>
  <c r="N47" i="8"/>
  <c r="P47" i="8" s="1"/>
  <c r="M46" i="8"/>
  <c r="AH46" i="8"/>
  <c r="N46" i="8"/>
  <c r="P46" i="8" s="1"/>
  <c r="M45" i="8"/>
  <c r="AH45" i="8"/>
  <c r="N45" i="8"/>
  <c r="P45" i="8" s="1"/>
  <c r="M44" i="8"/>
  <c r="AH44" i="8"/>
  <c r="N44" i="8"/>
  <c r="P44" i="8" s="1"/>
  <c r="M43" i="8"/>
  <c r="AH43" i="8"/>
  <c r="N43" i="8"/>
  <c r="P43" i="8" s="1"/>
  <c r="M42" i="8"/>
  <c r="AH42" i="8"/>
  <c r="N42" i="8"/>
  <c r="P42" i="8" s="1"/>
  <c r="M41" i="8"/>
  <c r="AH41" i="8"/>
  <c r="N41" i="8"/>
  <c r="P41" i="8" s="1"/>
  <c r="M40" i="8"/>
  <c r="AH40" i="8"/>
  <c r="N40" i="8"/>
  <c r="P40" i="8" s="1"/>
  <c r="M39" i="8"/>
  <c r="AH39" i="8"/>
  <c r="N39" i="8"/>
  <c r="P39" i="8" s="1"/>
  <c r="M38" i="8"/>
  <c r="AH38" i="8"/>
  <c r="N38" i="8"/>
  <c r="P38" i="8" s="1"/>
  <c r="M37" i="8"/>
  <c r="AH37" i="8"/>
  <c r="N37" i="8"/>
  <c r="P37" i="8" s="1"/>
  <c r="M36" i="8"/>
  <c r="AH36" i="8"/>
  <c r="N36" i="8"/>
  <c r="P36" i="8" s="1"/>
  <c r="M35" i="8"/>
  <c r="AH35" i="8"/>
  <c r="N35" i="8"/>
  <c r="P35" i="8" s="1"/>
  <c r="M34" i="8"/>
  <c r="AH34" i="8"/>
  <c r="N34" i="8"/>
  <c r="P34" i="8" s="1"/>
  <c r="M33" i="8"/>
  <c r="AH33" i="8"/>
  <c r="N33" i="8"/>
  <c r="P33" i="8" s="1"/>
  <c r="M32" i="8"/>
  <c r="AH32" i="8"/>
  <c r="N32" i="8"/>
  <c r="P32" i="8" s="1"/>
  <c r="M31" i="8"/>
  <c r="AH31" i="8"/>
  <c r="N31" i="8"/>
  <c r="P31" i="8" s="1"/>
  <c r="M30" i="8"/>
  <c r="AH30" i="8"/>
  <c r="N30" i="8"/>
  <c r="P30" i="8" s="1"/>
  <c r="M29" i="8"/>
  <c r="AH29" i="8"/>
  <c r="N29" i="8"/>
  <c r="P29" i="8" s="1"/>
  <c r="M28" i="8"/>
  <c r="AH28" i="8"/>
  <c r="N28" i="8"/>
  <c r="P28" i="8" s="1"/>
  <c r="M27" i="8"/>
  <c r="AH27" i="8"/>
  <c r="N27" i="8"/>
  <c r="P27" i="8" s="1"/>
  <c r="M26" i="8"/>
  <c r="AH26" i="8"/>
  <c r="N26" i="8"/>
  <c r="P26" i="8" s="1"/>
  <c r="M25" i="8"/>
  <c r="AH25" i="8"/>
  <c r="N25" i="8"/>
  <c r="P25" i="8" s="1"/>
  <c r="M24" i="8"/>
  <c r="AH24" i="8"/>
  <c r="N24" i="8"/>
  <c r="P24" i="8" s="1"/>
  <c r="M23" i="8"/>
  <c r="AH23" i="8"/>
  <c r="N23" i="8"/>
  <c r="P23" i="8" s="1"/>
  <c r="M22" i="8"/>
  <c r="AH22" i="8"/>
  <c r="N22" i="8"/>
  <c r="P22" i="8" s="1"/>
  <c r="M21" i="8"/>
  <c r="AH21" i="8"/>
  <c r="N21" i="8"/>
  <c r="P21" i="8" s="1"/>
  <c r="M20" i="8"/>
  <c r="AH20" i="8"/>
  <c r="N20" i="8"/>
  <c r="P20" i="8" s="1"/>
  <c r="M19" i="8"/>
  <c r="AH19" i="8"/>
  <c r="N19" i="8"/>
  <c r="P19" i="8" s="1"/>
  <c r="M18" i="8"/>
  <c r="AH18" i="8"/>
  <c r="N18" i="8"/>
  <c r="P18" i="8" s="1"/>
  <c r="M17" i="8"/>
  <c r="AH17" i="8"/>
  <c r="N17" i="8"/>
  <c r="P17" i="8" s="1"/>
  <c r="M16" i="8"/>
  <c r="AH16" i="8"/>
  <c r="N16" i="8"/>
  <c r="P16" i="8" s="1"/>
  <c r="M15" i="8"/>
  <c r="AH15" i="8"/>
  <c r="N15" i="8"/>
  <c r="P15" i="8" s="1"/>
  <c r="M14" i="8"/>
  <c r="AH14" i="8"/>
  <c r="N14" i="8"/>
  <c r="P14" i="8" s="1"/>
  <c r="M13" i="8"/>
  <c r="AH13" i="8"/>
  <c r="N13" i="8"/>
  <c r="P13" i="8" s="1"/>
  <c r="M12" i="8"/>
  <c r="AH12" i="8"/>
  <c r="N12" i="8"/>
  <c r="P12" i="8" s="1"/>
  <c r="M11" i="8"/>
  <c r="AH11" i="8"/>
  <c r="N11" i="8"/>
  <c r="P11" i="8" s="1"/>
  <c r="M10" i="8"/>
  <c r="AH10" i="8"/>
  <c r="N10" i="8"/>
  <c r="P10" i="8" s="1"/>
  <c r="M9" i="8"/>
  <c r="AH9" i="8"/>
  <c r="N9" i="8"/>
  <c r="P9" i="8" s="1"/>
  <c r="M8" i="8"/>
  <c r="AH8" i="8"/>
  <c r="N8" i="8"/>
  <c r="P8" i="8" s="1"/>
  <c r="M7" i="8"/>
  <c r="AH7" i="8"/>
  <c r="N7" i="8"/>
  <c r="P7" i="8" s="1"/>
  <c r="M6" i="8"/>
  <c r="AH6" i="8"/>
  <c r="N6" i="8"/>
  <c r="P6" i="8" s="1"/>
  <c r="M5" i="8"/>
  <c r="AF5" i="8"/>
  <c r="AE5" i="8"/>
  <c r="AD5" i="8"/>
  <c r="AC5" i="8"/>
  <c r="AB5" i="8"/>
  <c r="AA5" i="8"/>
  <c r="AH5" i="8"/>
  <c r="N5" i="8"/>
  <c r="P5" i="8" s="1"/>
  <c r="J92" i="8" l="1"/>
  <c r="L27" i="8"/>
  <c r="K8" i="8"/>
  <c r="L47" i="8"/>
  <c r="L87" i="8"/>
  <c r="J5" i="8"/>
  <c r="L26" i="8"/>
  <c r="K14" i="8"/>
  <c r="J86" i="8"/>
  <c r="J72" i="8"/>
  <c r="L24" i="8"/>
  <c r="K7" i="8"/>
  <c r="K15" i="8"/>
  <c r="K89" i="8"/>
  <c r="L63" i="8"/>
  <c r="L25" i="8"/>
  <c r="L91" i="8"/>
  <c r="L8" i="8"/>
  <c r="L79" i="8"/>
  <c r="L48" i="8"/>
  <c r="L77" i="8"/>
  <c r="L10" i="8"/>
  <c r="J22" i="8"/>
  <c r="J19" i="8"/>
  <c r="J90" i="8"/>
  <c r="K90" i="8"/>
  <c r="K57" i="8"/>
  <c r="L72" i="8"/>
  <c r="L71" i="8"/>
  <c r="K6" i="8"/>
  <c r="K19" i="8"/>
  <c r="K24" i="8"/>
  <c r="L59" i="8"/>
  <c r="L11" i="8"/>
  <c r="L57" i="8"/>
  <c r="L9" i="8"/>
  <c r="L75" i="8"/>
  <c r="K17" i="8"/>
  <c r="L51" i="8"/>
  <c r="J70" i="8"/>
  <c r="J81" i="8"/>
  <c r="K10" i="8"/>
  <c r="L22" i="8"/>
  <c r="K32" i="8"/>
  <c r="L42" i="8"/>
  <c r="K45" i="8"/>
  <c r="K47" i="8"/>
  <c r="L49" i="8"/>
  <c r="J68" i="8"/>
  <c r="L78" i="8"/>
  <c r="K81" i="8"/>
  <c r="L92" i="8"/>
  <c r="K25" i="8"/>
  <c r="K30" i="8"/>
  <c r="L62" i="8"/>
  <c r="J66" i="8"/>
  <c r="L74" i="8"/>
  <c r="K33" i="8"/>
  <c r="L35" i="8"/>
  <c r="L43" i="8"/>
  <c r="L45" i="8"/>
  <c r="J69" i="8"/>
  <c r="K73" i="8"/>
  <c r="K39" i="8"/>
  <c r="J42" i="8"/>
  <c r="J60" i="8"/>
  <c r="L88" i="8"/>
  <c r="L20" i="8"/>
  <c r="K27" i="8"/>
  <c r="L29" i="8"/>
  <c r="J58" i="8"/>
  <c r="J73" i="8"/>
  <c r="L83" i="8"/>
  <c r="L32" i="8"/>
  <c r="J75" i="8"/>
  <c r="L70" i="8"/>
  <c r="L68" i="8"/>
  <c r="L16" i="8"/>
  <c r="L21" i="8"/>
  <c r="L58" i="8"/>
  <c r="K29" i="8"/>
  <c r="J83" i="8"/>
  <c r="L39" i="8"/>
  <c r="L85" i="8"/>
  <c r="K22" i="8"/>
  <c r="J64" i="8"/>
  <c r="J87" i="8"/>
  <c r="L6" i="8"/>
  <c r="J7" i="8"/>
  <c r="J11" i="8"/>
  <c r="L17" i="8"/>
  <c r="L33" i="8"/>
  <c r="K50" i="8"/>
  <c r="L52" i="8"/>
  <c r="L61" i="8"/>
  <c r="K64" i="8"/>
  <c r="J71" i="8"/>
  <c r="L82" i="8"/>
  <c r="L84" i="8"/>
  <c r="K87" i="8"/>
  <c r="K35" i="8"/>
  <c r="J13" i="8"/>
  <c r="K9" i="8"/>
  <c r="J28" i="8"/>
  <c r="L50" i="8"/>
  <c r="L55" i="8"/>
  <c r="L64" i="8"/>
  <c r="K69" i="8"/>
  <c r="L80" i="8"/>
  <c r="J49" i="8"/>
  <c r="J54" i="8"/>
  <c r="L76" i="8"/>
  <c r="J80" i="8"/>
  <c r="J89" i="8"/>
  <c r="K40" i="8"/>
  <c r="K37" i="8"/>
  <c r="L46" i="8"/>
  <c r="L56" i="8"/>
  <c r="J63" i="8"/>
  <c r="L67" i="8"/>
  <c r="L69" i="8"/>
  <c r="L90" i="8"/>
  <c r="K5" i="8"/>
  <c r="J29" i="8"/>
  <c r="L38" i="8"/>
  <c r="K43" i="8"/>
  <c r="J50" i="8"/>
  <c r="J57" i="8"/>
  <c r="J76" i="8"/>
  <c r="L81" i="8"/>
  <c r="J62" i="8"/>
  <c r="L5" i="8"/>
  <c r="K16" i="8"/>
  <c r="J25" i="8"/>
  <c r="K31" i="8"/>
  <c r="L34" i="8"/>
  <c r="J35" i="8"/>
  <c r="J37" i="8"/>
  <c r="J48" i="8"/>
  <c r="L60" i="8"/>
  <c r="J67" i="8"/>
  <c r="J78" i="8"/>
  <c r="L89" i="8"/>
  <c r="J8" i="8"/>
  <c r="J31" i="8"/>
  <c r="L41" i="8"/>
  <c r="J44" i="8"/>
  <c r="K55" i="8"/>
  <c r="J65" i="8"/>
  <c r="L66" i="8"/>
  <c r="K82" i="8"/>
  <c r="J88" i="8"/>
  <c r="J41" i="8"/>
  <c r="J74" i="8"/>
  <c r="J6" i="8"/>
  <c r="L18" i="8"/>
  <c r="J51" i="8"/>
  <c r="K11" i="8"/>
  <c r="J23" i="8"/>
  <c r="J9" i="8"/>
  <c r="L31" i="8"/>
  <c r="J40" i="8"/>
  <c r="J56" i="8"/>
  <c r="L15" i="8"/>
  <c r="K13" i="8"/>
  <c r="L19" i="8"/>
  <c r="J20" i="8"/>
  <c r="K28" i="8"/>
  <c r="K38" i="8"/>
  <c r="L44" i="8"/>
  <c r="L65" i="8"/>
  <c r="L73" i="8"/>
  <c r="L86" i="8"/>
  <c r="K92" i="8"/>
  <c r="J12" i="8"/>
  <c r="L13" i="8"/>
  <c r="J14" i="8"/>
  <c r="J16" i="8"/>
  <c r="L23" i="8"/>
  <c r="J27" i="8"/>
  <c r="J34" i="8"/>
  <c r="J36" i="8"/>
  <c r="L37" i="8"/>
  <c r="J38" i="8"/>
  <c r="K41" i="8"/>
  <c r="K44" i="8"/>
  <c r="J46" i="8"/>
  <c r="K49" i="8"/>
  <c r="K56" i="8"/>
  <c r="J61" i="8"/>
  <c r="J77" i="8"/>
  <c r="K80" i="8"/>
  <c r="J85" i="8"/>
  <c r="K88" i="8"/>
  <c r="J10" i="8"/>
  <c r="K12" i="8"/>
  <c r="J24" i="8"/>
  <c r="K34" i="8"/>
  <c r="K36" i="8"/>
  <c r="K46" i="8"/>
  <c r="L54" i="8"/>
  <c r="J82" i="8"/>
  <c r="J43" i="8"/>
  <c r="J53" i="8"/>
  <c r="K58" i="8"/>
  <c r="K74" i="8"/>
  <c r="J79" i="8"/>
  <c r="L12" i="8"/>
  <c r="L14" i="8"/>
  <c r="J15" i="8"/>
  <c r="J18" i="8"/>
  <c r="K20" i="8"/>
  <c r="J30" i="8"/>
  <c r="J33" i="8"/>
  <c r="L36" i="8"/>
  <c r="J45" i="8"/>
  <c r="K48" i="8"/>
  <c r="J55" i="8"/>
  <c r="K63" i="8"/>
  <c r="K66" i="8"/>
  <c r="K70" i="8"/>
  <c r="K79" i="8"/>
  <c r="J84" i="8"/>
  <c r="K18" i="8"/>
  <c r="J26" i="8"/>
  <c r="L7" i="8"/>
  <c r="J21" i="8"/>
  <c r="K23" i="8"/>
  <c r="K26" i="8"/>
  <c r="J32" i="8"/>
  <c r="L40" i="8"/>
  <c r="K42" i="8"/>
  <c r="L53" i="8"/>
  <c r="K65" i="8"/>
  <c r="J17" i="8"/>
  <c r="K21" i="8"/>
  <c r="L28" i="8"/>
  <c r="L30" i="8"/>
  <c r="J39" i="8"/>
  <c r="J47" i="8"/>
  <c r="J52" i="8"/>
  <c r="J59" i="8"/>
  <c r="J91" i="8"/>
  <c r="K52" i="8"/>
  <c r="K60" i="8"/>
  <c r="K76" i="8"/>
  <c r="K84" i="8"/>
  <c r="K54" i="8"/>
  <c r="K62" i="8"/>
  <c r="K78" i="8"/>
  <c r="K86" i="8"/>
  <c r="K51" i="8"/>
  <c r="K59" i="8"/>
  <c r="K68" i="8"/>
  <c r="K72" i="8"/>
  <c r="K75" i="8"/>
  <c r="K83" i="8"/>
  <c r="K91" i="8"/>
  <c r="K53" i="8"/>
  <c r="K61" i="8"/>
  <c r="K67" i="8"/>
  <c r="K71" i="8"/>
  <c r="K77" i="8"/>
  <c r="K85" i="8"/>
  <c r="Z5" i="4" l="1"/>
  <c r="AH5" i="4" s="1"/>
  <c r="AC5" i="4"/>
  <c r="Z6" i="4"/>
  <c r="AH6" i="4" s="1"/>
  <c r="Z7" i="4"/>
  <c r="AH7" i="4" s="1"/>
  <c r="Z8" i="4"/>
  <c r="AH8" i="4" s="1"/>
  <c r="Z9" i="4"/>
  <c r="AH9" i="4" s="1"/>
  <c r="Z10" i="4"/>
  <c r="AH10" i="4" s="1"/>
  <c r="Z11" i="4"/>
  <c r="AH11" i="4" s="1"/>
  <c r="Z12" i="4"/>
  <c r="AH12" i="4" s="1"/>
  <c r="Z13" i="4"/>
  <c r="AH13" i="4" s="1"/>
  <c r="Z14" i="4"/>
  <c r="AH14" i="4" s="1"/>
  <c r="Z15" i="4"/>
  <c r="AH15" i="4" s="1"/>
  <c r="Z16" i="4"/>
  <c r="AH16" i="4" s="1"/>
  <c r="Z17" i="4"/>
  <c r="AH17" i="4" s="1"/>
  <c r="Z18" i="4"/>
  <c r="AH18" i="4" s="1"/>
  <c r="Z19" i="4"/>
  <c r="AH19" i="4" s="1"/>
  <c r="Z20" i="4"/>
  <c r="AH20" i="4" s="1"/>
  <c r="Z21" i="4"/>
  <c r="AH21" i="4" s="1"/>
  <c r="Z22" i="4"/>
  <c r="AH22" i="4" s="1"/>
  <c r="Z23" i="4"/>
  <c r="AH23" i="4" s="1"/>
  <c r="Z24" i="4"/>
  <c r="AH24" i="4" s="1"/>
  <c r="Z25" i="4"/>
  <c r="AH25" i="4" s="1"/>
  <c r="Z26" i="4"/>
  <c r="AH26" i="4" s="1"/>
  <c r="Z27" i="4"/>
  <c r="AH27" i="4" s="1"/>
  <c r="Z28" i="4"/>
  <c r="AH28" i="4" s="1"/>
  <c r="Z29" i="4"/>
  <c r="AH29" i="4" s="1"/>
  <c r="Z30" i="4"/>
  <c r="AH30" i="4" s="1"/>
  <c r="Z31" i="4"/>
  <c r="AH31" i="4" s="1"/>
  <c r="Z32" i="4"/>
  <c r="AH32" i="4" s="1"/>
  <c r="Z33" i="4"/>
  <c r="AH33" i="4" s="1"/>
  <c r="Z34" i="4"/>
  <c r="AH34" i="4" s="1"/>
  <c r="Z35" i="4"/>
  <c r="AH35" i="4" s="1"/>
  <c r="Z36" i="4"/>
  <c r="AH36" i="4" s="1"/>
  <c r="Z37" i="4"/>
  <c r="AH37" i="4" s="1"/>
  <c r="Z38" i="4"/>
  <c r="AH38" i="4" s="1"/>
  <c r="Z39" i="4"/>
  <c r="AH39" i="4" s="1"/>
  <c r="Z40" i="4"/>
  <c r="AH40" i="4" s="1"/>
  <c r="Z41" i="4"/>
  <c r="AH41" i="4" s="1"/>
  <c r="Z42" i="4"/>
  <c r="AH42" i="4" s="1"/>
  <c r="Z43" i="4"/>
  <c r="AH43" i="4" s="1"/>
  <c r="Z44" i="4"/>
  <c r="AH44" i="4" s="1"/>
  <c r="Z45" i="4"/>
  <c r="AH45" i="4" s="1"/>
  <c r="Z46" i="4"/>
  <c r="AH46" i="4" s="1"/>
  <c r="Z47" i="4"/>
  <c r="AH47" i="4" s="1"/>
  <c r="Z48" i="4"/>
  <c r="AH48" i="4" s="1"/>
  <c r="Z49" i="4"/>
  <c r="AH49" i="4" s="1"/>
  <c r="Z50" i="4"/>
  <c r="AH50" i="4" s="1"/>
  <c r="Z51" i="4"/>
  <c r="AH51" i="4" s="1"/>
  <c r="Z52" i="4"/>
  <c r="AH52" i="4" s="1"/>
  <c r="Z53" i="4"/>
  <c r="AH53" i="4" s="1"/>
  <c r="Z54" i="4"/>
  <c r="AH54" i="4" s="1"/>
  <c r="Z55" i="4"/>
  <c r="AH55" i="4" s="1"/>
  <c r="Z56" i="4"/>
  <c r="AH56" i="4" s="1"/>
  <c r="Z57" i="4"/>
  <c r="AH57" i="4" s="1"/>
  <c r="Z58" i="4"/>
  <c r="AH58" i="4" s="1"/>
  <c r="Z59" i="4"/>
  <c r="AH59" i="4" s="1"/>
  <c r="Z60" i="4"/>
  <c r="AH60" i="4" s="1"/>
  <c r="Z61" i="4"/>
  <c r="AH61" i="4" s="1"/>
  <c r="Z62" i="4"/>
  <c r="AH62" i="4" s="1"/>
  <c r="Z63" i="4"/>
  <c r="AH63" i="4" s="1"/>
  <c r="Z64" i="4"/>
  <c r="AH64" i="4" s="1"/>
  <c r="Z65" i="4"/>
  <c r="AH65" i="4" s="1"/>
  <c r="Z66" i="4"/>
  <c r="AH66" i="4" s="1"/>
  <c r="Z67" i="4"/>
  <c r="AH67" i="4" s="1"/>
  <c r="Z68" i="4"/>
  <c r="AH68" i="4" s="1"/>
  <c r="Z69" i="4"/>
  <c r="AH69" i="4" s="1"/>
  <c r="Z70" i="4"/>
  <c r="AH70" i="4" s="1"/>
  <c r="Z71" i="4"/>
  <c r="AH71" i="4" s="1"/>
  <c r="Z72" i="4"/>
  <c r="AH72" i="4" s="1"/>
  <c r="Z73" i="4"/>
  <c r="AH73" i="4" s="1"/>
  <c r="Z74" i="4"/>
  <c r="AH74" i="4" s="1"/>
  <c r="Z75" i="4"/>
  <c r="AH75" i="4" s="1"/>
  <c r="Z76" i="4"/>
  <c r="AH76" i="4" s="1"/>
  <c r="Z77" i="4"/>
  <c r="AH77" i="4" s="1"/>
  <c r="Z78" i="4"/>
  <c r="AH78" i="4" s="1"/>
  <c r="Z79" i="4"/>
  <c r="AH79" i="4" s="1"/>
  <c r="Z80" i="4"/>
  <c r="AH80" i="4" s="1"/>
  <c r="Z81" i="4"/>
  <c r="AH81" i="4" s="1"/>
  <c r="Z82" i="4"/>
  <c r="AH82" i="4" s="1"/>
  <c r="Z83" i="4"/>
  <c r="AH83" i="4" s="1"/>
  <c r="Z84" i="4"/>
  <c r="AH84" i="4" s="1"/>
  <c r="Z85" i="4"/>
  <c r="AH85" i="4" s="1"/>
  <c r="Z86" i="4"/>
  <c r="AH86" i="4" s="1"/>
  <c r="Z87" i="4"/>
  <c r="AH87" i="4" s="1"/>
  <c r="Z88" i="4"/>
  <c r="AH88" i="4" s="1"/>
  <c r="Z89" i="4"/>
  <c r="AH89" i="4" s="1"/>
  <c r="Z90" i="4"/>
  <c r="AH90" i="4" s="1"/>
  <c r="Z91" i="4"/>
  <c r="AH91" i="4" s="1"/>
  <c r="Z92" i="4"/>
  <c r="AH92" i="4" s="1"/>
  <c r="N6" i="4"/>
  <c r="P6" i="4" s="1"/>
  <c r="N7" i="4"/>
  <c r="P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8" i="4"/>
  <c r="P18" i="4" s="1"/>
  <c r="N19" i="4"/>
  <c r="P19" i="4" s="1"/>
  <c r="N20" i="4"/>
  <c r="P20" i="4" s="1"/>
  <c r="N21" i="4"/>
  <c r="P21" i="4" s="1"/>
  <c r="N22" i="4"/>
  <c r="P22" i="4" s="1"/>
  <c r="N23" i="4"/>
  <c r="P23" i="4" s="1"/>
  <c r="N24" i="4"/>
  <c r="P24" i="4" s="1"/>
  <c r="N25" i="4"/>
  <c r="P25" i="4" s="1"/>
  <c r="N26" i="4"/>
  <c r="P26" i="4" s="1"/>
  <c r="N27" i="4"/>
  <c r="P27" i="4" s="1"/>
  <c r="N28" i="4"/>
  <c r="P28" i="4" s="1"/>
  <c r="N29" i="4"/>
  <c r="P29" i="4" s="1"/>
  <c r="N30" i="4"/>
  <c r="P30" i="4" s="1"/>
  <c r="N31" i="4"/>
  <c r="P31" i="4" s="1"/>
  <c r="N32" i="4"/>
  <c r="P32" i="4" s="1"/>
  <c r="N33" i="4"/>
  <c r="P33" i="4" s="1"/>
  <c r="N34" i="4"/>
  <c r="P34" i="4" s="1"/>
  <c r="N35" i="4"/>
  <c r="P35" i="4" s="1"/>
  <c r="N36" i="4"/>
  <c r="P36" i="4" s="1"/>
  <c r="N37" i="4"/>
  <c r="P37" i="4" s="1"/>
  <c r="N38" i="4"/>
  <c r="P38" i="4" s="1"/>
  <c r="N39" i="4"/>
  <c r="P39" i="4" s="1"/>
  <c r="N40" i="4"/>
  <c r="P40" i="4" s="1"/>
  <c r="N41" i="4"/>
  <c r="P41" i="4" s="1"/>
  <c r="N42" i="4"/>
  <c r="P42" i="4" s="1"/>
  <c r="N43" i="4"/>
  <c r="P43" i="4" s="1"/>
  <c r="N44" i="4"/>
  <c r="P44" i="4" s="1"/>
  <c r="N45" i="4"/>
  <c r="P45" i="4" s="1"/>
  <c r="N46" i="4"/>
  <c r="P46" i="4" s="1"/>
  <c r="N47" i="4"/>
  <c r="P47" i="4" s="1"/>
  <c r="N48" i="4"/>
  <c r="P48" i="4" s="1"/>
  <c r="N49" i="4"/>
  <c r="P49" i="4" s="1"/>
  <c r="N50" i="4"/>
  <c r="P50" i="4" s="1"/>
  <c r="N51" i="4"/>
  <c r="P51" i="4" s="1"/>
  <c r="N52" i="4"/>
  <c r="P52" i="4" s="1"/>
  <c r="N53" i="4"/>
  <c r="P53" i="4" s="1"/>
  <c r="N54" i="4"/>
  <c r="P54" i="4" s="1"/>
  <c r="N55" i="4"/>
  <c r="P55" i="4" s="1"/>
  <c r="N56" i="4"/>
  <c r="P56" i="4" s="1"/>
  <c r="N57" i="4"/>
  <c r="P57" i="4" s="1"/>
  <c r="N58" i="4"/>
  <c r="P58" i="4" s="1"/>
  <c r="N59" i="4"/>
  <c r="P59" i="4" s="1"/>
  <c r="N60" i="4"/>
  <c r="P60" i="4" s="1"/>
  <c r="N61" i="4"/>
  <c r="P61" i="4" s="1"/>
  <c r="N62" i="4"/>
  <c r="P62" i="4" s="1"/>
  <c r="N63" i="4"/>
  <c r="P63" i="4" s="1"/>
  <c r="N64" i="4"/>
  <c r="P64" i="4" s="1"/>
  <c r="N65" i="4"/>
  <c r="P65" i="4" s="1"/>
  <c r="N66" i="4"/>
  <c r="P66" i="4" s="1"/>
  <c r="N67" i="4"/>
  <c r="P67" i="4" s="1"/>
  <c r="N68" i="4"/>
  <c r="P68" i="4" s="1"/>
  <c r="N69" i="4"/>
  <c r="P69" i="4" s="1"/>
  <c r="N70" i="4"/>
  <c r="P70" i="4" s="1"/>
  <c r="N71" i="4"/>
  <c r="P71" i="4" s="1"/>
  <c r="N72" i="4"/>
  <c r="P72" i="4" s="1"/>
  <c r="N73" i="4"/>
  <c r="P73" i="4" s="1"/>
  <c r="N74" i="4"/>
  <c r="P74" i="4" s="1"/>
  <c r="N75" i="4"/>
  <c r="P75" i="4" s="1"/>
  <c r="N76" i="4"/>
  <c r="P76" i="4" s="1"/>
  <c r="N77" i="4"/>
  <c r="P77" i="4" s="1"/>
  <c r="N78" i="4"/>
  <c r="P78" i="4" s="1"/>
  <c r="N79" i="4"/>
  <c r="P79" i="4" s="1"/>
  <c r="N80" i="4"/>
  <c r="P80" i="4" s="1"/>
  <c r="N81" i="4"/>
  <c r="P81" i="4" s="1"/>
  <c r="N82" i="4"/>
  <c r="P82" i="4" s="1"/>
  <c r="N83" i="4"/>
  <c r="P83" i="4" s="1"/>
  <c r="N84" i="4"/>
  <c r="P84" i="4" s="1"/>
  <c r="N85" i="4"/>
  <c r="P85" i="4" s="1"/>
  <c r="N86" i="4"/>
  <c r="P86" i="4" s="1"/>
  <c r="N87" i="4"/>
  <c r="P87" i="4" s="1"/>
  <c r="N88" i="4"/>
  <c r="P88" i="4" s="1"/>
  <c r="N89" i="4"/>
  <c r="P89" i="4" s="1"/>
  <c r="N90" i="4"/>
  <c r="P90" i="4" s="1"/>
  <c r="N91" i="4"/>
  <c r="P91" i="4" s="1"/>
  <c r="N92" i="4"/>
  <c r="P92" i="4" s="1"/>
  <c r="N5" i="4"/>
  <c r="P5" i="4" s="1"/>
  <c r="AB5" i="4"/>
  <c r="AD5" i="4"/>
  <c r="AE5" i="4"/>
  <c r="AF5" i="4"/>
  <c r="M5" i="4"/>
  <c r="AB6" i="4"/>
  <c r="AC6" i="4"/>
  <c r="AD6" i="4"/>
  <c r="AE6" i="4"/>
  <c r="AF6" i="4"/>
  <c r="M6" i="4"/>
  <c r="AB7" i="4"/>
  <c r="AC7" i="4"/>
  <c r="AD7" i="4"/>
  <c r="AE7" i="4"/>
  <c r="AF7" i="4"/>
  <c r="M7" i="4"/>
  <c r="AB8" i="4"/>
  <c r="AC8" i="4"/>
  <c r="AD8" i="4"/>
  <c r="AE8" i="4"/>
  <c r="AF8" i="4"/>
  <c r="M8" i="4"/>
  <c r="AB9" i="4"/>
  <c r="AC9" i="4"/>
  <c r="AD9" i="4"/>
  <c r="AE9" i="4"/>
  <c r="AF9" i="4"/>
  <c r="M9" i="4"/>
  <c r="AB10" i="4"/>
  <c r="AC10" i="4"/>
  <c r="AD10" i="4"/>
  <c r="AE10" i="4"/>
  <c r="AF10" i="4"/>
  <c r="M10" i="4"/>
  <c r="AB11" i="4"/>
  <c r="AC11" i="4"/>
  <c r="AD11" i="4"/>
  <c r="AE11" i="4"/>
  <c r="AF11" i="4"/>
  <c r="M11" i="4"/>
  <c r="AB12" i="4"/>
  <c r="AC12" i="4"/>
  <c r="AD12" i="4"/>
  <c r="AE12" i="4"/>
  <c r="AF12" i="4"/>
  <c r="M12" i="4"/>
  <c r="AB13" i="4"/>
  <c r="AC13" i="4"/>
  <c r="AD13" i="4"/>
  <c r="AE13" i="4"/>
  <c r="AF13" i="4"/>
  <c r="M13" i="4"/>
  <c r="AB14" i="4"/>
  <c r="AC14" i="4"/>
  <c r="AD14" i="4"/>
  <c r="AE14" i="4"/>
  <c r="AF14" i="4"/>
  <c r="M14" i="4"/>
  <c r="AB15" i="4"/>
  <c r="AC15" i="4"/>
  <c r="AD15" i="4"/>
  <c r="AE15" i="4"/>
  <c r="AF15" i="4"/>
  <c r="M15" i="4"/>
  <c r="AB16" i="4"/>
  <c r="AC16" i="4"/>
  <c r="AD16" i="4"/>
  <c r="AE16" i="4"/>
  <c r="AF16" i="4"/>
  <c r="M16" i="4"/>
  <c r="AB17" i="4"/>
  <c r="AC17" i="4"/>
  <c r="AD17" i="4"/>
  <c r="AE17" i="4"/>
  <c r="AF17" i="4"/>
  <c r="M17" i="4"/>
  <c r="AB18" i="4"/>
  <c r="AC18" i="4"/>
  <c r="AD18" i="4"/>
  <c r="AE18" i="4"/>
  <c r="AF18" i="4"/>
  <c r="M18" i="4"/>
  <c r="AB19" i="4"/>
  <c r="AC19" i="4"/>
  <c r="AD19" i="4"/>
  <c r="AE19" i="4"/>
  <c r="AF19" i="4"/>
  <c r="M19" i="4"/>
  <c r="AB20" i="4"/>
  <c r="AC20" i="4"/>
  <c r="AD20" i="4"/>
  <c r="AE20" i="4"/>
  <c r="AF20" i="4"/>
  <c r="M20" i="4"/>
  <c r="AB21" i="4"/>
  <c r="AC21" i="4"/>
  <c r="AD21" i="4"/>
  <c r="AE21" i="4"/>
  <c r="AF21" i="4"/>
  <c r="M21" i="4"/>
  <c r="AB22" i="4"/>
  <c r="AC22" i="4"/>
  <c r="AD22" i="4"/>
  <c r="AE22" i="4"/>
  <c r="AF22" i="4"/>
  <c r="M22" i="4"/>
  <c r="AB23" i="4"/>
  <c r="AC23" i="4"/>
  <c r="AD23" i="4"/>
  <c r="AE23" i="4"/>
  <c r="AF23" i="4"/>
  <c r="M23" i="4"/>
  <c r="AB24" i="4"/>
  <c r="AC24" i="4"/>
  <c r="AD24" i="4"/>
  <c r="AE24" i="4"/>
  <c r="AF24" i="4"/>
  <c r="M24" i="4"/>
  <c r="AB25" i="4"/>
  <c r="AC25" i="4"/>
  <c r="AD25" i="4"/>
  <c r="AE25" i="4"/>
  <c r="AF25" i="4"/>
  <c r="M25" i="4"/>
  <c r="AB26" i="4"/>
  <c r="AC26" i="4"/>
  <c r="AD26" i="4"/>
  <c r="AE26" i="4"/>
  <c r="AF26" i="4"/>
  <c r="M26" i="4"/>
  <c r="AB27" i="4"/>
  <c r="AC27" i="4"/>
  <c r="AD27" i="4"/>
  <c r="AE27" i="4"/>
  <c r="AF27" i="4"/>
  <c r="M27" i="4"/>
  <c r="AB28" i="4"/>
  <c r="AC28" i="4"/>
  <c r="AD28" i="4"/>
  <c r="AE28" i="4"/>
  <c r="AF28" i="4"/>
  <c r="M28" i="4"/>
  <c r="AB29" i="4"/>
  <c r="AC29" i="4"/>
  <c r="AD29" i="4"/>
  <c r="AE29" i="4"/>
  <c r="AF29" i="4"/>
  <c r="M29" i="4"/>
  <c r="AB30" i="4"/>
  <c r="AC30" i="4"/>
  <c r="AD30" i="4"/>
  <c r="AE30" i="4"/>
  <c r="AF30" i="4"/>
  <c r="M30" i="4"/>
  <c r="AB31" i="4"/>
  <c r="AC31" i="4"/>
  <c r="AD31" i="4"/>
  <c r="AE31" i="4"/>
  <c r="AF31" i="4"/>
  <c r="M31" i="4"/>
  <c r="AB32" i="4"/>
  <c r="AC32" i="4"/>
  <c r="AD32" i="4"/>
  <c r="AE32" i="4"/>
  <c r="AF32" i="4"/>
  <c r="M32" i="4"/>
  <c r="AB33" i="4"/>
  <c r="AC33" i="4"/>
  <c r="AD33" i="4"/>
  <c r="AE33" i="4"/>
  <c r="AF33" i="4"/>
  <c r="M33" i="4"/>
  <c r="AB34" i="4"/>
  <c r="AC34" i="4"/>
  <c r="AD34" i="4"/>
  <c r="AE34" i="4"/>
  <c r="AF34" i="4"/>
  <c r="M34" i="4"/>
  <c r="AB35" i="4"/>
  <c r="AC35" i="4"/>
  <c r="AD35" i="4"/>
  <c r="AE35" i="4"/>
  <c r="AF35" i="4"/>
  <c r="M35" i="4"/>
  <c r="AB36" i="4"/>
  <c r="AC36" i="4"/>
  <c r="AD36" i="4"/>
  <c r="AE36" i="4"/>
  <c r="AF36" i="4"/>
  <c r="M36" i="4"/>
  <c r="AB37" i="4"/>
  <c r="AC37" i="4"/>
  <c r="AD37" i="4"/>
  <c r="AE37" i="4"/>
  <c r="AF37" i="4"/>
  <c r="M37" i="4"/>
  <c r="AB38" i="4"/>
  <c r="AC38" i="4"/>
  <c r="AD38" i="4"/>
  <c r="AE38" i="4"/>
  <c r="AF38" i="4"/>
  <c r="M38" i="4"/>
  <c r="AB39" i="4"/>
  <c r="AC39" i="4"/>
  <c r="AD39" i="4"/>
  <c r="AE39" i="4"/>
  <c r="AF39" i="4"/>
  <c r="M39" i="4"/>
  <c r="AB40" i="4"/>
  <c r="AC40" i="4"/>
  <c r="AD40" i="4"/>
  <c r="AE40" i="4"/>
  <c r="AF40" i="4"/>
  <c r="M40" i="4"/>
  <c r="AB41" i="4"/>
  <c r="AC41" i="4"/>
  <c r="AD41" i="4"/>
  <c r="AE41" i="4"/>
  <c r="AF41" i="4"/>
  <c r="M41" i="4"/>
  <c r="AB42" i="4"/>
  <c r="AC42" i="4"/>
  <c r="AD42" i="4"/>
  <c r="AE42" i="4"/>
  <c r="AF42" i="4"/>
  <c r="M42" i="4"/>
  <c r="AB43" i="4"/>
  <c r="AC43" i="4"/>
  <c r="AD43" i="4"/>
  <c r="AE43" i="4"/>
  <c r="AF43" i="4"/>
  <c r="M43" i="4"/>
  <c r="AB44" i="4"/>
  <c r="AC44" i="4"/>
  <c r="AD44" i="4"/>
  <c r="AE44" i="4"/>
  <c r="AF44" i="4"/>
  <c r="M44" i="4"/>
  <c r="AB45" i="4"/>
  <c r="AC45" i="4"/>
  <c r="AD45" i="4"/>
  <c r="AE45" i="4"/>
  <c r="AF45" i="4"/>
  <c r="M45" i="4"/>
  <c r="AB46" i="4"/>
  <c r="AC46" i="4"/>
  <c r="AD46" i="4"/>
  <c r="AE46" i="4"/>
  <c r="AF46" i="4"/>
  <c r="M46" i="4"/>
  <c r="AB47" i="4"/>
  <c r="AC47" i="4"/>
  <c r="AD47" i="4"/>
  <c r="AE47" i="4"/>
  <c r="AF47" i="4"/>
  <c r="M47" i="4"/>
  <c r="AB48" i="4"/>
  <c r="AC48" i="4"/>
  <c r="AD48" i="4"/>
  <c r="AE48" i="4"/>
  <c r="AF48" i="4"/>
  <c r="M48" i="4"/>
  <c r="AB49" i="4"/>
  <c r="AC49" i="4"/>
  <c r="AD49" i="4"/>
  <c r="AE49" i="4"/>
  <c r="AF49" i="4"/>
  <c r="M49" i="4"/>
  <c r="AB50" i="4"/>
  <c r="AC50" i="4"/>
  <c r="AD50" i="4"/>
  <c r="AE50" i="4"/>
  <c r="AF50" i="4"/>
  <c r="M50" i="4"/>
  <c r="AB51" i="4"/>
  <c r="AC51" i="4"/>
  <c r="AD51" i="4"/>
  <c r="AE51" i="4"/>
  <c r="AF51" i="4"/>
  <c r="M51" i="4"/>
  <c r="AB52" i="4"/>
  <c r="AC52" i="4"/>
  <c r="AD52" i="4"/>
  <c r="AE52" i="4"/>
  <c r="AF52" i="4"/>
  <c r="M52" i="4"/>
  <c r="AB53" i="4"/>
  <c r="AC53" i="4"/>
  <c r="AD53" i="4"/>
  <c r="AE53" i="4"/>
  <c r="AF53" i="4"/>
  <c r="M53" i="4"/>
  <c r="AB54" i="4"/>
  <c r="AC54" i="4"/>
  <c r="AD54" i="4"/>
  <c r="AE54" i="4"/>
  <c r="AF54" i="4"/>
  <c r="M54" i="4"/>
  <c r="AB55" i="4"/>
  <c r="AC55" i="4"/>
  <c r="AD55" i="4"/>
  <c r="AE55" i="4"/>
  <c r="AF55" i="4"/>
  <c r="M55" i="4"/>
  <c r="AB56" i="4"/>
  <c r="AC56" i="4"/>
  <c r="AD56" i="4"/>
  <c r="AE56" i="4"/>
  <c r="AF56" i="4"/>
  <c r="M56" i="4"/>
  <c r="AB57" i="4"/>
  <c r="AC57" i="4"/>
  <c r="AD57" i="4"/>
  <c r="AE57" i="4"/>
  <c r="AF57" i="4"/>
  <c r="M57" i="4"/>
  <c r="AB58" i="4"/>
  <c r="AC58" i="4"/>
  <c r="AD58" i="4"/>
  <c r="AE58" i="4"/>
  <c r="AF58" i="4"/>
  <c r="M58" i="4"/>
  <c r="AB59" i="4"/>
  <c r="AC59" i="4"/>
  <c r="AD59" i="4"/>
  <c r="AE59" i="4"/>
  <c r="AF59" i="4"/>
  <c r="M59" i="4"/>
  <c r="AB60" i="4"/>
  <c r="AC60" i="4"/>
  <c r="AD60" i="4"/>
  <c r="AE60" i="4"/>
  <c r="AF60" i="4"/>
  <c r="M60" i="4"/>
  <c r="AB61" i="4"/>
  <c r="AC61" i="4"/>
  <c r="AD61" i="4"/>
  <c r="AE61" i="4"/>
  <c r="AF61" i="4"/>
  <c r="M61" i="4"/>
  <c r="AB62" i="4"/>
  <c r="AC62" i="4"/>
  <c r="AD62" i="4"/>
  <c r="AE62" i="4"/>
  <c r="AF62" i="4"/>
  <c r="M62" i="4"/>
  <c r="AB63" i="4"/>
  <c r="AC63" i="4"/>
  <c r="AD63" i="4"/>
  <c r="AE63" i="4"/>
  <c r="AF63" i="4"/>
  <c r="M63" i="4"/>
  <c r="AB64" i="4"/>
  <c r="AC64" i="4"/>
  <c r="AD64" i="4"/>
  <c r="AE64" i="4"/>
  <c r="AF64" i="4"/>
  <c r="M64" i="4"/>
  <c r="AB65" i="4"/>
  <c r="AC65" i="4"/>
  <c r="AD65" i="4"/>
  <c r="AE65" i="4"/>
  <c r="AF65" i="4"/>
  <c r="M65" i="4"/>
  <c r="AB66" i="4"/>
  <c r="AC66" i="4"/>
  <c r="AD66" i="4"/>
  <c r="AE66" i="4"/>
  <c r="AF66" i="4"/>
  <c r="M66" i="4"/>
  <c r="AB67" i="4"/>
  <c r="AC67" i="4"/>
  <c r="AD67" i="4"/>
  <c r="AE67" i="4"/>
  <c r="AF67" i="4"/>
  <c r="M67" i="4"/>
  <c r="AB68" i="4"/>
  <c r="AC68" i="4"/>
  <c r="AD68" i="4"/>
  <c r="AE68" i="4"/>
  <c r="AF68" i="4"/>
  <c r="M68" i="4"/>
  <c r="AB69" i="4"/>
  <c r="AC69" i="4"/>
  <c r="AD69" i="4"/>
  <c r="AE69" i="4"/>
  <c r="AF69" i="4"/>
  <c r="M69" i="4"/>
  <c r="AB70" i="4"/>
  <c r="AC70" i="4"/>
  <c r="AD70" i="4"/>
  <c r="AE70" i="4"/>
  <c r="AF70" i="4"/>
  <c r="M70" i="4"/>
  <c r="AB71" i="4"/>
  <c r="AC71" i="4"/>
  <c r="AD71" i="4"/>
  <c r="AE71" i="4"/>
  <c r="AF71" i="4"/>
  <c r="M71" i="4"/>
  <c r="AB72" i="4"/>
  <c r="AC72" i="4"/>
  <c r="AD72" i="4"/>
  <c r="AE72" i="4"/>
  <c r="AF72" i="4"/>
  <c r="M72" i="4"/>
  <c r="AB73" i="4"/>
  <c r="AC73" i="4"/>
  <c r="AD73" i="4"/>
  <c r="AE73" i="4"/>
  <c r="AF73" i="4"/>
  <c r="M73" i="4"/>
  <c r="AB74" i="4"/>
  <c r="AC74" i="4"/>
  <c r="AD74" i="4"/>
  <c r="AE74" i="4"/>
  <c r="AF74" i="4"/>
  <c r="M74" i="4"/>
  <c r="AB75" i="4"/>
  <c r="AC75" i="4"/>
  <c r="AD75" i="4"/>
  <c r="AE75" i="4"/>
  <c r="AF75" i="4"/>
  <c r="M75" i="4"/>
  <c r="AB76" i="4"/>
  <c r="AC76" i="4"/>
  <c r="AD76" i="4"/>
  <c r="AE76" i="4"/>
  <c r="AF76" i="4"/>
  <c r="M76" i="4"/>
  <c r="AB77" i="4"/>
  <c r="AC77" i="4"/>
  <c r="AD77" i="4"/>
  <c r="AE77" i="4"/>
  <c r="AF77" i="4"/>
  <c r="M77" i="4"/>
  <c r="AB78" i="4"/>
  <c r="AC78" i="4"/>
  <c r="AD78" i="4"/>
  <c r="AE78" i="4"/>
  <c r="AF78" i="4"/>
  <c r="M78" i="4"/>
  <c r="AB79" i="4"/>
  <c r="AC79" i="4"/>
  <c r="AD79" i="4"/>
  <c r="AE79" i="4"/>
  <c r="AF79" i="4"/>
  <c r="M79" i="4"/>
  <c r="AB80" i="4"/>
  <c r="AC80" i="4"/>
  <c r="AD80" i="4"/>
  <c r="AE80" i="4"/>
  <c r="AF80" i="4"/>
  <c r="M80" i="4"/>
  <c r="AB81" i="4"/>
  <c r="AC81" i="4"/>
  <c r="AD81" i="4"/>
  <c r="AE81" i="4"/>
  <c r="AF81" i="4"/>
  <c r="M81" i="4"/>
  <c r="AB82" i="4"/>
  <c r="AC82" i="4"/>
  <c r="AD82" i="4"/>
  <c r="AE82" i="4"/>
  <c r="AF82" i="4"/>
  <c r="M82" i="4"/>
  <c r="AB83" i="4"/>
  <c r="AC83" i="4"/>
  <c r="AD83" i="4"/>
  <c r="AE83" i="4"/>
  <c r="AF83" i="4"/>
  <c r="M83" i="4"/>
  <c r="AB84" i="4"/>
  <c r="AC84" i="4"/>
  <c r="AD84" i="4"/>
  <c r="AE84" i="4"/>
  <c r="AF84" i="4"/>
  <c r="M84" i="4"/>
  <c r="AB85" i="4"/>
  <c r="AC85" i="4"/>
  <c r="AD85" i="4"/>
  <c r="AE85" i="4"/>
  <c r="AF85" i="4"/>
  <c r="M85" i="4"/>
  <c r="AB86" i="4"/>
  <c r="AC86" i="4"/>
  <c r="AD86" i="4"/>
  <c r="AE86" i="4"/>
  <c r="AF86" i="4"/>
  <c r="M86" i="4"/>
  <c r="AB87" i="4"/>
  <c r="AC87" i="4"/>
  <c r="AD87" i="4"/>
  <c r="AE87" i="4"/>
  <c r="AF87" i="4"/>
  <c r="M87" i="4"/>
  <c r="AB88" i="4"/>
  <c r="AC88" i="4"/>
  <c r="AD88" i="4"/>
  <c r="AE88" i="4"/>
  <c r="AF88" i="4"/>
  <c r="M88" i="4"/>
  <c r="AB89" i="4"/>
  <c r="AC89" i="4"/>
  <c r="AD89" i="4"/>
  <c r="AE89" i="4"/>
  <c r="AF89" i="4"/>
  <c r="M89" i="4"/>
  <c r="AB90" i="4"/>
  <c r="AC90" i="4"/>
  <c r="AD90" i="4"/>
  <c r="AE90" i="4"/>
  <c r="AF90" i="4"/>
  <c r="M90" i="4"/>
  <c r="AB91" i="4"/>
  <c r="AC91" i="4"/>
  <c r="AD91" i="4"/>
  <c r="AE91" i="4"/>
  <c r="AF91" i="4"/>
  <c r="M91" i="4"/>
  <c r="AB92" i="4"/>
  <c r="AC92" i="4"/>
  <c r="AD92" i="4"/>
  <c r="AE92" i="4"/>
  <c r="AF92" i="4"/>
  <c r="M92" i="4"/>
  <c r="AA6" i="4"/>
  <c r="AA7" i="4"/>
  <c r="AA8" i="4"/>
  <c r="J8" i="4" s="1"/>
  <c r="AA9" i="4"/>
  <c r="AA10" i="4"/>
  <c r="AA11" i="4"/>
  <c r="AA12" i="4"/>
  <c r="AA13" i="4"/>
  <c r="AA14" i="4"/>
  <c r="AA15" i="4"/>
  <c r="AA16" i="4"/>
  <c r="J16" i="4" s="1"/>
  <c r="AA17" i="4"/>
  <c r="AA18" i="4"/>
  <c r="AA19" i="4"/>
  <c r="AA20" i="4"/>
  <c r="AA21" i="4"/>
  <c r="AA22" i="4"/>
  <c r="AA23" i="4"/>
  <c r="AA24" i="4"/>
  <c r="J24" i="4" s="1"/>
  <c r="AA25" i="4"/>
  <c r="AA26" i="4"/>
  <c r="AA27" i="4"/>
  <c r="AA28" i="4"/>
  <c r="AA29" i="4"/>
  <c r="AA30" i="4"/>
  <c r="AA31" i="4"/>
  <c r="AA32" i="4"/>
  <c r="J32" i="4" s="1"/>
  <c r="AA33" i="4"/>
  <c r="AA34" i="4"/>
  <c r="AA35" i="4"/>
  <c r="AA36" i="4"/>
  <c r="AA37" i="4"/>
  <c r="AA38" i="4"/>
  <c r="AA39" i="4"/>
  <c r="AA40" i="4"/>
  <c r="J40" i="4" s="1"/>
  <c r="AA41" i="4"/>
  <c r="AA42" i="4"/>
  <c r="AA43" i="4"/>
  <c r="AA44" i="4"/>
  <c r="AA45" i="4"/>
  <c r="AA46" i="4"/>
  <c r="AA47" i="4"/>
  <c r="AA48" i="4"/>
  <c r="J48" i="4" s="1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J64" i="4" s="1"/>
  <c r="AA65" i="4"/>
  <c r="AA66" i="4"/>
  <c r="AA67" i="4"/>
  <c r="AA68" i="4"/>
  <c r="AA69" i="4"/>
  <c r="AA70" i="4"/>
  <c r="AA71" i="4"/>
  <c r="AA72" i="4"/>
  <c r="J72" i="4" s="1"/>
  <c r="AA73" i="4"/>
  <c r="AA74" i="4"/>
  <c r="AA75" i="4"/>
  <c r="AA76" i="4"/>
  <c r="AA77" i="4"/>
  <c r="AA78" i="4"/>
  <c r="AA79" i="4"/>
  <c r="AA80" i="4"/>
  <c r="J80" i="4" s="1"/>
  <c r="AA81" i="4"/>
  <c r="AA82" i="4"/>
  <c r="AA83" i="4"/>
  <c r="AA84" i="4"/>
  <c r="AA85" i="4"/>
  <c r="AA86" i="4"/>
  <c r="AA87" i="4"/>
  <c r="AA88" i="4"/>
  <c r="AA89" i="4"/>
  <c r="AA90" i="4"/>
  <c r="AA91" i="4"/>
  <c r="AA92" i="4"/>
  <c r="AA5" i="4"/>
  <c r="J56" i="4" l="1"/>
  <c r="J88" i="4"/>
  <c r="J5" i="4"/>
  <c r="J73" i="4"/>
  <c r="J65" i="4"/>
  <c r="J41" i="4"/>
  <c r="J33" i="4"/>
  <c r="J9" i="4"/>
  <c r="J49" i="4"/>
  <c r="J25" i="4"/>
  <c r="J81" i="4"/>
  <c r="J57" i="4"/>
  <c r="J17" i="4"/>
  <c r="J53" i="4"/>
  <c r="J45" i="4"/>
  <c r="J37" i="4"/>
  <c r="J29" i="4"/>
  <c r="J21" i="4"/>
  <c r="J13" i="4"/>
  <c r="J69" i="4"/>
  <c r="J77" i="4"/>
  <c r="J61" i="4"/>
  <c r="J89" i="4"/>
  <c r="L33" i="4"/>
  <c r="K49" i="4"/>
  <c r="K41" i="4"/>
  <c r="L68" i="4"/>
  <c r="K67" i="4"/>
  <c r="K63" i="4"/>
  <c r="K59" i="4"/>
  <c r="L56" i="4"/>
  <c r="L52" i="4"/>
  <c r="L48" i="4"/>
  <c r="L44" i="4"/>
  <c r="K43" i="4"/>
  <c r="K39" i="4"/>
  <c r="L36" i="4"/>
  <c r="L32" i="4"/>
  <c r="L24" i="4"/>
  <c r="K19" i="4"/>
  <c r="L16" i="4"/>
  <c r="K15" i="4"/>
  <c r="L12" i="4"/>
  <c r="K7" i="4"/>
  <c r="J82" i="4"/>
  <c r="J66" i="4"/>
  <c r="J50" i="4"/>
  <c r="J34" i="4"/>
  <c r="J18" i="4"/>
  <c r="K91" i="4"/>
  <c r="K87" i="4"/>
  <c r="L84" i="4"/>
  <c r="K79" i="4"/>
  <c r="L76" i="4"/>
  <c r="K71" i="4"/>
  <c r="K35" i="4"/>
  <c r="K31" i="4"/>
  <c r="K27" i="4"/>
  <c r="K23" i="4"/>
  <c r="L20" i="4"/>
  <c r="K11" i="4"/>
  <c r="L8" i="4"/>
  <c r="J90" i="4"/>
  <c r="J74" i="4"/>
  <c r="J58" i="4"/>
  <c r="J42" i="4"/>
  <c r="J26" i="4"/>
  <c r="J10" i="4"/>
  <c r="L92" i="4"/>
  <c r="L88" i="4"/>
  <c r="K83" i="4"/>
  <c r="L80" i="4"/>
  <c r="K75" i="4"/>
  <c r="L72" i="4"/>
  <c r="L64" i="4"/>
  <c r="L60" i="4"/>
  <c r="K55" i="4"/>
  <c r="K51" i="4"/>
  <c r="K47" i="4"/>
  <c r="L40" i="4"/>
  <c r="L28" i="4"/>
  <c r="J86" i="4"/>
  <c r="J78" i="4"/>
  <c r="J70" i="4"/>
  <c r="J62" i="4"/>
  <c r="J54" i="4"/>
  <c r="J46" i="4"/>
  <c r="J38" i="4"/>
  <c r="J30" i="4"/>
  <c r="J22" i="4"/>
  <c r="J14" i="4"/>
  <c r="J6" i="4"/>
  <c r="L89" i="4"/>
  <c r="L85" i="4"/>
  <c r="L81" i="4"/>
  <c r="L77" i="4"/>
  <c r="L73" i="4"/>
  <c r="L65" i="4"/>
  <c r="L61" i="4"/>
  <c r="L57" i="4"/>
  <c r="L53" i="4"/>
  <c r="L49" i="4"/>
  <c r="L45" i="4"/>
  <c r="L41" i="4"/>
  <c r="L37" i="4"/>
  <c r="L13" i="4"/>
  <c r="K89" i="4"/>
  <c r="K85" i="4"/>
  <c r="L74" i="4"/>
  <c r="L70" i="4"/>
  <c r="K65" i="4"/>
  <c r="K53" i="4"/>
  <c r="L34" i="4"/>
  <c r="K29" i="4"/>
  <c r="L90" i="4"/>
  <c r="K81" i="4"/>
  <c r="L66" i="4"/>
  <c r="L62" i="4"/>
  <c r="K57" i="4"/>
  <c r="K45" i="4"/>
  <c r="L38" i="4"/>
  <c r="K33" i="4"/>
  <c r="L26" i="4"/>
  <c r="K13" i="4"/>
  <c r="L82" i="4"/>
  <c r="K77" i="4"/>
  <c r="L58" i="4"/>
  <c r="L54" i="4"/>
  <c r="L50" i="4"/>
  <c r="L46" i="4"/>
  <c r="L30" i="4"/>
  <c r="K25" i="4"/>
  <c r="K21" i="4"/>
  <c r="J60" i="4"/>
  <c r="J52" i="4"/>
  <c r="J44" i="4"/>
  <c r="J36" i="4"/>
  <c r="J28" i="4"/>
  <c r="J20" i="4"/>
  <c r="J12" i="4"/>
  <c r="L86" i="4"/>
  <c r="L78" i="4"/>
  <c r="K73" i="4"/>
  <c r="K69" i="4"/>
  <c r="K61" i="4"/>
  <c r="L42" i="4"/>
  <c r="K37" i="4"/>
  <c r="J91" i="4"/>
  <c r="J83" i="4"/>
  <c r="J75" i="4"/>
  <c r="J67" i="4"/>
  <c r="J59" i="4"/>
  <c r="J51" i="4"/>
  <c r="J43" i="4"/>
  <c r="J35" i="4"/>
  <c r="J27" i="4"/>
  <c r="J19" i="4"/>
  <c r="J11" i="4"/>
  <c r="J87" i="4"/>
  <c r="J79" i="4"/>
  <c r="J71" i="4"/>
  <c r="L69" i="4"/>
  <c r="J63" i="4"/>
  <c r="J55" i="4"/>
  <c r="J47" i="4"/>
  <c r="J39" i="4"/>
  <c r="J31" i="4"/>
  <c r="J23" i="4"/>
  <c r="J15" i="4"/>
  <c r="J7" i="4"/>
  <c r="L29" i="4"/>
  <c r="L25" i="4"/>
  <c r="L21" i="4"/>
  <c r="L17" i="4"/>
  <c r="L9" i="4"/>
  <c r="L5" i="4"/>
  <c r="L22" i="4"/>
  <c r="L18" i="4"/>
  <c r="K17" i="4"/>
  <c r="L14" i="4"/>
  <c r="L10" i="4"/>
  <c r="K9" i="4"/>
  <c r="L6" i="4"/>
  <c r="K5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4" i="4"/>
  <c r="K20" i="4"/>
  <c r="K16" i="4"/>
  <c r="K12" i="4"/>
  <c r="K8" i="4"/>
  <c r="K92" i="4"/>
  <c r="L91" i="4"/>
  <c r="K90" i="4"/>
  <c r="L87" i="4"/>
  <c r="K86" i="4"/>
  <c r="L83" i="4"/>
  <c r="K82" i="4"/>
  <c r="L79" i="4"/>
  <c r="K78" i="4"/>
  <c r="L75" i="4"/>
  <c r="K74" i="4"/>
  <c r="L71" i="4"/>
  <c r="K70" i="4"/>
  <c r="L67" i="4"/>
  <c r="K66" i="4"/>
  <c r="L63" i="4"/>
  <c r="K62" i="4"/>
  <c r="L59" i="4"/>
  <c r="K58" i="4"/>
  <c r="L55" i="4"/>
  <c r="K54" i="4"/>
  <c r="L51" i="4"/>
  <c r="K50" i="4"/>
  <c r="L47" i="4"/>
  <c r="K46" i="4"/>
  <c r="L43" i="4"/>
  <c r="K42" i="4"/>
  <c r="L39" i="4"/>
  <c r="K38" i="4"/>
  <c r="L35" i="4"/>
  <c r="K34" i="4"/>
  <c r="L31" i="4"/>
  <c r="K30" i="4"/>
  <c r="L27" i="4"/>
  <c r="K26" i="4"/>
  <c r="L23" i="4"/>
  <c r="K22" i="4"/>
  <c r="L19" i="4"/>
  <c r="K18" i="4"/>
  <c r="L15" i="4"/>
  <c r="K14" i="4"/>
  <c r="L11" i="4"/>
  <c r="K10" i="4"/>
  <c r="L7" i="4"/>
  <c r="K6" i="4"/>
  <c r="K88" i="4"/>
  <c r="J85" i="4"/>
  <c r="J92" i="4"/>
  <c r="J84" i="4"/>
  <c r="J76" i="4"/>
  <c r="J68" i="4"/>
</calcChain>
</file>

<file path=xl/sharedStrings.xml><?xml version="1.0" encoding="utf-8"?>
<sst xmlns="http://schemas.openxmlformats.org/spreadsheetml/2006/main" count="2538" uniqueCount="315">
  <si>
    <t>ID</t>
  </si>
  <si>
    <t>Province</t>
  </si>
  <si>
    <t>OrgID</t>
  </si>
  <si>
    <t>Org</t>
  </si>
  <si>
    <t>Intervention</t>
  </si>
  <si>
    <t>EBITDA R8</t>
  </si>
  <si>
    <t>FIT</t>
  </si>
  <si>
    <t>นครพนม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</si>
  <si>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</si>
  <si>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</si>
  <si>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</si>
  <si>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</si>
  <si>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</si>
  <si>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</si>
  <si>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</si>
  <si>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</si>
  <si>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</si>
  <si>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</si>
  <si>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</si>
  <si>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</si>
  <si>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บึงกาฬ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</si>
  <si>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</si>
  <si>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</si>
  <si>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</si>
  <si>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</si>
  <si>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</si>
  <si>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</si>
  <si>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</si>
  <si>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</si>
  <si>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เลย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</si>
  <si>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</si>
  <si>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</si>
  <si>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</si>
  <si>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</si>
  <si>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</si>
  <si>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</si>
  <si>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</si>
  <si>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</si>
  <si>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</si>
  <si>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</si>
  <si>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</si>
  <si>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</si>
  <si>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</si>
  <si>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</si>
  <si>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สกลนคร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</si>
  <si>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</si>
  <si>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</si>
  <si>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</si>
  <si>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</si>
  <si>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</si>
  <si>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</si>
  <si>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</si>
  <si>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</si>
  <si>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</si>
  <si>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</si>
  <si>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</si>
  <si>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</si>
  <si>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</si>
  <si>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</si>
  <si>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</si>
  <si>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</si>
  <si>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</si>
  <si>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</si>
  <si>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หนองคาย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</si>
  <si>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</si>
  <si>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</si>
  <si>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</si>
  <si>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</si>
  <si>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</si>
  <si>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</si>
  <si>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</si>
  <si>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</si>
  <si>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</si>
  <si>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หนองบัวลำภู</t>
  </si>
  <si>
    <t>10704</t>
  </si>
  <si>
    <t>10991</t>
  </si>
  <si>
    <t>10992</t>
  </si>
  <si>
    <t>10993</t>
  </si>
  <si>
    <t>10994</t>
  </si>
  <si>
    <t>23367</t>
  </si>
  <si>
    <t>อุดรธานี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</si>
  <si>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</si>
  <si>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</si>
  <si>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</si>
  <si>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</si>
  <si>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</si>
  <si>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</si>
  <si>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</si>
  <si>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</si>
  <si>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</si>
  <si>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</si>
  <si>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</si>
  <si>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</si>
  <si>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</si>
  <si>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</si>
  <si>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</si>
  <si>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</si>
  <si>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</si>
  <si>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</si>
  <si>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</si>
  <si>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</si>
  <si>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</si>
  <si>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ตาราง FEED เดือนเมษายน 2567</t>
  </si>
  <si>
    <t>Screening Parameter</t>
  </si>
  <si>
    <t>Risk NI R8</t>
  </si>
  <si>
    <t>Efficiency Parameter</t>
  </si>
  <si>
    <t>อัตราครองเตียง</t>
  </si>
  <si>
    <t>AdjRW</t>
  </si>
  <si>
    <t>Unit Cost OP</t>
  </si>
  <si>
    <t>Collection Peroid-UC</t>
  </si>
  <si>
    <t>Collection Peroid-CSMBS</t>
  </si>
  <si>
    <t>Inventory</t>
  </si>
  <si>
    <t>Productivity</t>
  </si>
  <si>
    <t xml:space="preserve">Unit Cost </t>
  </si>
  <si>
    <t>จัดเก็บรายได้</t>
  </si>
  <si>
    <t>ผลการประเมินกลุ่ม FEED</t>
  </si>
  <si>
    <t xml:space="preserve">% Efficiency </t>
  </si>
  <si>
    <t>ผลการประเมิน % Efficiency Parameter</t>
  </si>
  <si>
    <t>Risk NI - R8</t>
  </si>
  <si>
    <t>กลุ่ม FEED</t>
  </si>
  <si>
    <t>ตาราง FEED เดือนกันยายน 2566</t>
  </si>
  <si>
    <t>% Efficiency Parameter</t>
  </si>
  <si>
    <t>รวมคะแนนที่ได้</t>
  </si>
  <si>
    <t xml:space="preserve"> นครพนม </t>
  </si>
  <si>
    <t xml:space="preserve"> ปลาปาก </t>
  </si>
  <si>
    <t xml:space="preserve"> ท่าอุเทน </t>
  </si>
  <si>
    <t xml:space="preserve"> บ้านแพง </t>
  </si>
  <si>
    <t xml:space="preserve"> นาทม </t>
  </si>
  <si>
    <t xml:space="preserve"> เรณูนคร </t>
  </si>
  <si>
    <t xml:space="preserve"> นาแก </t>
  </si>
  <si>
    <t xml:space="preserve"> ศรีสงคราม </t>
  </si>
  <si>
    <t xml:space="preserve"> นาหว้า </t>
  </si>
  <si>
    <t xml:space="preserve"> โพนสวรรค์ </t>
  </si>
  <si>
    <t xml:space="preserve">ธาตุพนม </t>
  </si>
  <si>
    <t xml:space="preserve"> วังยาง </t>
  </si>
  <si>
    <t>พรเจริญ</t>
  </si>
  <si>
    <t>โซ่พิสัย</t>
  </si>
  <si>
    <t>เซกา</t>
  </si>
  <si>
    <t>ปากคาด</t>
  </si>
  <si>
    <t>บึงโขงหลง</t>
  </si>
  <si>
    <t>ศรีวิไล</t>
  </si>
  <si>
    <t>บุ่งคล้า</t>
  </si>
  <si>
    <t>นาด้วง</t>
  </si>
  <si>
    <t>เชียงคาน</t>
  </si>
  <si>
    <t>ปากชม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</si>
  <si>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</si>
  <si>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</si>
  <si>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</si>
  <si>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</si>
  <si>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</si>
  <si>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</si>
  <si>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</si>
  <si>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ด่านซ้าย</t>
  </si>
  <si>
    <t>เอราวัณ</t>
  </si>
  <si>
    <t>หนองหิน</t>
  </si>
  <si>
    <t>กุสุมาลย์</t>
  </si>
  <si>
    <t>กุดบาก</t>
  </si>
  <si>
    <t xml:space="preserve">พระ อจ.ฝั้นฯ 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</si>
  <si>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</si>
  <si>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</si>
  <si>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</si>
  <si>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</si>
  <si>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</si>
  <si>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พระ อจ.มั่นฯ</t>
  </si>
  <si>
    <t>อากาศอำนวย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</si>
  <si>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</si>
  <si>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</si>
  <si>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</si>
  <si>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</si>
  <si>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</si>
  <si>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 xml:space="preserve">สว่างแดนดิน </t>
  </si>
  <si>
    <t xml:space="preserve">พระ อจ.แบนฯ </t>
  </si>
  <si>
    <t>โพนพิสัย</t>
  </si>
  <si>
    <t>ศรีเชียงใหม่</t>
  </si>
  <si>
    <t>สังคม</t>
  </si>
  <si>
    <t>ท่าบ่อ</t>
  </si>
  <si>
    <t>สระใคร</t>
  </si>
  <si>
    <t>โพธิ์ตาก</t>
  </si>
  <si>
    <t>เฝ้าไร่</t>
  </si>
  <si>
    <t>รัตนวาปี</t>
  </si>
  <si>
    <t>นากลาง</t>
  </si>
  <si>
    <t>โนนสัง</t>
  </si>
  <si>
    <t>ศรีบุญเรือง</t>
  </si>
  <si>
    <t>สุวรรณคูหา</t>
  </si>
  <si>
    <t>นาวังฯ</t>
  </si>
  <si>
    <t>กุดจับ</t>
  </si>
  <si>
    <t>หนองวัวซอ</t>
  </si>
  <si>
    <t>กุมภวาปี</t>
  </si>
  <si>
    <t>ห้วยเกิ้ง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</si>
  <si>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</si>
  <si>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</si>
  <si>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</si>
  <si>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</si>
  <si>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</si>
  <si>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</si>
  <si>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</si>
  <si>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</si>
  <si>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</si>
  <si>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</si>
  <si>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</si>
  <si>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</si>
  <si>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</si>
  <si>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บ้านดุง</t>
  </si>
  <si>
    <t>กู่แก้ว</t>
  </si>
  <si>
    <t>ประจักษ์ฯ</t>
  </si>
  <si>
    <t>Group MOPH</t>
  </si>
  <si>
    <t>%คะแนนที่ได้</t>
  </si>
  <si>
    <t>%คะแนนที่ได้ (ข้อที่ได้คะแนน/ข้อทั้งหมด)X100</t>
  </si>
  <si>
    <t>FIT + LOI</t>
  </si>
  <si>
    <t>เฝ้าระวัง</t>
  </si>
  <si>
    <t>ตาราง FEED เดือนมีนาคม 2567</t>
  </si>
  <si>
    <t>Cash Ratio R8 (&lt;0.5)</t>
  </si>
  <si>
    <t>เขต</t>
  </si>
  <si>
    <t>จังหวัด</t>
  </si>
  <si>
    <t>รหัส ร.พ.</t>
  </si>
  <si>
    <t>โรงพยาบาล</t>
  </si>
  <si>
    <t>ประเภท</t>
  </si>
  <si>
    <t>เตียง</t>
  </si>
  <si>
    <t>จำนวนเดือนที่ส่ง</t>
  </si>
  <si>
    <t>จำนวนส่ง</t>
  </si>
  <si>
    <t>จำนวนคำนวณ</t>
  </si>
  <si>
    <t>วันนอนรวม</t>
  </si>
  <si>
    <t>SumAdjRW</t>
  </si>
  <si>
    <t>CMI</t>
  </si>
  <si>
    <t>MinAdjRW</t>
  </si>
  <si>
    <t>MaxAdjRW</t>
  </si>
  <si>
    <t>เกณฑ์</t>
  </si>
  <si>
    <t>S</t>
  </si>
  <si>
    <t>F2</t>
  </si>
  <si>
    <t>M2</t>
  </si>
  <si>
    <t>F3</t>
  </si>
  <si>
    <t>F1</t>
  </si>
  <si>
    <t>A</t>
  </si>
  <si>
    <t>M1</t>
  </si>
  <si>
    <t>Blow ค่ากลางกลุ่ม SumAdjRw Q2Y67</t>
  </si>
  <si>
    <t>ค่ากลางกลุ่ม SumAdjRw Q2Y67</t>
  </si>
  <si>
    <t>คะแนน Sum AdjRW</t>
  </si>
  <si>
    <t>ข้อมูล SumAdjRW</t>
  </si>
  <si>
    <t xml:space="preserve">เปรียบเทียบข้อมูล SumAdjRw หลัง Blow </t>
  </si>
  <si>
    <t>คะแนน อัตราครองเตียง</t>
  </si>
  <si>
    <t>ข้อมูล ณ เมษายน 2567</t>
  </si>
  <si>
    <t>ผ่านเกณฑ์-แนวโน้ม ปสภ.ดีขึ้น</t>
  </si>
  <si>
    <t>ข้อมูล ณ กันยายน 2566</t>
  </si>
  <si>
    <t>ผ่านเกณฑ์-แนวโน้ม ปสภ.ลดลง</t>
  </si>
  <si>
    <t>ไม่ผ่านเกณฑ์-แนวโน้ม ปสภ.ลดลง</t>
  </si>
  <si>
    <t>ไม่ผ่านเกณฑ์-แนวโน้ม ปสภ.ดีขึ้น</t>
  </si>
  <si>
    <t>เกณฑ์การวิเคราะห์ FEED และ Intervention</t>
  </si>
  <si>
    <t>NI-R8</t>
  </si>
  <si>
    <t>&lt;0.5</t>
  </si>
  <si>
    <t>Cash R8</t>
  </si>
  <si>
    <t>(+) / (-)</t>
  </si>
  <si>
    <t>(+)</t>
  </si>
  <si>
    <t>(-)</t>
  </si>
  <si>
    <t>FEED Parameter R8</t>
  </si>
  <si>
    <t xml:space="preserve">Screening Parameter </t>
  </si>
  <si>
    <t>2. Cash Ratio -R8</t>
  </si>
  <si>
    <t>3. EBITDA -R8 (บาท)</t>
  </si>
  <si>
    <t>1. Risk NI - R8</t>
  </si>
  <si>
    <t>1. อัตราครองเตียง</t>
  </si>
  <si>
    <t>2. Adj Rw</t>
  </si>
  <si>
    <t>3. Unit Cost OP</t>
  </si>
  <si>
    <t>4. Unit Cost IP</t>
  </si>
  <si>
    <t>6. Collection Peroid-CSMBS</t>
  </si>
  <si>
    <t>5. Collection Peroid-UC</t>
  </si>
  <si>
    <t>7. Inventory</t>
  </si>
  <si>
    <t>2.AdjRw</t>
  </si>
  <si>
    <t xml:space="preserve">1.อัตราครองเตียง </t>
  </si>
  <si>
    <t>(ผ่าน = 50 %)</t>
  </si>
  <si>
    <t>3.Unit Cost OP</t>
  </si>
  <si>
    <t>4.Unit Cost IP</t>
  </si>
  <si>
    <t>6.Collection Peroid-CMBS</t>
  </si>
  <si>
    <t>5.Collection Peroid-UC</t>
  </si>
  <si>
    <t>ให้เอาจำนวนข้อที่ได้ หาร 7 ข้อ</t>
  </si>
  <si>
    <t xml:space="preserve">7.Inventory </t>
  </si>
  <si>
    <t xml:space="preserve">ผลการประเมินกลุ่ม FEED </t>
  </si>
  <si>
    <t>% Efficiency (% คะแนนที่ได้)</t>
  </si>
  <si>
    <t>ระดับ 4 - 7</t>
  </si>
  <si>
    <t>ระดับ 0 - 3</t>
  </si>
  <si>
    <t>(จะต้องผ่าน 50% ขึ้นไป)</t>
  </si>
  <si>
    <t>ผ่านเกณฑ์ Risk Score (ระดับ 0 - 3) - แนวโน้มประสิทธิภาพดีขึ้น</t>
  </si>
  <si>
    <t>ผ่านเกณฑ์ Risk Score (ระดับ 0 - 3) - แนวโน้มประสิทธิภาพลดลง</t>
  </si>
  <si>
    <t>ไม่ผ่านเกณฑ์ Risk Score (ระดับ 4 - 7) - แนวโน้มประสิทธิภาพดีขึ้น</t>
  </si>
  <si>
    <t>ไม่ผ่านเกณฑ์ Risk Score (ระดับ 4 - 7) - แนวโน้มประสิทธิภาพลดลง</t>
  </si>
  <si>
    <t xml:space="preserve">การประเมินกลุ่ม FEED </t>
  </si>
  <si>
    <t>EBITDA MOPH</t>
  </si>
  <si>
    <t>Cash Ratio MOPH (&lt;0.5)</t>
  </si>
  <si>
    <t>1.เต็ม 100% ให้จัดเป็นแนวโน้มประสิทธิภาพดีขึ้น</t>
  </si>
  <si>
    <t>(ผ่าน = 100 %)</t>
  </si>
  <si>
    <t>ถ้าคะแนนเท่ากัน ให้ดูข้อมูลเพิ่มเติม ดังนี้</t>
  </si>
  <si>
    <t xml:space="preserve">แล้วเปรียบเทียบกับ EBITDA ปี 2566 (เฉลี่ย 12 เดือน) </t>
  </si>
  <si>
    <t>2.1 ถ้า EBITDA มากขึ้น ให้จัดเป็นแนวโน้มประสิทธิภาพดีขึ้น</t>
  </si>
  <si>
    <t>2.2 ถ้า EBITDA น้อยลง ให้จัดเป็นแนวโน้มประสิทธิภาพลดลง</t>
  </si>
  <si>
    <t>การประเมิน % Efficiency Parameter (GROUP)</t>
  </si>
  <si>
    <t>กลุ่ม</t>
  </si>
  <si>
    <t>เสี่ยง</t>
  </si>
  <si>
    <t>&gt;0.5</t>
  </si>
  <si>
    <t>วิกฤต 6</t>
  </si>
  <si>
    <t>วิกฤต 7</t>
  </si>
  <si>
    <t xml:space="preserve">     หมายเหตุ : กลุ่มเฝ้าระวังไม่จัดให้อยู่เกณฑ์ FEED -&gt; FAT -&gt; FIT</t>
  </si>
  <si>
    <t>4 - 5</t>
  </si>
  <si>
    <t>6 - 7</t>
  </si>
  <si>
    <t>นำคะแนนที่ได้ ณ เดือนปัจจุบัน เทียบกับคะแนน ณ 30 กันยายน 2566 (เพิ่มขึ้นหรือลดลง)</t>
  </si>
  <si>
    <t xml:space="preserve">2.ถ้าไม่เต็ม 100% ให้เอา EBITDA ณ เดือนปัจจุบัน (เฉลี่ยต่อเดือน) </t>
  </si>
  <si>
    <t>กลุ่ม FEED เปรียบเทียบแนวโน้ม เดือน กันยายน 2566</t>
  </si>
  <si>
    <t>EBITDA R8 ต่อเดือน</t>
  </si>
  <si>
    <t>ผลงาน SumAdjRw ต่อเดือน</t>
  </si>
  <si>
    <t>&lt;0.5 / &gt;0.5</t>
  </si>
  <si>
    <t>ผ่านเกณฑ์-แนวโน้มปสภ.ดีขึ้น</t>
  </si>
  <si>
    <t>ผ่านเกณฑ์-แนวโน้มปสภ.ลดลง</t>
  </si>
  <si>
    <t>ไม่ผ่านเกณฑ์-แนวโน้มปสภ.ลดลง</t>
  </si>
  <si>
    <t>ไม่ผ่านเกณฑ์-แนวโน้มปสภ.ดีขึ้น</t>
  </si>
  <si>
    <t>% Efficiency</t>
  </si>
  <si>
    <t xml:space="preserve">เงื่อนไขการประเมินกลุ่ม FEED </t>
  </si>
  <si>
    <t>ข้อมูล ณ พฤษภาคม 2567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</si>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</sst>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0_ ;[Red]\-0.00\ "/>
    <numFmt numFmtId="188" formatCode="0_ ;[Red]\-0\ "/>
    <numFmt numFmtId="189" formatCode="#,##0.00_ ;[Red]\-#,##0.00\ "/>
    <numFmt numFmtId="190" formatCode="#,##0_ ;\-#,##0\ "/>
    <numFmt numFmtId="191" formatCode="#,##0_ ;[Red]\-#,##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3AFE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98E6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4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3" xfId="0" applyFont="1" applyBorder="1"/>
    <xf numFmtId="43" fontId="3" fillId="0" borderId="3" xfId="1" applyFont="1" applyFill="1" applyBorder="1"/>
    <xf numFmtId="0" fontId="4" fillId="17" borderId="3" xfId="2" applyFont="1" applyFill="1" applyBorder="1" applyAlignment="1">
      <alignment horizontal="center" vertical="top" wrapText="1"/>
    </xf>
    <xf numFmtId="189" fontId="3" fillId="0" borderId="3" xfId="0" applyNumberFormat="1" applyFont="1" applyBorder="1"/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20" borderId="3" xfId="0" applyFont="1" applyFill="1" applyBorder="1" applyAlignment="1">
      <alignment horizontal="center"/>
    </xf>
    <xf numFmtId="0" fontId="6" fillId="15" borderId="3" xfId="0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187" fontId="6" fillId="12" borderId="2" xfId="0" applyNumberFormat="1" applyFont="1" applyFill="1" applyBorder="1" applyAlignment="1">
      <alignment horizontal="center" vertical="center" wrapText="1"/>
    </xf>
    <xf numFmtId="187" fontId="6" fillId="10" borderId="2" xfId="0" applyNumberFormat="1" applyFont="1" applyFill="1" applyBorder="1" applyAlignment="1">
      <alignment horizontal="center" vertical="center" wrapText="1"/>
    </xf>
    <xf numFmtId="187" fontId="6" fillId="9" borderId="2" xfId="0" applyNumberFormat="1" applyFont="1" applyFill="1" applyBorder="1" applyAlignment="1">
      <alignment horizontal="center" vertical="center" wrapText="1"/>
    </xf>
    <xf numFmtId="187" fontId="6" fillId="13" borderId="2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9" fontId="7" fillId="0" borderId="16" xfId="1" applyNumberFormat="1" applyFont="1" applyBorder="1" applyAlignment="1">
      <alignment horizontal="center"/>
    </xf>
    <xf numFmtId="9" fontId="7" fillId="0" borderId="16" xfId="0" applyNumberFormat="1" applyFont="1" applyBorder="1" applyAlignment="1">
      <alignment horizontal="center"/>
    </xf>
    <xf numFmtId="9" fontId="7" fillId="0" borderId="0" xfId="1" applyNumberFormat="1" applyFont="1" applyBorder="1" applyAlignment="1">
      <alignment horizontal="center"/>
    </xf>
    <xf numFmtId="9" fontId="7" fillId="0" borderId="0" xfId="0" applyNumberFormat="1" applyFont="1" applyAlignment="1">
      <alignment horizontal="center"/>
    </xf>
    <xf numFmtId="187" fontId="6" fillId="3" borderId="2" xfId="0" applyNumberFormat="1" applyFont="1" applyFill="1" applyBorder="1" applyAlignment="1">
      <alignment horizontal="center" vertical="center" wrapText="1"/>
    </xf>
    <xf numFmtId="16" fontId="7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/>
    </xf>
    <xf numFmtId="0" fontId="6" fillId="20" borderId="2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/>
    </xf>
    <xf numFmtId="49" fontId="7" fillId="0" borderId="0" xfId="0" applyNumberFormat="1" applyFont="1"/>
    <xf numFmtId="16" fontId="6" fillId="15" borderId="9" xfId="0" applyNumberFormat="1" applyFont="1" applyFill="1" applyBorder="1" applyAlignment="1">
      <alignment horizontal="center" vertical="center"/>
    </xf>
    <xf numFmtId="0" fontId="6" fillId="16" borderId="6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left"/>
    </xf>
    <xf numFmtId="187" fontId="6" fillId="0" borderId="0" xfId="0" applyNumberFormat="1" applyFont="1"/>
    <xf numFmtId="188" fontId="6" fillId="0" borderId="0" xfId="0" applyNumberFormat="1" applyFont="1" applyAlignment="1">
      <alignment horizontal="center"/>
    </xf>
    <xf numFmtId="187" fontId="6" fillId="0" borderId="0" xfId="0" applyNumberFormat="1" applyFont="1" applyAlignment="1">
      <alignment horizontal="center"/>
    </xf>
    <xf numFmtId="0" fontId="6" fillId="0" borderId="0" xfId="0" applyFont="1"/>
    <xf numFmtId="187" fontId="6" fillId="6" borderId="3" xfId="0" applyNumberFormat="1" applyFont="1" applyFill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187" fontId="6" fillId="2" borderId="10" xfId="0" applyNumberFormat="1" applyFont="1" applyFill="1" applyBorder="1" applyAlignment="1">
      <alignment horizontal="center" vertical="center" wrapText="1"/>
    </xf>
    <xf numFmtId="187" fontId="6" fillId="14" borderId="3" xfId="0" applyNumberFormat="1" applyFont="1" applyFill="1" applyBorder="1" applyAlignment="1">
      <alignment horizontal="center"/>
    </xf>
    <xf numFmtId="188" fontId="6" fillId="9" borderId="3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 vertical="center"/>
    </xf>
    <xf numFmtId="187" fontId="6" fillId="13" borderId="3" xfId="0" applyNumberFormat="1" applyFont="1" applyFill="1" applyBorder="1" applyAlignment="1">
      <alignment horizontal="center" vertical="center" wrapText="1"/>
    </xf>
    <xf numFmtId="187" fontId="6" fillId="11" borderId="3" xfId="0" applyNumberFormat="1" applyFont="1" applyFill="1" applyBorder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hidden="1"/>
    </xf>
    <xf numFmtId="187" fontId="6" fillId="0" borderId="3" xfId="0" applyNumberFormat="1" applyFont="1" applyBorder="1" applyProtection="1">
      <protection hidden="1"/>
    </xf>
    <xf numFmtId="187" fontId="6" fillId="4" borderId="3" xfId="0" applyNumberFormat="1" applyFont="1" applyFill="1" applyBorder="1" applyProtection="1">
      <protection locked="0"/>
    </xf>
    <xf numFmtId="0" fontId="6" fillId="25" borderId="3" xfId="0" applyFont="1" applyFill="1" applyBorder="1" applyAlignment="1">
      <alignment horizontal="center"/>
    </xf>
    <xf numFmtId="187" fontId="9" fillId="5" borderId="3" xfId="1" applyNumberFormat="1" applyFont="1" applyFill="1" applyBorder="1" applyAlignment="1" applyProtection="1">
      <alignment horizontal="center"/>
      <protection locked="0"/>
    </xf>
    <xf numFmtId="189" fontId="6" fillId="6" borderId="3" xfId="1" applyNumberFormat="1" applyFont="1" applyFill="1" applyBorder="1" applyAlignment="1" applyProtection="1">
      <protection locked="0"/>
    </xf>
    <xf numFmtId="189" fontId="6" fillId="0" borderId="3" xfId="1" applyNumberFormat="1" applyFont="1" applyFill="1" applyBorder="1" applyAlignment="1" applyProtection="1">
      <alignment horizontal="center"/>
      <protection locked="0"/>
    </xf>
    <xf numFmtId="188" fontId="6" fillId="19" borderId="3" xfId="0" applyNumberFormat="1" applyFont="1" applyFill="1" applyBorder="1" applyAlignment="1" applyProtection="1">
      <alignment horizontal="center"/>
      <protection hidden="1"/>
    </xf>
    <xf numFmtId="189" fontId="6" fillId="3" borderId="3" xfId="1" applyNumberFormat="1" applyFont="1" applyFill="1" applyBorder="1" applyAlignment="1" applyProtection="1">
      <protection locked="0"/>
    </xf>
    <xf numFmtId="0" fontId="6" fillId="5" borderId="2" xfId="0" applyFont="1" applyFill="1" applyBorder="1" applyAlignment="1">
      <alignment horizontal="center"/>
    </xf>
    <xf numFmtId="189" fontId="9" fillId="6" borderId="3" xfId="1" applyNumberFormat="1" applyFont="1" applyFill="1" applyBorder="1" applyAlignment="1" applyProtection="1">
      <protection locked="0"/>
    </xf>
    <xf numFmtId="189" fontId="9" fillId="0" borderId="3" xfId="1" applyNumberFormat="1" applyFont="1" applyFill="1" applyBorder="1" applyAlignment="1" applyProtection="1">
      <alignment horizontal="center"/>
      <protection locked="0"/>
    </xf>
    <xf numFmtId="189" fontId="9" fillId="3" borderId="3" xfId="1" applyNumberFormat="1" applyFont="1" applyFill="1" applyBorder="1" applyAlignment="1" applyProtection="1">
      <protection locked="0"/>
    </xf>
    <xf numFmtId="187" fontId="6" fillId="5" borderId="3" xfId="0" applyNumberFormat="1" applyFont="1" applyFill="1" applyBorder="1"/>
    <xf numFmtId="189" fontId="6" fillId="0" borderId="0" xfId="0" applyNumberFormat="1" applyFont="1"/>
    <xf numFmtId="0" fontId="6" fillId="23" borderId="6" xfId="0" applyFont="1" applyFill="1" applyBorder="1" applyAlignment="1">
      <alignment horizontal="center"/>
    </xf>
    <xf numFmtId="188" fontId="8" fillId="7" borderId="3" xfId="0" applyNumberFormat="1" applyFont="1" applyFill="1" applyBorder="1" applyAlignment="1" applyProtection="1">
      <alignment horizontal="center"/>
      <protection hidden="1"/>
    </xf>
    <xf numFmtId="0" fontId="6" fillId="23" borderId="3" xfId="0" applyFont="1" applyFill="1" applyBorder="1" applyAlignment="1">
      <alignment horizontal="center"/>
    </xf>
    <xf numFmtId="187" fontId="6" fillId="18" borderId="3" xfId="0" applyNumberFormat="1" applyFont="1" applyFill="1" applyBorder="1"/>
    <xf numFmtId="0" fontId="6" fillId="23" borderId="2" xfId="0" applyFont="1" applyFill="1" applyBorder="1" applyAlignment="1">
      <alignment horizontal="center"/>
    </xf>
    <xf numFmtId="188" fontId="6" fillId="5" borderId="3" xfId="0" applyNumberFormat="1" applyFont="1" applyFill="1" applyBorder="1" applyAlignment="1" applyProtection="1">
      <alignment horizontal="center"/>
      <protection hidden="1"/>
    </xf>
    <xf numFmtId="187" fontId="8" fillId="7" borderId="3" xfId="1" applyNumberFormat="1" applyFont="1" applyFill="1" applyBorder="1" applyAlignment="1" applyProtection="1">
      <alignment horizontal="center"/>
      <protection locked="0"/>
    </xf>
    <xf numFmtId="0" fontId="6" fillId="23" borderId="7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189" fontId="8" fillId="7" borderId="3" xfId="1" applyNumberFormat="1" applyFont="1" applyFill="1" applyBorder="1" applyAlignment="1" applyProtection="1">
      <alignment horizontal="center"/>
      <protection locked="0"/>
    </xf>
    <xf numFmtId="0" fontId="6" fillId="25" borderId="2" xfId="0" applyFont="1" applyFill="1" applyBorder="1" applyAlignment="1">
      <alignment horizontal="center"/>
    </xf>
    <xf numFmtId="0" fontId="6" fillId="27" borderId="3" xfId="0" applyFont="1" applyFill="1" applyBorder="1" applyAlignment="1">
      <alignment horizontal="center"/>
    </xf>
    <xf numFmtId="189" fontId="6" fillId="16" borderId="3" xfId="1" applyNumberFormat="1" applyFont="1" applyFill="1" applyBorder="1" applyAlignment="1" applyProtection="1">
      <alignment horizontal="center"/>
      <protection locked="0"/>
    </xf>
    <xf numFmtId="0" fontId="6" fillId="24" borderId="3" xfId="0" applyFont="1" applyFill="1" applyBorder="1" applyAlignment="1">
      <alignment horizontal="center"/>
    </xf>
    <xf numFmtId="187" fontId="6" fillId="8" borderId="3" xfId="0" applyNumberFormat="1" applyFont="1" applyFill="1" applyBorder="1" applyProtection="1">
      <protection hidden="1"/>
    </xf>
    <xf numFmtId="0" fontId="6" fillId="5" borderId="7" xfId="0" applyFont="1" applyFill="1" applyBorder="1" applyAlignment="1">
      <alignment horizontal="center"/>
    </xf>
    <xf numFmtId="189" fontId="6" fillId="15" borderId="3" xfId="1" applyNumberFormat="1" applyFont="1" applyFill="1" applyBorder="1" applyAlignment="1" applyProtection="1">
      <alignment horizontal="center"/>
      <protection locked="0"/>
    </xf>
    <xf numFmtId="189" fontId="9" fillId="16" borderId="3" xfId="1" applyNumberFormat="1" applyFont="1" applyFill="1" applyBorder="1" applyAlignment="1" applyProtection="1">
      <alignment horizontal="center"/>
      <protection locked="0"/>
    </xf>
    <xf numFmtId="187" fontId="8" fillId="7" borderId="3" xfId="0" applyNumberFormat="1" applyFont="1" applyFill="1" applyBorder="1"/>
    <xf numFmtId="187" fontId="8" fillId="0" borderId="0" xfId="0" applyNumberFormat="1" applyFont="1"/>
    <xf numFmtId="0" fontId="6" fillId="14" borderId="3" xfId="0" applyFont="1" applyFill="1" applyBorder="1" applyAlignment="1">
      <alignment horizontal="center"/>
    </xf>
    <xf numFmtId="189" fontId="9" fillId="15" borderId="3" xfId="1" applyNumberFormat="1" applyFont="1" applyFill="1" applyBorder="1" applyAlignment="1" applyProtection="1">
      <alignment horizontal="center"/>
      <protection locked="0"/>
    </xf>
    <xf numFmtId="187" fontId="6" fillId="14" borderId="3" xfId="0" applyNumberFormat="1" applyFont="1" applyFill="1" applyBorder="1"/>
    <xf numFmtId="0" fontId="6" fillId="24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5" borderId="6" xfId="0" applyFont="1" applyFill="1" applyBorder="1" applyAlignment="1">
      <alignment horizontal="center"/>
    </xf>
    <xf numFmtId="0" fontId="6" fillId="26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91" fontId="9" fillId="6" borderId="3" xfId="1" applyNumberFormat="1" applyFont="1" applyFill="1" applyBorder="1" applyAlignment="1" applyProtection="1">
      <protection locked="0"/>
    </xf>
    <xf numFmtId="191" fontId="9" fillId="3" borderId="3" xfId="1" applyNumberFormat="1" applyFont="1" applyFill="1" applyBorder="1" applyAlignment="1" applyProtection="1">
      <protection locked="0"/>
    </xf>
    <xf numFmtId="0" fontId="6" fillId="26" borderId="2" xfId="0" applyFont="1" applyFill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6" fillId="2" borderId="7" xfId="0" applyNumberFormat="1" applyFont="1" applyFill="1" applyBorder="1" applyAlignment="1">
      <alignment horizontal="center" vertical="center" wrapText="1"/>
    </xf>
    <xf numFmtId="188" fontId="6" fillId="9" borderId="2" xfId="0" applyNumberFormat="1" applyFont="1" applyFill="1" applyBorder="1" applyAlignment="1">
      <alignment horizontal="center" vertical="center" wrapText="1"/>
    </xf>
    <xf numFmtId="187" fontId="6" fillId="9" borderId="8" xfId="0" applyNumberFormat="1" applyFont="1" applyFill="1" applyBorder="1" applyAlignment="1">
      <alignment horizontal="center" vertical="center"/>
    </xf>
    <xf numFmtId="187" fontId="6" fillId="12" borderId="3" xfId="0" applyNumberFormat="1" applyFont="1" applyFill="1" applyBorder="1" applyAlignment="1">
      <alignment horizontal="center" vertical="center" wrapText="1"/>
    </xf>
    <xf numFmtId="187" fontId="6" fillId="10" borderId="3" xfId="0" applyNumberFormat="1" applyFont="1" applyFill="1" applyBorder="1" applyAlignment="1">
      <alignment horizontal="center" vertical="center" wrapText="1"/>
    </xf>
    <xf numFmtId="187" fontId="6" fillId="6" borderId="3" xfId="0" applyNumberFormat="1" applyFont="1" applyFill="1" applyBorder="1" applyAlignment="1">
      <alignment horizontal="center" vertical="center" wrapText="1"/>
    </xf>
    <xf numFmtId="187" fontId="6" fillId="0" borderId="3" xfId="0" applyNumberFormat="1" applyFont="1" applyBorder="1" applyAlignment="1" applyProtection="1">
      <alignment horizontal="center"/>
      <protection hidden="1"/>
    </xf>
    <xf numFmtId="187" fontId="6" fillId="0" borderId="3" xfId="0" applyNumberFormat="1" applyFont="1" applyBorder="1" applyAlignment="1">
      <alignment horizontal="center"/>
    </xf>
    <xf numFmtId="188" fontId="6" fillId="0" borderId="3" xfId="0" applyNumberFormat="1" applyFont="1" applyBorder="1" applyAlignment="1">
      <alignment horizontal="center"/>
    </xf>
    <xf numFmtId="187" fontId="6" fillId="0" borderId="3" xfId="0" applyNumberFormat="1" applyFont="1" applyBorder="1"/>
    <xf numFmtId="1" fontId="6" fillId="0" borderId="3" xfId="0" applyNumberFormat="1" applyFont="1" applyBorder="1" applyAlignment="1">
      <alignment horizontal="center"/>
    </xf>
    <xf numFmtId="187" fontId="6" fillId="8" borderId="3" xfId="0" applyNumberFormat="1" applyFont="1" applyFill="1" applyBorder="1" applyAlignment="1" applyProtection="1">
      <alignment horizontal="center"/>
      <protection hidden="1"/>
    </xf>
    <xf numFmtId="1" fontId="6" fillId="9" borderId="3" xfId="0" applyNumberFormat="1" applyFont="1" applyFill="1" applyBorder="1" applyAlignment="1">
      <alignment horizontal="center"/>
    </xf>
    <xf numFmtId="190" fontId="6" fillId="0" borderId="3" xfId="1" applyNumberFormat="1" applyFont="1" applyBorder="1" applyAlignment="1">
      <alignment horizontal="center"/>
    </xf>
    <xf numFmtId="190" fontId="6" fillId="0" borderId="3" xfId="1" applyNumberFormat="1" applyFont="1" applyBorder="1" applyAlignment="1">
      <alignment horizontal="center" vertical="top"/>
    </xf>
    <xf numFmtId="190" fontId="6" fillId="9" borderId="3" xfId="1" applyNumberFormat="1" applyFont="1" applyFill="1" applyBorder="1" applyAlignment="1">
      <alignment horizontal="center"/>
    </xf>
    <xf numFmtId="190" fontId="6" fillId="9" borderId="3" xfId="1" applyNumberFormat="1" applyFont="1" applyFill="1" applyBorder="1" applyAlignment="1">
      <alignment horizontal="center" vertical="top"/>
    </xf>
    <xf numFmtId="187" fontId="6" fillId="5" borderId="3" xfId="0" applyNumberFormat="1" applyFont="1" applyFill="1" applyBorder="1" applyProtection="1">
      <protection hidden="1"/>
    </xf>
    <xf numFmtId="0" fontId="6" fillId="0" borderId="3" xfId="0" applyFont="1" applyBorder="1" applyAlignment="1">
      <alignment horizontal="center"/>
    </xf>
    <xf numFmtId="187" fontId="6" fillId="14" borderId="3" xfId="0" applyNumberFormat="1" applyFont="1" applyFill="1" applyBorder="1" applyProtection="1">
      <protection hidden="1"/>
    </xf>
    <xf numFmtId="187" fontId="6" fillId="18" borderId="3" xfId="0" applyNumberFormat="1" applyFont="1" applyFill="1" applyBorder="1" applyProtection="1">
      <protection hidden="1"/>
    </xf>
    <xf numFmtId="0" fontId="6" fillId="5" borderId="3" xfId="0" applyFont="1" applyFill="1" applyBorder="1" applyAlignment="1">
      <alignment horizontal="center"/>
    </xf>
    <xf numFmtId="0" fontId="6" fillId="25" borderId="7" xfId="0" applyFont="1" applyFill="1" applyBorder="1" applyAlignment="1">
      <alignment horizontal="center"/>
    </xf>
    <xf numFmtId="189" fontId="6" fillId="0" borderId="3" xfId="1" applyNumberFormat="1" applyFont="1" applyFill="1" applyBorder="1" applyAlignment="1" applyProtection="1">
      <protection locked="0"/>
    </xf>
    <xf numFmtId="1" fontId="6" fillId="0" borderId="3" xfId="0" applyNumberFormat="1" applyFont="1" applyBorder="1" applyAlignment="1">
      <alignment horizontal="center" vertical="center"/>
    </xf>
    <xf numFmtId="189" fontId="6" fillId="7" borderId="3" xfId="1" applyNumberFormat="1" applyFont="1" applyFill="1" applyBorder="1" applyAlignment="1" applyProtection="1">
      <alignment horizontal="center"/>
      <protection locked="0"/>
    </xf>
    <xf numFmtId="0" fontId="6" fillId="0" borderId="3" xfId="0" applyFont="1" applyBorder="1" applyAlignment="1">
      <alignment vertical="center"/>
    </xf>
    <xf numFmtId="1" fontId="6" fillId="0" borderId="3" xfId="0" applyNumberFormat="1" applyFont="1" applyBorder="1" applyAlignment="1">
      <alignment vertical="center"/>
    </xf>
    <xf numFmtId="0" fontId="9" fillId="0" borderId="3" xfId="0" applyFont="1" applyBorder="1" applyAlignment="1" applyProtection="1">
      <alignment horizontal="center"/>
      <protection hidden="1"/>
    </xf>
    <xf numFmtId="0" fontId="6" fillId="4" borderId="3" xfId="0" applyFont="1" applyFill="1" applyBorder="1" applyAlignment="1">
      <alignment horizontal="center"/>
    </xf>
    <xf numFmtId="0" fontId="8" fillId="21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 vertical="center"/>
    </xf>
    <xf numFmtId="0" fontId="6" fillId="15" borderId="6" xfId="0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/>
    </xf>
    <xf numFmtId="0" fontId="6" fillId="22" borderId="13" xfId="0" applyFont="1" applyFill="1" applyBorder="1" applyAlignment="1">
      <alignment horizontal="center"/>
    </xf>
    <xf numFmtId="49" fontId="6" fillId="15" borderId="2" xfId="0" applyNumberFormat="1" applyFont="1" applyFill="1" applyBorder="1" applyAlignment="1">
      <alignment horizontal="center" vertical="center"/>
    </xf>
    <xf numFmtId="49" fontId="6" fillId="15" borderId="6" xfId="0" applyNumberFormat="1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/>
    </xf>
    <xf numFmtId="0" fontId="6" fillId="22" borderId="0" xfId="0" applyFont="1" applyFill="1" applyAlignment="1">
      <alignment horizontal="left"/>
    </xf>
    <xf numFmtId="0" fontId="6" fillId="22" borderId="13" xfId="0" applyFont="1" applyFill="1" applyBorder="1" applyAlignment="1">
      <alignment horizontal="left"/>
    </xf>
    <xf numFmtId="0" fontId="6" fillId="22" borderId="9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6" fillId="6" borderId="2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18" borderId="1" xfId="0" applyFont="1" applyFill="1" applyBorder="1" applyAlignment="1">
      <alignment horizontal="left"/>
    </xf>
    <xf numFmtId="0" fontId="6" fillId="18" borderId="15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" fontId="6" fillId="15" borderId="10" xfId="0" applyNumberFormat="1" applyFont="1" applyFill="1" applyBorder="1" applyAlignment="1">
      <alignment horizontal="center" vertical="center"/>
    </xf>
    <xf numFmtId="16" fontId="6" fillId="15" borderId="9" xfId="0" applyNumberFormat="1" applyFont="1" applyFill="1" applyBorder="1" applyAlignment="1">
      <alignment horizontal="center" vertical="center"/>
    </xf>
    <xf numFmtId="16" fontId="6" fillId="14" borderId="10" xfId="0" applyNumberFormat="1" applyFont="1" applyFill="1" applyBorder="1" applyAlignment="1">
      <alignment horizontal="center" vertical="center"/>
    </xf>
    <xf numFmtId="16" fontId="6" fillId="14" borderId="14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left"/>
    </xf>
    <xf numFmtId="0" fontId="6" fillId="14" borderId="15" xfId="0" applyFont="1" applyFill="1" applyBorder="1" applyAlignment="1">
      <alignment horizontal="left"/>
    </xf>
    <xf numFmtId="0" fontId="8" fillId="7" borderId="1" xfId="0" applyFont="1" applyFill="1" applyBorder="1" applyAlignment="1">
      <alignment horizontal="left"/>
    </xf>
    <xf numFmtId="0" fontId="8" fillId="7" borderId="15" xfId="0" applyFont="1" applyFill="1" applyBorder="1" applyAlignment="1">
      <alignment horizontal="left"/>
    </xf>
    <xf numFmtId="0" fontId="6" fillId="22" borderId="1" xfId="0" applyFont="1" applyFill="1" applyBorder="1" applyAlignment="1">
      <alignment horizontal="left"/>
    </xf>
    <xf numFmtId="0" fontId="6" fillId="22" borderId="15" xfId="0" applyFont="1" applyFill="1" applyBorder="1" applyAlignment="1">
      <alignment horizontal="left"/>
    </xf>
    <xf numFmtId="187" fontId="6" fillId="11" borderId="3" xfId="0" applyNumberFormat="1" applyFont="1" applyFill="1" applyBorder="1" applyAlignment="1">
      <alignment horizontal="center"/>
    </xf>
    <xf numFmtId="0" fontId="6" fillId="22" borderId="14" xfId="0" applyFont="1" applyFill="1" applyBorder="1" applyAlignment="1">
      <alignment horizontal="center"/>
    </xf>
    <xf numFmtId="0" fontId="6" fillId="22" borderId="1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87" fontId="6" fillId="2" borderId="2" xfId="0" applyNumberFormat="1" applyFont="1" applyFill="1" applyBorder="1" applyAlignment="1">
      <alignment horizontal="center" vertical="center" wrapText="1"/>
    </xf>
    <xf numFmtId="187" fontId="6" fillId="2" borderId="6" xfId="0" applyNumberFormat="1" applyFont="1" applyFill="1" applyBorder="1" applyAlignment="1">
      <alignment horizontal="center" vertical="center" wrapText="1"/>
    </xf>
    <xf numFmtId="187" fontId="6" fillId="2" borderId="10" xfId="0" applyNumberFormat="1" applyFont="1" applyFill="1" applyBorder="1" applyAlignment="1">
      <alignment horizontal="center" vertical="center" wrapText="1"/>
    </xf>
    <xf numFmtId="187" fontId="6" fillId="2" borderId="14" xfId="0" applyNumberFormat="1" applyFont="1" applyFill="1" applyBorder="1" applyAlignment="1">
      <alignment horizontal="center" vertical="center" wrapText="1"/>
    </xf>
    <xf numFmtId="187" fontId="6" fillId="9" borderId="3" xfId="0" applyNumberFormat="1" applyFont="1" applyFill="1" applyBorder="1" applyAlignment="1">
      <alignment horizontal="center"/>
    </xf>
    <xf numFmtId="187" fontId="6" fillId="14" borderId="3" xfId="0" applyNumberFormat="1" applyFont="1" applyFill="1" applyBorder="1" applyAlignment="1">
      <alignment horizontal="center"/>
    </xf>
    <xf numFmtId="187" fontId="6" fillId="14" borderId="4" xfId="0" applyNumberFormat="1" applyFont="1" applyFill="1" applyBorder="1" applyAlignment="1">
      <alignment horizontal="center"/>
    </xf>
    <xf numFmtId="187" fontId="6" fillId="14" borderId="8" xfId="0" applyNumberFormat="1" applyFont="1" applyFill="1" applyBorder="1" applyAlignment="1">
      <alignment horizontal="center"/>
    </xf>
    <xf numFmtId="187" fontId="6" fillId="14" borderId="5" xfId="0" applyNumberFormat="1" applyFont="1" applyFill="1" applyBorder="1" applyAlignment="1">
      <alignment horizontal="center"/>
    </xf>
    <xf numFmtId="187" fontId="6" fillId="2" borderId="3" xfId="0" applyNumberFormat="1" applyFont="1" applyFill="1" applyBorder="1" applyAlignment="1">
      <alignment horizontal="center" vertical="center" wrapText="1"/>
    </xf>
    <xf numFmtId="187" fontId="6" fillId="6" borderId="3" xfId="0" applyNumberFormat="1" applyFont="1" applyFill="1" applyBorder="1" applyAlignment="1">
      <alignment horizontal="center"/>
    </xf>
    <xf numFmtId="187" fontId="6" fillId="0" borderId="9" xfId="0" applyNumberFormat="1" applyFont="1" applyBorder="1" applyAlignment="1">
      <alignment horizontal="center"/>
    </xf>
    <xf numFmtId="187" fontId="6" fillId="0" borderId="0" xfId="0" applyNumberFormat="1" applyFont="1" applyAlignment="1">
      <alignment horizontal="center"/>
    </xf>
    <xf numFmtId="187" fontId="6" fillId="5" borderId="4" xfId="0" applyNumberFormat="1" applyFont="1" applyFill="1" applyBorder="1" applyAlignment="1">
      <alignment horizontal="center"/>
    </xf>
    <xf numFmtId="187" fontId="6" fillId="5" borderId="8" xfId="0" applyNumberFormat="1" applyFont="1" applyFill="1" applyBorder="1" applyAlignment="1">
      <alignment horizontal="center"/>
    </xf>
    <xf numFmtId="187" fontId="6" fillId="5" borderId="5" xfId="0" applyNumberFormat="1" applyFont="1" applyFill="1" applyBorder="1" applyAlignment="1">
      <alignment horizontal="center"/>
    </xf>
    <xf numFmtId="187" fontId="6" fillId="9" borderId="4" xfId="0" applyNumberFormat="1" applyFont="1" applyFill="1" applyBorder="1" applyAlignment="1">
      <alignment horizontal="center"/>
    </xf>
    <xf numFmtId="187" fontId="6" fillId="9" borderId="8" xfId="0" applyNumberFormat="1" applyFont="1" applyFill="1" applyBorder="1" applyAlignment="1">
      <alignment horizontal="center"/>
    </xf>
    <xf numFmtId="187" fontId="6" fillId="9" borderId="5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88" fontId="9" fillId="5" borderId="3" xfId="0" applyNumberFormat="1" applyFont="1" applyFill="1" applyBorder="1" applyAlignment="1" applyProtection="1">
      <alignment horizontal="center"/>
      <protection hidden="1"/>
    </xf>
    <xf numFmtId="187" fontId="9" fillId="10" borderId="3" xfId="0" applyNumberFormat="1" applyFont="1" applyFill="1" applyBorder="1"/>
    <xf numFmtId="187" fontId="9" fillId="14" borderId="3" xfId="0" applyNumberFormat="1" applyFont="1" applyFill="1" applyBorder="1"/>
  </cellXfs>
  <cellStyles count="3">
    <cellStyle name="Normal 2 2" xfId="2" xr:uid="{B0FA802A-87CF-4314-A415-3A4FF0E3D2F8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5050"/>
      <color rgb="FFCCFFCC"/>
      <color rgb="FF99FFCC"/>
      <color rgb="FF98E6F0"/>
      <color rgb="FF7CDFEC"/>
      <color rgb="FF000099"/>
      <color rgb="FFF3AFE6"/>
      <color rgb="FFFFFF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60960</xdr:rowOff>
    </xdr:from>
    <xdr:to>
      <xdr:col>3</xdr:col>
      <xdr:colOff>1539240</xdr:colOff>
      <xdr:row>21</xdr:row>
      <xdr:rowOff>188500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571F3DF-D147-7FC4-1B34-32C031BD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27860"/>
          <a:ext cx="6233160" cy="306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D9BAD-B4CC-4FA1-BE44-D1AA59A42D82}">
  <dimension ref="A2:H50"/>
  <sheetViews>
    <sheetView topLeftCell="A37" workbookViewId="0">
      <selection activeCell="A2" sqref="A2:E2"/>
    </sheetView>
  </sheetViews>
  <sheetFormatPr defaultRowHeight="21" x14ac:dyDescent="0.4"/>
  <cols>
    <col min="1" max="1" width="18.5" style="12" customWidth="1"/>
    <col min="2" max="2" width="19.5" style="12" customWidth="1"/>
    <col min="3" max="3" width="23.59765625" style="12" customWidth="1"/>
    <col min="4" max="4" width="21.296875" style="12" customWidth="1"/>
    <col min="5" max="5" width="27.296875" style="12" customWidth="1"/>
    <col min="6" max="16384" width="8.796875" style="12"/>
  </cols>
  <sheetData>
    <row r="2" spans="1:7" x14ac:dyDescent="0.4">
      <c r="A2" s="175" t="s">
        <v>246</v>
      </c>
      <c r="B2" s="175"/>
      <c r="C2" s="175"/>
      <c r="D2" s="175"/>
      <c r="E2" s="175"/>
      <c r="G2" s="44"/>
    </row>
    <row r="3" spans="1:7" s="13" customFormat="1" x14ac:dyDescent="0.4">
      <c r="A3" s="14" t="s">
        <v>293</v>
      </c>
      <c r="B3" s="41" t="s">
        <v>247</v>
      </c>
      <c r="C3" s="41" t="s">
        <v>249</v>
      </c>
      <c r="D3" s="41" t="s">
        <v>5</v>
      </c>
      <c r="E3" s="41" t="s">
        <v>4</v>
      </c>
    </row>
    <row r="4" spans="1:7" x14ac:dyDescent="0.4">
      <c r="A4" s="176" t="s">
        <v>294</v>
      </c>
      <c r="B4" s="145" t="s">
        <v>299</v>
      </c>
      <c r="C4" s="141" t="s">
        <v>306</v>
      </c>
      <c r="D4" s="15" t="s">
        <v>251</v>
      </c>
      <c r="E4" s="15" t="s">
        <v>209</v>
      </c>
      <c r="G4" s="36"/>
    </row>
    <row r="5" spans="1:7" x14ac:dyDescent="0.4">
      <c r="A5" s="177"/>
      <c r="B5" s="146"/>
      <c r="C5" s="142"/>
      <c r="D5" s="43" t="s">
        <v>252</v>
      </c>
      <c r="E5" s="43" t="s">
        <v>6</v>
      </c>
      <c r="G5" s="36"/>
    </row>
    <row r="6" spans="1:7" x14ac:dyDescent="0.4">
      <c r="A6" s="177"/>
      <c r="B6" s="145" t="s">
        <v>300</v>
      </c>
      <c r="C6" s="141" t="s">
        <v>295</v>
      </c>
      <c r="D6" s="15" t="s">
        <v>251</v>
      </c>
      <c r="E6" s="15" t="s">
        <v>209</v>
      </c>
    </row>
    <row r="7" spans="1:7" x14ac:dyDescent="0.4">
      <c r="A7" s="45"/>
      <c r="B7" s="146"/>
      <c r="C7" s="142"/>
      <c r="D7" s="43" t="s">
        <v>252</v>
      </c>
      <c r="E7" s="43" t="s">
        <v>6</v>
      </c>
    </row>
    <row r="8" spans="1:7" x14ac:dyDescent="0.4">
      <c r="A8" s="16" t="s">
        <v>296</v>
      </c>
      <c r="B8" s="46">
        <v>6</v>
      </c>
      <c r="C8" s="42" t="s">
        <v>248</v>
      </c>
      <c r="D8" s="46" t="s">
        <v>250</v>
      </c>
      <c r="E8" s="46" t="s">
        <v>208</v>
      </c>
    </row>
    <row r="9" spans="1:7" x14ac:dyDescent="0.4">
      <c r="A9" s="17" t="s">
        <v>297</v>
      </c>
      <c r="B9" s="17">
        <v>7</v>
      </c>
      <c r="C9" s="18" t="s">
        <v>248</v>
      </c>
      <c r="D9" s="17" t="s">
        <v>250</v>
      </c>
      <c r="E9" s="17" t="s">
        <v>208</v>
      </c>
    </row>
    <row r="10" spans="1:7" x14ac:dyDescent="0.4">
      <c r="A10" s="147" t="s">
        <v>298</v>
      </c>
      <c r="B10" s="147"/>
      <c r="C10" s="147"/>
      <c r="D10" s="147"/>
      <c r="E10" s="147"/>
    </row>
    <row r="23" spans="1:4" x14ac:dyDescent="0.4">
      <c r="A23" s="139" t="s">
        <v>253</v>
      </c>
      <c r="B23" s="139"/>
      <c r="C23" s="139"/>
      <c r="D23" s="139"/>
    </row>
    <row r="24" spans="1:4" x14ac:dyDescent="0.4">
      <c r="A24" s="138" t="s">
        <v>254</v>
      </c>
      <c r="B24" s="138"/>
      <c r="C24" s="140" t="s">
        <v>105</v>
      </c>
      <c r="D24" s="138"/>
    </row>
    <row r="25" spans="1:4" x14ac:dyDescent="0.4">
      <c r="A25" s="150" t="s">
        <v>257</v>
      </c>
      <c r="B25" s="149"/>
      <c r="C25" s="148" t="s">
        <v>258</v>
      </c>
      <c r="D25" s="149"/>
    </row>
    <row r="26" spans="1:4" x14ac:dyDescent="0.4">
      <c r="A26" s="150" t="s">
        <v>255</v>
      </c>
      <c r="B26" s="149"/>
      <c r="C26" s="148" t="s">
        <v>259</v>
      </c>
      <c r="D26" s="149"/>
    </row>
    <row r="27" spans="1:4" x14ac:dyDescent="0.4">
      <c r="A27" s="150" t="s">
        <v>256</v>
      </c>
      <c r="B27" s="149"/>
      <c r="C27" s="148" t="s">
        <v>260</v>
      </c>
      <c r="D27" s="149"/>
    </row>
    <row r="28" spans="1:4" x14ac:dyDescent="0.4">
      <c r="A28" s="143"/>
      <c r="B28" s="144"/>
      <c r="C28" s="148" t="s">
        <v>261</v>
      </c>
      <c r="D28" s="149"/>
    </row>
    <row r="29" spans="1:4" x14ac:dyDescent="0.4">
      <c r="A29" s="143"/>
      <c r="B29" s="144"/>
      <c r="C29" s="148" t="s">
        <v>263</v>
      </c>
      <c r="D29" s="149"/>
    </row>
    <row r="30" spans="1:4" x14ac:dyDescent="0.4">
      <c r="A30" s="143"/>
      <c r="B30" s="144"/>
      <c r="C30" s="148" t="s">
        <v>262</v>
      </c>
      <c r="D30" s="149"/>
    </row>
    <row r="31" spans="1:4" x14ac:dyDescent="0.4">
      <c r="A31" s="187"/>
      <c r="B31" s="188"/>
      <c r="C31" s="184" t="s">
        <v>264</v>
      </c>
      <c r="D31" s="185"/>
    </row>
    <row r="33" spans="1:8" x14ac:dyDescent="0.4">
      <c r="A33" s="186" t="s">
        <v>292</v>
      </c>
      <c r="B33" s="186"/>
      <c r="C33" s="186"/>
      <c r="D33" s="186"/>
      <c r="E33" s="186"/>
    </row>
    <row r="34" spans="1:8" x14ac:dyDescent="0.4">
      <c r="A34" s="19" t="s">
        <v>112</v>
      </c>
      <c r="B34" s="20" t="s">
        <v>113</v>
      </c>
      <c r="C34" s="21" t="s">
        <v>114</v>
      </c>
      <c r="D34" s="22" t="s">
        <v>111</v>
      </c>
      <c r="E34" s="35" t="s">
        <v>206</v>
      </c>
    </row>
    <row r="35" spans="1:8" ht="21" customHeight="1" x14ac:dyDescent="0.4">
      <c r="A35" s="28" t="s">
        <v>266</v>
      </c>
      <c r="B35" s="24" t="s">
        <v>268</v>
      </c>
      <c r="C35" s="23" t="s">
        <v>271</v>
      </c>
      <c r="D35" s="157" t="s">
        <v>273</v>
      </c>
      <c r="E35" s="37"/>
    </row>
    <row r="36" spans="1:8" x14ac:dyDescent="0.4">
      <c r="A36" s="29" t="s">
        <v>267</v>
      </c>
      <c r="B36" s="27" t="s">
        <v>267</v>
      </c>
      <c r="C36" s="26" t="s">
        <v>267</v>
      </c>
      <c r="D36" s="158"/>
      <c r="E36" s="38" t="s">
        <v>272</v>
      </c>
    </row>
    <row r="37" spans="1:8" x14ac:dyDescent="0.4">
      <c r="A37" s="30" t="s">
        <v>265</v>
      </c>
      <c r="B37" s="12" t="s">
        <v>269</v>
      </c>
      <c r="C37" s="25" t="s">
        <v>270</v>
      </c>
      <c r="D37" s="159" t="s">
        <v>287</v>
      </c>
      <c r="E37" s="38" t="s">
        <v>278</v>
      </c>
    </row>
    <row r="38" spans="1:8" x14ac:dyDescent="0.4">
      <c r="A38" s="29" t="s">
        <v>267</v>
      </c>
      <c r="B38" s="27" t="s">
        <v>267</v>
      </c>
      <c r="C38" s="26" t="s">
        <v>267</v>
      </c>
      <c r="D38" s="160"/>
      <c r="E38" s="39"/>
    </row>
    <row r="39" spans="1:8" ht="21.6" thickBot="1" x14ac:dyDescent="0.45">
      <c r="A39" s="31">
        <v>1</v>
      </c>
      <c r="B39" s="31">
        <v>1</v>
      </c>
      <c r="C39" s="31">
        <v>1</v>
      </c>
      <c r="D39" s="32">
        <v>1</v>
      </c>
    </row>
    <row r="40" spans="1:8" ht="21.6" thickTop="1" x14ac:dyDescent="0.4">
      <c r="A40" s="33"/>
      <c r="B40" s="33"/>
      <c r="C40" s="33"/>
      <c r="D40" s="34"/>
    </row>
    <row r="42" spans="1:8" x14ac:dyDescent="0.4">
      <c r="A42" s="165" t="s">
        <v>283</v>
      </c>
      <c r="B42" s="166"/>
      <c r="C42" s="166"/>
      <c r="D42" s="166"/>
      <c r="E42" s="166"/>
      <c r="F42" s="166"/>
      <c r="G42" s="166"/>
      <c r="H42" s="167"/>
    </row>
    <row r="43" spans="1:8" s="13" customFormat="1" x14ac:dyDescent="0.4">
      <c r="A43" s="40" t="s">
        <v>118</v>
      </c>
      <c r="B43" s="164" t="s">
        <v>275</v>
      </c>
      <c r="C43" s="164"/>
      <c r="D43" s="164"/>
      <c r="E43" s="172" t="s">
        <v>119</v>
      </c>
      <c r="F43" s="172"/>
      <c r="G43" s="172"/>
      <c r="H43" s="172"/>
    </row>
    <row r="44" spans="1:8" x14ac:dyDescent="0.4">
      <c r="A44" s="173" t="s">
        <v>277</v>
      </c>
      <c r="B44" s="161" t="s">
        <v>301</v>
      </c>
      <c r="C44" s="162"/>
      <c r="D44" s="163"/>
      <c r="E44" s="168" t="s">
        <v>279</v>
      </c>
      <c r="F44" s="168"/>
      <c r="G44" s="168"/>
      <c r="H44" s="169"/>
    </row>
    <row r="45" spans="1:8" x14ac:dyDescent="0.4">
      <c r="A45" s="174"/>
      <c r="B45" s="151" t="s">
        <v>288</v>
      </c>
      <c r="C45" s="152"/>
      <c r="D45" s="153"/>
      <c r="E45" s="170" t="s">
        <v>280</v>
      </c>
      <c r="F45" s="170"/>
      <c r="G45" s="170"/>
      <c r="H45" s="171"/>
    </row>
    <row r="46" spans="1:8" x14ac:dyDescent="0.4">
      <c r="A46" s="178" t="s">
        <v>276</v>
      </c>
      <c r="B46" s="151" t="s">
        <v>286</v>
      </c>
      <c r="C46" s="152"/>
      <c r="D46" s="153"/>
      <c r="E46" s="180" t="s">
        <v>281</v>
      </c>
      <c r="F46" s="180"/>
      <c r="G46" s="180"/>
      <c r="H46" s="181"/>
    </row>
    <row r="47" spans="1:8" x14ac:dyDescent="0.4">
      <c r="A47" s="179"/>
      <c r="B47" s="151" t="s">
        <v>302</v>
      </c>
      <c r="C47" s="152"/>
      <c r="D47" s="153"/>
      <c r="E47" s="182" t="s">
        <v>282</v>
      </c>
      <c r="F47" s="182"/>
      <c r="G47" s="182"/>
      <c r="H47" s="183"/>
    </row>
    <row r="48" spans="1:8" x14ac:dyDescent="0.4">
      <c r="A48" s="36"/>
      <c r="B48" s="151" t="s">
        <v>289</v>
      </c>
      <c r="C48" s="152"/>
      <c r="D48" s="153"/>
    </row>
    <row r="49" spans="2:4" x14ac:dyDescent="0.4">
      <c r="B49" s="151" t="s">
        <v>290</v>
      </c>
      <c r="C49" s="152"/>
      <c r="D49" s="153"/>
    </row>
    <row r="50" spans="2:4" x14ac:dyDescent="0.4">
      <c r="B50" s="154" t="s">
        <v>291</v>
      </c>
      <c r="C50" s="155"/>
      <c r="D50" s="156"/>
    </row>
  </sheetData>
  <mergeCells count="43">
    <mergeCell ref="A2:E2"/>
    <mergeCell ref="A4:A6"/>
    <mergeCell ref="A46:A47"/>
    <mergeCell ref="E46:H46"/>
    <mergeCell ref="E47:H47"/>
    <mergeCell ref="B47:D47"/>
    <mergeCell ref="B46:D46"/>
    <mergeCell ref="C30:D30"/>
    <mergeCell ref="C31:D31"/>
    <mergeCell ref="A33:E33"/>
    <mergeCell ref="A29:B29"/>
    <mergeCell ref="A30:B30"/>
    <mergeCell ref="A31:B31"/>
    <mergeCell ref="C25:D25"/>
    <mergeCell ref="C26:D26"/>
    <mergeCell ref="C27:D27"/>
    <mergeCell ref="B49:D49"/>
    <mergeCell ref="B50:D50"/>
    <mergeCell ref="D35:D36"/>
    <mergeCell ref="D37:D38"/>
    <mergeCell ref="B44:D44"/>
    <mergeCell ref="B45:D45"/>
    <mergeCell ref="B43:D43"/>
    <mergeCell ref="A42:H42"/>
    <mergeCell ref="E44:H44"/>
    <mergeCell ref="E45:H45"/>
    <mergeCell ref="E43:H43"/>
    <mergeCell ref="A44:A45"/>
    <mergeCell ref="C29:D29"/>
    <mergeCell ref="A25:B25"/>
    <mergeCell ref="A26:B26"/>
    <mergeCell ref="A27:B27"/>
    <mergeCell ref="B48:D48"/>
    <mergeCell ref="A24:B24"/>
    <mergeCell ref="A23:D23"/>
    <mergeCell ref="C24:D24"/>
    <mergeCell ref="C4:C5"/>
    <mergeCell ref="A28:B28"/>
    <mergeCell ref="B4:B5"/>
    <mergeCell ref="C6:C7"/>
    <mergeCell ref="B6:B7"/>
    <mergeCell ref="A10:E10"/>
    <mergeCell ref="C28:D28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1BD6-72D0-4B2D-AD87-7F82DFE3A7D2}">
  <dimension ref="A1:AA92"/>
  <sheetViews>
    <sheetView zoomScale="65" zoomScaleNormal="65" workbookViewId="0">
      <pane xSplit="4" ySplit="4" topLeftCell="E69" activePane="bottomRight" state="frozen"/>
      <selection pane="topRight" activeCell="F1" sqref="F1"/>
      <selection pane="bottomLeft" activeCell="A5" sqref="A5"/>
      <selection pane="bottomRight" activeCell="L5" sqref="L5:O92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11" style="49" customWidth="1"/>
    <col min="6" max="6" width="14.09765625" style="49" customWidth="1"/>
    <col min="7" max="7" width="16.796875" style="50" customWidth="1"/>
    <col min="8" max="8" width="14.8984375" style="50" customWidth="1"/>
    <col min="9" max="10" width="12.59765625" style="48" customWidth="1"/>
    <col min="11" max="11" width="14.8984375" style="50" customWidth="1"/>
    <col min="12" max="12" width="11" style="49" customWidth="1"/>
    <col min="13" max="13" width="14.09765625" style="49" customWidth="1"/>
    <col min="14" max="14" width="16.8984375" style="50" customWidth="1"/>
    <col min="15" max="15" width="11.19921875" style="50" customWidth="1"/>
    <col min="16" max="17" width="12.59765625" style="48" customWidth="1"/>
    <col min="18" max="18" width="14.8984375" style="50" customWidth="1"/>
    <col min="19" max="19" width="26.8984375" style="48" customWidth="1"/>
    <col min="20" max="20" width="20.296875" style="48" customWidth="1"/>
    <col min="21" max="21" width="14.59765625" style="48" hidden="1" customWidth="1"/>
    <col min="22" max="22" width="11.19921875" style="48" hidden="1" customWidth="1"/>
    <col min="23" max="24" width="9" style="48" hidden="1" customWidth="1"/>
    <col min="25" max="25" width="18.296875" style="48" hidden="1" customWidth="1"/>
    <col min="26" max="16384" width="9" style="48"/>
  </cols>
  <sheetData>
    <row r="1" spans="1:25" x14ac:dyDescent="0.4">
      <c r="A1" s="47" t="s">
        <v>102</v>
      </c>
    </row>
    <row r="2" spans="1:25" x14ac:dyDescent="0.4">
      <c r="B2" s="47"/>
      <c r="C2" s="47"/>
      <c r="D2" s="200" t="s">
        <v>3</v>
      </c>
      <c r="E2" s="201" t="s">
        <v>242</v>
      </c>
      <c r="F2" s="201"/>
      <c r="G2" s="201"/>
      <c r="H2" s="201"/>
      <c r="I2" s="201"/>
      <c r="J2" s="201"/>
      <c r="K2" s="52"/>
      <c r="L2" s="195" t="s">
        <v>313</v>
      </c>
      <c r="M2" s="195"/>
      <c r="N2" s="195"/>
      <c r="O2" s="195"/>
      <c r="P2" s="195"/>
      <c r="Q2" s="195"/>
      <c r="R2" s="195"/>
      <c r="S2" s="195"/>
      <c r="T2" s="53"/>
      <c r="U2" s="202" t="s">
        <v>312</v>
      </c>
      <c r="V2" s="203"/>
      <c r="W2" s="203"/>
      <c r="X2" s="203"/>
      <c r="Y2" s="203"/>
    </row>
    <row r="3" spans="1:25" x14ac:dyDescent="0.4">
      <c r="A3" s="189" t="s">
        <v>0</v>
      </c>
      <c r="B3" s="191" t="s">
        <v>1</v>
      </c>
      <c r="C3" s="193" t="s">
        <v>2</v>
      </c>
      <c r="D3" s="200"/>
      <c r="E3" s="195" t="s">
        <v>103</v>
      </c>
      <c r="F3" s="195"/>
      <c r="G3" s="195"/>
      <c r="H3" s="195"/>
      <c r="I3" s="196" t="s">
        <v>115</v>
      </c>
      <c r="J3" s="196"/>
      <c r="K3" s="55"/>
      <c r="L3" s="195" t="s">
        <v>103</v>
      </c>
      <c r="M3" s="195"/>
      <c r="N3" s="195"/>
      <c r="O3" s="195"/>
      <c r="P3" s="197" t="s">
        <v>274</v>
      </c>
      <c r="Q3" s="198"/>
      <c r="R3" s="198"/>
      <c r="S3" s="199"/>
      <c r="T3" s="50"/>
    </row>
    <row r="4" spans="1:25" s="61" customFormat="1" ht="42" x14ac:dyDescent="0.4">
      <c r="A4" s="190"/>
      <c r="B4" s="192"/>
      <c r="C4" s="194"/>
      <c r="D4" s="200"/>
      <c r="E4" s="56" t="s">
        <v>104</v>
      </c>
      <c r="F4" s="57" t="s">
        <v>285</v>
      </c>
      <c r="G4" s="57" t="s">
        <v>284</v>
      </c>
      <c r="H4" s="58" t="s">
        <v>4</v>
      </c>
      <c r="I4" s="59" t="s">
        <v>118</v>
      </c>
      <c r="J4" s="60" t="s">
        <v>116</v>
      </c>
      <c r="K4" s="57" t="s">
        <v>304</v>
      </c>
      <c r="L4" s="56" t="s">
        <v>104</v>
      </c>
      <c r="M4" s="57" t="s">
        <v>211</v>
      </c>
      <c r="N4" s="57" t="s">
        <v>5</v>
      </c>
      <c r="O4" s="58" t="s">
        <v>4</v>
      </c>
      <c r="P4" s="59" t="s">
        <v>118</v>
      </c>
      <c r="Q4" s="60" t="s">
        <v>116</v>
      </c>
      <c r="R4" s="57" t="s">
        <v>304</v>
      </c>
      <c r="S4" s="59" t="s">
        <v>303</v>
      </c>
      <c r="U4" s="61" t="s">
        <v>104</v>
      </c>
      <c r="V4" s="48" t="s">
        <v>311</v>
      </c>
      <c r="W4" s="48" t="s">
        <v>311</v>
      </c>
      <c r="X4" s="48" t="s">
        <v>311</v>
      </c>
      <c r="Y4" s="48" t="s">
        <v>311</v>
      </c>
    </row>
    <row r="5" spans="1:25" x14ac:dyDescent="0.4">
      <c r="A5" s="62">
        <v>1</v>
      </c>
      <c r="B5" s="63" t="s">
        <v>7</v>
      </c>
      <c r="C5" s="64" t="s">
        <v>8</v>
      </c>
      <c r="D5" s="63" t="s">
        <v>123</v>
      </c>
      <c r="E5" s="137">
        <v>2</v>
      </c>
      <c r="F5" s="66">
        <v>0.67</v>
      </c>
      <c r="G5" s="67">
        <v>-51921843.119999997</v>
      </c>
      <c r="H5" s="68"/>
      <c r="I5" s="137">
        <v>2</v>
      </c>
      <c r="J5" s="82">
        <v>71.428571428571431</v>
      </c>
      <c r="K5" s="67">
        <v>-4326820.26</v>
      </c>
      <c r="L5" s="62">
        <v>0</v>
      </c>
      <c r="M5" s="66">
        <v>0.82</v>
      </c>
      <c r="N5" s="72">
        <v>136071521.93000001</v>
      </c>
      <c r="O5" s="73"/>
      <c r="P5" s="62">
        <v>0</v>
      </c>
      <c r="Q5" s="211">
        <v>71.428571428571431</v>
      </c>
      <c r="R5" s="72">
        <f>N5/8</f>
        <v>17008940.241250001</v>
      </c>
      <c r="S5" s="75" t="str">
        <f>_xlfn.CONCAT(U5&amp;Y5)</f>
        <v>ผ่านเกณฑ์-แนวโน้มปสภ.ดีขึ้น</v>
      </c>
      <c r="U5" s="76" t="str">
        <f t="shared" ref="U5:U49" si="0">IF($P5&gt;=4,"ไม่ผ่านเกณฑ์","ผ่านเกณฑ์")</f>
        <v>ผ่านเกณฑ์</v>
      </c>
      <c r="V5" s="48">
        <f t="shared" ref="V5:V36" si="1">IF($Q5&gt;$J5,1,0)</f>
        <v>0</v>
      </c>
      <c r="W5" s="48">
        <f t="shared" ref="W5:W36" si="2">IF(AND($J5=$Q5,$Q5=100),1,0)</f>
        <v>0</v>
      </c>
      <c r="X5" s="48">
        <f t="shared" ref="X5:X36" si="3">IF(AND($J5=$Q5,$R5&gt;$K5),1,0)</f>
        <v>1</v>
      </c>
      <c r="Y5" s="48" t="str">
        <f t="shared" ref="Y5:Y36" si="4">IF(OR($W5+$V5&gt;0,$W5+$X5&gt;0),"-แนวโน้มปสภ.ดีขึ้น","-แนวโน้มปสภ.ลดลง")</f>
        <v>-แนวโน้มปสภ.ดีขึ้น</v>
      </c>
    </row>
    <row r="6" spans="1:25" x14ac:dyDescent="0.4">
      <c r="A6" s="62">
        <v>2</v>
      </c>
      <c r="B6" s="63" t="s">
        <v>7</v>
      </c>
      <c r="C6" s="64" t="s">
        <v>9</v>
      </c>
      <c r="D6" s="63" t="s">
        <v>124</v>
      </c>
      <c r="E6" s="137">
        <v>1</v>
      </c>
      <c r="F6" s="66">
        <v>4.0199999999999996</v>
      </c>
      <c r="G6" s="67">
        <v>-19637436.370000001</v>
      </c>
      <c r="H6" s="68"/>
      <c r="I6" s="137">
        <v>1</v>
      </c>
      <c r="J6" s="78">
        <v>14.285714285714285</v>
      </c>
      <c r="K6" s="67">
        <v>-1636453.0308333335</v>
      </c>
      <c r="L6" s="62">
        <v>1</v>
      </c>
      <c r="M6" s="66">
        <v>3.24</v>
      </c>
      <c r="N6" s="72">
        <v>-13229692.060000001</v>
      </c>
      <c r="O6" s="73"/>
      <c r="P6" s="62">
        <v>1</v>
      </c>
      <c r="Q6" s="211">
        <v>57.142857142857139</v>
      </c>
      <c r="R6" s="72">
        <f t="shared" ref="R6:R69" si="5">N6/8</f>
        <v>-1653711.5075000001</v>
      </c>
      <c r="S6" s="75" t="str">
        <f t="shared" ref="S6:S69" si="6">_xlfn.CONCAT(U6&amp;Y6)</f>
        <v>ผ่านเกณฑ์-แนวโน้มปสภ.ดีขึ้น</v>
      </c>
      <c r="U6" s="76" t="str">
        <f t="shared" si="0"/>
        <v>ผ่านเกณฑ์</v>
      </c>
      <c r="V6" s="48">
        <f t="shared" si="1"/>
        <v>1</v>
      </c>
      <c r="W6" s="48">
        <f t="shared" si="2"/>
        <v>0</v>
      </c>
      <c r="X6" s="48">
        <f t="shared" si="3"/>
        <v>0</v>
      </c>
      <c r="Y6" s="48" t="str">
        <f t="shared" si="4"/>
        <v>-แนวโน้มปสภ.ดีขึ้น</v>
      </c>
    </row>
    <row r="7" spans="1:25" x14ac:dyDescent="0.4">
      <c r="A7" s="62">
        <v>3</v>
      </c>
      <c r="B7" s="63" t="s">
        <v>7</v>
      </c>
      <c r="C7" s="64" t="s">
        <v>10</v>
      </c>
      <c r="D7" s="63" t="s">
        <v>125</v>
      </c>
      <c r="E7" s="137">
        <v>1</v>
      </c>
      <c r="F7" s="66">
        <v>5.0599999999999996</v>
      </c>
      <c r="G7" s="67">
        <v>-14448218.619999999</v>
      </c>
      <c r="H7" s="68"/>
      <c r="I7" s="137">
        <v>1</v>
      </c>
      <c r="J7" s="78">
        <v>28.571428571428569</v>
      </c>
      <c r="K7" s="67">
        <v>-1204018.2183333333</v>
      </c>
      <c r="L7" s="62">
        <v>1</v>
      </c>
      <c r="M7" s="66">
        <v>2.78</v>
      </c>
      <c r="N7" s="72">
        <v>-16691849.220000001</v>
      </c>
      <c r="O7" s="73"/>
      <c r="P7" s="62">
        <v>1</v>
      </c>
      <c r="Q7" s="78">
        <v>42.857142857142854</v>
      </c>
      <c r="R7" s="72">
        <f t="shared" si="5"/>
        <v>-2086481.1525000001</v>
      </c>
      <c r="S7" s="75" t="str">
        <f t="shared" si="6"/>
        <v>ผ่านเกณฑ์-แนวโน้มปสภ.ดีขึ้น</v>
      </c>
      <c r="U7" s="76" t="str">
        <f t="shared" si="0"/>
        <v>ผ่านเกณฑ์</v>
      </c>
      <c r="V7" s="48">
        <f t="shared" si="1"/>
        <v>1</v>
      </c>
      <c r="W7" s="48">
        <f t="shared" si="2"/>
        <v>0</v>
      </c>
      <c r="X7" s="48">
        <f t="shared" si="3"/>
        <v>0</v>
      </c>
      <c r="Y7" s="48" t="str">
        <f t="shared" si="4"/>
        <v>-แนวโน้มปสภ.ดีขึ้น</v>
      </c>
    </row>
    <row r="8" spans="1:25" x14ac:dyDescent="0.4">
      <c r="A8" s="62">
        <v>4</v>
      </c>
      <c r="B8" s="63" t="s">
        <v>7</v>
      </c>
      <c r="C8" s="64" t="s">
        <v>11</v>
      </c>
      <c r="D8" s="63" t="s">
        <v>126</v>
      </c>
      <c r="E8" s="137">
        <v>1</v>
      </c>
      <c r="F8" s="66">
        <v>2.81</v>
      </c>
      <c r="G8" s="67">
        <v>-13422614.66</v>
      </c>
      <c r="H8" s="68"/>
      <c r="I8" s="137">
        <v>1</v>
      </c>
      <c r="J8" s="78">
        <v>42.857142857142854</v>
      </c>
      <c r="K8" s="67">
        <v>-1118551.2216666667</v>
      </c>
      <c r="L8" s="62">
        <v>1</v>
      </c>
      <c r="M8" s="66">
        <v>1.1100000000000001</v>
      </c>
      <c r="N8" s="72">
        <v>-19545334.25</v>
      </c>
      <c r="O8" s="73"/>
      <c r="P8" s="62">
        <v>1</v>
      </c>
      <c r="Q8" s="211">
        <v>57.142857142857139</v>
      </c>
      <c r="R8" s="72">
        <f t="shared" si="5"/>
        <v>-2443166.78125</v>
      </c>
      <c r="S8" s="75" t="str">
        <f t="shared" si="6"/>
        <v>ผ่านเกณฑ์-แนวโน้มปสภ.ดีขึ้น</v>
      </c>
      <c r="U8" s="76" t="str">
        <f t="shared" si="0"/>
        <v>ผ่านเกณฑ์</v>
      </c>
      <c r="V8" s="48">
        <f t="shared" si="1"/>
        <v>1</v>
      </c>
      <c r="W8" s="48">
        <f t="shared" si="2"/>
        <v>0</v>
      </c>
      <c r="X8" s="48">
        <f t="shared" si="3"/>
        <v>0</v>
      </c>
      <c r="Y8" s="48" t="str">
        <f t="shared" si="4"/>
        <v>-แนวโน้มปสภ.ดีขึ้น</v>
      </c>
    </row>
    <row r="9" spans="1:25" x14ac:dyDescent="0.4">
      <c r="A9" s="62">
        <v>5</v>
      </c>
      <c r="B9" s="63" t="s">
        <v>7</v>
      </c>
      <c r="C9" s="64" t="s">
        <v>12</v>
      </c>
      <c r="D9" s="63" t="s">
        <v>127</v>
      </c>
      <c r="E9" s="137">
        <v>1</v>
      </c>
      <c r="F9" s="66">
        <v>1.57</v>
      </c>
      <c r="G9" s="67">
        <v>-8094338.2699999996</v>
      </c>
      <c r="H9" s="68"/>
      <c r="I9" s="137">
        <v>1</v>
      </c>
      <c r="J9" s="78">
        <v>42.857142857142854</v>
      </c>
      <c r="K9" s="67">
        <v>-674528.18916666659</v>
      </c>
      <c r="L9" s="62">
        <v>1</v>
      </c>
      <c r="M9" s="66">
        <v>1.18</v>
      </c>
      <c r="N9" s="72">
        <v>-4157708.22</v>
      </c>
      <c r="O9" s="73"/>
      <c r="P9" s="62">
        <v>1</v>
      </c>
      <c r="Q9" s="78">
        <v>28.571428571428569</v>
      </c>
      <c r="R9" s="72">
        <f t="shared" si="5"/>
        <v>-519713.52750000003</v>
      </c>
      <c r="S9" s="212" t="str">
        <f t="shared" si="6"/>
        <v>ผ่านเกณฑ์-แนวโน้มปสภ.ลดลง</v>
      </c>
      <c r="U9" s="76" t="str">
        <f t="shared" si="0"/>
        <v>ผ่านเกณฑ์</v>
      </c>
      <c r="V9" s="48">
        <f t="shared" si="1"/>
        <v>0</v>
      </c>
      <c r="W9" s="48">
        <f t="shared" si="2"/>
        <v>0</v>
      </c>
      <c r="X9" s="48">
        <f t="shared" si="3"/>
        <v>0</v>
      </c>
      <c r="Y9" s="48" t="str">
        <f t="shared" si="4"/>
        <v>-แนวโน้มปสภ.ลดลง</v>
      </c>
    </row>
    <row r="10" spans="1:25" x14ac:dyDescent="0.4">
      <c r="A10" s="62">
        <v>6</v>
      </c>
      <c r="B10" s="63" t="s">
        <v>7</v>
      </c>
      <c r="C10" s="64" t="s">
        <v>13</v>
      </c>
      <c r="D10" s="63" t="s">
        <v>128</v>
      </c>
      <c r="E10" s="137">
        <v>2</v>
      </c>
      <c r="F10" s="66">
        <v>0.75</v>
      </c>
      <c r="G10" s="67">
        <v>-14415871.390000001</v>
      </c>
      <c r="H10" s="68"/>
      <c r="I10" s="137">
        <v>2</v>
      </c>
      <c r="J10" s="82">
        <v>71.428571428571431</v>
      </c>
      <c r="K10" s="67">
        <v>-1201322.6158333335</v>
      </c>
      <c r="L10" s="62">
        <v>2</v>
      </c>
      <c r="M10" s="83">
        <v>0.38</v>
      </c>
      <c r="N10" s="72">
        <v>-12591736.76</v>
      </c>
      <c r="O10" s="73"/>
      <c r="P10" s="62">
        <v>2</v>
      </c>
      <c r="Q10" s="211">
        <v>71.428571428571431</v>
      </c>
      <c r="R10" s="72">
        <f t="shared" si="5"/>
        <v>-1573967.095</v>
      </c>
      <c r="S10" s="212" t="str">
        <f t="shared" si="6"/>
        <v>ผ่านเกณฑ์-แนวโน้มปสภ.ลดลง</v>
      </c>
      <c r="U10" s="76" t="str">
        <f t="shared" si="0"/>
        <v>ผ่านเกณฑ์</v>
      </c>
      <c r="V10" s="48">
        <f t="shared" si="1"/>
        <v>0</v>
      </c>
      <c r="W10" s="48">
        <f t="shared" si="2"/>
        <v>0</v>
      </c>
      <c r="X10" s="48">
        <f t="shared" si="3"/>
        <v>0</v>
      </c>
      <c r="Y10" s="48" t="str">
        <f t="shared" si="4"/>
        <v>-แนวโน้มปสภ.ลดลง</v>
      </c>
    </row>
    <row r="11" spans="1:25" x14ac:dyDescent="0.4">
      <c r="A11" s="62">
        <v>7</v>
      </c>
      <c r="B11" s="63" t="s">
        <v>7</v>
      </c>
      <c r="C11" s="64" t="s">
        <v>14</v>
      </c>
      <c r="D11" s="63" t="s">
        <v>129</v>
      </c>
      <c r="E11" s="137">
        <v>1</v>
      </c>
      <c r="F11" s="66">
        <v>3.97</v>
      </c>
      <c r="G11" s="67">
        <v>-19508749.859999999</v>
      </c>
      <c r="H11" s="68"/>
      <c r="I11" s="137">
        <v>1</v>
      </c>
      <c r="J11" s="82">
        <v>57.142857142857139</v>
      </c>
      <c r="K11" s="67">
        <v>-1625729.155</v>
      </c>
      <c r="L11" s="62">
        <v>1</v>
      </c>
      <c r="M11" s="66">
        <v>1.62</v>
      </c>
      <c r="N11" s="72">
        <v>-18680736.469999999</v>
      </c>
      <c r="O11" s="73"/>
      <c r="P11" s="62">
        <v>1</v>
      </c>
      <c r="Q11" s="211">
        <v>71.428571428571431</v>
      </c>
      <c r="R11" s="72">
        <f t="shared" si="5"/>
        <v>-2335092.0587499999</v>
      </c>
      <c r="S11" s="75" t="str">
        <f t="shared" si="6"/>
        <v>ผ่านเกณฑ์-แนวโน้มปสภ.ดีขึ้น</v>
      </c>
      <c r="U11" s="76" t="str">
        <f t="shared" si="0"/>
        <v>ผ่านเกณฑ์</v>
      </c>
      <c r="V11" s="48">
        <f t="shared" si="1"/>
        <v>1</v>
      </c>
      <c r="W11" s="48">
        <f t="shared" si="2"/>
        <v>0</v>
      </c>
      <c r="X11" s="48">
        <f t="shared" si="3"/>
        <v>0</v>
      </c>
      <c r="Y11" s="48" t="str">
        <f t="shared" si="4"/>
        <v>-แนวโน้มปสภ.ดีขึ้น</v>
      </c>
    </row>
    <row r="12" spans="1:25" x14ac:dyDescent="0.4">
      <c r="A12" s="62">
        <v>8</v>
      </c>
      <c r="B12" s="63" t="s">
        <v>7</v>
      </c>
      <c r="C12" s="64" t="s">
        <v>15</v>
      </c>
      <c r="D12" s="63" t="s">
        <v>130</v>
      </c>
      <c r="E12" s="137">
        <v>1</v>
      </c>
      <c r="F12" s="66">
        <v>1.61</v>
      </c>
      <c r="G12" s="67">
        <v>-26915093.91</v>
      </c>
      <c r="H12" s="68"/>
      <c r="I12" s="137">
        <v>1</v>
      </c>
      <c r="J12" s="78">
        <v>28.571428571428569</v>
      </c>
      <c r="K12" s="67">
        <v>-2242924.4925000002</v>
      </c>
      <c r="L12" s="62">
        <v>2</v>
      </c>
      <c r="M12" s="66">
        <v>0.52</v>
      </c>
      <c r="N12" s="72">
        <v>-29281248.719999999</v>
      </c>
      <c r="O12" s="73"/>
      <c r="P12" s="62">
        <v>2</v>
      </c>
      <c r="Q12" s="78">
        <v>42.857142857142854</v>
      </c>
      <c r="R12" s="72">
        <f t="shared" si="5"/>
        <v>-3660156.09</v>
      </c>
      <c r="S12" s="75" t="str">
        <f t="shared" si="6"/>
        <v>ผ่านเกณฑ์-แนวโน้มปสภ.ดีขึ้น</v>
      </c>
      <c r="U12" s="76" t="str">
        <f t="shared" si="0"/>
        <v>ผ่านเกณฑ์</v>
      </c>
      <c r="V12" s="48">
        <f t="shared" si="1"/>
        <v>1</v>
      </c>
      <c r="W12" s="48">
        <f t="shared" si="2"/>
        <v>0</v>
      </c>
      <c r="X12" s="48">
        <f t="shared" si="3"/>
        <v>0</v>
      </c>
      <c r="Y12" s="48" t="str">
        <f t="shared" si="4"/>
        <v>-แนวโน้มปสภ.ดีขึ้น</v>
      </c>
    </row>
    <row r="13" spans="1:25" x14ac:dyDescent="0.4">
      <c r="A13" s="62">
        <v>9</v>
      </c>
      <c r="B13" s="63" t="s">
        <v>7</v>
      </c>
      <c r="C13" s="64" t="s">
        <v>16</v>
      </c>
      <c r="D13" s="63" t="s">
        <v>131</v>
      </c>
      <c r="E13" s="137">
        <v>1</v>
      </c>
      <c r="F13" s="66">
        <v>3.65</v>
      </c>
      <c r="G13" s="67">
        <v>-6963504.96</v>
      </c>
      <c r="H13" s="68"/>
      <c r="I13" s="137">
        <v>1</v>
      </c>
      <c r="J13" s="82">
        <v>57.142857142857139</v>
      </c>
      <c r="K13" s="67">
        <v>-580292.07999999996</v>
      </c>
      <c r="L13" s="62">
        <v>1</v>
      </c>
      <c r="M13" s="66">
        <v>1.62</v>
      </c>
      <c r="N13" s="72">
        <v>-11841741.92</v>
      </c>
      <c r="O13" s="73"/>
      <c r="P13" s="62">
        <v>1</v>
      </c>
      <c r="Q13" s="211">
        <v>57.142857142857139</v>
      </c>
      <c r="R13" s="72">
        <f t="shared" si="5"/>
        <v>-1480217.74</v>
      </c>
      <c r="S13" s="212" t="str">
        <f t="shared" si="6"/>
        <v>ผ่านเกณฑ์-แนวโน้มปสภ.ลดลง</v>
      </c>
      <c r="U13" s="76" t="str">
        <f t="shared" si="0"/>
        <v>ผ่านเกณฑ์</v>
      </c>
      <c r="V13" s="48">
        <f t="shared" si="1"/>
        <v>0</v>
      </c>
      <c r="W13" s="48">
        <f t="shared" si="2"/>
        <v>0</v>
      </c>
      <c r="X13" s="48">
        <f t="shared" si="3"/>
        <v>0</v>
      </c>
      <c r="Y13" s="48" t="str">
        <f t="shared" si="4"/>
        <v>-แนวโน้มปสภ.ลดลง</v>
      </c>
    </row>
    <row r="14" spans="1:25" x14ac:dyDescent="0.4">
      <c r="A14" s="62">
        <v>10</v>
      </c>
      <c r="B14" s="63" t="s">
        <v>7</v>
      </c>
      <c r="C14" s="64" t="s">
        <v>17</v>
      </c>
      <c r="D14" s="63" t="s">
        <v>132</v>
      </c>
      <c r="E14" s="137">
        <v>1</v>
      </c>
      <c r="F14" s="66">
        <v>4.07</v>
      </c>
      <c r="G14" s="67">
        <v>-26212531.469999999</v>
      </c>
      <c r="H14" s="68"/>
      <c r="I14" s="137">
        <v>1</v>
      </c>
      <c r="J14" s="78">
        <v>28.571428571428569</v>
      </c>
      <c r="K14" s="67">
        <v>-2184377.6225000001</v>
      </c>
      <c r="L14" s="62">
        <v>1</v>
      </c>
      <c r="M14" s="66">
        <v>1.32</v>
      </c>
      <c r="N14" s="72">
        <v>-18072990.57</v>
      </c>
      <c r="O14" s="73"/>
      <c r="P14" s="62">
        <v>1</v>
      </c>
      <c r="Q14" s="211">
        <v>85.714285714285708</v>
      </c>
      <c r="R14" s="72">
        <f t="shared" si="5"/>
        <v>-2259123.82125</v>
      </c>
      <c r="S14" s="75" t="str">
        <f t="shared" si="6"/>
        <v>ผ่านเกณฑ์-แนวโน้มปสภ.ดีขึ้น</v>
      </c>
      <c r="U14" s="76" t="str">
        <f t="shared" si="0"/>
        <v>ผ่านเกณฑ์</v>
      </c>
      <c r="V14" s="48">
        <f t="shared" si="1"/>
        <v>1</v>
      </c>
      <c r="W14" s="48">
        <f t="shared" si="2"/>
        <v>0</v>
      </c>
      <c r="X14" s="48">
        <f t="shared" si="3"/>
        <v>0</v>
      </c>
      <c r="Y14" s="48" t="str">
        <f t="shared" si="4"/>
        <v>-แนวโน้มปสภ.ดีขึ้น</v>
      </c>
    </row>
    <row r="15" spans="1:25" x14ac:dyDescent="0.4">
      <c r="A15" s="62">
        <v>11</v>
      </c>
      <c r="B15" s="63" t="s">
        <v>7</v>
      </c>
      <c r="C15" s="64" t="s">
        <v>18</v>
      </c>
      <c r="D15" s="63" t="s">
        <v>133</v>
      </c>
      <c r="E15" s="137">
        <v>7</v>
      </c>
      <c r="F15" s="83">
        <v>0.21</v>
      </c>
      <c r="G15" s="67">
        <v>-19859450.609999999</v>
      </c>
      <c r="H15" s="86" t="s">
        <v>208</v>
      </c>
      <c r="I15" s="137">
        <v>7</v>
      </c>
      <c r="J15" s="82">
        <v>71.428571428571431</v>
      </c>
      <c r="K15" s="67">
        <v>-1654954.2175</v>
      </c>
      <c r="L15" s="62">
        <v>2</v>
      </c>
      <c r="M15" s="83">
        <v>0.21</v>
      </c>
      <c r="N15" s="72">
        <v>-1205473.46</v>
      </c>
      <c r="O15" s="73"/>
      <c r="P15" s="62">
        <v>2</v>
      </c>
      <c r="Q15" s="211">
        <v>85.714285714285708</v>
      </c>
      <c r="R15" s="72">
        <f t="shared" si="5"/>
        <v>-150684.1825</v>
      </c>
      <c r="S15" s="75" t="str">
        <f t="shared" si="6"/>
        <v>ผ่านเกณฑ์-แนวโน้มปสภ.ดีขึ้น</v>
      </c>
      <c r="U15" s="76" t="str">
        <f t="shared" si="0"/>
        <v>ผ่านเกณฑ์</v>
      </c>
      <c r="V15" s="48">
        <f t="shared" si="1"/>
        <v>1</v>
      </c>
      <c r="W15" s="48">
        <f t="shared" si="2"/>
        <v>0</v>
      </c>
      <c r="X15" s="48">
        <f t="shared" si="3"/>
        <v>0</v>
      </c>
      <c r="Y15" s="48" t="str">
        <f t="shared" si="4"/>
        <v>-แนวโน้มปสภ.ดีขึ้น</v>
      </c>
    </row>
    <row r="16" spans="1:25" x14ac:dyDescent="0.4">
      <c r="A16" s="62">
        <v>12</v>
      </c>
      <c r="B16" s="63" t="s">
        <v>7</v>
      </c>
      <c r="C16" s="64" t="s">
        <v>19</v>
      </c>
      <c r="D16" s="63" t="s">
        <v>134</v>
      </c>
      <c r="E16" s="137">
        <v>6</v>
      </c>
      <c r="F16" s="83">
        <v>0.49</v>
      </c>
      <c r="G16" s="67">
        <v>-4988184.58</v>
      </c>
      <c r="H16" s="89" t="s">
        <v>208</v>
      </c>
      <c r="I16" s="137">
        <v>6</v>
      </c>
      <c r="J16" s="78">
        <v>42.857142857142854</v>
      </c>
      <c r="K16" s="67">
        <v>-415682.04833333334</v>
      </c>
      <c r="L16" s="62">
        <v>4</v>
      </c>
      <c r="M16" s="83">
        <v>0.31</v>
      </c>
      <c r="N16" s="72">
        <v>-1744766.13</v>
      </c>
      <c r="O16" s="93" t="s">
        <v>6</v>
      </c>
      <c r="P16" s="62">
        <v>4</v>
      </c>
      <c r="Q16" s="211">
        <v>71.428571428571431</v>
      </c>
      <c r="R16" s="72">
        <f t="shared" si="5"/>
        <v>-218095.76624999999</v>
      </c>
      <c r="S16" s="213" t="str">
        <f t="shared" si="6"/>
        <v>ไม่ผ่านเกณฑ์-แนวโน้มปสภ.ดีขึ้น</v>
      </c>
      <c r="U16" s="76" t="str">
        <f t="shared" si="0"/>
        <v>ไม่ผ่านเกณฑ์</v>
      </c>
      <c r="V16" s="48">
        <f t="shared" si="1"/>
        <v>1</v>
      </c>
      <c r="W16" s="48">
        <f t="shared" si="2"/>
        <v>0</v>
      </c>
      <c r="X16" s="48">
        <f t="shared" si="3"/>
        <v>0</v>
      </c>
      <c r="Y16" s="48" t="str">
        <f t="shared" si="4"/>
        <v>-แนวโน้มปสภ.ดีขึ้น</v>
      </c>
    </row>
    <row r="17" spans="1:25" x14ac:dyDescent="0.4">
      <c r="A17" s="62">
        <v>13</v>
      </c>
      <c r="B17" s="63" t="s">
        <v>20</v>
      </c>
      <c r="C17" s="64" t="s">
        <v>21</v>
      </c>
      <c r="D17" s="91" t="s">
        <v>20</v>
      </c>
      <c r="E17" s="137">
        <v>1</v>
      </c>
      <c r="F17" s="66">
        <v>1.42</v>
      </c>
      <c r="G17" s="67">
        <v>-10915922.550000001</v>
      </c>
      <c r="H17" s="68"/>
      <c r="I17" s="137">
        <v>1</v>
      </c>
      <c r="J17" s="82">
        <v>57.142857142857139</v>
      </c>
      <c r="K17" s="67">
        <v>-909660.21250000002</v>
      </c>
      <c r="L17" s="62">
        <v>1</v>
      </c>
      <c r="M17" s="66">
        <v>1.29</v>
      </c>
      <c r="N17" s="72">
        <v>16187648.51</v>
      </c>
      <c r="O17" s="73"/>
      <c r="P17" s="62">
        <v>1</v>
      </c>
      <c r="Q17" s="78">
        <v>42.857142857142854</v>
      </c>
      <c r="R17" s="72">
        <f t="shared" si="5"/>
        <v>2023456.06375</v>
      </c>
      <c r="S17" s="212" t="str">
        <f t="shared" si="6"/>
        <v>ผ่านเกณฑ์-แนวโน้มปสภ.ลดลง</v>
      </c>
      <c r="U17" s="76" t="str">
        <f t="shared" si="0"/>
        <v>ผ่านเกณฑ์</v>
      </c>
      <c r="V17" s="48">
        <f t="shared" si="1"/>
        <v>0</v>
      </c>
      <c r="W17" s="48">
        <f t="shared" si="2"/>
        <v>0</v>
      </c>
      <c r="X17" s="48">
        <f t="shared" si="3"/>
        <v>0</v>
      </c>
      <c r="Y17" s="48" t="str">
        <f t="shared" si="4"/>
        <v>-แนวโน้มปสภ.ลดลง</v>
      </c>
    </row>
    <row r="18" spans="1:25" x14ac:dyDescent="0.4">
      <c r="A18" s="62">
        <v>14</v>
      </c>
      <c r="B18" s="63" t="s">
        <v>20</v>
      </c>
      <c r="C18" s="64" t="s">
        <v>22</v>
      </c>
      <c r="D18" s="91" t="s">
        <v>135</v>
      </c>
      <c r="E18" s="137">
        <v>1</v>
      </c>
      <c r="F18" s="66">
        <v>2.8</v>
      </c>
      <c r="G18" s="67">
        <v>-27781624.260000002</v>
      </c>
      <c r="H18" s="68"/>
      <c r="I18" s="137">
        <v>1</v>
      </c>
      <c r="J18" s="82">
        <v>85.714285714285708</v>
      </c>
      <c r="K18" s="67">
        <v>-2315135.355</v>
      </c>
      <c r="L18" s="62">
        <v>1</v>
      </c>
      <c r="M18" s="66">
        <v>1.48</v>
      </c>
      <c r="N18" s="72">
        <v>-11507508.210000001</v>
      </c>
      <c r="O18" s="73"/>
      <c r="P18" s="62">
        <v>1</v>
      </c>
      <c r="Q18" s="211">
        <v>100</v>
      </c>
      <c r="R18" s="72">
        <f t="shared" si="5"/>
        <v>-1438438.5262500001</v>
      </c>
      <c r="S18" s="75" t="str">
        <f t="shared" si="6"/>
        <v>ผ่านเกณฑ์-แนวโน้มปสภ.ดีขึ้น</v>
      </c>
      <c r="U18" s="76" t="str">
        <f t="shared" si="0"/>
        <v>ผ่านเกณฑ์</v>
      </c>
      <c r="V18" s="48">
        <f t="shared" si="1"/>
        <v>1</v>
      </c>
      <c r="W18" s="48">
        <f t="shared" si="2"/>
        <v>0</v>
      </c>
      <c r="X18" s="48">
        <f t="shared" si="3"/>
        <v>0</v>
      </c>
      <c r="Y18" s="48" t="str">
        <f t="shared" si="4"/>
        <v>-แนวโน้มปสภ.ดีขึ้น</v>
      </c>
    </row>
    <row r="19" spans="1:25" x14ac:dyDescent="0.4">
      <c r="A19" s="62">
        <v>15</v>
      </c>
      <c r="B19" s="63" t="s">
        <v>20</v>
      </c>
      <c r="C19" s="64" t="s">
        <v>23</v>
      </c>
      <c r="D19" s="91" t="s">
        <v>136</v>
      </c>
      <c r="E19" s="137">
        <v>3</v>
      </c>
      <c r="F19" s="66">
        <v>0.63</v>
      </c>
      <c r="G19" s="67">
        <v>-17716002.510000002</v>
      </c>
      <c r="H19" s="68"/>
      <c r="I19" s="137">
        <v>3</v>
      </c>
      <c r="J19" s="82">
        <v>85.714285714285708</v>
      </c>
      <c r="K19" s="67">
        <v>-1476333.5425000002</v>
      </c>
      <c r="L19" s="62">
        <v>2</v>
      </c>
      <c r="M19" s="83">
        <v>0.39</v>
      </c>
      <c r="N19" s="72">
        <v>-8719430.9299999997</v>
      </c>
      <c r="O19" s="73"/>
      <c r="P19" s="62">
        <v>2</v>
      </c>
      <c r="Q19" s="211">
        <v>85.714285714285708</v>
      </c>
      <c r="R19" s="72">
        <f t="shared" si="5"/>
        <v>-1089928.86625</v>
      </c>
      <c r="S19" s="75" t="str">
        <f t="shared" si="6"/>
        <v>ผ่านเกณฑ์-แนวโน้มปสภ.ดีขึ้น</v>
      </c>
      <c r="U19" s="76" t="str">
        <f t="shared" si="0"/>
        <v>ผ่านเกณฑ์</v>
      </c>
      <c r="V19" s="48">
        <f t="shared" si="1"/>
        <v>0</v>
      </c>
      <c r="W19" s="48">
        <f t="shared" si="2"/>
        <v>0</v>
      </c>
      <c r="X19" s="48">
        <f t="shared" si="3"/>
        <v>1</v>
      </c>
      <c r="Y19" s="48" t="str">
        <f t="shared" si="4"/>
        <v>-แนวโน้มปสภ.ดีขึ้น</v>
      </c>
    </row>
    <row r="20" spans="1:25" x14ac:dyDescent="0.4">
      <c r="A20" s="62">
        <v>16</v>
      </c>
      <c r="B20" s="63" t="s">
        <v>20</v>
      </c>
      <c r="C20" s="64" t="s">
        <v>24</v>
      </c>
      <c r="D20" s="91" t="s">
        <v>137</v>
      </c>
      <c r="E20" s="137">
        <v>1</v>
      </c>
      <c r="F20" s="66">
        <v>1.1299999999999999</v>
      </c>
      <c r="G20" s="67">
        <v>-17902420.850000001</v>
      </c>
      <c r="H20" s="68"/>
      <c r="I20" s="137">
        <v>1</v>
      </c>
      <c r="J20" s="82">
        <v>57.142857142857139</v>
      </c>
      <c r="K20" s="67">
        <v>-1491868.4041666668</v>
      </c>
      <c r="L20" s="62">
        <v>1</v>
      </c>
      <c r="M20" s="66">
        <v>0.82</v>
      </c>
      <c r="N20" s="72">
        <v>-2487968.11</v>
      </c>
      <c r="O20" s="73"/>
      <c r="P20" s="62">
        <v>1</v>
      </c>
      <c r="Q20" s="78">
        <v>28.571428571428569</v>
      </c>
      <c r="R20" s="72">
        <f t="shared" si="5"/>
        <v>-310996.01374999998</v>
      </c>
      <c r="S20" s="212" t="str">
        <f t="shared" si="6"/>
        <v>ผ่านเกณฑ์-แนวโน้มปสภ.ลดลง</v>
      </c>
      <c r="U20" s="76" t="str">
        <f t="shared" si="0"/>
        <v>ผ่านเกณฑ์</v>
      </c>
      <c r="V20" s="48">
        <f t="shared" si="1"/>
        <v>0</v>
      </c>
      <c r="W20" s="48">
        <f t="shared" si="2"/>
        <v>0</v>
      </c>
      <c r="X20" s="48">
        <f t="shared" si="3"/>
        <v>0</v>
      </c>
      <c r="Y20" s="48" t="str">
        <f t="shared" si="4"/>
        <v>-แนวโน้มปสภ.ลดลง</v>
      </c>
    </row>
    <row r="21" spans="1:25" x14ac:dyDescent="0.4">
      <c r="A21" s="62">
        <v>17</v>
      </c>
      <c r="B21" s="63" t="s">
        <v>20</v>
      </c>
      <c r="C21" s="64" t="s">
        <v>25</v>
      </c>
      <c r="D21" s="91" t="s">
        <v>138</v>
      </c>
      <c r="E21" s="137">
        <v>1</v>
      </c>
      <c r="F21" s="66">
        <v>3.3</v>
      </c>
      <c r="G21" s="67">
        <v>-19973062.289999999</v>
      </c>
      <c r="H21" s="68"/>
      <c r="I21" s="137">
        <v>1</v>
      </c>
      <c r="J21" s="82">
        <v>71.428571428571431</v>
      </c>
      <c r="K21" s="67">
        <v>-1664421.8574999999</v>
      </c>
      <c r="L21" s="62">
        <v>1</v>
      </c>
      <c r="M21" s="66">
        <v>1.61</v>
      </c>
      <c r="N21" s="72">
        <v>-12562151.310000001</v>
      </c>
      <c r="O21" s="73"/>
      <c r="P21" s="62">
        <v>1</v>
      </c>
      <c r="Q21" s="211">
        <v>85.714285714285708</v>
      </c>
      <c r="R21" s="72">
        <f t="shared" si="5"/>
        <v>-1570268.9137500001</v>
      </c>
      <c r="S21" s="75" t="str">
        <f t="shared" si="6"/>
        <v>ผ่านเกณฑ์-แนวโน้มปสภ.ดีขึ้น</v>
      </c>
      <c r="U21" s="76" t="str">
        <f t="shared" si="0"/>
        <v>ผ่านเกณฑ์</v>
      </c>
      <c r="V21" s="48">
        <f t="shared" si="1"/>
        <v>1</v>
      </c>
      <c r="W21" s="48">
        <f t="shared" si="2"/>
        <v>0</v>
      </c>
      <c r="X21" s="48">
        <f t="shared" si="3"/>
        <v>0</v>
      </c>
      <c r="Y21" s="48" t="str">
        <f t="shared" si="4"/>
        <v>-แนวโน้มปสภ.ดีขึ้น</v>
      </c>
    </row>
    <row r="22" spans="1:25" x14ac:dyDescent="0.4">
      <c r="A22" s="62">
        <v>18</v>
      </c>
      <c r="B22" s="63" t="s">
        <v>20</v>
      </c>
      <c r="C22" s="64" t="s">
        <v>26</v>
      </c>
      <c r="D22" s="91" t="s">
        <v>139</v>
      </c>
      <c r="E22" s="137">
        <v>1</v>
      </c>
      <c r="F22" s="66">
        <v>2.36</v>
      </c>
      <c r="G22" s="67">
        <v>-6659812.7199999997</v>
      </c>
      <c r="H22" s="68"/>
      <c r="I22" s="137">
        <v>1</v>
      </c>
      <c r="J22" s="82">
        <v>57.142857142857139</v>
      </c>
      <c r="K22" s="67">
        <v>-554984.39333333331</v>
      </c>
      <c r="L22" s="62">
        <v>0</v>
      </c>
      <c r="M22" s="66">
        <v>2.09</v>
      </c>
      <c r="N22" s="72">
        <v>6375724.8600000003</v>
      </c>
      <c r="O22" s="73"/>
      <c r="P22" s="62">
        <v>0</v>
      </c>
      <c r="Q22" s="211">
        <v>57.142857142857139</v>
      </c>
      <c r="R22" s="72">
        <f t="shared" si="5"/>
        <v>796965.60750000004</v>
      </c>
      <c r="S22" s="75" t="str">
        <f t="shared" si="6"/>
        <v>ผ่านเกณฑ์-แนวโน้มปสภ.ดีขึ้น</v>
      </c>
      <c r="U22" s="76" t="str">
        <f t="shared" si="0"/>
        <v>ผ่านเกณฑ์</v>
      </c>
      <c r="V22" s="48">
        <f t="shared" si="1"/>
        <v>0</v>
      </c>
      <c r="W22" s="48">
        <f t="shared" si="2"/>
        <v>0</v>
      </c>
      <c r="X22" s="48">
        <f t="shared" si="3"/>
        <v>1</v>
      </c>
      <c r="Y22" s="48" t="str">
        <f t="shared" si="4"/>
        <v>-แนวโน้มปสภ.ดีขึ้น</v>
      </c>
    </row>
    <row r="23" spans="1:25" x14ac:dyDescent="0.4">
      <c r="A23" s="62">
        <v>19</v>
      </c>
      <c r="B23" s="63" t="s">
        <v>20</v>
      </c>
      <c r="C23" s="64" t="s">
        <v>27</v>
      </c>
      <c r="D23" s="91" t="s">
        <v>140</v>
      </c>
      <c r="E23" s="137">
        <v>1</v>
      </c>
      <c r="F23" s="66">
        <v>2.11</v>
      </c>
      <c r="G23" s="67">
        <v>-21322040.710000001</v>
      </c>
      <c r="H23" s="68"/>
      <c r="I23" s="137">
        <v>1</v>
      </c>
      <c r="J23" s="82">
        <v>57.142857142857139</v>
      </c>
      <c r="K23" s="67">
        <v>-1776836.7258333333</v>
      </c>
      <c r="L23" s="62">
        <v>1</v>
      </c>
      <c r="M23" s="66">
        <v>0.85</v>
      </c>
      <c r="N23" s="72">
        <v>-9853546.9800000004</v>
      </c>
      <c r="O23" s="73"/>
      <c r="P23" s="62">
        <v>1</v>
      </c>
      <c r="Q23" s="211">
        <v>57.142857142857139</v>
      </c>
      <c r="R23" s="72">
        <f t="shared" si="5"/>
        <v>-1231693.3725000001</v>
      </c>
      <c r="S23" s="75" t="str">
        <f t="shared" si="6"/>
        <v>ผ่านเกณฑ์-แนวโน้มปสภ.ดีขึ้น</v>
      </c>
      <c r="U23" s="76" t="str">
        <f t="shared" si="0"/>
        <v>ผ่านเกณฑ์</v>
      </c>
      <c r="V23" s="48">
        <f t="shared" si="1"/>
        <v>0</v>
      </c>
      <c r="W23" s="48">
        <f t="shared" si="2"/>
        <v>0</v>
      </c>
      <c r="X23" s="48">
        <f t="shared" si="3"/>
        <v>1</v>
      </c>
      <c r="Y23" s="48" t="str">
        <f t="shared" si="4"/>
        <v>-แนวโน้มปสภ.ดีขึ้น</v>
      </c>
    </row>
    <row r="24" spans="1:25" x14ac:dyDescent="0.4">
      <c r="A24" s="62">
        <v>20</v>
      </c>
      <c r="B24" s="63" t="s">
        <v>20</v>
      </c>
      <c r="C24" s="64" t="s">
        <v>28</v>
      </c>
      <c r="D24" s="91" t="s">
        <v>141</v>
      </c>
      <c r="E24" s="137">
        <v>6</v>
      </c>
      <c r="F24" s="66">
        <v>0.59</v>
      </c>
      <c r="G24" s="67">
        <v>-15788085.5</v>
      </c>
      <c r="H24" s="93" t="s">
        <v>6</v>
      </c>
      <c r="I24" s="137">
        <v>6</v>
      </c>
      <c r="J24" s="82">
        <v>85.714285714285708</v>
      </c>
      <c r="K24" s="67">
        <v>-1315673.7916666667</v>
      </c>
      <c r="L24" s="62">
        <v>3</v>
      </c>
      <c r="M24" s="83">
        <v>0.25</v>
      </c>
      <c r="N24" s="72">
        <v>-4529537.45</v>
      </c>
      <c r="O24" s="73"/>
      <c r="P24" s="62">
        <v>3</v>
      </c>
      <c r="Q24" s="211">
        <v>71.428571428571431</v>
      </c>
      <c r="R24" s="72">
        <f t="shared" si="5"/>
        <v>-566192.18125000002</v>
      </c>
      <c r="S24" s="212" t="str">
        <f t="shared" si="6"/>
        <v>ผ่านเกณฑ์-แนวโน้มปสภ.ลดลง</v>
      </c>
      <c r="U24" s="76" t="str">
        <f t="shared" si="0"/>
        <v>ผ่านเกณฑ์</v>
      </c>
      <c r="V24" s="48">
        <f t="shared" si="1"/>
        <v>0</v>
      </c>
      <c r="W24" s="48">
        <f t="shared" si="2"/>
        <v>0</v>
      </c>
      <c r="X24" s="48">
        <f t="shared" si="3"/>
        <v>0</v>
      </c>
      <c r="Y24" s="48" t="str">
        <f t="shared" si="4"/>
        <v>-แนวโน้มปสภ.ลดลง</v>
      </c>
    </row>
    <row r="25" spans="1:25" x14ac:dyDescent="0.4">
      <c r="A25" s="62">
        <v>21</v>
      </c>
      <c r="B25" s="63" t="s">
        <v>29</v>
      </c>
      <c r="C25" s="64" t="s">
        <v>30</v>
      </c>
      <c r="D25" s="91" t="s">
        <v>29</v>
      </c>
      <c r="E25" s="137">
        <v>1</v>
      </c>
      <c r="F25" s="66">
        <v>0.56999999999999995</v>
      </c>
      <c r="G25" s="67">
        <v>43974917.259999998</v>
      </c>
      <c r="H25" s="68"/>
      <c r="I25" s="137">
        <v>1</v>
      </c>
      <c r="J25" s="82">
        <v>71.428571428571431</v>
      </c>
      <c r="K25" s="67">
        <v>3664576.438333333</v>
      </c>
      <c r="L25" s="62">
        <v>1</v>
      </c>
      <c r="M25" s="66">
        <v>0.76</v>
      </c>
      <c r="N25" s="72">
        <v>618817390.61000001</v>
      </c>
      <c r="O25" s="73"/>
      <c r="P25" s="62">
        <v>1</v>
      </c>
      <c r="Q25" s="211">
        <v>57.142857142857139</v>
      </c>
      <c r="R25" s="72">
        <f t="shared" si="5"/>
        <v>77352173.826250002</v>
      </c>
      <c r="S25" s="212" t="str">
        <f t="shared" si="6"/>
        <v>ผ่านเกณฑ์-แนวโน้มปสภ.ลดลง</v>
      </c>
      <c r="U25" s="76" t="str">
        <f t="shared" si="0"/>
        <v>ผ่านเกณฑ์</v>
      </c>
      <c r="V25" s="48">
        <f t="shared" si="1"/>
        <v>0</v>
      </c>
      <c r="W25" s="48">
        <f t="shared" si="2"/>
        <v>0</v>
      </c>
      <c r="X25" s="48">
        <f t="shared" si="3"/>
        <v>0</v>
      </c>
      <c r="Y25" s="48" t="str">
        <f t="shared" si="4"/>
        <v>-แนวโน้มปสภ.ลดลง</v>
      </c>
    </row>
    <row r="26" spans="1:25" x14ac:dyDescent="0.4">
      <c r="A26" s="62">
        <v>22</v>
      </c>
      <c r="B26" s="63" t="s">
        <v>29</v>
      </c>
      <c r="C26" s="64" t="s">
        <v>31</v>
      </c>
      <c r="D26" s="91" t="s">
        <v>142</v>
      </c>
      <c r="E26" s="137">
        <v>1</v>
      </c>
      <c r="F26" s="66">
        <v>6.74</v>
      </c>
      <c r="G26" s="67">
        <v>-767676.77</v>
      </c>
      <c r="H26" s="68"/>
      <c r="I26" s="137">
        <v>1</v>
      </c>
      <c r="J26" s="82">
        <v>100</v>
      </c>
      <c r="K26" s="67">
        <v>-63973.064166666671</v>
      </c>
      <c r="L26" s="62">
        <v>1</v>
      </c>
      <c r="M26" s="66">
        <v>2.57</v>
      </c>
      <c r="N26" s="72">
        <v>-4999122.13</v>
      </c>
      <c r="O26" s="73"/>
      <c r="P26" s="62">
        <v>1</v>
      </c>
      <c r="Q26" s="211">
        <v>100</v>
      </c>
      <c r="R26" s="72">
        <f t="shared" si="5"/>
        <v>-624890.26624999999</v>
      </c>
      <c r="S26" s="75" t="str">
        <f t="shared" si="6"/>
        <v>ผ่านเกณฑ์-แนวโน้มปสภ.ดีขึ้น</v>
      </c>
      <c r="U26" s="76" t="str">
        <f t="shared" si="0"/>
        <v>ผ่านเกณฑ์</v>
      </c>
      <c r="V26" s="48">
        <f t="shared" si="1"/>
        <v>0</v>
      </c>
      <c r="W26" s="48">
        <f t="shared" si="2"/>
        <v>1</v>
      </c>
      <c r="X26" s="48">
        <f t="shared" si="3"/>
        <v>0</v>
      </c>
      <c r="Y26" s="48" t="str">
        <f t="shared" si="4"/>
        <v>-แนวโน้มปสภ.ดีขึ้น</v>
      </c>
    </row>
    <row r="27" spans="1:25" x14ac:dyDescent="0.4">
      <c r="A27" s="62">
        <v>23</v>
      </c>
      <c r="B27" s="63" t="s">
        <v>29</v>
      </c>
      <c r="C27" s="64" t="s">
        <v>32</v>
      </c>
      <c r="D27" s="91" t="s">
        <v>143</v>
      </c>
      <c r="E27" s="137">
        <v>6</v>
      </c>
      <c r="F27" s="83">
        <v>0.24</v>
      </c>
      <c r="G27" s="67">
        <v>-19577053.91</v>
      </c>
      <c r="H27" s="89" t="s">
        <v>208</v>
      </c>
      <c r="I27" s="137">
        <v>6</v>
      </c>
      <c r="J27" s="82">
        <v>71.428571428571431</v>
      </c>
      <c r="K27" s="67">
        <v>-1631421.1591666667</v>
      </c>
      <c r="L27" s="62">
        <v>2</v>
      </c>
      <c r="M27" s="66">
        <v>0.54</v>
      </c>
      <c r="N27" s="72">
        <v>3728494.09</v>
      </c>
      <c r="O27" s="73"/>
      <c r="P27" s="62">
        <v>2</v>
      </c>
      <c r="Q27" s="211">
        <v>71.428571428571431</v>
      </c>
      <c r="R27" s="72">
        <f t="shared" si="5"/>
        <v>466061.76124999998</v>
      </c>
      <c r="S27" s="75" t="str">
        <f t="shared" si="6"/>
        <v>ผ่านเกณฑ์-แนวโน้มปสภ.ดีขึ้น</v>
      </c>
      <c r="U27" s="76" t="str">
        <f t="shared" si="0"/>
        <v>ผ่านเกณฑ์</v>
      </c>
      <c r="V27" s="48">
        <f t="shared" si="1"/>
        <v>0</v>
      </c>
      <c r="W27" s="48">
        <f t="shared" si="2"/>
        <v>0</v>
      </c>
      <c r="X27" s="48">
        <f t="shared" si="3"/>
        <v>1</v>
      </c>
      <c r="Y27" s="48" t="str">
        <f t="shared" si="4"/>
        <v>-แนวโน้มปสภ.ดีขึ้น</v>
      </c>
    </row>
    <row r="28" spans="1:25" x14ac:dyDescent="0.4">
      <c r="A28" s="62">
        <v>24</v>
      </c>
      <c r="B28" s="63" t="s">
        <v>29</v>
      </c>
      <c r="C28" s="64" t="s">
        <v>33</v>
      </c>
      <c r="D28" s="91" t="s">
        <v>144</v>
      </c>
      <c r="E28" s="137">
        <v>1</v>
      </c>
      <c r="F28" s="66">
        <v>1.04</v>
      </c>
      <c r="G28" s="67">
        <v>-1895952.66</v>
      </c>
      <c r="H28" s="68"/>
      <c r="I28" s="137">
        <v>1</v>
      </c>
      <c r="J28" s="82">
        <v>71.428571428571431</v>
      </c>
      <c r="K28" s="67">
        <v>-157996.05499999999</v>
      </c>
      <c r="L28" s="62">
        <v>0</v>
      </c>
      <c r="M28" s="66">
        <v>1.0900000000000001</v>
      </c>
      <c r="N28" s="72">
        <v>8303657.6900000004</v>
      </c>
      <c r="O28" s="73"/>
      <c r="P28" s="62">
        <v>0</v>
      </c>
      <c r="Q28" s="211">
        <v>85.714285714285708</v>
      </c>
      <c r="R28" s="72">
        <f t="shared" si="5"/>
        <v>1037957.2112500001</v>
      </c>
      <c r="S28" s="75" t="str">
        <f t="shared" si="6"/>
        <v>ผ่านเกณฑ์-แนวโน้มปสภ.ดีขึ้น</v>
      </c>
      <c r="U28" s="76" t="str">
        <f t="shared" si="0"/>
        <v>ผ่านเกณฑ์</v>
      </c>
      <c r="V28" s="48">
        <f t="shared" si="1"/>
        <v>1</v>
      </c>
      <c r="W28" s="48">
        <f t="shared" si="2"/>
        <v>0</v>
      </c>
      <c r="X28" s="48">
        <f t="shared" si="3"/>
        <v>0</v>
      </c>
      <c r="Y28" s="48" t="str">
        <f t="shared" si="4"/>
        <v>-แนวโน้มปสภ.ดีขึ้น</v>
      </c>
    </row>
    <row r="29" spans="1:25" x14ac:dyDescent="0.4">
      <c r="A29" s="62">
        <v>25</v>
      </c>
      <c r="B29" s="63" t="s">
        <v>29</v>
      </c>
      <c r="C29" s="64" t="s">
        <v>34</v>
      </c>
      <c r="D29" s="91" t="s">
        <v>145</v>
      </c>
      <c r="E29" s="137">
        <v>6</v>
      </c>
      <c r="F29" s="66">
        <v>0.55000000000000004</v>
      </c>
      <c r="G29" s="67">
        <v>-12373731.99</v>
      </c>
      <c r="H29" s="93" t="s">
        <v>6</v>
      </c>
      <c r="I29" s="137">
        <v>6</v>
      </c>
      <c r="J29" s="82">
        <v>71.428571428571431</v>
      </c>
      <c r="K29" s="67">
        <v>-1031144.3325</v>
      </c>
      <c r="L29" s="62">
        <v>3</v>
      </c>
      <c r="M29" s="83">
        <v>0.18</v>
      </c>
      <c r="N29" s="72">
        <v>-281817.14</v>
      </c>
      <c r="O29" s="73"/>
      <c r="P29" s="62">
        <v>3</v>
      </c>
      <c r="Q29" s="211">
        <v>71.428571428571431</v>
      </c>
      <c r="R29" s="72">
        <f t="shared" si="5"/>
        <v>-35227.142500000002</v>
      </c>
      <c r="S29" s="75" t="str">
        <f t="shared" si="6"/>
        <v>ผ่านเกณฑ์-แนวโน้มปสภ.ดีขึ้น</v>
      </c>
      <c r="U29" s="76" t="str">
        <f t="shared" si="0"/>
        <v>ผ่านเกณฑ์</v>
      </c>
      <c r="V29" s="48">
        <f t="shared" si="1"/>
        <v>0</v>
      </c>
      <c r="W29" s="48">
        <f t="shared" si="2"/>
        <v>0</v>
      </c>
      <c r="X29" s="48">
        <f t="shared" si="3"/>
        <v>1</v>
      </c>
      <c r="Y29" s="48" t="str">
        <f t="shared" si="4"/>
        <v>-แนวโน้มปสภ.ดีขึ้น</v>
      </c>
    </row>
    <row r="30" spans="1:25" x14ac:dyDescent="0.4">
      <c r="A30" s="62">
        <v>26</v>
      </c>
      <c r="B30" s="63" t="s">
        <v>29</v>
      </c>
      <c r="C30" s="64" t="s">
        <v>35</v>
      </c>
      <c r="D30" s="91" t="s">
        <v>146</v>
      </c>
      <c r="E30" s="137">
        <v>1</v>
      </c>
      <c r="F30" s="66">
        <v>2.56</v>
      </c>
      <c r="G30" s="67">
        <v>-4185810.25</v>
      </c>
      <c r="H30" s="68"/>
      <c r="I30" s="137">
        <v>1</v>
      </c>
      <c r="J30" s="82">
        <v>57.142857142857139</v>
      </c>
      <c r="K30" s="67">
        <v>-348817.52083333331</v>
      </c>
      <c r="L30" s="62">
        <v>1</v>
      </c>
      <c r="M30" s="66">
        <v>0.96</v>
      </c>
      <c r="N30" s="72">
        <v>-2531679.14</v>
      </c>
      <c r="O30" s="73"/>
      <c r="P30" s="62">
        <v>1</v>
      </c>
      <c r="Q30" s="211">
        <v>71.428571428571431</v>
      </c>
      <c r="R30" s="72">
        <f t="shared" si="5"/>
        <v>-316459.89250000002</v>
      </c>
      <c r="S30" s="75" t="str">
        <f t="shared" si="6"/>
        <v>ผ่านเกณฑ์-แนวโน้มปสภ.ดีขึ้น</v>
      </c>
      <c r="U30" s="76" t="str">
        <f t="shared" si="0"/>
        <v>ผ่านเกณฑ์</v>
      </c>
      <c r="V30" s="48">
        <f t="shared" si="1"/>
        <v>1</v>
      </c>
      <c r="W30" s="48">
        <f t="shared" si="2"/>
        <v>0</v>
      </c>
      <c r="X30" s="48">
        <f t="shared" si="3"/>
        <v>0</v>
      </c>
      <c r="Y30" s="48" t="str">
        <f t="shared" si="4"/>
        <v>-แนวโน้มปสภ.ดีขึ้น</v>
      </c>
    </row>
    <row r="31" spans="1:25" x14ac:dyDescent="0.4">
      <c r="A31" s="62">
        <v>27</v>
      </c>
      <c r="B31" s="63" t="s">
        <v>29</v>
      </c>
      <c r="C31" s="64" t="s">
        <v>36</v>
      </c>
      <c r="D31" s="91" t="s">
        <v>147</v>
      </c>
      <c r="E31" s="137">
        <v>1</v>
      </c>
      <c r="F31" s="66">
        <v>2.1</v>
      </c>
      <c r="G31" s="67">
        <v>-5579587.9199999999</v>
      </c>
      <c r="H31" s="68"/>
      <c r="I31" s="137">
        <v>1</v>
      </c>
      <c r="J31" s="82">
        <v>57.142857142857139</v>
      </c>
      <c r="K31" s="67">
        <v>-464965.66</v>
      </c>
      <c r="L31" s="62">
        <v>1</v>
      </c>
      <c r="M31" s="66">
        <v>0.9</v>
      </c>
      <c r="N31" s="72">
        <v>-9136864.9199999999</v>
      </c>
      <c r="O31" s="73"/>
      <c r="P31" s="62">
        <v>1</v>
      </c>
      <c r="Q31" s="211">
        <v>57.142857142857139</v>
      </c>
      <c r="R31" s="72">
        <f t="shared" si="5"/>
        <v>-1142108.115</v>
      </c>
      <c r="S31" s="212" t="str">
        <f t="shared" si="6"/>
        <v>ผ่านเกณฑ์-แนวโน้มปสภ.ลดลง</v>
      </c>
      <c r="U31" s="76" t="str">
        <f t="shared" si="0"/>
        <v>ผ่านเกณฑ์</v>
      </c>
      <c r="V31" s="48">
        <f t="shared" si="1"/>
        <v>0</v>
      </c>
      <c r="W31" s="48">
        <f t="shared" si="2"/>
        <v>0</v>
      </c>
      <c r="X31" s="48">
        <f t="shared" si="3"/>
        <v>0</v>
      </c>
      <c r="Y31" s="48" t="str">
        <f t="shared" si="4"/>
        <v>-แนวโน้มปสภ.ลดลง</v>
      </c>
    </row>
    <row r="32" spans="1:25" x14ac:dyDescent="0.4">
      <c r="A32" s="62">
        <v>28</v>
      </c>
      <c r="B32" s="63" t="s">
        <v>29</v>
      </c>
      <c r="C32" s="64" t="s">
        <v>37</v>
      </c>
      <c r="D32" s="91" t="s">
        <v>148</v>
      </c>
      <c r="E32" s="137">
        <v>6</v>
      </c>
      <c r="F32" s="66">
        <v>0.59</v>
      </c>
      <c r="G32" s="67">
        <v>-16090427.619999999</v>
      </c>
      <c r="H32" s="93" t="s">
        <v>6</v>
      </c>
      <c r="I32" s="137">
        <v>6</v>
      </c>
      <c r="J32" s="82">
        <v>85.714285714285708</v>
      </c>
      <c r="K32" s="67">
        <v>-1340868.9683333333</v>
      </c>
      <c r="L32" s="62">
        <v>4</v>
      </c>
      <c r="M32" s="83">
        <v>0.22</v>
      </c>
      <c r="N32" s="72">
        <v>-19544324.449999999</v>
      </c>
      <c r="O32" s="93" t="s">
        <v>6</v>
      </c>
      <c r="P32" s="62">
        <v>4</v>
      </c>
      <c r="Q32" s="211">
        <v>100</v>
      </c>
      <c r="R32" s="72">
        <f t="shared" si="5"/>
        <v>-2443040.5562499999</v>
      </c>
      <c r="S32" s="213" t="str">
        <f t="shared" si="6"/>
        <v>ไม่ผ่านเกณฑ์-แนวโน้มปสภ.ดีขึ้น</v>
      </c>
      <c r="T32" s="96"/>
      <c r="U32" s="76" t="str">
        <f t="shared" si="0"/>
        <v>ไม่ผ่านเกณฑ์</v>
      </c>
      <c r="V32" s="48">
        <f t="shared" si="1"/>
        <v>1</v>
      </c>
      <c r="W32" s="48">
        <f t="shared" si="2"/>
        <v>0</v>
      </c>
      <c r="X32" s="48">
        <f t="shared" si="3"/>
        <v>0</v>
      </c>
      <c r="Y32" s="48" t="str">
        <f t="shared" si="4"/>
        <v>-แนวโน้มปสภ.ดีขึ้น</v>
      </c>
    </row>
    <row r="33" spans="1:25" x14ac:dyDescent="0.4">
      <c r="A33" s="62">
        <v>29</v>
      </c>
      <c r="B33" s="63" t="s">
        <v>29</v>
      </c>
      <c r="C33" s="64" t="s">
        <v>38</v>
      </c>
      <c r="D33" s="91" t="s">
        <v>149</v>
      </c>
      <c r="E33" s="137">
        <v>2</v>
      </c>
      <c r="F33" s="66">
        <v>0.84</v>
      </c>
      <c r="G33" s="67">
        <v>-6523773.4299999997</v>
      </c>
      <c r="H33" s="68"/>
      <c r="I33" s="137">
        <v>2</v>
      </c>
      <c r="J33" s="82">
        <v>71.428571428571431</v>
      </c>
      <c r="K33" s="67">
        <v>-543647.78583333327</v>
      </c>
      <c r="L33" s="62">
        <v>2</v>
      </c>
      <c r="M33" s="66">
        <v>0.6</v>
      </c>
      <c r="N33" s="72">
        <v>-1570001.13</v>
      </c>
      <c r="O33" s="73"/>
      <c r="P33" s="62">
        <v>2</v>
      </c>
      <c r="Q33" s="211">
        <v>100</v>
      </c>
      <c r="R33" s="72">
        <f t="shared" si="5"/>
        <v>-196250.14124999999</v>
      </c>
      <c r="S33" s="75" t="str">
        <f t="shared" si="6"/>
        <v>ผ่านเกณฑ์-แนวโน้มปสภ.ดีขึ้น</v>
      </c>
      <c r="U33" s="76" t="str">
        <f t="shared" si="0"/>
        <v>ผ่านเกณฑ์</v>
      </c>
      <c r="V33" s="48">
        <f t="shared" si="1"/>
        <v>1</v>
      </c>
      <c r="W33" s="48">
        <f t="shared" si="2"/>
        <v>0</v>
      </c>
      <c r="X33" s="48">
        <f t="shared" si="3"/>
        <v>0</v>
      </c>
      <c r="Y33" s="48" t="str">
        <f t="shared" si="4"/>
        <v>-แนวโน้มปสภ.ดีขึ้น</v>
      </c>
    </row>
    <row r="34" spans="1:25" x14ac:dyDescent="0.4">
      <c r="A34" s="62">
        <v>30</v>
      </c>
      <c r="B34" s="63" t="s">
        <v>29</v>
      </c>
      <c r="C34" s="64" t="s">
        <v>39</v>
      </c>
      <c r="D34" s="91" t="s">
        <v>150</v>
      </c>
      <c r="E34" s="137">
        <v>3</v>
      </c>
      <c r="F34" s="83">
        <v>0.36</v>
      </c>
      <c r="G34" s="67">
        <v>-8638170.4199999999</v>
      </c>
      <c r="H34" s="68"/>
      <c r="I34" s="137">
        <v>3</v>
      </c>
      <c r="J34" s="78">
        <v>42.857142857142854</v>
      </c>
      <c r="K34" s="67">
        <v>-719847.53500000003</v>
      </c>
      <c r="L34" s="62">
        <v>2</v>
      </c>
      <c r="M34" s="83">
        <v>0.23</v>
      </c>
      <c r="N34" s="72">
        <v>-5520415.2000000002</v>
      </c>
      <c r="O34" s="73"/>
      <c r="P34" s="62">
        <v>2</v>
      </c>
      <c r="Q34" s="211">
        <v>57.142857142857139</v>
      </c>
      <c r="R34" s="72">
        <f t="shared" si="5"/>
        <v>-690051.9</v>
      </c>
      <c r="S34" s="75" t="str">
        <f t="shared" si="6"/>
        <v>ผ่านเกณฑ์-แนวโน้มปสภ.ดีขึ้น</v>
      </c>
      <c r="U34" s="76" t="str">
        <f t="shared" si="0"/>
        <v>ผ่านเกณฑ์</v>
      </c>
      <c r="V34" s="48">
        <f t="shared" si="1"/>
        <v>1</v>
      </c>
      <c r="W34" s="48">
        <f t="shared" si="2"/>
        <v>0</v>
      </c>
      <c r="X34" s="48">
        <f t="shared" si="3"/>
        <v>0</v>
      </c>
      <c r="Y34" s="48" t="str">
        <f t="shared" si="4"/>
        <v>-แนวโน้มปสภ.ดีขึ้น</v>
      </c>
    </row>
    <row r="35" spans="1:25" x14ac:dyDescent="0.4">
      <c r="A35" s="62">
        <v>31</v>
      </c>
      <c r="B35" s="63" t="s">
        <v>29</v>
      </c>
      <c r="C35" s="64" t="s">
        <v>40</v>
      </c>
      <c r="D35" s="91" t="s">
        <v>151</v>
      </c>
      <c r="E35" s="137">
        <v>7</v>
      </c>
      <c r="F35" s="83">
        <v>0.47</v>
      </c>
      <c r="G35" s="67">
        <v>-16325093.17</v>
      </c>
      <c r="H35" s="86" t="s">
        <v>208</v>
      </c>
      <c r="I35" s="137">
        <v>7</v>
      </c>
      <c r="J35" s="82">
        <v>100</v>
      </c>
      <c r="K35" s="67">
        <v>-1360424.4308333334</v>
      </c>
      <c r="L35" s="62">
        <v>4</v>
      </c>
      <c r="M35" s="83">
        <v>0.25</v>
      </c>
      <c r="N35" s="72">
        <v>2691732.92</v>
      </c>
      <c r="O35" s="93" t="s">
        <v>209</v>
      </c>
      <c r="P35" s="62">
        <v>4</v>
      </c>
      <c r="Q35" s="211">
        <v>100</v>
      </c>
      <c r="R35" s="72">
        <f t="shared" si="5"/>
        <v>336466.61499999999</v>
      </c>
      <c r="S35" s="213" t="str">
        <f t="shared" si="6"/>
        <v>ไม่ผ่านเกณฑ์-แนวโน้มปสภ.ดีขึ้น</v>
      </c>
      <c r="U35" s="76" t="str">
        <f t="shared" si="0"/>
        <v>ไม่ผ่านเกณฑ์</v>
      </c>
      <c r="V35" s="48">
        <f t="shared" si="1"/>
        <v>0</v>
      </c>
      <c r="W35" s="48">
        <f t="shared" si="2"/>
        <v>1</v>
      </c>
      <c r="X35" s="48">
        <f t="shared" si="3"/>
        <v>1</v>
      </c>
      <c r="Y35" s="48" t="str">
        <f t="shared" si="4"/>
        <v>-แนวโน้มปสภ.ดีขึ้น</v>
      </c>
    </row>
    <row r="36" spans="1:25" x14ac:dyDescent="0.4">
      <c r="A36" s="62">
        <v>32</v>
      </c>
      <c r="B36" s="63" t="s">
        <v>29</v>
      </c>
      <c r="C36" s="64" t="s">
        <v>41</v>
      </c>
      <c r="D36" s="91" t="s">
        <v>152</v>
      </c>
      <c r="E36" s="137">
        <v>3</v>
      </c>
      <c r="F36" s="66">
        <v>0.68</v>
      </c>
      <c r="G36" s="67">
        <v>-3192933.09</v>
      </c>
      <c r="H36" s="68"/>
      <c r="I36" s="137">
        <v>3</v>
      </c>
      <c r="J36" s="82">
        <v>85.714285714285708</v>
      </c>
      <c r="K36" s="67">
        <v>-266077.75750000001</v>
      </c>
      <c r="L36" s="62">
        <v>2</v>
      </c>
      <c r="M36" s="66">
        <v>0.53</v>
      </c>
      <c r="N36" s="72">
        <v>59314.86</v>
      </c>
      <c r="O36" s="73"/>
      <c r="P36" s="62">
        <v>2</v>
      </c>
      <c r="Q36" s="78">
        <v>42.857142857142854</v>
      </c>
      <c r="R36" s="72">
        <f t="shared" si="5"/>
        <v>7414.3575000000001</v>
      </c>
      <c r="S36" s="212" t="str">
        <f t="shared" si="6"/>
        <v>ผ่านเกณฑ์-แนวโน้มปสภ.ลดลง</v>
      </c>
      <c r="U36" s="76" t="str">
        <f t="shared" si="0"/>
        <v>ผ่านเกณฑ์</v>
      </c>
      <c r="V36" s="48">
        <f t="shared" si="1"/>
        <v>0</v>
      </c>
      <c r="W36" s="48">
        <f t="shared" si="2"/>
        <v>0</v>
      </c>
      <c r="X36" s="48">
        <f t="shared" si="3"/>
        <v>0</v>
      </c>
      <c r="Y36" s="48" t="str">
        <f t="shared" si="4"/>
        <v>-แนวโน้มปสภ.ลดลง</v>
      </c>
    </row>
    <row r="37" spans="1:25" x14ac:dyDescent="0.4">
      <c r="A37" s="62">
        <v>33</v>
      </c>
      <c r="B37" s="63" t="s">
        <v>29</v>
      </c>
      <c r="C37" s="64" t="s">
        <v>42</v>
      </c>
      <c r="D37" s="91" t="s">
        <v>153</v>
      </c>
      <c r="E37" s="137">
        <v>0</v>
      </c>
      <c r="F37" s="66">
        <v>4.0599999999999996</v>
      </c>
      <c r="G37" s="67">
        <v>7671217.1299999999</v>
      </c>
      <c r="H37" s="68"/>
      <c r="I37" s="137">
        <v>0</v>
      </c>
      <c r="J37" s="82">
        <v>57.142857142857139</v>
      </c>
      <c r="K37" s="67">
        <v>639268.09416666662</v>
      </c>
      <c r="L37" s="62">
        <v>1</v>
      </c>
      <c r="M37" s="66">
        <v>2.66</v>
      </c>
      <c r="N37" s="72">
        <v>-9218341.7599999998</v>
      </c>
      <c r="O37" s="73"/>
      <c r="P37" s="62">
        <v>1</v>
      </c>
      <c r="Q37" s="211">
        <v>71.428571428571431</v>
      </c>
      <c r="R37" s="72">
        <f t="shared" si="5"/>
        <v>-1152292.72</v>
      </c>
      <c r="S37" s="75" t="str">
        <f t="shared" si="6"/>
        <v>ผ่านเกณฑ์-แนวโน้มปสภ.ดีขึ้น</v>
      </c>
      <c r="U37" s="76" t="str">
        <f t="shared" si="0"/>
        <v>ผ่านเกณฑ์</v>
      </c>
      <c r="V37" s="48">
        <f t="shared" ref="V37:V68" si="7">IF($Q37&gt;$J37,1,0)</f>
        <v>1</v>
      </c>
      <c r="W37" s="48">
        <f t="shared" ref="W37:W68" si="8">IF(AND($J37=$Q37,$Q37=100),1,0)</f>
        <v>0</v>
      </c>
      <c r="X37" s="48">
        <f t="shared" ref="X37:X68" si="9">IF(AND($J37=$Q37,$R37&gt;$K37),1,0)</f>
        <v>0</v>
      </c>
      <c r="Y37" s="48" t="str">
        <f t="shared" ref="Y37:Y68" si="10">IF(OR($W37+$V37&gt;0,$W37+$X37&gt;0),"-แนวโน้มปสภ.ดีขึ้น","-แนวโน้มปสภ.ลดลง")</f>
        <v>-แนวโน้มปสภ.ดีขึ้น</v>
      </c>
    </row>
    <row r="38" spans="1:25" x14ac:dyDescent="0.4">
      <c r="A38" s="62">
        <v>34</v>
      </c>
      <c r="B38" s="63" t="s">
        <v>29</v>
      </c>
      <c r="C38" s="64" t="s">
        <v>43</v>
      </c>
      <c r="D38" s="91" t="s">
        <v>154</v>
      </c>
      <c r="E38" s="137">
        <v>1</v>
      </c>
      <c r="F38" s="66">
        <v>1.33</v>
      </c>
      <c r="G38" s="67">
        <v>1265077.25</v>
      </c>
      <c r="H38" s="68"/>
      <c r="I38" s="137">
        <v>1</v>
      </c>
      <c r="J38" s="82">
        <v>57.142857142857139</v>
      </c>
      <c r="K38" s="67">
        <v>105423.10416666667</v>
      </c>
      <c r="L38" s="62">
        <v>2</v>
      </c>
      <c r="M38" s="66">
        <v>0.6</v>
      </c>
      <c r="N38" s="72">
        <v>-2062312.29</v>
      </c>
      <c r="O38" s="73"/>
      <c r="P38" s="62">
        <v>2</v>
      </c>
      <c r="Q38" s="78">
        <v>42.857142857142854</v>
      </c>
      <c r="R38" s="72">
        <f t="shared" si="5"/>
        <v>-257789.03625</v>
      </c>
      <c r="S38" s="212" t="str">
        <f t="shared" si="6"/>
        <v>ผ่านเกณฑ์-แนวโน้มปสภ.ลดลง</v>
      </c>
      <c r="U38" s="76" t="str">
        <f t="shared" si="0"/>
        <v>ผ่านเกณฑ์</v>
      </c>
      <c r="V38" s="48">
        <f t="shared" si="7"/>
        <v>0</v>
      </c>
      <c r="W38" s="48">
        <f t="shared" si="8"/>
        <v>0</v>
      </c>
      <c r="X38" s="48">
        <f t="shared" si="9"/>
        <v>0</v>
      </c>
      <c r="Y38" s="48" t="str">
        <f t="shared" si="10"/>
        <v>-แนวโน้มปสภ.ลดลง</v>
      </c>
    </row>
    <row r="39" spans="1:25" x14ac:dyDescent="0.4">
      <c r="A39" s="62">
        <v>35</v>
      </c>
      <c r="B39" s="63" t="s">
        <v>44</v>
      </c>
      <c r="C39" s="64" t="s">
        <v>45</v>
      </c>
      <c r="D39" s="63" t="s">
        <v>44</v>
      </c>
      <c r="E39" s="137">
        <v>1</v>
      </c>
      <c r="F39" s="83">
        <v>0.37</v>
      </c>
      <c r="G39" s="67">
        <v>351496180.67000002</v>
      </c>
      <c r="H39" s="68"/>
      <c r="I39" s="137">
        <v>1</v>
      </c>
      <c r="J39" s="82">
        <v>85.714285714285708</v>
      </c>
      <c r="K39" s="67">
        <v>29291348.389166668</v>
      </c>
      <c r="L39" s="62">
        <v>1</v>
      </c>
      <c r="M39" s="66">
        <v>0.64</v>
      </c>
      <c r="N39" s="72">
        <v>490779668.56</v>
      </c>
      <c r="O39" s="73"/>
      <c r="P39" s="62">
        <v>1</v>
      </c>
      <c r="Q39" s="211">
        <v>85.714285714285708</v>
      </c>
      <c r="R39" s="72">
        <f t="shared" si="5"/>
        <v>61347458.57</v>
      </c>
      <c r="S39" s="75" t="str">
        <f t="shared" si="6"/>
        <v>ผ่านเกณฑ์-แนวโน้มปสภ.ดีขึ้น</v>
      </c>
      <c r="U39" s="76" t="str">
        <f t="shared" si="0"/>
        <v>ผ่านเกณฑ์</v>
      </c>
      <c r="V39" s="48">
        <f t="shared" si="7"/>
        <v>0</v>
      </c>
      <c r="W39" s="48">
        <f t="shared" si="8"/>
        <v>0</v>
      </c>
      <c r="X39" s="48">
        <f t="shared" si="9"/>
        <v>1</v>
      </c>
      <c r="Y39" s="48" t="str">
        <f t="shared" si="10"/>
        <v>-แนวโน้มปสภ.ดีขึ้น</v>
      </c>
    </row>
    <row r="40" spans="1:25" x14ac:dyDescent="0.4">
      <c r="A40" s="62">
        <v>36</v>
      </c>
      <c r="B40" s="63" t="s">
        <v>44</v>
      </c>
      <c r="C40" s="64" t="s">
        <v>46</v>
      </c>
      <c r="D40" s="63" t="s">
        <v>155</v>
      </c>
      <c r="E40" s="137">
        <v>1</v>
      </c>
      <c r="F40" s="66">
        <v>4.68</v>
      </c>
      <c r="G40" s="67">
        <v>-13302951.050000001</v>
      </c>
      <c r="H40" s="68"/>
      <c r="I40" s="137">
        <v>1</v>
      </c>
      <c r="J40" s="82">
        <v>57.142857142857139</v>
      </c>
      <c r="K40" s="67">
        <v>-1108579.2541666667</v>
      </c>
      <c r="L40" s="62">
        <v>0</v>
      </c>
      <c r="M40" s="66">
        <v>4.75</v>
      </c>
      <c r="N40" s="72">
        <v>8604536.0399999991</v>
      </c>
      <c r="O40" s="73"/>
      <c r="P40" s="62">
        <v>0</v>
      </c>
      <c r="Q40" s="211">
        <v>100</v>
      </c>
      <c r="R40" s="72">
        <f t="shared" si="5"/>
        <v>1075567.0049999999</v>
      </c>
      <c r="S40" s="75" t="str">
        <f t="shared" si="6"/>
        <v>ผ่านเกณฑ์-แนวโน้มปสภ.ดีขึ้น</v>
      </c>
      <c r="U40" s="76" t="str">
        <f t="shared" si="0"/>
        <v>ผ่านเกณฑ์</v>
      </c>
      <c r="V40" s="48">
        <f t="shared" si="7"/>
        <v>1</v>
      </c>
      <c r="W40" s="48">
        <f t="shared" si="8"/>
        <v>0</v>
      </c>
      <c r="X40" s="48">
        <f t="shared" si="9"/>
        <v>0</v>
      </c>
      <c r="Y40" s="48" t="str">
        <f t="shared" si="10"/>
        <v>-แนวโน้มปสภ.ดีขึ้น</v>
      </c>
    </row>
    <row r="41" spans="1:25" x14ac:dyDescent="0.4">
      <c r="A41" s="62">
        <v>37</v>
      </c>
      <c r="B41" s="63" t="s">
        <v>44</v>
      </c>
      <c r="C41" s="64" t="s">
        <v>47</v>
      </c>
      <c r="D41" s="63" t="s">
        <v>156</v>
      </c>
      <c r="E41" s="137">
        <v>1</v>
      </c>
      <c r="F41" s="66">
        <v>3.83</v>
      </c>
      <c r="G41" s="67">
        <v>-10404068.15</v>
      </c>
      <c r="H41" s="68"/>
      <c r="I41" s="137">
        <v>1</v>
      </c>
      <c r="J41" s="82">
        <v>85.714285714285708</v>
      </c>
      <c r="K41" s="67">
        <v>-867005.6791666667</v>
      </c>
      <c r="L41" s="62">
        <v>1</v>
      </c>
      <c r="M41" s="66">
        <v>3.2</v>
      </c>
      <c r="N41" s="72">
        <v>-466630.08</v>
      </c>
      <c r="O41" s="73"/>
      <c r="P41" s="62">
        <v>1</v>
      </c>
      <c r="Q41" s="211">
        <v>85.714285714285708</v>
      </c>
      <c r="R41" s="72">
        <f t="shared" si="5"/>
        <v>-58328.76</v>
      </c>
      <c r="S41" s="75" t="str">
        <f t="shared" si="6"/>
        <v>ผ่านเกณฑ์-แนวโน้มปสภ.ดีขึ้น</v>
      </c>
      <c r="U41" s="76" t="str">
        <f t="shared" si="0"/>
        <v>ผ่านเกณฑ์</v>
      </c>
      <c r="V41" s="48">
        <f t="shared" si="7"/>
        <v>0</v>
      </c>
      <c r="W41" s="48">
        <f t="shared" si="8"/>
        <v>0</v>
      </c>
      <c r="X41" s="48">
        <f t="shared" si="9"/>
        <v>1</v>
      </c>
      <c r="Y41" s="48" t="str">
        <f t="shared" si="10"/>
        <v>-แนวโน้มปสภ.ดีขึ้น</v>
      </c>
    </row>
    <row r="42" spans="1:25" x14ac:dyDescent="0.4">
      <c r="A42" s="62">
        <v>38</v>
      </c>
      <c r="B42" s="63" t="s">
        <v>44</v>
      </c>
      <c r="C42" s="64" t="s">
        <v>48</v>
      </c>
      <c r="D42" s="63" t="s">
        <v>157</v>
      </c>
      <c r="E42" s="137">
        <v>2</v>
      </c>
      <c r="F42" s="83">
        <v>0.44</v>
      </c>
      <c r="G42" s="67">
        <v>-12654713.85</v>
      </c>
      <c r="H42" s="68"/>
      <c r="I42" s="137">
        <v>2</v>
      </c>
      <c r="J42" s="78">
        <v>42.857142857142854</v>
      </c>
      <c r="K42" s="67">
        <v>-1054559.4875</v>
      </c>
      <c r="L42" s="62">
        <v>1</v>
      </c>
      <c r="M42" s="83">
        <v>0.49</v>
      </c>
      <c r="N42" s="72">
        <v>62370915.460000001</v>
      </c>
      <c r="O42" s="73"/>
      <c r="P42" s="62">
        <v>1</v>
      </c>
      <c r="Q42" s="211">
        <v>100</v>
      </c>
      <c r="R42" s="72">
        <f t="shared" si="5"/>
        <v>7796364.4325000001</v>
      </c>
      <c r="S42" s="75" t="str">
        <f t="shared" si="6"/>
        <v>ผ่านเกณฑ์-แนวโน้มปสภ.ดีขึ้น</v>
      </c>
      <c r="U42" s="76" t="str">
        <f t="shared" si="0"/>
        <v>ผ่านเกณฑ์</v>
      </c>
      <c r="V42" s="48">
        <f t="shared" si="7"/>
        <v>1</v>
      </c>
      <c r="W42" s="48">
        <f t="shared" si="8"/>
        <v>0</v>
      </c>
      <c r="X42" s="48">
        <f t="shared" si="9"/>
        <v>0</v>
      </c>
      <c r="Y42" s="48" t="str">
        <f t="shared" si="10"/>
        <v>-แนวโน้มปสภ.ดีขึ้น</v>
      </c>
    </row>
    <row r="43" spans="1:25" x14ac:dyDescent="0.4">
      <c r="A43" s="62">
        <v>39</v>
      </c>
      <c r="B43" s="63" t="s">
        <v>44</v>
      </c>
      <c r="C43" s="64" t="s">
        <v>49</v>
      </c>
      <c r="D43" s="63" t="s">
        <v>158</v>
      </c>
      <c r="E43" s="137">
        <v>1</v>
      </c>
      <c r="F43" s="66">
        <v>1.25</v>
      </c>
      <c r="G43" s="67">
        <v>-12370805.99</v>
      </c>
      <c r="H43" s="68"/>
      <c r="I43" s="137">
        <v>1</v>
      </c>
      <c r="J43" s="82">
        <v>85.714285714285708</v>
      </c>
      <c r="K43" s="67">
        <v>-1030900.4991666666</v>
      </c>
      <c r="L43" s="62">
        <v>2</v>
      </c>
      <c r="M43" s="66">
        <v>0.79</v>
      </c>
      <c r="N43" s="72">
        <v>-2765366.37</v>
      </c>
      <c r="O43" s="73"/>
      <c r="P43" s="62">
        <v>2</v>
      </c>
      <c r="Q43" s="211">
        <v>85.714285714285708</v>
      </c>
      <c r="R43" s="72">
        <f t="shared" si="5"/>
        <v>-345670.79625000001</v>
      </c>
      <c r="S43" s="75" t="str">
        <f t="shared" si="6"/>
        <v>ผ่านเกณฑ์-แนวโน้มปสภ.ดีขึ้น</v>
      </c>
      <c r="U43" s="76" t="str">
        <f t="shared" si="0"/>
        <v>ผ่านเกณฑ์</v>
      </c>
      <c r="V43" s="48">
        <f t="shared" si="7"/>
        <v>0</v>
      </c>
      <c r="W43" s="48">
        <f t="shared" si="8"/>
        <v>0</v>
      </c>
      <c r="X43" s="48">
        <f t="shared" si="9"/>
        <v>1</v>
      </c>
      <c r="Y43" s="48" t="str">
        <f t="shared" si="10"/>
        <v>-แนวโน้มปสภ.ดีขึ้น</v>
      </c>
    </row>
    <row r="44" spans="1:25" x14ac:dyDescent="0.4">
      <c r="A44" s="62">
        <v>40</v>
      </c>
      <c r="B44" s="63" t="s">
        <v>44</v>
      </c>
      <c r="C44" s="64" t="s">
        <v>50</v>
      </c>
      <c r="D44" s="63" t="s">
        <v>159</v>
      </c>
      <c r="E44" s="137">
        <v>1</v>
      </c>
      <c r="F44" s="66">
        <v>2.0299999999999998</v>
      </c>
      <c r="G44" s="67">
        <v>-15033140.560000001</v>
      </c>
      <c r="H44" s="68"/>
      <c r="I44" s="137">
        <v>1</v>
      </c>
      <c r="J44" s="82">
        <v>71.428571428571431</v>
      </c>
      <c r="K44" s="67">
        <v>-1252761.7133333334</v>
      </c>
      <c r="L44" s="62">
        <v>2</v>
      </c>
      <c r="M44" s="66">
        <v>0.62</v>
      </c>
      <c r="N44" s="72">
        <v>-4821157.6100000003</v>
      </c>
      <c r="O44" s="73"/>
      <c r="P44" s="62">
        <v>2</v>
      </c>
      <c r="Q44" s="211">
        <v>85.714285714285708</v>
      </c>
      <c r="R44" s="72">
        <f t="shared" si="5"/>
        <v>-602644.70125000004</v>
      </c>
      <c r="S44" s="75" t="str">
        <f t="shared" si="6"/>
        <v>ผ่านเกณฑ์-แนวโน้มปสภ.ดีขึ้น</v>
      </c>
      <c r="U44" s="76" t="str">
        <f t="shared" si="0"/>
        <v>ผ่านเกณฑ์</v>
      </c>
      <c r="V44" s="48">
        <f t="shared" si="7"/>
        <v>1</v>
      </c>
      <c r="W44" s="48">
        <f t="shared" si="8"/>
        <v>0</v>
      </c>
      <c r="X44" s="48">
        <f t="shared" si="9"/>
        <v>0</v>
      </c>
      <c r="Y44" s="48" t="str">
        <f t="shared" si="10"/>
        <v>-แนวโน้มปสภ.ดีขึ้น</v>
      </c>
    </row>
    <row r="45" spans="1:25" x14ac:dyDescent="0.4">
      <c r="A45" s="62">
        <v>41</v>
      </c>
      <c r="B45" s="63" t="s">
        <v>44</v>
      </c>
      <c r="C45" s="64" t="s">
        <v>51</v>
      </c>
      <c r="D45" s="63" t="s">
        <v>160</v>
      </c>
      <c r="E45" s="137">
        <v>1</v>
      </c>
      <c r="F45" s="66">
        <v>5.03</v>
      </c>
      <c r="G45" s="67">
        <v>-3000325.47</v>
      </c>
      <c r="H45" s="68"/>
      <c r="I45" s="137">
        <v>1</v>
      </c>
      <c r="J45" s="82">
        <v>71.428571428571431</v>
      </c>
      <c r="K45" s="67">
        <v>-250027.12250000003</v>
      </c>
      <c r="L45" s="62">
        <v>1</v>
      </c>
      <c r="M45" s="66">
        <v>1.63</v>
      </c>
      <c r="N45" s="72">
        <v>-6114867.6600000001</v>
      </c>
      <c r="O45" s="73"/>
      <c r="P45" s="62">
        <v>1</v>
      </c>
      <c r="Q45" s="211">
        <v>85.714285714285708</v>
      </c>
      <c r="R45" s="72">
        <f t="shared" si="5"/>
        <v>-764358.45750000002</v>
      </c>
      <c r="S45" s="75" t="str">
        <f t="shared" si="6"/>
        <v>ผ่านเกณฑ์-แนวโน้มปสภ.ดีขึ้น</v>
      </c>
      <c r="U45" s="76" t="str">
        <f t="shared" si="0"/>
        <v>ผ่านเกณฑ์</v>
      </c>
      <c r="V45" s="48">
        <f t="shared" si="7"/>
        <v>1</v>
      </c>
      <c r="W45" s="48">
        <f t="shared" si="8"/>
        <v>0</v>
      </c>
      <c r="X45" s="48">
        <f t="shared" si="9"/>
        <v>0</v>
      </c>
      <c r="Y45" s="48" t="str">
        <f t="shared" si="10"/>
        <v>-แนวโน้มปสภ.ดีขึ้น</v>
      </c>
    </row>
    <row r="46" spans="1:25" x14ac:dyDescent="0.4">
      <c r="A46" s="62">
        <v>42</v>
      </c>
      <c r="B46" s="63" t="s">
        <v>44</v>
      </c>
      <c r="C46" s="64" t="s">
        <v>52</v>
      </c>
      <c r="D46" s="63" t="s">
        <v>161</v>
      </c>
      <c r="E46" s="137">
        <v>2</v>
      </c>
      <c r="F46" s="83">
        <v>0.28000000000000003</v>
      </c>
      <c r="G46" s="67">
        <v>-35799241.640000001</v>
      </c>
      <c r="H46" s="68"/>
      <c r="I46" s="137">
        <v>2</v>
      </c>
      <c r="J46" s="82">
        <v>57.142857142857139</v>
      </c>
      <c r="K46" s="67">
        <v>-2983270.1366666667</v>
      </c>
      <c r="L46" s="62">
        <v>1</v>
      </c>
      <c r="M46" s="66">
        <v>0.68</v>
      </c>
      <c r="N46" s="72">
        <v>56584785.219999999</v>
      </c>
      <c r="O46" s="73"/>
      <c r="P46" s="62">
        <v>1</v>
      </c>
      <c r="Q46" s="211">
        <v>71.428571428571431</v>
      </c>
      <c r="R46" s="72">
        <f t="shared" si="5"/>
        <v>7073098.1524999999</v>
      </c>
      <c r="S46" s="75" t="str">
        <f t="shared" si="6"/>
        <v>ผ่านเกณฑ์-แนวโน้มปสภ.ดีขึ้น</v>
      </c>
      <c r="U46" s="76" t="str">
        <f t="shared" si="0"/>
        <v>ผ่านเกณฑ์</v>
      </c>
      <c r="V46" s="48">
        <f t="shared" si="7"/>
        <v>1</v>
      </c>
      <c r="W46" s="48">
        <f t="shared" si="8"/>
        <v>0</v>
      </c>
      <c r="X46" s="48">
        <f t="shared" si="9"/>
        <v>0</v>
      </c>
      <c r="Y46" s="48" t="str">
        <f t="shared" si="10"/>
        <v>-แนวโน้มปสภ.ดีขึ้น</v>
      </c>
    </row>
    <row r="47" spans="1:25" x14ac:dyDescent="0.4">
      <c r="A47" s="62">
        <v>43</v>
      </c>
      <c r="B47" s="63" t="s">
        <v>44</v>
      </c>
      <c r="C47" s="64" t="s">
        <v>53</v>
      </c>
      <c r="D47" s="63" t="s">
        <v>162</v>
      </c>
      <c r="E47" s="137">
        <v>1</v>
      </c>
      <c r="F47" s="66">
        <v>3.47</v>
      </c>
      <c r="G47" s="67">
        <v>-11842638.619999999</v>
      </c>
      <c r="H47" s="68"/>
      <c r="I47" s="137">
        <v>1</v>
      </c>
      <c r="J47" s="82">
        <v>71.428571428571431</v>
      </c>
      <c r="K47" s="67">
        <v>-986886.55166666664</v>
      </c>
      <c r="L47" s="62">
        <v>1</v>
      </c>
      <c r="M47" s="66">
        <v>2.6</v>
      </c>
      <c r="N47" s="72">
        <v>-1440016.86</v>
      </c>
      <c r="O47" s="73"/>
      <c r="P47" s="62">
        <v>1</v>
      </c>
      <c r="Q47" s="211">
        <v>85.714285714285708</v>
      </c>
      <c r="R47" s="72">
        <f t="shared" si="5"/>
        <v>-180002.10750000001</v>
      </c>
      <c r="S47" s="75" t="str">
        <f t="shared" si="6"/>
        <v>ผ่านเกณฑ์-แนวโน้มปสภ.ดีขึ้น</v>
      </c>
      <c r="U47" s="76" t="str">
        <f t="shared" si="0"/>
        <v>ผ่านเกณฑ์</v>
      </c>
      <c r="V47" s="48">
        <f t="shared" si="7"/>
        <v>1</v>
      </c>
      <c r="W47" s="48">
        <f t="shared" si="8"/>
        <v>0</v>
      </c>
      <c r="X47" s="48">
        <f t="shared" si="9"/>
        <v>0</v>
      </c>
      <c r="Y47" s="48" t="str">
        <f t="shared" si="10"/>
        <v>-แนวโน้มปสภ.ดีขึ้น</v>
      </c>
    </row>
    <row r="48" spans="1:25" x14ac:dyDescent="0.4">
      <c r="A48" s="62">
        <v>44</v>
      </c>
      <c r="B48" s="63" t="s">
        <v>44</v>
      </c>
      <c r="C48" s="64" t="s">
        <v>54</v>
      </c>
      <c r="D48" s="63" t="s">
        <v>163</v>
      </c>
      <c r="E48" s="137">
        <v>3</v>
      </c>
      <c r="F48" s="66">
        <v>0.7</v>
      </c>
      <c r="G48" s="67">
        <v>7475011.3200000003</v>
      </c>
      <c r="H48" s="68"/>
      <c r="I48" s="137">
        <v>3</v>
      </c>
      <c r="J48" s="82">
        <v>85.714285714285708</v>
      </c>
      <c r="K48" s="67">
        <v>622917.61</v>
      </c>
      <c r="L48" s="62">
        <v>2</v>
      </c>
      <c r="M48" s="66">
        <v>0.65</v>
      </c>
      <c r="N48" s="72">
        <v>4430040.5</v>
      </c>
      <c r="O48" s="73"/>
      <c r="P48" s="62">
        <v>2</v>
      </c>
      <c r="Q48" s="211">
        <v>85.714285714285708</v>
      </c>
      <c r="R48" s="72">
        <f t="shared" si="5"/>
        <v>553755.0625</v>
      </c>
      <c r="S48" s="212" t="str">
        <f t="shared" si="6"/>
        <v>ผ่านเกณฑ์-แนวโน้มปสภ.ลดลง</v>
      </c>
      <c r="U48" s="76" t="str">
        <f t="shared" si="0"/>
        <v>ผ่านเกณฑ์</v>
      </c>
      <c r="V48" s="48">
        <f t="shared" si="7"/>
        <v>0</v>
      </c>
      <c r="W48" s="48">
        <f t="shared" si="8"/>
        <v>0</v>
      </c>
      <c r="X48" s="48">
        <f t="shared" si="9"/>
        <v>0</v>
      </c>
      <c r="Y48" s="48" t="str">
        <f t="shared" si="10"/>
        <v>-แนวโน้มปสภ.ลดลง</v>
      </c>
    </row>
    <row r="49" spans="1:27" x14ac:dyDescent="0.4">
      <c r="A49" s="62">
        <v>45</v>
      </c>
      <c r="B49" s="63" t="s">
        <v>44</v>
      </c>
      <c r="C49" s="64" t="s">
        <v>55</v>
      </c>
      <c r="D49" s="63" t="s">
        <v>164</v>
      </c>
      <c r="E49" s="137">
        <v>4</v>
      </c>
      <c r="F49" s="83">
        <v>0.47</v>
      </c>
      <c r="G49" s="67">
        <v>-27680048.129999999</v>
      </c>
      <c r="H49" s="93" t="s">
        <v>6</v>
      </c>
      <c r="I49" s="137">
        <v>4</v>
      </c>
      <c r="J49" s="82">
        <v>71.428571428571431</v>
      </c>
      <c r="K49" s="67">
        <v>-2306670.6774999998</v>
      </c>
      <c r="L49" s="62">
        <v>2</v>
      </c>
      <c r="M49" s="66">
        <v>0.52</v>
      </c>
      <c r="N49" s="72">
        <v>1703067.1</v>
      </c>
      <c r="O49" s="73"/>
      <c r="P49" s="62">
        <v>2</v>
      </c>
      <c r="Q49" s="211">
        <v>100</v>
      </c>
      <c r="R49" s="72">
        <f t="shared" si="5"/>
        <v>212883.38750000001</v>
      </c>
      <c r="S49" s="75" t="str">
        <f t="shared" si="6"/>
        <v>ผ่านเกณฑ์-แนวโน้มปสภ.ดีขึ้น</v>
      </c>
      <c r="U49" s="76" t="str">
        <f t="shared" si="0"/>
        <v>ผ่านเกณฑ์</v>
      </c>
      <c r="V49" s="48">
        <f t="shared" si="7"/>
        <v>1</v>
      </c>
      <c r="W49" s="48">
        <f t="shared" si="8"/>
        <v>0</v>
      </c>
      <c r="X49" s="48">
        <f t="shared" si="9"/>
        <v>0</v>
      </c>
      <c r="Y49" s="48" t="str">
        <f t="shared" si="10"/>
        <v>-แนวโน้มปสภ.ดีขึ้น</v>
      </c>
    </row>
    <row r="50" spans="1:27" x14ac:dyDescent="0.4">
      <c r="A50" s="62">
        <v>46</v>
      </c>
      <c r="B50" s="63" t="s">
        <v>44</v>
      </c>
      <c r="C50" s="64" t="s">
        <v>56</v>
      </c>
      <c r="D50" s="63" t="s">
        <v>165</v>
      </c>
      <c r="E50" s="137">
        <v>1</v>
      </c>
      <c r="F50" s="66">
        <v>3.49</v>
      </c>
      <c r="G50" s="67">
        <v>4234729.09</v>
      </c>
      <c r="H50" s="68"/>
      <c r="I50" s="137">
        <v>1</v>
      </c>
      <c r="J50" s="82">
        <v>85.714285714285708</v>
      </c>
      <c r="K50" s="67">
        <v>352894.09083333332</v>
      </c>
      <c r="L50" s="62">
        <v>1</v>
      </c>
      <c r="M50" s="66">
        <v>2.65</v>
      </c>
      <c r="N50" s="72">
        <v>2849312.35</v>
      </c>
      <c r="O50" s="73"/>
      <c r="P50" s="62">
        <v>1</v>
      </c>
      <c r="Q50" s="211">
        <v>100</v>
      </c>
      <c r="R50" s="72">
        <f t="shared" si="5"/>
        <v>356164.04375000001</v>
      </c>
      <c r="S50" s="75" t="str">
        <f t="shared" si="6"/>
        <v>ผ่านเกณฑ์-แนวโน้มปสภ.ดีขึ้น</v>
      </c>
      <c r="U50" s="76" t="str">
        <f>IF($P$50&gt;=4,"ไม่ผ่านเกณฑ์","ผ่านเกณฑ์")</f>
        <v>ผ่านเกณฑ์</v>
      </c>
      <c r="V50" s="48">
        <f t="shared" si="7"/>
        <v>1</v>
      </c>
      <c r="W50" s="48">
        <f t="shared" si="8"/>
        <v>0</v>
      </c>
      <c r="X50" s="48">
        <f t="shared" si="9"/>
        <v>0</v>
      </c>
      <c r="Y50" s="48" t="str">
        <f t="shared" si="10"/>
        <v>-แนวโน้มปสภ.ดีขึ้น</v>
      </c>
    </row>
    <row r="51" spans="1:27" x14ac:dyDescent="0.4">
      <c r="A51" s="62">
        <v>47</v>
      </c>
      <c r="B51" s="63" t="s">
        <v>44</v>
      </c>
      <c r="C51" s="64" t="s">
        <v>57</v>
      </c>
      <c r="D51" s="63" t="s">
        <v>166</v>
      </c>
      <c r="E51" s="137">
        <v>1</v>
      </c>
      <c r="F51" s="66">
        <v>1.83</v>
      </c>
      <c r="G51" s="67">
        <v>-9197620.0899999999</v>
      </c>
      <c r="H51" s="68"/>
      <c r="I51" s="137">
        <v>1</v>
      </c>
      <c r="J51" s="82">
        <v>71.428571428571431</v>
      </c>
      <c r="K51" s="67">
        <v>-766468.34083333332</v>
      </c>
      <c r="L51" s="62">
        <v>1</v>
      </c>
      <c r="M51" s="66">
        <v>1.52</v>
      </c>
      <c r="N51" s="72">
        <v>-4453551.71</v>
      </c>
      <c r="O51" s="73"/>
      <c r="P51" s="62">
        <v>1</v>
      </c>
      <c r="Q51" s="211">
        <v>71.428571428571431</v>
      </c>
      <c r="R51" s="72">
        <f t="shared" si="5"/>
        <v>-556693.96375</v>
      </c>
      <c r="S51" s="75" t="str">
        <f t="shared" si="6"/>
        <v>ผ่านเกณฑ์-แนวโน้มปสภ.ดีขึ้น</v>
      </c>
      <c r="U51" s="76" t="str">
        <f>IF($P$51&gt;=4,"ไม่ผ่านเกณฑ์","ผ่านเกณฑ์")</f>
        <v>ผ่านเกณฑ์</v>
      </c>
      <c r="V51" s="48">
        <f t="shared" si="7"/>
        <v>0</v>
      </c>
      <c r="W51" s="48">
        <f t="shared" si="8"/>
        <v>0</v>
      </c>
      <c r="X51" s="48">
        <f t="shared" si="9"/>
        <v>1</v>
      </c>
      <c r="Y51" s="48" t="str">
        <f t="shared" si="10"/>
        <v>-แนวโน้มปสภ.ดีขึ้น</v>
      </c>
    </row>
    <row r="52" spans="1:27" x14ac:dyDescent="0.4">
      <c r="A52" s="62">
        <v>48</v>
      </c>
      <c r="B52" s="63" t="s">
        <v>44</v>
      </c>
      <c r="C52" s="64" t="s">
        <v>58</v>
      </c>
      <c r="D52" s="63" t="s">
        <v>167</v>
      </c>
      <c r="E52" s="137">
        <v>1</v>
      </c>
      <c r="F52" s="66">
        <v>3.45</v>
      </c>
      <c r="G52" s="67">
        <v>-4648243.37</v>
      </c>
      <c r="H52" s="68"/>
      <c r="I52" s="137">
        <v>1</v>
      </c>
      <c r="J52" s="82">
        <v>85.714285714285708</v>
      </c>
      <c r="K52" s="67">
        <v>-387353.6141666667</v>
      </c>
      <c r="L52" s="62">
        <v>1</v>
      </c>
      <c r="M52" s="66">
        <v>2.2999999999999998</v>
      </c>
      <c r="N52" s="72">
        <v>3732340.77</v>
      </c>
      <c r="O52" s="73"/>
      <c r="P52" s="62">
        <v>1</v>
      </c>
      <c r="Q52" s="211">
        <v>85.714285714285708</v>
      </c>
      <c r="R52" s="72">
        <f t="shared" si="5"/>
        <v>466542.59625</v>
      </c>
      <c r="S52" s="75" t="str">
        <f t="shared" si="6"/>
        <v>ผ่านเกณฑ์-แนวโน้มปสภ.ดีขึ้น</v>
      </c>
      <c r="U52" s="76" t="str">
        <f>IF($P$52&gt;=4,"ไม่ผ่านเกณฑ์","ผ่านเกณฑ์")</f>
        <v>ผ่านเกณฑ์</v>
      </c>
      <c r="V52" s="48">
        <f t="shared" si="7"/>
        <v>0</v>
      </c>
      <c r="W52" s="48">
        <f t="shared" si="8"/>
        <v>0</v>
      </c>
      <c r="X52" s="48">
        <f t="shared" si="9"/>
        <v>1</v>
      </c>
      <c r="Y52" s="48" t="str">
        <f t="shared" si="10"/>
        <v>-แนวโน้มปสภ.ดีขึ้น</v>
      </c>
    </row>
    <row r="53" spans="1:27" x14ac:dyDescent="0.4">
      <c r="A53" s="62">
        <v>49</v>
      </c>
      <c r="B53" s="63" t="s">
        <v>44</v>
      </c>
      <c r="C53" s="64" t="s">
        <v>59</v>
      </c>
      <c r="D53" s="63" t="s">
        <v>168</v>
      </c>
      <c r="E53" s="137">
        <v>1</v>
      </c>
      <c r="F53" s="66">
        <v>1</v>
      </c>
      <c r="G53" s="67">
        <v>-8605165.6899999995</v>
      </c>
      <c r="H53" s="68"/>
      <c r="I53" s="137">
        <v>1</v>
      </c>
      <c r="J53" s="82">
        <v>57.142857142857139</v>
      </c>
      <c r="K53" s="67">
        <v>-717097.14083333325</v>
      </c>
      <c r="L53" s="62">
        <v>1</v>
      </c>
      <c r="M53" s="66">
        <v>1.06</v>
      </c>
      <c r="N53" s="72">
        <v>3935539.98</v>
      </c>
      <c r="O53" s="73"/>
      <c r="P53" s="62">
        <v>1</v>
      </c>
      <c r="Q53" s="211">
        <v>71.428571428571431</v>
      </c>
      <c r="R53" s="72">
        <f t="shared" si="5"/>
        <v>491942.4975</v>
      </c>
      <c r="S53" s="75" t="str">
        <f t="shared" si="6"/>
        <v>ผ่านเกณฑ์-แนวโน้มปสภ.ดีขึ้น</v>
      </c>
      <c r="U53" s="76" t="str">
        <f>IF($P$53&gt;=4,"ไม่ผ่านเกณฑ์","ผ่านเกณฑ์")</f>
        <v>ผ่านเกณฑ์</v>
      </c>
      <c r="V53" s="48">
        <f t="shared" si="7"/>
        <v>1</v>
      </c>
      <c r="W53" s="48">
        <f t="shared" si="8"/>
        <v>0</v>
      </c>
      <c r="X53" s="48">
        <f t="shared" si="9"/>
        <v>0</v>
      </c>
      <c r="Y53" s="48" t="str">
        <f t="shared" si="10"/>
        <v>-แนวโน้มปสภ.ดีขึ้น</v>
      </c>
    </row>
    <row r="54" spans="1:27" x14ac:dyDescent="0.4">
      <c r="A54" s="62">
        <v>50</v>
      </c>
      <c r="B54" s="63" t="s">
        <v>44</v>
      </c>
      <c r="C54" s="64" t="s">
        <v>60</v>
      </c>
      <c r="D54" s="63" t="s">
        <v>169</v>
      </c>
      <c r="E54" s="137">
        <v>1</v>
      </c>
      <c r="F54" s="66">
        <v>13.56</v>
      </c>
      <c r="G54" s="67">
        <v>-12497798.960000001</v>
      </c>
      <c r="H54" s="68"/>
      <c r="I54" s="137">
        <v>1</v>
      </c>
      <c r="J54" s="82">
        <v>85.714285714285708</v>
      </c>
      <c r="K54" s="67">
        <v>-1041483.2466666667</v>
      </c>
      <c r="L54" s="62">
        <v>1</v>
      </c>
      <c r="M54" s="66">
        <v>4.83</v>
      </c>
      <c r="N54" s="72">
        <v>75030.009999999995</v>
      </c>
      <c r="O54" s="73"/>
      <c r="P54" s="62">
        <v>1</v>
      </c>
      <c r="Q54" s="211">
        <v>85.714285714285708</v>
      </c>
      <c r="R54" s="72">
        <f t="shared" si="5"/>
        <v>9378.7512499999993</v>
      </c>
      <c r="S54" s="75" t="str">
        <f t="shared" si="6"/>
        <v>ผ่านเกณฑ์-แนวโน้มปสภ.ดีขึ้น</v>
      </c>
      <c r="U54" s="76" t="str">
        <f>IF($P$54&gt;=4,"ไม่ผ่านเกณฑ์","ผ่านเกณฑ์")</f>
        <v>ผ่านเกณฑ์</v>
      </c>
      <c r="V54" s="48">
        <f t="shared" si="7"/>
        <v>0</v>
      </c>
      <c r="W54" s="48">
        <f t="shared" si="8"/>
        <v>0</v>
      </c>
      <c r="X54" s="48">
        <f t="shared" si="9"/>
        <v>1</v>
      </c>
      <c r="Y54" s="48" t="str">
        <f t="shared" si="10"/>
        <v>-แนวโน้มปสภ.ดีขึ้น</v>
      </c>
    </row>
    <row r="55" spans="1:27" x14ac:dyDescent="0.4">
      <c r="A55" s="62">
        <v>51</v>
      </c>
      <c r="B55" s="63" t="s">
        <v>44</v>
      </c>
      <c r="C55" s="64" t="s">
        <v>61</v>
      </c>
      <c r="D55" s="63" t="s">
        <v>170</v>
      </c>
      <c r="E55" s="137">
        <v>1</v>
      </c>
      <c r="F55" s="66">
        <v>3.08</v>
      </c>
      <c r="G55" s="67">
        <v>-25133073.620000001</v>
      </c>
      <c r="H55" s="68"/>
      <c r="I55" s="137">
        <v>1</v>
      </c>
      <c r="J55" s="78">
        <v>28.571428571428569</v>
      </c>
      <c r="K55" s="67">
        <v>-2094422.8016666668</v>
      </c>
      <c r="L55" s="62">
        <v>0</v>
      </c>
      <c r="M55" s="66">
        <v>3.46</v>
      </c>
      <c r="N55" s="72">
        <v>60773606.18</v>
      </c>
      <c r="O55" s="73"/>
      <c r="P55" s="62">
        <v>0</v>
      </c>
      <c r="Q55" s="211">
        <v>57.142857142857139</v>
      </c>
      <c r="R55" s="72">
        <f t="shared" si="5"/>
        <v>7596700.7725</v>
      </c>
      <c r="S55" s="75" t="str">
        <f t="shared" si="6"/>
        <v>ผ่านเกณฑ์-แนวโน้มปสภ.ดีขึ้น</v>
      </c>
      <c r="U55" s="76" t="str">
        <f>IF($P$55&gt;=4,"ไม่ผ่านเกณฑ์","ผ่านเกณฑ์")</f>
        <v>ผ่านเกณฑ์</v>
      </c>
      <c r="V55" s="48">
        <f t="shared" si="7"/>
        <v>1</v>
      </c>
      <c r="W55" s="48">
        <f t="shared" si="8"/>
        <v>0</v>
      </c>
      <c r="X55" s="48">
        <f t="shared" si="9"/>
        <v>0</v>
      </c>
      <c r="Y55" s="48" t="str">
        <f t="shared" si="10"/>
        <v>-แนวโน้มปสภ.ดีขึ้น</v>
      </c>
    </row>
    <row r="56" spans="1:27" x14ac:dyDescent="0.4">
      <c r="A56" s="62">
        <v>52</v>
      </c>
      <c r="B56" s="63" t="s">
        <v>44</v>
      </c>
      <c r="C56" s="64" t="s">
        <v>62</v>
      </c>
      <c r="D56" s="63" t="s">
        <v>171</v>
      </c>
      <c r="E56" s="137">
        <v>1</v>
      </c>
      <c r="F56" s="66">
        <v>8.69</v>
      </c>
      <c r="G56" s="67">
        <v>436704.83</v>
      </c>
      <c r="H56" s="68"/>
      <c r="I56" s="137">
        <v>1</v>
      </c>
      <c r="J56" s="82">
        <v>85.714285714285708</v>
      </c>
      <c r="K56" s="67">
        <v>36392.069166666668</v>
      </c>
      <c r="L56" s="62">
        <v>1</v>
      </c>
      <c r="M56" s="66">
        <v>3.77</v>
      </c>
      <c r="N56" s="72">
        <v>3495933.27</v>
      </c>
      <c r="O56" s="73"/>
      <c r="P56" s="62">
        <v>1</v>
      </c>
      <c r="Q56" s="211">
        <v>85.714285714285708</v>
      </c>
      <c r="R56" s="72">
        <f t="shared" si="5"/>
        <v>436991.65875</v>
      </c>
      <c r="S56" s="75" t="str">
        <f t="shared" si="6"/>
        <v>ผ่านเกณฑ์-แนวโน้มปสภ.ดีขึ้น</v>
      </c>
      <c r="U56" s="76" t="str">
        <f>IF($P$56&gt;=4,"ไม่ผ่านเกณฑ์","ผ่านเกณฑ์")</f>
        <v>ผ่านเกณฑ์</v>
      </c>
      <c r="V56" s="48">
        <f t="shared" si="7"/>
        <v>0</v>
      </c>
      <c r="W56" s="48">
        <f t="shared" si="8"/>
        <v>0</v>
      </c>
      <c r="X56" s="48">
        <f t="shared" si="9"/>
        <v>1</v>
      </c>
      <c r="Y56" s="48" t="str">
        <f t="shared" si="10"/>
        <v>-แนวโน้มปสภ.ดีขึ้น</v>
      </c>
    </row>
    <row r="57" spans="1:27" x14ac:dyDescent="0.4">
      <c r="A57" s="62">
        <v>53</v>
      </c>
      <c r="B57" s="63" t="s">
        <v>63</v>
      </c>
      <c r="C57" s="64" t="s">
        <v>64</v>
      </c>
      <c r="D57" s="63" t="s">
        <v>63</v>
      </c>
      <c r="E57" s="137">
        <v>0</v>
      </c>
      <c r="F57" s="66">
        <v>5</v>
      </c>
      <c r="G57" s="67">
        <v>104376113.15000001</v>
      </c>
      <c r="H57" s="68"/>
      <c r="I57" s="137">
        <v>0</v>
      </c>
      <c r="J57" s="82">
        <v>85.714285714285708</v>
      </c>
      <c r="K57" s="67">
        <v>8698009.4291666672</v>
      </c>
      <c r="L57" s="62">
        <v>0</v>
      </c>
      <c r="M57" s="66">
        <v>3.67</v>
      </c>
      <c r="N57" s="72">
        <v>132249916.77</v>
      </c>
      <c r="O57" s="73"/>
      <c r="P57" s="62">
        <v>0</v>
      </c>
      <c r="Q57" s="211">
        <v>85.714285714285708</v>
      </c>
      <c r="R57" s="72">
        <f t="shared" si="5"/>
        <v>16531239.596249999</v>
      </c>
      <c r="S57" s="75" t="str">
        <f t="shared" si="6"/>
        <v>ผ่านเกณฑ์-แนวโน้มปสภ.ดีขึ้น</v>
      </c>
      <c r="U57" s="76" t="str">
        <f>IF($P$57&gt;=4,"ไม่ผ่านเกณฑ์","ผ่านเกณฑ์")</f>
        <v>ผ่านเกณฑ์</v>
      </c>
      <c r="V57" s="48">
        <f t="shared" si="7"/>
        <v>0</v>
      </c>
      <c r="W57" s="48">
        <f t="shared" si="8"/>
        <v>0</v>
      </c>
      <c r="X57" s="48">
        <f t="shared" si="9"/>
        <v>1</v>
      </c>
      <c r="Y57" s="48" t="str">
        <f t="shared" si="10"/>
        <v>-แนวโน้มปสภ.ดีขึ้น</v>
      </c>
    </row>
    <row r="58" spans="1:27" x14ac:dyDescent="0.4">
      <c r="A58" s="62">
        <v>54</v>
      </c>
      <c r="B58" s="63" t="s">
        <v>63</v>
      </c>
      <c r="C58" s="64" t="s">
        <v>65</v>
      </c>
      <c r="D58" s="63" t="s">
        <v>172</v>
      </c>
      <c r="E58" s="137">
        <v>2</v>
      </c>
      <c r="F58" s="66">
        <v>0.52</v>
      </c>
      <c r="G58" s="67">
        <v>-24460888.920000002</v>
      </c>
      <c r="H58" s="68"/>
      <c r="I58" s="137">
        <v>2</v>
      </c>
      <c r="J58" s="82">
        <v>71.428571428571431</v>
      </c>
      <c r="K58" s="67">
        <v>-2038407.4100000001</v>
      </c>
      <c r="L58" s="62">
        <v>3</v>
      </c>
      <c r="M58" s="83">
        <v>0.19</v>
      </c>
      <c r="N58" s="72">
        <v>-20070859.469999999</v>
      </c>
      <c r="O58" s="73"/>
      <c r="P58" s="62">
        <v>3</v>
      </c>
      <c r="Q58" s="78">
        <v>28.571428571428569</v>
      </c>
      <c r="R58" s="72">
        <f t="shared" si="5"/>
        <v>-2508857.4337499999</v>
      </c>
      <c r="S58" s="212" t="str">
        <f t="shared" si="6"/>
        <v>ผ่านเกณฑ์-แนวโน้มปสภ.ลดลง</v>
      </c>
      <c r="U58" s="76" t="str">
        <f>IF($P$58&gt;=4,"ไม่ผ่านเกณฑ์","ผ่านเกณฑ์")</f>
        <v>ผ่านเกณฑ์</v>
      </c>
      <c r="V58" s="48">
        <f t="shared" si="7"/>
        <v>0</v>
      </c>
      <c r="W58" s="48">
        <f t="shared" si="8"/>
        <v>0</v>
      </c>
      <c r="X58" s="48">
        <f t="shared" si="9"/>
        <v>0</v>
      </c>
      <c r="Y58" s="48" t="str">
        <f t="shared" si="10"/>
        <v>-แนวโน้มปสภ.ลดลง</v>
      </c>
    </row>
    <row r="59" spans="1:27" x14ac:dyDescent="0.4">
      <c r="A59" s="62">
        <v>55</v>
      </c>
      <c r="B59" s="63" t="s">
        <v>63</v>
      </c>
      <c r="C59" s="64" t="s">
        <v>66</v>
      </c>
      <c r="D59" s="63" t="s">
        <v>173</v>
      </c>
      <c r="E59" s="137">
        <v>4</v>
      </c>
      <c r="F59" s="83">
        <v>0.33</v>
      </c>
      <c r="G59" s="67">
        <v>-5896833.79</v>
      </c>
      <c r="H59" s="93" t="s">
        <v>6</v>
      </c>
      <c r="I59" s="137">
        <v>4</v>
      </c>
      <c r="J59" s="82">
        <v>57.142857142857139</v>
      </c>
      <c r="K59" s="67">
        <v>-491402.81583333336</v>
      </c>
      <c r="L59" s="62">
        <v>4</v>
      </c>
      <c r="M59" s="83">
        <v>0.22</v>
      </c>
      <c r="N59" s="72">
        <v>-7466304.0800000001</v>
      </c>
      <c r="O59" s="93" t="s">
        <v>6</v>
      </c>
      <c r="P59" s="62">
        <v>4</v>
      </c>
      <c r="Q59" s="211">
        <v>85.714285714285708</v>
      </c>
      <c r="R59" s="72">
        <f t="shared" si="5"/>
        <v>-933288.01</v>
      </c>
      <c r="S59" s="213" t="str">
        <f t="shared" si="6"/>
        <v>ไม่ผ่านเกณฑ์-แนวโน้มปสภ.ดีขึ้น</v>
      </c>
      <c r="U59" s="76" t="str">
        <f>IF($P$59&gt;=4,"ไม่ผ่านเกณฑ์","ผ่านเกณฑ์")</f>
        <v>ไม่ผ่านเกณฑ์</v>
      </c>
      <c r="V59" s="48">
        <f t="shared" si="7"/>
        <v>1</v>
      </c>
      <c r="W59" s="48">
        <f t="shared" si="8"/>
        <v>0</v>
      </c>
      <c r="X59" s="48">
        <f t="shared" si="9"/>
        <v>0</v>
      </c>
      <c r="Y59" s="48" t="str">
        <f t="shared" si="10"/>
        <v>-แนวโน้มปสภ.ดีขึ้น</v>
      </c>
    </row>
    <row r="60" spans="1:27" x14ac:dyDescent="0.4">
      <c r="A60" s="62">
        <v>56</v>
      </c>
      <c r="B60" s="63" t="s">
        <v>63</v>
      </c>
      <c r="C60" s="64" t="s">
        <v>67</v>
      </c>
      <c r="D60" s="63" t="s">
        <v>174</v>
      </c>
      <c r="E60" s="137">
        <v>2</v>
      </c>
      <c r="F60" s="66">
        <v>0.52</v>
      </c>
      <c r="G60" s="67">
        <v>3974073.1</v>
      </c>
      <c r="H60" s="68"/>
      <c r="I60" s="137">
        <v>2</v>
      </c>
      <c r="J60" s="82">
        <v>57.142857142857139</v>
      </c>
      <c r="K60" s="67">
        <v>331172.75833333336</v>
      </c>
      <c r="L60" s="62">
        <v>3</v>
      </c>
      <c r="M60" s="83">
        <v>0.24</v>
      </c>
      <c r="N60" s="72">
        <v>729397.08</v>
      </c>
      <c r="O60" s="73"/>
      <c r="P60" s="62">
        <v>3</v>
      </c>
      <c r="Q60" s="211">
        <v>85.714285714285708</v>
      </c>
      <c r="R60" s="72">
        <f t="shared" si="5"/>
        <v>91174.634999999995</v>
      </c>
      <c r="S60" s="75" t="str">
        <f t="shared" si="6"/>
        <v>ผ่านเกณฑ์-แนวโน้มปสภ.ดีขึ้น</v>
      </c>
      <c r="U60" s="76" t="str">
        <f t="shared" ref="U60:U92" si="11">IF($P60&gt;=4,"ไม่ผ่านเกณฑ์","ผ่านเกณฑ์")</f>
        <v>ผ่านเกณฑ์</v>
      </c>
      <c r="V60" s="48">
        <f t="shared" si="7"/>
        <v>1</v>
      </c>
      <c r="W60" s="48">
        <f t="shared" si="8"/>
        <v>0</v>
      </c>
      <c r="X60" s="48">
        <f t="shared" si="9"/>
        <v>0</v>
      </c>
      <c r="Y60" s="48" t="str">
        <f t="shared" si="10"/>
        <v>-แนวโน้มปสภ.ดีขึ้น</v>
      </c>
    </row>
    <row r="61" spans="1:27" x14ac:dyDescent="0.4">
      <c r="A61" s="62">
        <v>57</v>
      </c>
      <c r="B61" s="63" t="s">
        <v>63</v>
      </c>
      <c r="C61" s="64" t="s">
        <v>68</v>
      </c>
      <c r="D61" s="63" t="s">
        <v>175</v>
      </c>
      <c r="E61" s="137">
        <v>4</v>
      </c>
      <c r="F61" s="83">
        <v>0.34</v>
      </c>
      <c r="G61" s="67">
        <v>52641895.039999999</v>
      </c>
      <c r="H61" s="93" t="s">
        <v>209</v>
      </c>
      <c r="I61" s="137">
        <v>4</v>
      </c>
      <c r="J61" s="82">
        <v>85.714285714285708</v>
      </c>
      <c r="K61" s="67">
        <v>4386824.5866666669</v>
      </c>
      <c r="L61" s="62">
        <v>2</v>
      </c>
      <c r="M61" s="83">
        <v>0.49</v>
      </c>
      <c r="N61" s="72">
        <v>73636696.930000007</v>
      </c>
      <c r="O61" s="73"/>
      <c r="P61" s="62">
        <v>2</v>
      </c>
      <c r="Q61" s="211">
        <v>85.714285714285708</v>
      </c>
      <c r="R61" s="72">
        <f t="shared" si="5"/>
        <v>9204587.1162500009</v>
      </c>
      <c r="S61" s="75" t="str">
        <f t="shared" si="6"/>
        <v>ผ่านเกณฑ์-แนวโน้มปสภ.ดีขึ้น</v>
      </c>
      <c r="U61" s="76" t="str">
        <f t="shared" si="11"/>
        <v>ผ่านเกณฑ์</v>
      </c>
      <c r="V61" s="48">
        <f t="shared" si="7"/>
        <v>0</v>
      </c>
      <c r="W61" s="48">
        <f t="shared" si="8"/>
        <v>0</v>
      </c>
      <c r="X61" s="48">
        <f t="shared" si="9"/>
        <v>1</v>
      </c>
      <c r="Y61" s="48" t="str">
        <f t="shared" si="10"/>
        <v>-แนวโน้มปสภ.ดีขึ้น</v>
      </c>
    </row>
    <row r="62" spans="1:27" x14ac:dyDescent="0.4">
      <c r="A62" s="62">
        <v>58</v>
      </c>
      <c r="B62" s="63" t="s">
        <v>63</v>
      </c>
      <c r="C62" s="64" t="s">
        <v>69</v>
      </c>
      <c r="D62" s="63" t="s">
        <v>176</v>
      </c>
      <c r="E62" s="137">
        <v>1</v>
      </c>
      <c r="F62" s="66">
        <v>4.1900000000000004</v>
      </c>
      <c r="G62" s="67">
        <v>-2763592.78</v>
      </c>
      <c r="H62" s="68"/>
      <c r="I62" s="137">
        <v>1</v>
      </c>
      <c r="J62" s="82">
        <v>100</v>
      </c>
      <c r="K62" s="67">
        <v>-230299.39833333332</v>
      </c>
      <c r="L62" s="62">
        <v>1</v>
      </c>
      <c r="M62" s="66">
        <v>3.59</v>
      </c>
      <c r="N62" s="72">
        <v>-1792150.15</v>
      </c>
      <c r="O62" s="73"/>
      <c r="P62" s="62">
        <v>1</v>
      </c>
      <c r="Q62" s="211">
        <v>100</v>
      </c>
      <c r="R62" s="72">
        <f t="shared" si="5"/>
        <v>-224018.76874999999</v>
      </c>
      <c r="S62" s="75" t="str">
        <f t="shared" si="6"/>
        <v>ผ่านเกณฑ์-แนวโน้มปสภ.ดีขึ้น</v>
      </c>
      <c r="U62" s="76" t="str">
        <f t="shared" si="11"/>
        <v>ผ่านเกณฑ์</v>
      </c>
      <c r="V62" s="48">
        <f t="shared" si="7"/>
        <v>0</v>
      </c>
      <c r="W62" s="48">
        <f t="shared" si="8"/>
        <v>1</v>
      </c>
      <c r="X62" s="48">
        <f t="shared" si="9"/>
        <v>1</v>
      </c>
      <c r="Y62" s="48" t="str">
        <f t="shared" si="10"/>
        <v>-แนวโน้มปสภ.ดีขึ้น</v>
      </c>
      <c r="AA62" s="48" t="s">
        <v>314</v>
      </c>
    </row>
    <row r="63" spans="1:27" x14ac:dyDescent="0.4">
      <c r="A63" s="62">
        <v>59</v>
      </c>
      <c r="B63" s="63" t="s">
        <v>63</v>
      </c>
      <c r="C63" s="64" t="s">
        <v>70</v>
      </c>
      <c r="D63" s="63" t="s">
        <v>177</v>
      </c>
      <c r="E63" s="137">
        <v>5</v>
      </c>
      <c r="F63" s="83">
        <v>0.44</v>
      </c>
      <c r="G63" s="67">
        <v>-1830478.31</v>
      </c>
      <c r="H63" s="93" t="s">
        <v>6</v>
      </c>
      <c r="I63" s="137">
        <v>5</v>
      </c>
      <c r="J63" s="82">
        <v>57.142857142857139</v>
      </c>
      <c r="K63" s="67">
        <v>-152539.85916666666</v>
      </c>
      <c r="L63" s="62">
        <v>3</v>
      </c>
      <c r="M63" s="83">
        <v>7.0000000000000007E-2</v>
      </c>
      <c r="N63" s="72">
        <v>4928728.04</v>
      </c>
      <c r="O63" s="73"/>
      <c r="P63" s="62">
        <v>3</v>
      </c>
      <c r="Q63" s="211">
        <v>71.428571428571431</v>
      </c>
      <c r="R63" s="72">
        <f t="shared" si="5"/>
        <v>616091.005</v>
      </c>
      <c r="S63" s="75" t="str">
        <f t="shared" si="6"/>
        <v>ผ่านเกณฑ์-แนวโน้มปสภ.ดีขึ้น</v>
      </c>
      <c r="U63" s="76" t="str">
        <f t="shared" si="11"/>
        <v>ผ่านเกณฑ์</v>
      </c>
      <c r="V63" s="48">
        <f t="shared" si="7"/>
        <v>1</v>
      </c>
      <c r="W63" s="48">
        <f t="shared" si="8"/>
        <v>0</v>
      </c>
      <c r="X63" s="48">
        <f t="shared" si="9"/>
        <v>0</v>
      </c>
      <c r="Y63" s="48" t="str">
        <f t="shared" si="10"/>
        <v>-แนวโน้มปสภ.ดีขึ้น</v>
      </c>
    </row>
    <row r="64" spans="1:27" x14ac:dyDescent="0.4">
      <c r="A64" s="62">
        <v>60</v>
      </c>
      <c r="B64" s="63" t="s">
        <v>63</v>
      </c>
      <c r="C64" s="64" t="s">
        <v>71</v>
      </c>
      <c r="D64" s="63" t="s">
        <v>178</v>
      </c>
      <c r="E64" s="137">
        <v>1</v>
      </c>
      <c r="F64" s="66">
        <v>1.43</v>
      </c>
      <c r="G64" s="67">
        <v>-9741108.7799999993</v>
      </c>
      <c r="H64" s="68"/>
      <c r="I64" s="137">
        <v>1</v>
      </c>
      <c r="J64" s="78">
        <v>28.571428571428569</v>
      </c>
      <c r="K64" s="67">
        <v>-811759.06499999994</v>
      </c>
      <c r="L64" s="62">
        <v>1</v>
      </c>
      <c r="M64" s="66">
        <v>0.93</v>
      </c>
      <c r="N64" s="72">
        <v>-1054853.3600000001</v>
      </c>
      <c r="O64" s="73"/>
      <c r="P64" s="62">
        <v>1</v>
      </c>
      <c r="Q64" s="211">
        <v>57.142857142857139</v>
      </c>
      <c r="R64" s="72">
        <f t="shared" si="5"/>
        <v>-131856.67000000001</v>
      </c>
      <c r="S64" s="75" t="str">
        <f t="shared" si="6"/>
        <v>ผ่านเกณฑ์-แนวโน้มปสภ.ดีขึ้น</v>
      </c>
      <c r="U64" s="76" t="str">
        <f t="shared" si="11"/>
        <v>ผ่านเกณฑ์</v>
      </c>
      <c r="V64" s="48">
        <f t="shared" si="7"/>
        <v>1</v>
      </c>
      <c r="W64" s="48">
        <f t="shared" si="8"/>
        <v>0</v>
      </c>
      <c r="X64" s="48">
        <f t="shared" si="9"/>
        <v>0</v>
      </c>
      <c r="Y64" s="48" t="str">
        <f t="shared" si="10"/>
        <v>-แนวโน้มปสภ.ดีขึ้น</v>
      </c>
    </row>
    <row r="65" spans="1:25" x14ac:dyDescent="0.4">
      <c r="A65" s="62">
        <v>61</v>
      </c>
      <c r="B65" s="63" t="s">
        <v>63</v>
      </c>
      <c r="C65" s="64" t="s">
        <v>72</v>
      </c>
      <c r="D65" s="63" t="s">
        <v>179</v>
      </c>
      <c r="E65" s="137">
        <v>1</v>
      </c>
      <c r="F65" s="66">
        <v>1.32</v>
      </c>
      <c r="G65" s="67">
        <v>-6179607.7999999998</v>
      </c>
      <c r="H65" s="68"/>
      <c r="I65" s="137">
        <v>1</v>
      </c>
      <c r="J65" s="78">
        <v>42.857142857142854</v>
      </c>
      <c r="K65" s="67">
        <v>-514967.31666666665</v>
      </c>
      <c r="L65" s="62">
        <v>2</v>
      </c>
      <c r="M65" s="66">
        <v>0.75</v>
      </c>
      <c r="N65" s="72">
        <v>129634.68</v>
      </c>
      <c r="O65" s="73"/>
      <c r="P65" s="62">
        <v>2</v>
      </c>
      <c r="Q65" s="211">
        <v>57.142857142857139</v>
      </c>
      <c r="R65" s="72">
        <f t="shared" si="5"/>
        <v>16204.334999999999</v>
      </c>
      <c r="S65" s="75" t="str">
        <f t="shared" si="6"/>
        <v>ผ่านเกณฑ์-แนวโน้มปสภ.ดีขึ้น</v>
      </c>
      <c r="U65" s="76" t="str">
        <f t="shared" si="11"/>
        <v>ผ่านเกณฑ์</v>
      </c>
      <c r="V65" s="48">
        <f t="shared" si="7"/>
        <v>1</v>
      </c>
      <c r="W65" s="48">
        <f t="shared" si="8"/>
        <v>0</v>
      </c>
      <c r="X65" s="48">
        <f t="shared" si="9"/>
        <v>0</v>
      </c>
      <c r="Y65" s="48" t="str">
        <f t="shared" si="10"/>
        <v>-แนวโน้มปสภ.ดีขึ้น</v>
      </c>
    </row>
    <row r="66" spans="1:25" x14ac:dyDescent="0.4">
      <c r="A66" s="62">
        <v>62</v>
      </c>
      <c r="B66" s="63" t="s">
        <v>73</v>
      </c>
      <c r="C66" s="64" t="s">
        <v>74</v>
      </c>
      <c r="D66" s="63" t="s">
        <v>73</v>
      </c>
      <c r="E66" s="137">
        <v>1</v>
      </c>
      <c r="F66" s="66">
        <v>2.04</v>
      </c>
      <c r="G66" s="67">
        <v>8067690.6399999997</v>
      </c>
      <c r="H66" s="68"/>
      <c r="I66" s="137">
        <v>1</v>
      </c>
      <c r="J66" s="82">
        <v>57.142857142857139</v>
      </c>
      <c r="K66" s="67">
        <v>672307.55333333334</v>
      </c>
      <c r="L66" s="62">
        <v>0</v>
      </c>
      <c r="M66" s="66">
        <v>2.58</v>
      </c>
      <c r="N66" s="72">
        <v>124159566</v>
      </c>
      <c r="O66" s="73"/>
      <c r="P66" s="62">
        <v>0</v>
      </c>
      <c r="Q66" s="211">
        <v>71.428571428571431</v>
      </c>
      <c r="R66" s="72">
        <f t="shared" si="5"/>
        <v>15519945.75</v>
      </c>
      <c r="S66" s="75" t="str">
        <f t="shared" si="6"/>
        <v>ผ่านเกณฑ์-แนวโน้มปสภ.ดีขึ้น</v>
      </c>
      <c r="U66" s="76" t="str">
        <f t="shared" si="11"/>
        <v>ผ่านเกณฑ์</v>
      </c>
      <c r="V66" s="48">
        <f t="shared" si="7"/>
        <v>1</v>
      </c>
      <c r="W66" s="48">
        <f t="shared" si="8"/>
        <v>0</v>
      </c>
      <c r="X66" s="48">
        <f t="shared" si="9"/>
        <v>0</v>
      </c>
      <c r="Y66" s="48" t="str">
        <f t="shared" si="10"/>
        <v>-แนวโน้มปสภ.ดีขึ้น</v>
      </c>
    </row>
    <row r="67" spans="1:25" x14ac:dyDescent="0.4">
      <c r="A67" s="62">
        <v>63</v>
      </c>
      <c r="B67" s="63" t="s">
        <v>73</v>
      </c>
      <c r="C67" s="64" t="s">
        <v>75</v>
      </c>
      <c r="D67" s="63" t="s">
        <v>180</v>
      </c>
      <c r="E67" s="137">
        <v>1</v>
      </c>
      <c r="F67" s="66">
        <v>1.36</v>
      </c>
      <c r="G67" s="67">
        <v>-19364903.789999999</v>
      </c>
      <c r="H67" s="68"/>
      <c r="I67" s="137">
        <v>1</v>
      </c>
      <c r="J67" s="82">
        <v>85.714285714285708</v>
      </c>
      <c r="K67" s="67">
        <v>-1613741.9824999999</v>
      </c>
      <c r="L67" s="62">
        <v>1</v>
      </c>
      <c r="M67" s="66">
        <v>0.87</v>
      </c>
      <c r="N67" s="72">
        <v>-11151329.58</v>
      </c>
      <c r="O67" s="73"/>
      <c r="P67" s="62">
        <v>1</v>
      </c>
      <c r="Q67" s="211">
        <v>71.428571428571431</v>
      </c>
      <c r="R67" s="72">
        <f t="shared" si="5"/>
        <v>-1393916.1975</v>
      </c>
      <c r="S67" s="212" t="str">
        <f t="shared" si="6"/>
        <v>ผ่านเกณฑ์-แนวโน้มปสภ.ลดลง</v>
      </c>
      <c r="U67" s="76" t="str">
        <f t="shared" si="11"/>
        <v>ผ่านเกณฑ์</v>
      </c>
      <c r="V67" s="48">
        <f t="shared" si="7"/>
        <v>0</v>
      </c>
      <c r="W67" s="48">
        <f t="shared" si="8"/>
        <v>0</v>
      </c>
      <c r="X67" s="48">
        <f t="shared" si="9"/>
        <v>0</v>
      </c>
      <c r="Y67" s="48" t="str">
        <f t="shared" si="10"/>
        <v>-แนวโน้มปสภ.ลดลง</v>
      </c>
    </row>
    <row r="68" spans="1:25" x14ac:dyDescent="0.4">
      <c r="A68" s="62">
        <v>64</v>
      </c>
      <c r="B68" s="63" t="s">
        <v>73</v>
      </c>
      <c r="C68" s="64" t="s">
        <v>76</v>
      </c>
      <c r="D68" s="63" t="s">
        <v>181</v>
      </c>
      <c r="E68" s="137">
        <v>1</v>
      </c>
      <c r="F68" s="66">
        <v>2.38</v>
      </c>
      <c r="G68" s="67">
        <v>-11273575.27</v>
      </c>
      <c r="H68" s="68"/>
      <c r="I68" s="137">
        <v>1</v>
      </c>
      <c r="J68" s="78">
        <v>42.857142857142854</v>
      </c>
      <c r="K68" s="67">
        <v>-939464.60583333333</v>
      </c>
      <c r="L68" s="62">
        <v>1</v>
      </c>
      <c r="M68" s="66">
        <v>1.49</v>
      </c>
      <c r="N68" s="72">
        <v>854315.52000000002</v>
      </c>
      <c r="O68" s="73"/>
      <c r="P68" s="62">
        <v>1</v>
      </c>
      <c r="Q68" s="211">
        <v>71.428571428571431</v>
      </c>
      <c r="R68" s="72">
        <f t="shared" si="5"/>
        <v>106789.44</v>
      </c>
      <c r="S68" s="75" t="str">
        <f t="shared" si="6"/>
        <v>ผ่านเกณฑ์-แนวโน้มปสภ.ดีขึ้น</v>
      </c>
      <c r="U68" s="76" t="str">
        <f t="shared" si="11"/>
        <v>ผ่านเกณฑ์</v>
      </c>
      <c r="V68" s="48">
        <f t="shared" si="7"/>
        <v>1</v>
      </c>
      <c r="W68" s="48">
        <f t="shared" si="8"/>
        <v>0</v>
      </c>
      <c r="X68" s="48">
        <f t="shared" si="9"/>
        <v>0</v>
      </c>
      <c r="Y68" s="48" t="str">
        <f t="shared" si="10"/>
        <v>-แนวโน้มปสภ.ดีขึ้น</v>
      </c>
    </row>
    <row r="69" spans="1:25" x14ac:dyDescent="0.4">
      <c r="A69" s="62">
        <v>65</v>
      </c>
      <c r="B69" s="63" t="s">
        <v>73</v>
      </c>
      <c r="C69" s="64" t="s">
        <v>77</v>
      </c>
      <c r="D69" s="63" t="s">
        <v>182</v>
      </c>
      <c r="E69" s="137">
        <v>2</v>
      </c>
      <c r="F69" s="66">
        <v>0.9</v>
      </c>
      <c r="G69" s="67">
        <v>-1588828.99</v>
      </c>
      <c r="H69" s="68"/>
      <c r="I69" s="137">
        <v>2</v>
      </c>
      <c r="J69" s="82">
        <v>85.714285714285708</v>
      </c>
      <c r="K69" s="67">
        <v>-132402.41583333333</v>
      </c>
      <c r="L69" s="62">
        <v>3</v>
      </c>
      <c r="M69" s="83">
        <v>0.4</v>
      </c>
      <c r="N69" s="72">
        <v>-1825971.75</v>
      </c>
      <c r="O69" s="73"/>
      <c r="P69" s="62">
        <v>3</v>
      </c>
      <c r="Q69" s="211">
        <v>71.428571428571431</v>
      </c>
      <c r="R69" s="72">
        <f t="shared" si="5"/>
        <v>-228246.46875</v>
      </c>
      <c r="S69" s="212" t="str">
        <f t="shared" si="6"/>
        <v>ผ่านเกณฑ์-แนวโน้มปสภ.ลดลง</v>
      </c>
      <c r="U69" s="76" t="str">
        <f t="shared" si="11"/>
        <v>ผ่านเกณฑ์</v>
      </c>
      <c r="V69" s="48">
        <f t="shared" ref="V69:V92" si="12">IF($Q69&gt;$J69,1,0)</f>
        <v>0</v>
      </c>
      <c r="W69" s="48">
        <f t="shared" ref="W69:W92" si="13">IF(AND($J69=$Q69,$Q69=100),1,0)</f>
        <v>0</v>
      </c>
      <c r="X69" s="48">
        <f t="shared" ref="X69:X92" si="14">IF(AND($J69=$Q69,$R69&gt;$K69),1,0)</f>
        <v>0</v>
      </c>
      <c r="Y69" s="48" t="str">
        <f t="shared" ref="Y69:Y92" si="15">IF(OR($W69+$V69&gt;0,$W69+$X69&gt;0),"-แนวโน้มปสภ.ดีขึ้น","-แนวโน้มปสภ.ลดลง")</f>
        <v>-แนวโน้มปสภ.ลดลง</v>
      </c>
    </row>
    <row r="70" spans="1:25" x14ac:dyDescent="0.4">
      <c r="A70" s="62">
        <v>66</v>
      </c>
      <c r="B70" s="63" t="s">
        <v>73</v>
      </c>
      <c r="C70" s="64" t="s">
        <v>78</v>
      </c>
      <c r="D70" s="63" t="s">
        <v>183</v>
      </c>
      <c r="E70" s="137">
        <v>1</v>
      </c>
      <c r="F70" s="66">
        <v>1.71</v>
      </c>
      <c r="G70" s="67">
        <v>-2246904.0099999998</v>
      </c>
      <c r="H70" s="68"/>
      <c r="I70" s="137">
        <v>1</v>
      </c>
      <c r="J70" s="78">
        <v>0</v>
      </c>
      <c r="K70" s="67">
        <v>-187242.00083333332</v>
      </c>
      <c r="L70" s="62">
        <v>2</v>
      </c>
      <c r="M70" s="66">
        <v>0.71</v>
      </c>
      <c r="N70" s="72">
        <v>-9143913.8599999994</v>
      </c>
      <c r="O70" s="73"/>
      <c r="P70" s="62">
        <v>2</v>
      </c>
      <c r="Q70" s="78">
        <v>42.857142857142854</v>
      </c>
      <c r="R70" s="72">
        <f t="shared" ref="R70:R92" si="16">N70/8</f>
        <v>-1142989.2324999999</v>
      </c>
      <c r="S70" s="75" t="str">
        <f t="shared" ref="S70:S92" si="17">_xlfn.CONCAT(U70&amp;Y70)</f>
        <v>ผ่านเกณฑ์-แนวโน้มปสภ.ดีขึ้น</v>
      </c>
      <c r="U70" s="76" t="str">
        <f t="shared" si="11"/>
        <v>ผ่านเกณฑ์</v>
      </c>
      <c r="V70" s="48">
        <f t="shared" si="12"/>
        <v>1</v>
      </c>
      <c r="W70" s="48">
        <f t="shared" si="13"/>
        <v>0</v>
      </c>
      <c r="X70" s="48">
        <f t="shared" si="14"/>
        <v>0</v>
      </c>
      <c r="Y70" s="48" t="str">
        <f t="shared" si="15"/>
        <v>-แนวโน้มปสภ.ดีขึ้น</v>
      </c>
    </row>
    <row r="71" spans="1:25" x14ac:dyDescent="0.4">
      <c r="A71" s="62">
        <v>67</v>
      </c>
      <c r="B71" s="63" t="s">
        <v>73</v>
      </c>
      <c r="C71" s="64" t="s">
        <v>79</v>
      </c>
      <c r="D71" s="63" t="s">
        <v>184</v>
      </c>
      <c r="E71" s="137">
        <v>1</v>
      </c>
      <c r="F71" s="66">
        <v>1.25</v>
      </c>
      <c r="G71" s="67">
        <v>-11738318.4</v>
      </c>
      <c r="H71" s="68"/>
      <c r="I71" s="137">
        <v>1</v>
      </c>
      <c r="J71" s="78">
        <v>28.571428571428569</v>
      </c>
      <c r="K71" s="67">
        <v>-978193.20000000007</v>
      </c>
      <c r="L71" s="62">
        <v>2</v>
      </c>
      <c r="M71" s="66">
        <v>0.6</v>
      </c>
      <c r="N71" s="72">
        <v>-10742669.199999999</v>
      </c>
      <c r="O71" s="73"/>
      <c r="P71" s="62">
        <v>2</v>
      </c>
      <c r="Q71" s="78">
        <v>28.571428571428569</v>
      </c>
      <c r="R71" s="72">
        <f t="shared" si="16"/>
        <v>-1342833.65</v>
      </c>
      <c r="S71" s="212" t="str">
        <f t="shared" si="17"/>
        <v>ผ่านเกณฑ์-แนวโน้มปสภ.ลดลง</v>
      </c>
      <c r="U71" s="76" t="str">
        <f t="shared" si="11"/>
        <v>ผ่านเกณฑ์</v>
      </c>
      <c r="V71" s="48">
        <f t="shared" si="12"/>
        <v>0</v>
      </c>
      <c r="W71" s="48">
        <f t="shared" si="13"/>
        <v>0</v>
      </c>
      <c r="X71" s="48">
        <f t="shared" si="14"/>
        <v>0</v>
      </c>
      <c r="Y71" s="48" t="str">
        <f t="shared" si="15"/>
        <v>-แนวโน้มปสภ.ลดลง</v>
      </c>
    </row>
    <row r="72" spans="1:25" x14ac:dyDescent="0.4">
      <c r="A72" s="62">
        <v>68</v>
      </c>
      <c r="B72" s="63" t="s">
        <v>80</v>
      </c>
      <c r="C72" s="64" t="s">
        <v>81</v>
      </c>
      <c r="D72" s="63" t="s">
        <v>80</v>
      </c>
      <c r="E72" s="137">
        <v>0</v>
      </c>
      <c r="F72" s="66">
        <v>1.54</v>
      </c>
      <c r="G72" s="67">
        <v>149277284.09</v>
      </c>
      <c r="H72" s="68"/>
      <c r="I72" s="137">
        <v>0</v>
      </c>
      <c r="J72" s="82">
        <v>85.714285714285708</v>
      </c>
      <c r="K72" s="67">
        <v>12439773.674166666</v>
      </c>
      <c r="L72" s="62">
        <v>1</v>
      </c>
      <c r="M72" s="66">
        <v>1.31</v>
      </c>
      <c r="N72" s="105">
        <v>160294395.31</v>
      </c>
      <c r="O72" s="73"/>
      <c r="P72" s="62">
        <v>1</v>
      </c>
      <c r="Q72" s="211">
        <v>71.428571428571431</v>
      </c>
      <c r="R72" s="72">
        <f t="shared" si="16"/>
        <v>20036799.41375</v>
      </c>
      <c r="S72" s="212" t="str">
        <f t="shared" si="17"/>
        <v>ผ่านเกณฑ์-แนวโน้มปสภ.ลดลง</v>
      </c>
      <c r="U72" s="76" t="str">
        <f t="shared" si="11"/>
        <v>ผ่านเกณฑ์</v>
      </c>
      <c r="V72" s="48">
        <f t="shared" si="12"/>
        <v>0</v>
      </c>
      <c r="W72" s="48">
        <f t="shared" si="13"/>
        <v>0</v>
      </c>
      <c r="X72" s="48">
        <f t="shared" si="14"/>
        <v>0</v>
      </c>
      <c r="Y72" s="48" t="str">
        <f t="shared" si="15"/>
        <v>-แนวโน้มปสภ.ลดลง</v>
      </c>
    </row>
    <row r="73" spans="1:25" x14ac:dyDescent="0.4">
      <c r="A73" s="62">
        <v>69</v>
      </c>
      <c r="B73" s="63" t="s">
        <v>80</v>
      </c>
      <c r="C73" s="64" t="s">
        <v>82</v>
      </c>
      <c r="D73" s="63" t="s">
        <v>185</v>
      </c>
      <c r="E73" s="137">
        <v>6</v>
      </c>
      <c r="F73" s="66">
        <v>0.57999999999999996</v>
      </c>
      <c r="G73" s="67">
        <v>-8221075.6799999997</v>
      </c>
      <c r="H73" s="93" t="s">
        <v>6</v>
      </c>
      <c r="I73" s="137">
        <v>6</v>
      </c>
      <c r="J73" s="82">
        <v>71.428571428571431</v>
      </c>
      <c r="K73" s="67">
        <v>-685089.64</v>
      </c>
      <c r="L73" s="62">
        <v>3</v>
      </c>
      <c r="M73" s="83">
        <v>0.33</v>
      </c>
      <c r="N73" s="105">
        <v>-5381684.6699999999</v>
      </c>
      <c r="O73" s="73"/>
      <c r="P73" s="62">
        <v>3</v>
      </c>
      <c r="Q73" s="211">
        <v>57.142857142857139</v>
      </c>
      <c r="R73" s="72">
        <f t="shared" si="16"/>
        <v>-672710.58374999999</v>
      </c>
      <c r="S73" s="212" t="str">
        <f t="shared" si="17"/>
        <v>ผ่านเกณฑ์-แนวโน้มปสภ.ลดลง</v>
      </c>
      <c r="T73" s="96"/>
      <c r="U73" s="76" t="str">
        <f t="shared" si="11"/>
        <v>ผ่านเกณฑ์</v>
      </c>
      <c r="V73" s="48">
        <f t="shared" si="12"/>
        <v>0</v>
      </c>
      <c r="W73" s="48">
        <f t="shared" si="13"/>
        <v>0</v>
      </c>
      <c r="X73" s="48">
        <f t="shared" si="14"/>
        <v>0</v>
      </c>
      <c r="Y73" s="48" t="str">
        <f t="shared" si="15"/>
        <v>-แนวโน้มปสภ.ลดลง</v>
      </c>
    </row>
    <row r="74" spans="1:25" x14ac:dyDescent="0.4">
      <c r="A74" s="62">
        <v>70</v>
      </c>
      <c r="B74" s="63" t="s">
        <v>80</v>
      </c>
      <c r="C74" s="64" t="s">
        <v>83</v>
      </c>
      <c r="D74" s="63" t="s">
        <v>186</v>
      </c>
      <c r="E74" s="137">
        <v>5</v>
      </c>
      <c r="F74" s="83">
        <v>0.31</v>
      </c>
      <c r="G74" s="67">
        <v>5318498.8499999996</v>
      </c>
      <c r="H74" s="93" t="s">
        <v>209</v>
      </c>
      <c r="I74" s="137">
        <v>5</v>
      </c>
      <c r="J74" s="78">
        <v>42.857142857142854</v>
      </c>
      <c r="K74" s="67">
        <v>443208.23749999999</v>
      </c>
      <c r="L74" s="62">
        <v>3</v>
      </c>
      <c r="M74" s="83">
        <v>0.32</v>
      </c>
      <c r="N74" s="105">
        <v>2461518.5499999998</v>
      </c>
      <c r="O74" s="73"/>
      <c r="P74" s="62">
        <v>3</v>
      </c>
      <c r="Q74" s="211">
        <v>71.428571428571431</v>
      </c>
      <c r="R74" s="72">
        <f t="shared" si="16"/>
        <v>307689.81874999998</v>
      </c>
      <c r="S74" s="75" t="str">
        <f t="shared" si="17"/>
        <v>ผ่านเกณฑ์-แนวโน้มปสภ.ดีขึ้น</v>
      </c>
      <c r="U74" s="76" t="str">
        <f t="shared" si="11"/>
        <v>ผ่านเกณฑ์</v>
      </c>
      <c r="V74" s="48">
        <f t="shared" si="12"/>
        <v>1</v>
      </c>
      <c r="W74" s="48">
        <f t="shared" si="13"/>
        <v>0</v>
      </c>
      <c r="X74" s="48">
        <f t="shared" si="14"/>
        <v>0</v>
      </c>
      <c r="Y74" s="48" t="str">
        <f t="shared" si="15"/>
        <v>-แนวโน้มปสภ.ดีขึ้น</v>
      </c>
    </row>
    <row r="75" spans="1:25" x14ac:dyDescent="0.4">
      <c r="A75" s="62">
        <v>71</v>
      </c>
      <c r="B75" s="63" t="s">
        <v>80</v>
      </c>
      <c r="C75" s="64" t="s">
        <v>84</v>
      </c>
      <c r="D75" s="63" t="s">
        <v>187</v>
      </c>
      <c r="E75" s="137">
        <v>2</v>
      </c>
      <c r="F75" s="66">
        <v>0.72</v>
      </c>
      <c r="G75" s="67">
        <v>10527453.33</v>
      </c>
      <c r="H75" s="68"/>
      <c r="I75" s="137">
        <v>2</v>
      </c>
      <c r="J75" s="82">
        <v>57.142857142857139</v>
      </c>
      <c r="K75" s="67">
        <v>877287.77749999997</v>
      </c>
      <c r="L75" s="62">
        <v>2</v>
      </c>
      <c r="M75" s="66">
        <v>0.72</v>
      </c>
      <c r="N75" s="105">
        <v>3342227.5</v>
      </c>
      <c r="O75" s="73"/>
      <c r="P75" s="62">
        <v>2</v>
      </c>
      <c r="Q75" s="78">
        <v>42.857142857142854</v>
      </c>
      <c r="R75" s="72">
        <f t="shared" si="16"/>
        <v>417778.4375</v>
      </c>
      <c r="S75" s="212" t="str">
        <f t="shared" si="17"/>
        <v>ผ่านเกณฑ์-แนวโน้มปสภ.ลดลง</v>
      </c>
      <c r="U75" s="76" t="str">
        <f t="shared" si="11"/>
        <v>ผ่านเกณฑ์</v>
      </c>
      <c r="V75" s="48">
        <f t="shared" si="12"/>
        <v>0</v>
      </c>
      <c r="W75" s="48">
        <f t="shared" si="13"/>
        <v>0</v>
      </c>
      <c r="X75" s="48">
        <f t="shared" si="14"/>
        <v>0</v>
      </c>
      <c r="Y75" s="48" t="str">
        <f t="shared" si="15"/>
        <v>-แนวโน้มปสภ.ลดลง</v>
      </c>
    </row>
    <row r="76" spans="1:25" x14ac:dyDescent="0.4">
      <c r="A76" s="62">
        <v>72</v>
      </c>
      <c r="B76" s="63" t="s">
        <v>80</v>
      </c>
      <c r="C76" s="64" t="s">
        <v>85</v>
      </c>
      <c r="D76" s="63" t="s">
        <v>188</v>
      </c>
      <c r="E76" s="137">
        <v>1</v>
      </c>
      <c r="F76" s="66">
        <v>6.05</v>
      </c>
      <c r="G76" s="67">
        <v>-889163.05</v>
      </c>
      <c r="H76" s="68"/>
      <c r="I76" s="137">
        <v>1</v>
      </c>
      <c r="J76" s="78">
        <v>28.571428571428569</v>
      </c>
      <c r="K76" s="67">
        <v>-74096.920833333337</v>
      </c>
      <c r="L76" s="62">
        <v>1</v>
      </c>
      <c r="M76" s="66">
        <v>1.92</v>
      </c>
      <c r="N76" s="105">
        <v>1390818.81</v>
      </c>
      <c r="O76" s="73"/>
      <c r="P76" s="62">
        <v>1</v>
      </c>
      <c r="Q76" s="78">
        <v>14.285714285714285</v>
      </c>
      <c r="R76" s="72">
        <f t="shared" si="16"/>
        <v>173852.35125000001</v>
      </c>
      <c r="S76" s="212" t="str">
        <f t="shared" si="17"/>
        <v>ผ่านเกณฑ์-แนวโน้มปสภ.ลดลง</v>
      </c>
      <c r="U76" s="76" t="str">
        <f t="shared" si="11"/>
        <v>ผ่านเกณฑ์</v>
      </c>
      <c r="V76" s="48">
        <f t="shared" si="12"/>
        <v>0</v>
      </c>
      <c r="W76" s="48">
        <f t="shared" si="13"/>
        <v>0</v>
      </c>
      <c r="X76" s="48">
        <f t="shared" si="14"/>
        <v>0</v>
      </c>
      <c r="Y76" s="48" t="str">
        <f t="shared" si="15"/>
        <v>-แนวโน้มปสภ.ลดลง</v>
      </c>
    </row>
    <row r="77" spans="1:25" x14ac:dyDescent="0.4">
      <c r="A77" s="62">
        <v>73</v>
      </c>
      <c r="B77" s="63" t="s">
        <v>80</v>
      </c>
      <c r="C77" s="64" t="s">
        <v>86</v>
      </c>
      <c r="D77" s="63" t="s">
        <v>189</v>
      </c>
      <c r="E77" s="137">
        <v>5</v>
      </c>
      <c r="F77" s="83">
        <v>0.48</v>
      </c>
      <c r="G77" s="67">
        <v>4226889.5</v>
      </c>
      <c r="H77" s="93" t="s">
        <v>209</v>
      </c>
      <c r="I77" s="137">
        <v>5</v>
      </c>
      <c r="J77" s="82">
        <v>57.142857142857139</v>
      </c>
      <c r="K77" s="67">
        <v>352240.79166666669</v>
      </c>
      <c r="L77" s="62">
        <v>3</v>
      </c>
      <c r="M77" s="83">
        <v>0.4</v>
      </c>
      <c r="N77" s="105">
        <v>-309595.52000000002</v>
      </c>
      <c r="O77" s="73"/>
      <c r="P77" s="62">
        <v>3</v>
      </c>
      <c r="Q77" s="211">
        <v>57.142857142857139</v>
      </c>
      <c r="R77" s="72">
        <f t="shared" si="16"/>
        <v>-38699.440000000002</v>
      </c>
      <c r="S77" s="212" t="str">
        <f t="shared" si="17"/>
        <v>ผ่านเกณฑ์-แนวโน้มปสภ.ลดลง</v>
      </c>
      <c r="U77" s="76" t="str">
        <f t="shared" si="11"/>
        <v>ผ่านเกณฑ์</v>
      </c>
      <c r="V77" s="48">
        <f t="shared" si="12"/>
        <v>0</v>
      </c>
      <c r="W77" s="48">
        <f t="shared" si="13"/>
        <v>0</v>
      </c>
      <c r="X77" s="48">
        <f t="shared" si="14"/>
        <v>0</v>
      </c>
      <c r="Y77" s="48" t="str">
        <f t="shared" si="15"/>
        <v>-แนวโน้มปสภ.ลดลง</v>
      </c>
    </row>
    <row r="78" spans="1:25" x14ac:dyDescent="0.4">
      <c r="A78" s="62">
        <v>74</v>
      </c>
      <c r="B78" s="63" t="s">
        <v>80</v>
      </c>
      <c r="C78" s="64" t="s">
        <v>87</v>
      </c>
      <c r="D78" s="63" t="s">
        <v>190</v>
      </c>
      <c r="E78" s="137">
        <v>6</v>
      </c>
      <c r="F78" s="83">
        <v>0.39</v>
      </c>
      <c r="G78" s="67">
        <v>-16863167.5</v>
      </c>
      <c r="H78" s="89" t="s">
        <v>208</v>
      </c>
      <c r="I78" s="137">
        <v>6</v>
      </c>
      <c r="J78" s="82">
        <v>85.714285714285708</v>
      </c>
      <c r="K78" s="67">
        <v>-1405263.9583333333</v>
      </c>
      <c r="L78" s="62">
        <v>3</v>
      </c>
      <c r="M78" s="83">
        <v>0.38</v>
      </c>
      <c r="N78" s="105">
        <v>8698697.4000000004</v>
      </c>
      <c r="O78" s="73"/>
      <c r="P78" s="62">
        <v>3</v>
      </c>
      <c r="Q78" s="211">
        <v>85.714285714285708</v>
      </c>
      <c r="R78" s="72">
        <f t="shared" si="16"/>
        <v>1087337.175</v>
      </c>
      <c r="S78" s="75" t="str">
        <f t="shared" si="17"/>
        <v>ผ่านเกณฑ์-แนวโน้มปสภ.ดีขึ้น</v>
      </c>
      <c r="U78" s="76" t="str">
        <f t="shared" si="11"/>
        <v>ผ่านเกณฑ์</v>
      </c>
      <c r="V78" s="48">
        <f t="shared" si="12"/>
        <v>0</v>
      </c>
      <c r="W78" s="48">
        <f t="shared" si="13"/>
        <v>0</v>
      </c>
      <c r="X78" s="48">
        <f t="shared" si="14"/>
        <v>1</v>
      </c>
      <c r="Y78" s="48" t="str">
        <f t="shared" si="15"/>
        <v>-แนวโน้มปสภ.ดีขึ้น</v>
      </c>
    </row>
    <row r="79" spans="1:25" x14ac:dyDescent="0.4">
      <c r="A79" s="62">
        <v>75</v>
      </c>
      <c r="B79" s="63" t="s">
        <v>80</v>
      </c>
      <c r="C79" s="64" t="s">
        <v>88</v>
      </c>
      <c r="D79" s="63" t="s">
        <v>191</v>
      </c>
      <c r="E79" s="137">
        <v>3</v>
      </c>
      <c r="F79" s="66">
        <v>0.72</v>
      </c>
      <c r="G79" s="67">
        <v>-6808946.9000000004</v>
      </c>
      <c r="H79" s="68"/>
      <c r="I79" s="137">
        <v>3</v>
      </c>
      <c r="J79" s="82">
        <v>85.714285714285708</v>
      </c>
      <c r="K79" s="67">
        <v>-567412.2416666667</v>
      </c>
      <c r="L79" s="62">
        <v>3</v>
      </c>
      <c r="M79" s="66">
        <v>0.56000000000000005</v>
      </c>
      <c r="N79" s="105">
        <v>-182248.85</v>
      </c>
      <c r="O79" s="73"/>
      <c r="P79" s="62">
        <v>3</v>
      </c>
      <c r="Q79" s="211">
        <v>85.714285714285708</v>
      </c>
      <c r="R79" s="72">
        <f t="shared" si="16"/>
        <v>-22781.106250000001</v>
      </c>
      <c r="S79" s="75" t="str">
        <f t="shared" si="17"/>
        <v>ผ่านเกณฑ์-แนวโน้มปสภ.ดีขึ้น</v>
      </c>
      <c r="U79" s="76" t="str">
        <f t="shared" si="11"/>
        <v>ผ่านเกณฑ์</v>
      </c>
      <c r="V79" s="48">
        <f t="shared" si="12"/>
        <v>0</v>
      </c>
      <c r="W79" s="48">
        <f t="shared" si="13"/>
        <v>0</v>
      </c>
      <c r="X79" s="48">
        <f t="shared" si="14"/>
        <v>1</v>
      </c>
      <c r="Y79" s="48" t="str">
        <f t="shared" si="15"/>
        <v>-แนวโน้มปสภ.ดีขึ้น</v>
      </c>
    </row>
    <row r="80" spans="1:25" x14ac:dyDescent="0.4">
      <c r="A80" s="62">
        <v>76</v>
      </c>
      <c r="B80" s="63" t="s">
        <v>80</v>
      </c>
      <c r="C80" s="64" t="s">
        <v>89</v>
      </c>
      <c r="D80" s="63" t="s">
        <v>192</v>
      </c>
      <c r="E80" s="137">
        <v>3</v>
      </c>
      <c r="F80" s="83">
        <v>0.32</v>
      </c>
      <c r="G80" s="67">
        <v>36366.559999999998</v>
      </c>
      <c r="H80" s="68"/>
      <c r="I80" s="137">
        <v>3</v>
      </c>
      <c r="J80" s="82">
        <v>57.142857142857139</v>
      </c>
      <c r="K80" s="67">
        <v>3030.5466666666666</v>
      </c>
      <c r="L80" s="62">
        <v>3</v>
      </c>
      <c r="M80" s="83">
        <v>0.25</v>
      </c>
      <c r="N80" s="105">
        <v>837344.58</v>
      </c>
      <c r="O80" s="73"/>
      <c r="P80" s="62">
        <v>3</v>
      </c>
      <c r="Q80" s="211">
        <v>57.142857142857139</v>
      </c>
      <c r="R80" s="72">
        <f t="shared" si="16"/>
        <v>104668.07249999999</v>
      </c>
      <c r="S80" s="75" t="str">
        <f t="shared" si="17"/>
        <v>ผ่านเกณฑ์-แนวโน้มปสภ.ดีขึ้น</v>
      </c>
      <c r="U80" s="76" t="str">
        <f t="shared" si="11"/>
        <v>ผ่านเกณฑ์</v>
      </c>
      <c r="V80" s="48">
        <f t="shared" si="12"/>
        <v>0</v>
      </c>
      <c r="W80" s="48">
        <f t="shared" si="13"/>
        <v>0</v>
      </c>
      <c r="X80" s="48">
        <f t="shared" si="14"/>
        <v>1</v>
      </c>
      <c r="Y80" s="48" t="str">
        <f t="shared" si="15"/>
        <v>-แนวโน้มปสภ.ดีขึ้น</v>
      </c>
    </row>
    <row r="81" spans="1:25" x14ac:dyDescent="0.4">
      <c r="A81" s="62">
        <v>77</v>
      </c>
      <c r="B81" s="63" t="s">
        <v>80</v>
      </c>
      <c r="C81" s="64" t="s">
        <v>90</v>
      </c>
      <c r="D81" s="63" t="s">
        <v>193</v>
      </c>
      <c r="E81" s="137">
        <v>1</v>
      </c>
      <c r="F81" s="66">
        <v>1.69</v>
      </c>
      <c r="G81" s="67">
        <v>-5284163.63</v>
      </c>
      <c r="H81" s="68"/>
      <c r="I81" s="137">
        <v>1</v>
      </c>
      <c r="J81" s="82">
        <v>57.142857142857139</v>
      </c>
      <c r="K81" s="67">
        <v>-440346.96916666668</v>
      </c>
      <c r="L81" s="62">
        <v>1</v>
      </c>
      <c r="M81" s="66">
        <v>0.96</v>
      </c>
      <c r="N81" s="105">
        <v>-6499489.6799999997</v>
      </c>
      <c r="O81" s="73"/>
      <c r="P81" s="62">
        <v>1</v>
      </c>
      <c r="Q81" s="211">
        <v>85.714285714285708</v>
      </c>
      <c r="R81" s="72">
        <f t="shared" si="16"/>
        <v>-812436.21</v>
      </c>
      <c r="S81" s="75" t="str">
        <f t="shared" si="17"/>
        <v>ผ่านเกณฑ์-แนวโน้มปสภ.ดีขึ้น</v>
      </c>
      <c r="U81" s="76" t="str">
        <f t="shared" si="11"/>
        <v>ผ่านเกณฑ์</v>
      </c>
      <c r="V81" s="48">
        <f t="shared" si="12"/>
        <v>1</v>
      </c>
      <c r="W81" s="48">
        <f t="shared" si="13"/>
        <v>0</v>
      </c>
      <c r="X81" s="48">
        <f t="shared" si="14"/>
        <v>0</v>
      </c>
      <c r="Y81" s="48" t="str">
        <f t="shared" si="15"/>
        <v>-แนวโน้มปสภ.ดีขึ้น</v>
      </c>
    </row>
    <row r="82" spans="1:25" x14ac:dyDescent="0.4">
      <c r="A82" s="62">
        <v>78</v>
      </c>
      <c r="B82" s="63" t="s">
        <v>80</v>
      </c>
      <c r="C82" s="64" t="s">
        <v>91</v>
      </c>
      <c r="D82" s="63" t="s">
        <v>194</v>
      </c>
      <c r="E82" s="137">
        <v>2</v>
      </c>
      <c r="F82" s="66">
        <v>0.55000000000000004</v>
      </c>
      <c r="G82" s="67">
        <v>-13716724.310000001</v>
      </c>
      <c r="H82" s="68"/>
      <c r="I82" s="137">
        <v>2</v>
      </c>
      <c r="J82" s="82">
        <v>71.428571428571431</v>
      </c>
      <c r="K82" s="67">
        <v>-1143060.3591666666</v>
      </c>
      <c r="L82" s="62">
        <v>3</v>
      </c>
      <c r="M82" s="83">
        <v>0.36</v>
      </c>
      <c r="N82" s="105">
        <v>231339.57</v>
      </c>
      <c r="O82" s="73"/>
      <c r="P82" s="62">
        <v>3</v>
      </c>
      <c r="Q82" s="211">
        <v>71.428571428571431</v>
      </c>
      <c r="R82" s="72">
        <f t="shared" si="16"/>
        <v>28917.446250000001</v>
      </c>
      <c r="S82" s="75" t="str">
        <f t="shared" si="17"/>
        <v>ผ่านเกณฑ์-แนวโน้มปสภ.ดีขึ้น</v>
      </c>
      <c r="U82" s="76" t="str">
        <f t="shared" si="11"/>
        <v>ผ่านเกณฑ์</v>
      </c>
      <c r="V82" s="48">
        <f t="shared" si="12"/>
        <v>0</v>
      </c>
      <c r="W82" s="48">
        <f t="shared" si="13"/>
        <v>0</v>
      </c>
      <c r="X82" s="48">
        <f t="shared" si="14"/>
        <v>1</v>
      </c>
      <c r="Y82" s="48" t="str">
        <f t="shared" si="15"/>
        <v>-แนวโน้มปสภ.ดีขึ้น</v>
      </c>
    </row>
    <row r="83" spans="1:25" x14ac:dyDescent="0.4">
      <c r="A83" s="62">
        <v>79</v>
      </c>
      <c r="B83" s="63" t="s">
        <v>80</v>
      </c>
      <c r="C83" s="64" t="s">
        <v>92</v>
      </c>
      <c r="D83" s="63" t="s">
        <v>195</v>
      </c>
      <c r="E83" s="137">
        <v>6</v>
      </c>
      <c r="F83" s="66">
        <v>0.52</v>
      </c>
      <c r="G83" s="67">
        <v>-36473754.979999997</v>
      </c>
      <c r="H83" s="93" t="s">
        <v>6</v>
      </c>
      <c r="I83" s="137">
        <v>6</v>
      </c>
      <c r="J83" s="82">
        <v>71.428571428571431</v>
      </c>
      <c r="K83" s="67">
        <v>-3039479.5816666665</v>
      </c>
      <c r="L83" s="62">
        <v>3</v>
      </c>
      <c r="M83" s="83">
        <v>0.43</v>
      </c>
      <c r="N83" s="105">
        <v>-10207076.51</v>
      </c>
      <c r="O83" s="73"/>
      <c r="P83" s="62">
        <v>3</v>
      </c>
      <c r="Q83" s="211">
        <v>71.428571428571431</v>
      </c>
      <c r="R83" s="72">
        <f t="shared" si="16"/>
        <v>-1275884.56375</v>
      </c>
      <c r="S83" s="75" t="str">
        <f t="shared" si="17"/>
        <v>ผ่านเกณฑ์-แนวโน้มปสภ.ดีขึ้น</v>
      </c>
      <c r="U83" s="76" t="str">
        <f t="shared" si="11"/>
        <v>ผ่านเกณฑ์</v>
      </c>
      <c r="V83" s="48">
        <f t="shared" si="12"/>
        <v>0</v>
      </c>
      <c r="W83" s="48">
        <f t="shared" si="13"/>
        <v>0</v>
      </c>
      <c r="X83" s="48">
        <f t="shared" si="14"/>
        <v>1</v>
      </c>
      <c r="Y83" s="48" t="str">
        <f t="shared" si="15"/>
        <v>-แนวโน้มปสภ.ดีขึ้น</v>
      </c>
    </row>
    <row r="84" spans="1:25" x14ac:dyDescent="0.4">
      <c r="A84" s="62">
        <v>80</v>
      </c>
      <c r="B84" s="63" t="s">
        <v>80</v>
      </c>
      <c r="C84" s="64" t="s">
        <v>93</v>
      </c>
      <c r="D84" s="63" t="s">
        <v>196</v>
      </c>
      <c r="E84" s="137">
        <v>1</v>
      </c>
      <c r="F84" s="66">
        <v>2.2000000000000002</v>
      </c>
      <c r="G84" s="67">
        <v>-20845041.379999999</v>
      </c>
      <c r="H84" s="68"/>
      <c r="I84" s="137">
        <v>1</v>
      </c>
      <c r="J84" s="82">
        <v>57.142857142857139</v>
      </c>
      <c r="K84" s="67">
        <v>-1737086.7816666665</v>
      </c>
      <c r="L84" s="62">
        <v>1</v>
      </c>
      <c r="M84" s="66">
        <v>1.7</v>
      </c>
      <c r="N84" s="105">
        <v>2085677.08</v>
      </c>
      <c r="O84" s="73"/>
      <c r="P84" s="62">
        <v>1</v>
      </c>
      <c r="Q84" s="211">
        <v>71.428571428571431</v>
      </c>
      <c r="R84" s="72">
        <f t="shared" si="16"/>
        <v>260709.63500000001</v>
      </c>
      <c r="S84" s="75" t="str">
        <f t="shared" si="17"/>
        <v>ผ่านเกณฑ์-แนวโน้มปสภ.ดีขึ้น</v>
      </c>
      <c r="U84" s="76" t="str">
        <f t="shared" si="11"/>
        <v>ผ่านเกณฑ์</v>
      </c>
      <c r="V84" s="48">
        <f t="shared" si="12"/>
        <v>1</v>
      </c>
      <c r="W84" s="48">
        <f t="shared" si="13"/>
        <v>0</v>
      </c>
      <c r="X84" s="48">
        <f t="shared" si="14"/>
        <v>0</v>
      </c>
      <c r="Y84" s="48" t="str">
        <f t="shared" si="15"/>
        <v>-แนวโน้มปสภ.ดีขึ้น</v>
      </c>
    </row>
    <row r="85" spans="1:25" x14ac:dyDescent="0.4">
      <c r="A85" s="62">
        <v>81</v>
      </c>
      <c r="B85" s="63" t="s">
        <v>80</v>
      </c>
      <c r="C85" s="64" t="s">
        <v>94</v>
      </c>
      <c r="D85" s="63" t="s">
        <v>197</v>
      </c>
      <c r="E85" s="137">
        <v>1</v>
      </c>
      <c r="F85" s="66">
        <v>0.96</v>
      </c>
      <c r="G85" s="67">
        <v>-26225784.530000001</v>
      </c>
      <c r="H85" s="68"/>
      <c r="I85" s="137">
        <v>1</v>
      </c>
      <c r="J85" s="82">
        <v>85.714285714285708</v>
      </c>
      <c r="K85" s="67">
        <v>-2185482.0441666669</v>
      </c>
      <c r="L85" s="62">
        <v>2</v>
      </c>
      <c r="M85" s="66">
        <v>0.73</v>
      </c>
      <c r="N85" s="105">
        <v>-5649753.5300000003</v>
      </c>
      <c r="O85" s="73"/>
      <c r="P85" s="62">
        <v>2</v>
      </c>
      <c r="Q85" s="211">
        <v>57.142857142857139</v>
      </c>
      <c r="R85" s="72">
        <f t="shared" si="16"/>
        <v>-706219.19125000003</v>
      </c>
      <c r="S85" s="212" t="str">
        <f t="shared" si="17"/>
        <v>ผ่านเกณฑ์-แนวโน้มปสภ.ลดลง</v>
      </c>
      <c r="U85" s="76" t="str">
        <f t="shared" si="11"/>
        <v>ผ่านเกณฑ์</v>
      </c>
      <c r="V85" s="48">
        <f t="shared" si="12"/>
        <v>0</v>
      </c>
      <c r="W85" s="48">
        <f t="shared" si="13"/>
        <v>0</v>
      </c>
      <c r="X85" s="48">
        <f t="shared" si="14"/>
        <v>0</v>
      </c>
      <c r="Y85" s="48" t="str">
        <f t="shared" si="15"/>
        <v>-แนวโน้มปสภ.ลดลง</v>
      </c>
    </row>
    <row r="86" spans="1:25" x14ac:dyDescent="0.4">
      <c r="A86" s="62">
        <v>82</v>
      </c>
      <c r="B86" s="63" t="s">
        <v>80</v>
      </c>
      <c r="C86" s="64" t="s">
        <v>95</v>
      </c>
      <c r="D86" s="63" t="s">
        <v>198</v>
      </c>
      <c r="E86" s="137">
        <v>6</v>
      </c>
      <c r="F86" s="66">
        <v>0.77</v>
      </c>
      <c r="G86" s="67">
        <v>-15015877.6</v>
      </c>
      <c r="H86" s="93" t="s">
        <v>6</v>
      </c>
      <c r="I86" s="137">
        <v>6</v>
      </c>
      <c r="J86" s="82">
        <v>85.714285714285708</v>
      </c>
      <c r="K86" s="67">
        <v>-1251323.1333333333</v>
      </c>
      <c r="L86" s="62">
        <v>3</v>
      </c>
      <c r="M86" s="83">
        <v>0.44</v>
      </c>
      <c r="N86" s="105">
        <v>-3712505.96</v>
      </c>
      <c r="O86" s="73"/>
      <c r="P86" s="62">
        <v>3</v>
      </c>
      <c r="Q86" s="211">
        <v>57.142857142857139</v>
      </c>
      <c r="R86" s="72">
        <f t="shared" si="16"/>
        <v>-464063.245</v>
      </c>
      <c r="S86" s="212" t="str">
        <f t="shared" si="17"/>
        <v>ผ่านเกณฑ์-แนวโน้มปสภ.ลดลง</v>
      </c>
      <c r="U86" s="76" t="str">
        <f t="shared" si="11"/>
        <v>ผ่านเกณฑ์</v>
      </c>
      <c r="V86" s="48">
        <f t="shared" si="12"/>
        <v>0</v>
      </c>
      <c r="W86" s="48">
        <f t="shared" si="13"/>
        <v>0</v>
      </c>
      <c r="X86" s="48">
        <f t="shared" si="14"/>
        <v>0</v>
      </c>
      <c r="Y86" s="48" t="str">
        <f t="shared" si="15"/>
        <v>-แนวโน้มปสภ.ลดลง</v>
      </c>
    </row>
    <row r="87" spans="1:25" x14ac:dyDescent="0.4">
      <c r="A87" s="62">
        <v>83</v>
      </c>
      <c r="B87" s="63" t="s">
        <v>80</v>
      </c>
      <c r="C87" s="64" t="s">
        <v>96</v>
      </c>
      <c r="D87" s="63" t="s">
        <v>199</v>
      </c>
      <c r="E87" s="137">
        <v>4</v>
      </c>
      <c r="F87" s="66">
        <v>0.54</v>
      </c>
      <c r="G87" s="67">
        <v>-9563692.2200000007</v>
      </c>
      <c r="H87" s="93" t="s">
        <v>6</v>
      </c>
      <c r="I87" s="137">
        <v>4</v>
      </c>
      <c r="J87" s="82">
        <v>57.142857142857139</v>
      </c>
      <c r="K87" s="67">
        <v>-796974.35166666668</v>
      </c>
      <c r="L87" s="62">
        <v>3</v>
      </c>
      <c r="M87" s="83">
        <v>0.47</v>
      </c>
      <c r="N87" s="105">
        <v>-1830930.72</v>
      </c>
      <c r="O87" s="73"/>
      <c r="P87" s="62">
        <v>3</v>
      </c>
      <c r="Q87" s="78">
        <v>42.857142857142854</v>
      </c>
      <c r="R87" s="72">
        <f t="shared" si="16"/>
        <v>-228866.34</v>
      </c>
      <c r="S87" s="212" t="str">
        <f t="shared" si="17"/>
        <v>ผ่านเกณฑ์-แนวโน้มปสภ.ลดลง</v>
      </c>
      <c r="U87" s="76" t="str">
        <f t="shared" si="11"/>
        <v>ผ่านเกณฑ์</v>
      </c>
      <c r="V87" s="48">
        <f t="shared" si="12"/>
        <v>0</v>
      </c>
      <c r="W87" s="48">
        <f t="shared" si="13"/>
        <v>0</v>
      </c>
      <c r="X87" s="48">
        <f t="shared" si="14"/>
        <v>0</v>
      </c>
      <c r="Y87" s="48" t="str">
        <f t="shared" si="15"/>
        <v>-แนวโน้มปสภ.ลดลง</v>
      </c>
    </row>
    <row r="88" spans="1:25" x14ac:dyDescent="0.4">
      <c r="A88" s="62">
        <v>84</v>
      </c>
      <c r="B88" s="63" t="s">
        <v>80</v>
      </c>
      <c r="C88" s="64" t="s">
        <v>97</v>
      </c>
      <c r="D88" s="63" t="s">
        <v>200</v>
      </c>
      <c r="E88" s="137">
        <v>1</v>
      </c>
      <c r="F88" s="66">
        <v>1.06</v>
      </c>
      <c r="G88" s="67">
        <v>-452744.43</v>
      </c>
      <c r="H88" s="68"/>
      <c r="I88" s="137">
        <v>1</v>
      </c>
      <c r="J88" s="82">
        <v>57.142857142857139</v>
      </c>
      <c r="K88" s="67">
        <v>-37728.702499999999</v>
      </c>
      <c r="L88" s="62">
        <v>2</v>
      </c>
      <c r="M88" s="66">
        <v>0.72</v>
      </c>
      <c r="N88" s="105">
        <v>801297.93</v>
      </c>
      <c r="O88" s="73"/>
      <c r="P88" s="62">
        <v>2</v>
      </c>
      <c r="Q88" s="211">
        <v>71.428571428571431</v>
      </c>
      <c r="R88" s="72">
        <f t="shared" si="16"/>
        <v>100162.24125000001</v>
      </c>
      <c r="S88" s="75" t="str">
        <f t="shared" si="17"/>
        <v>ผ่านเกณฑ์-แนวโน้มปสภ.ดีขึ้น</v>
      </c>
      <c r="U88" s="76" t="str">
        <f t="shared" si="11"/>
        <v>ผ่านเกณฑ์</v>
      </c>
      <c r="V88" s="48">
        <f t="shared" si="12"/>
        <v>1</v>
      </c>
      <c r="W88" s="48">
        <f t="shared" si="13"/>
        <v>0</v>
      </c>
      <c r="X88" s="48">
        <f t="shared" si="14"/>
        <v>0</v>
      </c>
      <c r="Y88" s="48" t="str">
        <f t="shared" si="15"/>
        <v>-แนวโน้มปสภ.ดีขึ้น</v>
      </c>
    </row>
    <row r="89" spans="1:25" x14ac:dyDescent="0.4">
      <c r="A89" s="62">
        <v>85</v>
      </c>
      <c r="B89" s="63" t="s">
        <v>80</v>
      </c>
      <c r="C89" s="64" t="s">
        <v>98</v>
      </c>
      <c r="D89" s="63" t="s">
        <v>201</v>
      </c>
      <c r="E89" s="137">
        <v>3</v>
      </c>
      <c r="F89" s="66">
        <v>0.82</v>
      </c>
      <c r="G89" s="67">
        <v>-9905845.4100000001</v>
      </c>
      <c r="H89" s="68"/>
      <c r="I89" s="137">
        <v>3</v>
      </c>
      <c r="J89" s="82">
        <v>85.714285714285708</v>
      </c>
      <c r="K89" s="67">
        <v>-825487.11750000005</v>
      </c>
      <c r="L89" s="62">
        <v>2</v>
      </c>
      <c r="M89" s="66">
        <v>0.75</v>
      </c>
      <c r="N89" s="105">
        <v>-1595611.38</v>
      </c>
      <c r="O89" s="73"/>
      <c r="P89" s="62">
        <v>2</v>
      </c>
      <c r="Q89" s="211">
        <v>85.714285714285708</v>
      </c>
      <c r="R89" s="72">
        <f t="shared" si="16"/>
        <v>-199451.42249999999</v>
      </c>
      <c r="S89" s="75" t="str">
        <f t="shared" si="17"/>
        <v>ผ่านเกณฑ์-แนวโน้มปสภ.ดีขึ้น</v>
      </c>
      <c r="U89" s="76" t="str">
        <f t="shared" si="11"/>
        <v>ผ่านเกณฑ์</v>
      </c>
      <c r="V89" s="48">
        <f t="shared" si="12"/>
        <v>0</v>
      </c>
      <c r="W89" s="48">
        <f t="shared" si="13"/>
        <v>0</v>
      </c>
      <c r="X89" s="48">
        <f t="shared" si="14"/>
        <v>1</v>
      </c>
      <c r="Y89" s="48" t="str">
        <f t="shared" si="15"/>
        <v>-แนวโน้มปสภ.ดีขึ้น</v>
      </c>
    </row>
    <row r="90" spans="1:25" x14ac:dyDescent="0.4">
      <c r="A90" s="62">
        <v>86</v>
      </c>
      <c r="B90" s="63" t="s">
        <v>80</v>
      </c>
      <c r="C90" s="64" t="s">
        <v>99</v>
      </c>
      <c r="D90" s="63" t="s">
        <v>202</v>
      </c>
      <c r="E90" s="137">
        <v>6</v>
      </c>
      <c r="F90" s="83">
        <v>0.28999999999999998</v>
      </c>
      <c r="G90" s="67">
        <v>-32413352.489999998</v>
      </c>
      <c r="H90" s="89" t="s">
        <v>208</v>
      </c>
      <c r="I90" s="137">
        <v>6</v>
      </c>
      <c r="J90" s="82">
        <v>85.714285714285708</v>
      </c>
      <c r="K90" s="67">
        <v>-2701112.7075</v>
      </c>
      <c r="L90" s="62">
        <v>3</v>
      </c>
      <c r="M90" s="83">
        <v>0.31</v>
      </c>
      <c r="N90" s="105">
        <v>-3669100.23</v>
      </c>
      <c r="O90" s="73"/>
      <c r="P90" s="62">
        <v>3</v>
      </c>
      <c r="Q90" s="211">
        <v>85.714285714285708</v>
      </c>
      <c r="R90" s="72">
        <f t="shared" si="16"/>
        <v>-458637.52875</v>
      </c>
      <c r="S90" s="75" t="str">
        <f t="shared" si="17"/>
        <v>ผ่านเกณฑ์-แนวโน้มปสภ.ดีขึ้น</v>
      </c>
      <c r="U90" s="76" t="str">
        <f t="shared" si="11"/>
        <v>ผ่านเกณฑ์</v>
      </c>
      <c r="V90" s="48">
        <f t="shared" si="12"/>
        <v>0</v>
      </c>
      <c r="W90" s="48">
        <f t="shared" si="13"/>
        <v>0</v>
      </c>
      <c r="X90" s="48">
        <f t="shared" si="14"/>
        <v>1</v>
      </c>
      <c r="Y90" s="48" t="str">
        <f t="shared" si="15"/>
        <v>-แนวโน้มปสภ.ดีขึ้น</v>
      </c>
    </row>
    <row r="91" spans="1:25" x14ac:dyDescent="0.4">
      <c r="A91" s="62">
        <v>87</v>
      </c>
      <c r="B91" s="63" t="s">
        <v>80</v>
      </c>
      <c r="C91" s="64" t="s">
        <v>100</v>
      </c>
      <c r="D91" s="63" t="s">
        <v>203</v>
      </c>
      <c r="E91" s="137">
        <v>5</v>
      </c>
      <c r="F91" s="66">
        <v>0.59</v>
      </c>
      <c r="G91" s="67">
        <v>-2132778.11</v>
      </c>
      <c r="H91" s="93" t="s">
        <v>6</v>
      </c>
      <c r="I91" s="137">
        <v>5</v>
      </c>
      <c r="J91" s="82">
        <v>71.428571428571431</v>
      </c>
      <c r="K91" s="67">
        <v>-177731.50916666666</v>
      </c>
      <c r="L91" s="62">
        <v>2</v>
      </c>
      <c r="M91" s="66">
        <v>0.6</v>
      </c>
      <c r="N91" s="105">
        <v>2944065.64</v>
      </c>
      <c r="O91" s="73"/>
      <c r="P91" s="62">
        <v>2</v>
      </c>
      <c r="Q91" s="211">
        <v>57.142857142857139</v>
      </c>
      <c r="R91" s="72">
        <f t="shared" si="16"/>
        <v>368008.20500000002</v>
      </c>
      <c r="S91" s="212" t="str">
        <f t="shared" si="17"/>
        <v>ผ่านเกณฑ์-แนวโน้มปสภ.ลดลง</v>
      </c>
      <c r="U91" s="76" t="str">
        <f t="shared" si="11"/>
        <v>ผ่านเกณฑ์</v>
      </c>
      <c r="V91" s="48">
        <f t="shared" si="12"/>
        <v>0</v>
      </c>
      <c r="W91" s="48">
        <f t="shared" si="13"/>
        <v>0</v>
      </c>
      <c r="X91" s="48">
        <f t="shared" si="14"/>
        <v>0</v>
      </c>
      <c r="Y91" s="48" t="str">
        <f t="shared" si="15"/>
        <v>-แนวโน้มปสภ.ลดลง</v>
      </c>
    </row>
    <row r="92" spans="1:25" x14ac:dyDescent="0.4">
      <c r="A92" s="62">
        <v>88</v>
      </c>
      <c r="B92" s="63" t="s">
        <v>80</v>
      </c>
      <c r="C92" s="64" t="s">
        <v>101</v>
      </c>
      <c r="D92" s="63" t="s">
        <v>204</v>
      </c>
      <c r="E92" s="137">
        <v>1</v>
      </c>
      <c r="F92" s="66">
        <v>1.52</v>
      </c>
      <c r="G92" s="67">
        <v>-3755237.75</v>
      </c>
      <c r="H92" s="68"/>
      <c r="I92" s="137">
        <v>1</v>
      </c>
      <c r="J92" s="82">
        <v>71.428571428571431</v>
      </c>
      <c r="K92" s="67">
        <v>-312936.47916666669</v>
      </c>
      <c r="L92" s="62">
        <v>1</v>
      </c>
      <c r="M92" s="66">
        <v>1.53</v>
      </c>
      <c r="N92" s="105">
        <v>1532849.59</v>
      </c>
      <c r="O92" s="73"/>
      <c r="P92" s="62">
        <v>1</v>
      </c>
      <c r="Q92" s="211">
        <v>71.428571428571431</v>
      </c>
      <c r="R92" s="72">
        <f t="shared" si="16"/>
        <v>191606.19875000001</v>
      </c>
      <c r="S92" s="75" t="str">
        <f t="shared" si="17"/>
        <v>ผ่านเกณฑ์-แนวโน้มปสภ.ดีขึ้น</v>
      </c>
      <c r="U92" s="76" t="str">
        <f t="shared" si="11"/>
        <v>ผ่านเกณฑ์</v>
      </c>
      <c r="V92" s="48">
        <f t="shared" si="12"/>
        <v>0</v>
      </c>
      <c r="W92" s="48">
        <f t="shared" si="13"/>
        <v>0</v>
      </c>
      <c r="X92" s="48">
        <f t="shared" si="14"/>
        <v>1</v>
      </c>
      <c r="Y92" s="48" t="str">
        <f t="shared" si="15"/>
        <v>-แนวโน้มปสภ.ดีขึ้น</v>
      </c>
    </row>
  </sheetData>
  <mergeCells count="11">
    <mergeCell ref="P3:S3"/>
    <mergeCell ref="D2:D4"/>
    <mergeCell ref="E2:J2"/>
    <mergeCell ref="L2:S2"/>
    <mergeCell ref="U2:Y2"/>
    <mergeCell ref="L3:O3"/>
    <mergeCell ref="A3:A4"/>
    <mergeCell ref="B3:B4"/>
    <mergeCell ref="C3:C4"/>
    <mergeCell ref="E3:H3"/>
    <mergeCell ref="I3:J3"/>
  </mergeCells>
  <conditionalFormatting sqref="E5:E9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:I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L9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:P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F527-A25D-4284-AB47-ABB8B0F9F5FA}">
  <dimension ref="A2:AW92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F5" sqref="F5:I92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50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6" width="12.59765625" style="48" customWidth="1"/>
    <col min="17" max="17" width="14.59765625" style="48" customWidth="1"/>
    <col min="18" max="18" width="36.2968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36" width="9" style="50"/>
    <col min="37" max="38" width="9" style="48"/>
    <col min="39" max="39" width="7.3984375" style="48" customWidth="1"/>
    <col min="40" max="16384" width="9" style="48"/>
  </cols>
  <sheetData>
    <row r="2" spans="1:49" x14ac:dyDescent="0.4">
      <c r="A2" s="47" t="s">
        <v>102</v>
      </c>
      <c r="B2" s="47"/>
      <c r="C2" s="47"/>
      <c r="D2" s="47"/>
      <c r="E2" s="108"/>
      <c r="F2" s="47"/>
      <c r="G2" s="47"/>
      <c r="H2" s="47"/>
      <c r="O2" s="47"/>
      <c r="P2" s="47"/>
      <c r="Q2" s="47"/>
      <c r="R2" s="47"/>
    </row>
    <row r="3" spans="1:49" x14ac:dyDescent="0.4">
      <c r="A3" s="189" t="s">
        <v>0</v>
      </c>
      <c r="B3" s="191" t="s">
        <v>1</v>
      </c>
      <c r="C3" s="191" t="s">
        <v>2</v>
      </c>
      <c r="D3" s="191" t="s">
        <v>3</v>
      </c>
      <c r="E3" s="54"/>
      <c r="F3" s="207" t="s">
        <v>103</v>
      </c>
      <c r="G3" s="208"/>
      <c r="H3" s="208"/>
      <c r="I3" s="209"/>
      <c r="J3" s="186" t="s">
        <v>117</v>
      </c>
      <c r="K3" s="186"/>
      <c r="L3" s="186"/>
      <c r="M3" s="186"/>
      <c r="N3" s="186"/>
      <c r="O3" s="197" t="s">
        <v>274</v>
      </c>
      <c r="P3" s="198"/>
      <c r="Q3" s="198"/>
      <c r="R3" s="199"/>
      <c r="S3" s="204" t="s">
        <v>105</v>
      </c>
      <c r="T3" s="205"/>
      <c r="U3" s="205"/>
      <c r="V3" s="205"/>
      <c r="W3" s="205"/>
      <c r="X3" s="205"/>
      <c r="Y3" s="205"/>
      <c r="Z3" s="206"/>
      <c r="AA3" s="204" t="s">
        <v>121</v>
      </c>
      <c r="AB3" s="205"/>
      <c r="AC3" s="205"/>
      <c r="AD3" s="205"/>
      <c r="AE3" s="205"/>
      <c r="AF3" s="205"/>
      <c r="AG3" s="205"/>
      <c r="AH3" s="206"/>
    </row>
    <row r="4" spans="1:49" s="61" customFormat="1" ht="63" x14ac:dyDescent="0.25">
      <c r="A4" s="190"/>
      <c r="B4" s="192"/>
      <c r="C4" s="192"/>
      <c r="D4" s="192"/>
      <c r="E4" s="109" t="s">
        <v>205</v>
      </c>
      <c r="F4" s="110" t="s">
        <v>104</v>
      </c>
      <c r="G4" s="57" t="s">
        <v>211</v>
      </c>
      <c r="H4" s="21" t="s">
        <v>5</v>
      </c>
      <c r="I4" s="111" t="s">
        <v>4</v>
      </c>
      <c r="J4" s="112" t="s">
        <v>112</v>
      </c>
      <c r="K4" s="113" t="s">
        <v>113</v>
      </c>
      <c r="L4" s="57" t="s">
        <v>114</v>
      </c>
      <c r="M4" s="59" t="s">
        <v>111</v>
      </c>
      <c r="N4" s="60" t="s">
        <v>206</v>
      </c>
      <c r="O4" s="59" t="s">
        <v>118</v>
      </c>
      <c r="P4" s="60" t="s">
        <v>116</v>
      </c>
      <c r="Q4" s="57" t="s">
        <v>304</v>
      </c>
      <c r="R4" s="59" t="s">
        <v>119</v>
      </c>
      <c r="S4" s="114" t="s">
        <v>106</v>
      </c>
      <c r="T4" s="114" t="s">
        <v>107</v>
      </c>
      <c r="U4" s="113" t="s">
        <v>108</v>
      </c>
      <c r="V4" s="113" t="s">
        <v>108</v>
      </c>
      <c r="W4" s="57" t="s">
        <v>109</v>
      </c>
      <c r="X4" s="57" t="s">
        <v>110</v>
      </c>
      <c r="Y4" s="59" t="s">
        <v>111</v>
      </c>
      <c r="Z4" s="59" t="s">
        <v>122</v>
      </c>
      <c r="AA4" s="114" t="s">
        <v>106</v>
      </c>
      <c r="AB4" s="114" t="s">
        <v>107</v>
      </c>
      <c r="AC4" s="113" t="s">
        <v>108</v>
      </c>
      <c r="AD4" s="113" t="s">
        <v>108</v>
      </c>
      <c r="AE4" s="57" t="s">
        <v>109</v>
      </c>
      <c r="AF4" s="57" t="s">
        <v>110</v>
      </c>
      <c r="AG4" s="59" t="s">
        <v>111</v>
      </c>
      <c r="AH4" s="60" t="s">
        <v>207</v>
      </c>
    </row>
    <row r="5" spans="1:49" x14ac:dyDescent="0.4">
      <c r="A5" s="62">
        <v>1</v>
      </c>
      <c r="B5" s="63" t="s">
        <v>7</v>
      </c>
      <c r="C5" s="64" t="s">
        <v>8</v>
      </c>
      <c r="D5" s="63" t="s">
        <v>123</v>
      </c>
      <c r="E5" s="115">
        <v>16</v>
      </c>
      <c r="F5" s="62">
        <v>0</v>
      </c>
      <c r="G5" s="66">
        <v>0.82</v>
      </c>
      <c r="H5" s="72">
        <v>136071521.93000001</v>
      </c>
      <c r="I5" s="73"/>
      <c r="J5" s="116">
        <f t="shared" ref="J5:J68" si="0">AA5+AB5</f>
        <v>100</v>
      </c>
      <c r="K5" s="116">
        <f t="shared" ref="K5:K68" si="1">AC5+AD5</f>
        <v>100</v>
      </c>
      <c r="L5" s="116">
        <f t="shared" ref="L5:L68" si="2">AE5+AF5</f>
        <v>0</v>
      </c>
      <c r="M5" s="116">
        <f t="shared" ref="M5:M68" si="3">AG5</f>
        <v>100</v>
      </c>
      <c r="N5" s="117">
        <f>(S5+T5+U5+V5+W5+X5+Y5)/7*100</f>
        <v>71.428571428571431</v>
      </c>
      <c r="O5" s="62">
        <v>0</v>
      </c>
      <c r="P5" s="211">
        <v>71.428571428571431</v>
      </c>
      <c r="Q5" s="72">
        <v>17008940.241250001</v>
      </c>
      <c r="R5" s="75" t="s">
        <v>307</v>
      </c>
      <c r="S5" s="117">
        <v>1</v>
      </c>
      <c r="T5" s="117">
        <v>1</v>
      </c>
      <c r="U5" s="117">
        <v>1</v>
      </c>
      <c r="V5" s="117">
        <v>1</v>
      </c>
      <c r="W5" s="117">
        <v>0</v>
      </c>
      <c r="X5" s="117">
        <v>0</v>
      </c>
      <c r="Y5" s="117">
        <v>1</v>
      </c>
      <c r="Z5" s="119">
        <f>S5+T5+U5+V5+W5+X5+Y5</f>
        <v>5</v>
      </c>
      <c r="AA5" s="122">
        <f>IF(S5=1,50,0)</f>
        <v>50</v>
      </c>
      <c r="AB5" s="122">
        <f t="shared" ref="AB5:AF20" si="4">IF(T5=1,50,0)</f>
        <v>50</v>
      </c>
      <c r="AC5" s="122">
        <f t="shared" si="4"/>
        <v>50</v>
      </c>
      <c r="AD5" s="122">
        <f t="shared" si="4"/>
        <v>50</v>
      </c>
      <c r="AE5" s="122">
        <f t="shared" si="4"/>
        <v>0</v>
      </c>
      <c r="AF5" s="122">
        <f t="shared" si="4"/>
        <v>0</v>
      </c>
      <c r="AG5" s="123">
        <f>IF(Y5=1,100,0)</f>
        <v>100</v>
      </c>
      <c r="AH5" s="122">
        <f>Z5/7*100</f>
        <v>71.428571428571431</v>
      </c>
      <c r="AJ5" s="48"/>
      <c r="AN5" s="48">
        <v>0</v>
      </c>
      <c r="AW5" s="48">
        <f>AN5-AS5</f>
        <v>0</v>
      </c>
    </row>
    <row r="6" spans="1:49" x14ac:dyDescent="0.4">
      <c r="A6" s="62">
        <v>2</v>
      </c>
      <c r="B6" s="63" t="s">
        <v>7</v>
      </c>
      <c r="C6" s="64" t="s">
        <v>9</v>
      </c>
      <c r="D6" s="63" t="s">
        <v>124</v>
      </c>
      <c r="E6" s="115">
        <v>6</v>
      </c>
      <c r="F6" s="62">
        <v>1</v>
      </c>
      <c r="G6" s="66">
        <v>3.24</v>
      </c>
      <c r="H6" s="72">
        <v>-13229692.060000001</v>
      </c>
      <c r="I6" s="73"/>
      <c r="J6" s="116">
        <f t="shared" si="0"/>
        <v>0</v>
      </c>
      <c r="K6" s="116">
        <f t="shared" si="1"/>
        <v>100</v>
      </c>
      <c r="L6" s="116">
        <f t="shared" si="2"/>
        <v>100</v>
      </c>
      <c r="M6" s="116">
        <f t="shared" si="3"/>
        <v>0</v>
      </c>
      <c r="N6" s="117">
        <f t="shared" ref="N6:N69" si="5">(S6+T6+U6+V6+W6+X6+Y6)/7*100</f>
        <v>57.142857142857139</v>
      </c>
      <c r="O6" s="62">
        <v>1</v>
      </c>
      <c r="P6" s="211">
        <v>57.142857142857139</v>
      </c>
      <c r="Q6" s="72">
        <v>-1653711.5075000001</v>
      </c>
      <c r="R6" s="75" t="s">
        <v>307</v>
      </c>
      <c r="S6" s="117">
        <v>0</v>
      </c>
      <c r="T6" s="117">
        <v>0</v>
      </c>
      <c r="U6" s="117">
        <v>1</v>
      </c>
      <c r="V6" s="117">
        <v>1</v>
      </c>
      <c r="W6" s="117">
        <v>1</v>
      </c>
      <c r="X6" s="117">
        <v>1</v>
      </c>
      <c r="Y6" s="117">
        <v>0</v>
      </c>
      <c r="Z6" s="119">
        <f t="shared" ref="Z6:Z69" si="6">S6+T6+U6+V6+W6+X6+Y6</f>
        <v>4</v>
      </c>
      <c r="AA6" s="122">
        <f t="shared" ref="AA6:AF21" si="7">IF(S6=1,50,0)</f>
        <v>0</v>
      </c>
      <c r="AB6" s="122">
        <f t="shared" si="4"/>
        <v>0</v>
      </c>
      <c r="AC6" s="122">
        <f t="shared" si="4"/>
        <v>50</v>
      </c>
      <c r="AD6" s="122">
        <f t="shared" si="4"/>
        <v>50</v>
      </c>
      <c r="AE6" s="122">
        <f t="shared" si="4"/>
        <v>50</v>
      </c>
      <c r="AF6" s="122">
        <f t="shared" si="4"/>
        <v>50</v>
      </c>
      <c r="AG6" s="123">
        <f t="shared" ref="AG6:AG69" si="8">IF(Y6=1,100,0)</f>
        <v>0</v>
      </c>
      <c r="AH6" s="122">
        <f t="shared" ref="AH6:AH69" si="9">Z6/7*100</f>
        <v>57.142857142857139</v>
      </c>
      <c r="AJ6" s="48"/>
      <c r="AN6" s="48">
        <v>1</v>
      </c>
      <c r="AW6" s="48">
        <f t="shared" ref="AW6:AW69" si="10">AN6-AS6</f>
        <v>1</v>
      </c>
    </row>
    <row r="7" spans="1:49" x14ac:dyDescent="0.4">
      <c r="A7" s="62">
        <v>3</v>
      </c>
      <c r="B7" s="63" t="s">
        <v>7</v>
      </c>
      <c r="C7" s="64" t="s">
        <v>10</v>
      </c>
      <c r="D7" s="63" t="s">
        <v>125</v>
      </c>
      <c r="E7" s="115">
        <v>6</v>
      </c>
      <c r="F7" s="62">
        <v>1</v>
      </c>
      <c r="G7" s="66">
        <v>2.78</v>
      </c>
      <c r="H7" s="72">
        <v>-16691849.220000001</v>
      </c>
      <c r="I7" s="73"/>
      <c r="J7" s="116">
        <f t="shared" si="0"/>
        <v>0</v>
      </c>
      <c r="K7" s="116">
        <f t="shared" si="1"/>
        <v>100</v>
      </c>
      <c r="L7" s="116">
        <f t="shared" si="2"/>
        <v>0</v>
      </c>
      <c r="M7" s="116">
        <f t="shared" si="3"/>
        <v>100</v>
      </c>
      <c r="N7" s="117">
        <f t="shared" si="5"/>
        <v>42.857142857142854</v>
      </c>
      <c r="O7" s="62">
        <v>1</v>
      </c>
      <c r="P7" s="78">
        <v>42.857142857142854</v>
      </c>
      <c r="Q7" s="72">
        <v>-2086481.1525000001</v>
      </c>
      <c r="R7" s="75" t="s">
        <v>307</v>
      </c>
      <c r="S7" s="117">
        <v>0</v>
      </c>
      <c r="T7" s="117">
        <v>0</v>
      </c>
      <c r="U7" s="117">
        <v>1</v>
      </c>
      <c r="V7" s="117">
        <v>1</v>
      </c>
      <c r="W7" s="117">
        <v>0</v>
      </c>
      <c r="X7" s="117">
        <v>0</v>
      </c>
      <c r="Y7" s="117">
        <v>1</v>
      </c>
      <c r="Z7" s="119">
        <f t="shared" si="6"/>
        <v>3</v>
      </c>
      <c r="AA7" s="122">
        <f t="shared" si="7"/>
        <v>0</v>
      </c>
      <c r="AB7" s="122">
        <f t="shared" si="4"/>
        <v>0</v>
      </c>
      <c r="AC7" s="122">
        <f t="shared" si="4"/>
        <v>50</v>
      </c>
      <c r="AD7" s="122">
        <f t="shared" si="4"/>
        <v>50</v>
      </c>
      <c r="AE7" s="122">
        <f t="shared" si="4"/>
        <v>0</v>
      </c>
      <c r="AF7" s="122">
        <f t="shared" si="4"/>
        <v>0</v>
      </c>
      <c r="AG7" s="123">
        <f t="shared" si="8"/>
        <v>100</v>
      </c>
      <c r="AH7" s="122">
        <f t="shared" si="9"/>
        <v>42.857142857142854</v>
      </c>
      <c r="AJ7" s="48"/>
      <c r="AN7" s="48">
        <v>1</v>
      </c>
      <c r="AW7" s="48">
        <f t="shared" si="10"/>
        <v>1</v>
      </c>
    </row>
    <row r="8" spans="1:49" x14ac:dyDescent="0.4">
      <c r="A8" s="62">
        <v>4</v>
      </c>
      <c r="B8" s="63" t="s">
        <v>7</v>
      </c>
      <c r="C8" s="64" t="s">
        <v>11</v>
      </c>
      <c r="D8" s="63" t="s">
        <v>126</v>
      </c>
      <c r="E8" s="115">
        <v>5</v>
      </c>
      <c r="F8" s="62">
        <v>1</v>
      </c>
      <c r="G8" s="66">
        <v>1.1100000000000001</v>
      </c>
      <c r="H8" s="72">
        <v>-19545334.25</v>
      </c>
      <c r="I8" s="73"/>
      <c r="J8" s="116">
        <f t="shared" si="0"/>
        <v>50</v>
      </c>
      <c r="K8" s="116">
        <f t="shared" si="1"/>
        <v>50</v>
      </c>
      <c r="L8" s="116">
        <f t="shared" si="2"/>
        <v>100</v>
      </c>
      <c r="M8" s="116">
        <f t="shared" si="3"/>
        <v>0</v>
      </c>
      <c r="N8" s="117">
        <f t="shared" si="5"/>
        <v>57.142857142857139</v>
      </c>
      <c r="O8" s="62">
        <v>1</v>
      </c>
      <c r="P8" s="211">
        <v>57.142857142857139</v>
      </c>
      <c r="Q8" s="72">
        <v>-2443166.78125</v>
      </c>
      <c r="R8" s="75" t="s">
        <v>307</v>
      </c>
      <c r="S8" s="117">
        <v>0</v>
      </c>
      <c r="T8" s="117">
        <v>1</v>
      </c>
      <c r="U8" s="117">
        <v>1</v>
      </c>
      <c r="V8" s="117">
        <v>0</v>
      </c>
      <c r="W8" s="117">
        <v>1</v>
      </c>
      <c r="X8" s="117">
        <v>1</v>
      </c>
      <c r="Y8" s="117">
        <v>0</v>
      </c>
      <c r="Z8" s="119">
        <f t="shared" si="6"/>
        <v>4</v>
      </c>
      <c r="AA8" s="122">
        <f t="shared" si="7"/>
        <v>0</v>
      </c>
      <c r="AB8" s="122">
        <f t="shared" si="4"/>
        <v>50</v>
      </c>
      <c r="AC8" s="122">
        <f t="shared" si="4"/>
        <v>50</v>
      </c>
      <c r="AD8" s="122">
        <f t="shared" si="4"/>
        <v>0</v>
      </c>
      <c r="AE8" s="122">
        <f t="shared" si="4"/>
        <v>50</v>
      </c>
      <c r="AF8" s="122">
        <f t="shared" si="4"/>
        <v>50</v>
      </c>
      <c r="AG8" s="123">
        <f t="shared" si="8"/>
        <v>0</v>
      </c>
      <c r="AH8" s="122">
        <f t="shared" si="9"/>
        <v>57.142857142857139</v>
      </c>
      <c r="AJ8" s="48"/>
      <c r="AN8" s="48">
        <v>1</v>
      </c>
      <c r="AW8" s="48">
        <f t="shared" si="10"/>
        <v>1</v>
      </c>
    </row>
    <row r="9" spans="1:49" x14ac:dyDescent="0.4">
      <c r="A9" s="62">
        <v>5</v>
      </c>
      <c r="B9" s="63" t="s">
        <v>7</v>
      </c>
      <c r="C9" s="64" t="s">
        <v>12</v>
      </c>
      <c r="D9" s="63" t="s">
        <v>127</v>
      </c>
      <c r="E9" s="115">
        <v>5</v>
      </c>
      <c r="F9" s="62">
        <v>1</v>
      </c>
      <c r="G9" s="66">
        <v>1.18</v>
      </c>
      <c r="H9" s="72">
        <v>-4157708.22</v>
      </c>
      <c r="I9" s="73"/>
      <c r="J9" s="116">
        <f t="shared" si="0"/>
        <v>0</v>
      </c>
      <c r="K9" s="116">
        <f t="shared" si="1"/>
        <v>100</v>
      </c>
      <c r="L9" s="116">
        <f t="shared" si="2"/>
        <v>0</v>
      </c>
      <c r="M9" s="116">
        <f t="shared" si="3"/>
        <v>0</v>
      </c>
      <c r="N9" s="117">
        <f t="shared" si="5"/>
        <v>28.571428571428569</v>
      </c>
      <c r="O9" s="62">
        <v>1</v>
      </c>
      <c r="P9" s="78">
        <v>28.571428571428569</v>
      </c>
      <c r="Q9" s="72">
        <v>-519713.52750000003</v>
      </c>
      <c r="R9" s="212" t="s">
        <v>308</v>
      </c>
      <c r="S9" s="117">
        <v>0</v>
      </c>
      <c r="T9" s="117">
        <v>0</v>
      </c>
      <c r="U9" s="117">
        <v>1</v>
      </c>
      <c r="V9" s="117">
        <v>1</v>
      </c>
      <c r="W9" s="117">
        <v>0</v>
      </c>
      <c r="X9" s="117">
        <v>0</v>
      </c>
      <c r="Y9" s="117">
        <v>0</v>
      </c>
      <c r="Z9" s="119">
        <f t="shared" si="6"/>
        <v>2</v>
      </c>
      <c r="AA9" s="122">
        <f t="shared" si="7"/>
        <v>0</v>
      </c>
      <c r="AB9" s="122">
        <f t="shared" si="4"/>
        <v>0</v>
      </c>
      <c r="AC9" s="122">
        <f t="shared" si="4"/>
        <v>50</v>
      </c>
      <c r="AD9" s="122">
        <f t="shared" si="4"/>
        <v>50</v>
      </c>
      <c r="AE9" s="122">
        <f t="shared" si="4"/>
        <v>0</v>
      </c>
      <c r="AF9" s="122">
        <f t="shared" si="4"/>
        <v>0</v>
      </c>
      <c r="AG9" s="123">
        <f t="shared" si="8"/>
        <v>0</v>
      </c>
      <c r="AH9" s="122">
        <f t="shared" si="9"/>
        <v>28.571428571428569</v>
      </c>
      <c r="AJ9" s="48"/>
      <c r="AN9" s="48">
        <v>1</v>
      </c>
      <c r="AW9" s="48">
        <f t="shared" si="10"/>
        <v>1</v>
      </c>
    </row>
    <row r="10" spans="1:49" x14ac:dyDescent="0.4">
      <c r="A10" s="62">
        <v>6</v>
      </c>
      <c r="B10" s="63" t="s">
        <v>7</v>
      </c>
      <c r="C10" s="64" t="s">
        <v>13</v>
      </c>
      <c r="D10" s="63" t="s">
        <v>128</v>
      </c>
      <c r="E10" s="115">
        <v>6</v>
      </c>
      <c r="F10" s="62">
        <v>2</v>
      </c>
      <c r="G10" s="83">
        <v>0.38</v>
      </c>
      <c r="H10" s="72">
        <v>-12591736.76</v>
      </c>
      <c r="I10" s="73"/>
      <c r="J10" s="116">
        <f t="shared" si="0"/>
        <v>50</v>
      </c>
      <c r="K10" s="116">
        <f t="shared" si="1"/>
        <v>100</v>
      </c>
      <c r="L10" s="116">
        <f t="shared" si="2"/>
        <v>100</v>
      </c>
      <c r="M10" s="116">
        <f t="shared" si="3"/>
        <v>0</v>
      </c>
      <c r="N10" s="117">
        <f t="shared" si="5"/>
        <v>71.428571428571431</v>
      </c>
      <c r="O10" s="62">
        <v>2</v>
      </c>
      <c r="P10" s="211">
        <v>71.428571428571431</v>
      </c>
      <c r="Q10" s="72">
        <v>-1573967.095</v>
      </c>
      <c r="R10" s="212" t="s">
        <v>308</v>
      </c>
      <c r="S10" s="117">
        <v>1</v>
      </c>
      <c r="T10" s="117">
        <v>0</v>
      </c>
      <c r="U10" s="117">
        <v>1</v>
      </c>
      <c r="V10" s="117">
        <v>1</v>
      </c>
      <c r="W10" s="117">
        <v>1</v>
      </c>
      <c r="X10" s="117">
        <v>1</v>
      </c>
      <c r="Y10" s="117">
        <v>0</v>
      </c>
      <c r="Z10" s="119">
        <f t="shared" si="6"/>
        <v>5</v>
      </c>
      <c r="AA10" s="122">
        <f t="shared" si="7"/>
        <v>50</v>
      </c>
      <c r="AB10" s="122">
        <f t="shared" si="4"/>
        <v>0</v>
      </c>
      <c r="AC10" s="122">
        <f t="shared" si="4"/>
        <v>50</v>
      </c>
      <c r="AD10" s="122">
        <f t="shared" si="4"/>
        <v>50</v>
      </c>
      <c r="AE10" s="122">
        <f t="shared" si="4"/>
        <v>50</v>
      </c>
      <c r="AF10" s="122">
        <f t="shared" si="4"/>
        <v>50</v>
      </c>
      <c r="AG10" s="123">
        <f t="shared" si="8"/>
        <v>0</v>
      </c>
      <c r="AH10" s="122">
        <f t="shared" si="9"/>
        <v>71.428571428571431</v>
      </c>
      <c r="AJ10" s="48"/>
      <c r="AN10" s="48">
        <v>2</v>
      </c>
      <c r="AW10" s="48">
        <f t="shared" si="10"/>
        <v>2</v>
      </c>
    </row>
    <row r="11" spans="1:49" x14ac:dyDescent="0.4">
      <c r="A11" s="62">
        <v>7</v>
      </c>
      <c r="B11" s="63" t="s">
        <v>7</v>
      </c>
      <c r="C11" s="64" t="s">
        <v>14</v>
      </c>
      <c r="D11" s="63" t="s">
        <v>129</v>
      </c>
      <c r="E11" s="115">
        <v>6</v>
      </c>
      <c r="F11" s="62">
        <v>1</v>
      </c>
      <c r="G11" s="66">
        <v>1.62</v>
      </c>
      <c r="H11" s="72">
        <v>-18680736.469999999</v>
      </c>
      <c r="I11" s="73"/>
      <c r="J11" s="116">
        <f t="shared" si="0"/>
        <v>50</v>
      </c>
      <c r="K11" s="116">
        <f t="shared" si="1"/>
        <v>100</v>
      </c>
      <c r="L11" s="116">
        <f t="shared" si="2"/>
        <v>100</v>
      </c>
      <c r="M11" s="116">
        <f t="shared" si="3"/>
        <v>0</v>
      </c>
      <c r="N11" s="117">
        <f t="shared" si="5"/>
        <v>71.428571428571431</v>
      </c>
      <c r="O11" s="62">
        <v>1</v>
      </c>
      <c r="P11" s="211">
        <v>71.428571428571431</v>
      </c>
      <c r="Q11" s="72">
        <v>-2335092.0587499999</v>
      </c>
      <c r="R11" s="75" t="s">
        <v>307</v>
      </c>
      <c r="S11" s="117">
        <v>0</v>
      </c>
      <c r="T11" s="117">
        <v>1</v>
      </c>
      <c r="U11" s="117">
        <v>1</v>
      </c>
      <c r="V11" s="117">
        <v>1</v>
      </c>
      <c r="W11" s="117">
        <v>1</v>
      </c>
      <c r="X11" s="117">
        <v>1</v>
      </c>
      <c r="Y11" s="117">
        <v>0</v>
      </c>
      <c r="Z11" s="119">
        <f t="shared" si="6"/>
        <v>5</v>
      </c>
      <c r="AA11" s="122">
        <f t="shared" si="7"/>
        <v>0</v>
      </c>
      <c r="AB11" s="122">
        <f t="shared" si="4"/>
        <v>50</v>
      </c>
      <c r="AC11" s="122">
        <f t="shared" si="4"/>
        <v>50</v>
      </c>
      <c r="AD11" s="122">
        <f t="shared" si="4"/>
        <v>50</v>
      </c>
      <c r="AE11" s="122">
        <f t="shared" si="4"/>
        <v>50</v>
      </c>
      <c r="AF11" s="122">
        <f t="shared" si="4"/>
        <v>50</v>
      </c>
      <c r="AG11" s="123">
        <f t="shared" si="8"/>
        <v>0</v>
      </c>
      <c r="AH11" s="122">
        <f t="shared" si="9"/>
        <v>71.428571428571431</v>
      </c>
      <c r="AJ11" s="48"/>
      <c r="AN11" s="48">
        <v>1</v>
      </c>
      <c r="AW11" s="48">
        <f t="shared" si="10"/>
        <v>1</v>
      </c>
    </row>
    <row r="12" spans="1:49" x14ac:dyDescent="0.4">
      <c r="A12" s="62">
        <v>8</v>
      </c>
      <c r="B12" s="63" t="s">
        <v>7</v>
      </c>
      <c r="C12" s="64" t="s">
        <v>15</v>
      </c>
      <c r="D12" s="63" t="s">
        <v>130</v>
      </c>
      <c r="E12" s="115">
        <v>12</v>
      </c>
      <c r="F12" s="62">
        <v>2</v>
      </c>
      <c r="G12" s="66">
        <v>0.52</v>
      </c>
      <c r="H12" s="72">
        <v>-29281248.719999999</v>
      </c>
      <c r="I12" s="73"/>
      <c r="J12" s="116">
        <f t="shared" si="0"/>
        <v>0</v>
      </c>
      <c r="K12" s="116">
        <f t="shared" si="1"/>
        <v>100</v>
      </c>
      <c r="L12" s="116">
        <f t="shared" si="2"/>
        <v>50</v>
      </c>
      <c r="M12" s="116">
        <f t="shared" si="3"/>
        <v>0</v>
      </c>
      <c r="N12" s="117">
        <f t="shared" si="5"/>
        <v>42.857142857142854</v>
      </c>
      <c r="O12" s="62">
        <v>2</v>
      </c>
      <c r="P12" s="78">
        <v>42.857142857142854</v>
      </c>
      <c r="Q12" s="72">
        <v>-3660156.09</v>
      </c>
      <c r="R12" s="75" t="s">
        <v>307</v>
      </c>
      <c r="S12" s="117">
        <v>0</v>
      </c>
      <c r="T12" s="117">
        <v>0</v>
      </c>
      <c r="U12" s="117">
        <v>1</v>
      </c>
      <c r="V12" s="117">
        <v>1</v>
      </c>
      <c r="W12" s="117">
        <v>0</v>
      </c>
      <c r="X12" s="117">
        <v>1</v>
      </c>
      <c r="Y12" s="117">
        <v>0</v>
      </c>
      <c r="Z12" s="119">
        <f t="shared" si="6"/>
        <v>3</v>
      </c>
      <c r="AA12" s="122">
        <f t="shared" si="7"/>
        <v>0</v>
      </c>
      <c r="AB12" s="122">
        <f t="shared" si="4"/>
        <v>0</v>
      </c>
      <c r="AC12" s="122">
        <f t="shared" si="4"/>
        <v>50</v>
      </c>
      <c r="AD12" s="122">
        <f t="shared" si="4"/>
        <v>50</v>
      </c>
      <c r="AE12" s="122">
        <f t="shared" si="4"/>
        <v>0</v>
      </c>
      <c r="AF12" s="122">
        <f t="shared" si="4"/>
        <v>50</v>
      </c>
      <c r="AG12" s="123">
        <f t="shared" si="8"/>
        <v>0</v>
      </c>
      <c r="AH12" s="122">
        <f t="shared" si="9"/>
        <v>42.857142857142854</v>
      </c>
      <c r="AJ12" s="48"/>
      <c r="AN12" s="48">
        <v>2</v>
      </c>
      <c r="AW12" s="48">
        <f t="shared" si="10"/>
        <v>2</v>
      </c>
    </row>
    <row r="13" spans="1:49" x14ac:dyDescent="0.4">
      <c r="A13" s="62">
        <v>9</v>
      </c>
      <c r="B13" s="63" t="s">
        <v>7</v>
      </c>
      <c r="C13" s="64" t="s">
        <v>16</v>
      </c>
      <c r="D13" s="63" t="s">
        <v>131</v>
      </c>
      <c r="E13" s="115">
        <v>6</v>
      </c>
      <c r="F13" s="62">
        <v>1</v>
      </c>
      <c r="G13" s="66">
        <v>1.62</v>
      </c>
      <c r="H13" s="72">
        <v>-11841741.92</v>
      </c>
      <c r="I13" s="73"/>
      <c r="J13" s="116">
        <f t="shared" si="0"/>
        <v>0</v>
      </c>
      <c r="K13" s="116">
        <f t="shared" si="1"/>
        <v>100</v>
      </c>
      <c r="L13" s="116">
        <f t="shared" si="2"/>
        <v>100</v>
      </c>
      <c r="M13" s="116">
        <f t="shared" si="3"/>
        <v>0</v>
      </c>
      <c r="N13" s="117">
        <f t="shared" si="5"/>
        <v>57.142857142857139</v>
      </c>
      <c r="O13" s="62">
        <v>1</v>
      </c>
      <c r="P13" s="211">
        <v>57.142857142857139</v>
      </c>
      <c r="Q13" s="72">
        <v>-1480217.74</v>
      </c>
      <c r="R13" s="212" t="s">
        <v>308</v>
      </c>
      <c r="S13" s="117">
        <v>0</v>
      </c>
      <c r="T13" s="117">
        <v>0</v>
      </c>
      <c r="U13" s="117">
        <v>1</v>
      </c>
      <c r="V13" s="117">
        <v>1</v>
      </c>
      <c r="W13" s="117">
        <v>1</v>
      </c>
      <c r="X13" s="117">
        <v>1</v>
      </c>
      <c r="Y13" s="117">
        <v>0</v>
      </c>
      <c r="Z13" s="119">
        <f t="shared" si="6"/>
        <v>4</v>
      </c>
      <c r="AA13" s="122">
        <f t="shared" si="7"/>
        <v>0</v>
      </c>
      <c r="AB13" s="122">
        <f t="shared" si="4"/>
        <v>0</v>
      </c>
      <c r="AC13" s="122">
        <f t="shared" si="4"/>
        <v>50</v>
      </c>
      <c r="AD13" s="122">
        <f t="shared" si="4"/>
        <v>50</v>
      </c>
      <c r="AE13" s="122">
        <f t="shared" si="4"/>
        <v>50</v>
      </c>
      <c r="AF13" s="122">
        <f t="shared" si="4"/>
        <v>50</v>
      </c>
      <c r="AG13" s="123">
        <f t="shared" si="8"/>
        <v>0</v>
      </c>
      <c r="AH13" s="122">
        <f t="shared" si="9"/>
        <v>57.142857142857139</v>
      </c>
      <c r="AJ13" s="48"/>
      <c r="AN13" s="48">
        <v>1</v>
      </c>
      <c r="AW13" s="48">
        <f t="shared" si="10"/>
        <v>1</v>
      </c>
    </row>
    <row r="14" spans="1:49" x14ac:dyDescent="0.4">
      <c r="A14" s="62">
        <v>10</v>
      </c>
      <c r="B14" s="63" t="s">
        <v>7</v>
      </c>
      <c r="C14" s="64" t="s">
        <v>17</v>
      </c>
      <c r="D14" s="63" t="s">
        <v>132</v>
      </c>
      <c r="E14" s="115">
        <v>6</v>
      </c>
      <c r="F14" s="62">
        <v>1</v>
      </c>
      <c r="G14" s="66">
        <v>1.32</v>
      </c>
      <c r="H14" s="72">
        <v>-18072990.57</v>
      </c>
      <c r="I14" s="73"/>
      <c r="J14" s="116">
        <f t="shared" si="0"/>
        <v>100</v>
      </c>
      <c r="K14" s="116">
        <f t="shared" si="1"/>
        <v>100</v>
      </c>
      <c r="L14" s="116">
        <f t="shared" si="2"/>
        <v>100</v>
      </c>
      <c r="M14" s="116">
        <f t="shared" si="3"/>
        <v>0</v>
      </c>
      <c r="N14" s="117">
        <f t="shared" si="5"/>
        <v>85.714285714285708</v>
      </c>
      <c r="O14" s="62">
        <v>1</v>
      </c>
      <c r="P14" s="211">
        <v>85.714285714285708</v>
      </c>
      <c r="Q14" s="72">
        <v>-2259123.82125</v>
      </c>
      <c r="R14" s="75" t="s">
        <v>307</v>
      </c>
      <c r="S14" s="117">
        <v>1</v>
      </c>
      <c r="T14" s="117">
        <v>1</v>
      </c>
      <c r="U14" s="117">
        <v>1</v>
      </c>
      <c r="V14" s="117">
        <v>1</v>
      </c>
      <c r="W14" s="117">
        <v>1</v>
      </c>
      <c r="X14" s="117">
        <v>1</v>
      </c>
      <c r="Y14" s="117">
        <v>0</v>
      </c>
      <c r="Z14" s="119">
        <f t="shared" si="6"/>
        <v>6</v>
      </c>
      <c r="AA14" s="122">
        <f t="shared" si="7"/>
        <v>50</v>
      </c>
      <c r="AB14" s="122">
        <f t="shared" si="4"/>
        <v>50</v>
      </c>
      <c r="AC14" s="122">
        <f t="shared" si="4"/>
        <v>50</v>
      </c>
      <c r="AD14" s="122">
        <f t="shared" si="4"/>
        <v>50</v>
      </c>
      <c r="AE14" s="122">
        <f t="shared" si="4"/>
        <v>50</v>
      </c>
      <c r="AF14" s="122">
        <f t="shared" si="4"/>
        <v>50</v>
      </c>
      <c r="AG14" s="123">
        <f t="shared" si="8"/>
        <v>0</v>
      </c>
      <c r="AH14" s="122">
        <f t="shared" si="9"/>
        <v>85.714285714285708</v>
      </c>
      <c r="AJ14" s="48"/>
      <c r="AN14" s="48">
        <v>1</v>
      </c>
      <c r="AW14" s="48">
        <f t="shared" si="10"/>
        <v>1</v>
      </c>
    </row>
    <row r="15" spans="1:49" x14ac:dyDescent="0.4">
      <c r="A15" s="62">
        <v>11</v>
      </c>
      <c r="B15" s="63" t="s">
        <v>7</v>
      </c>
      <c r="C15" s="64" t="s">
        <v>18</v>
      </c>
      <c r="D15" s="63" t="s">
        <v>133</v>
      </c>
      <c r="E15" s="115">
        <v>13</v>
      </c>
      <c r="F15" s="62">
        <v>2</v>
      </c>
      <c r="G15" s="83">
        <v>0.21</v>
      </c>
      <c r="H15" s="72">
        <v>-1205473.46</v>
      </c>
      <c r="I15" s="73"/>
      <c r="J15" s="116">
        <f t="shared" si="0"/>
        <v>50</v>
      </c>
      <c r="K15" s="116">
        <f t="shared" si="1"/>
        <v>100</v>
      </c>
      <c r="L15" s="116">
        <f t="shared" si="2"/>
        <v>100</v>
      </c>
      <c r="M15" s="116">
        <f t="shared" si="3"/>
        <v>100</v>
      </c>
      <c r="N15" s="117">
        <f t="shared" si="5"/>
        <v>85.714285714285708</v>
      </c>
      <c r="O15" s="62">
        <v>2</v>
      </c>
      <c r="P15" s="211">
        <v>85.714285714285708</v>
      </c>
      <c r="Q15" s="72">
        <v>-150684.1825</v>
      </c>
      <c r="R15" s="75" t="s">
        <v>307</v>
      </c>
      <c r="S15" s="117">
        <v>0</v>
      </c>
      <c r="T15" s="117">
        <v>1</v>
      </c>
      <c r="U15" s="117">
        <v>1</v>
      </c>
      <c r="V15" s="117">
        <v>1</v>
      </c>
      <c r="W15" s="117">
        <v>1</v>
      </c>
      <c r="X15" s="117">
        <v>1</v>
      </c>
      <c r="Y15" s="117">
        <v>1</v>
      </c>
      <c r="Z15" s="119">
        <f t="shared" si="6"/>
        <v>6</v>
      </c>
      <c r="AA15" s="122">
        <f t="shared" si="7"/>
        <v>0</v>
      </c>
      <c r="AB15" s="122">
        <f t="shared" si="4"/>
        <v>50</v>
      </c>
      <c r="AC15" s="122">
        <f t="shared" si="4"/>
        <v>50</v>
      </c>
      <c r="AD15" s="122">
        <f t="shared" si="4"/>
        <v>50</v>
      </c>
      <c r="AE15" s="122">
        <f t="shared" si="4"/>
        <v>50</v>
      </c>
      <c r="AF15" s="122">
        <f t="shared" si="4"/>
        <v>50</v>
      </c>
      <c r="AG15" s="123">
        <f t="shared" si="8"/>
        <v>100</v>
      </c>
      <c r="AH15" s="122">
        <f t="shared" si="9"/>
        <v>85.714285714285708</v>
      </c>
      <c r="AJ15" s="48"/>
      <c r="AN15" s="48">
        <v>2</v>
      </c>
      <c r="AW15" s="48">
        <f t="shared" si="10"/>
        <v>2</v>
      </c>
    </row>
    <row r="16" spans="1:49" x14ac:dyDescent="0.4">
      <c r="A16" s="62">
        <v>12</v>
      </c>
      <c r="B16" s="63" t="s">
        <v>7</v>
      </c>
      <c r="C16" s="64" t="s">
        <v>19</v>
      </c>
      <c r="D16" s="63" t="s">
        <v>134</v>
      </c>
      <c r="E16" s="115">
        <v>2</v>
      </c>
      <c r="F16" s="62">
        <v>4</v>
      </c>
      <c r="G16" s="83">
        <v>0.31</v>
      </c>
      <c r="H16" s="72">
        <v>-1744766.13</v>
      </c>
      <c r="I16" s="93" t="s">
        <v>6</v>
      </c>
      <c r="J16" s="116">
        <f t="shared" si="0"/>
        <v>50</v>
      </c>
      <c r="K16" s="116">
        <f t="shared" si="1"/>
        <v>100</v>
      </c>
      <c r="L16" s="116">
        <f t="shared" si="2"/>
        <v>100</v>
      </c>
      <c r="M16" s="116">
        <f t="shared" si="3"/>
        <v>0</v>
      </c>
      <c r="N16" s="117">
        <f t="shared" si="5"/>
        <v>71.428571428571431</v>
      </c>
      <c r="O16" s="62">
        <v>4</v>
      </c>
      <c r="P16" s="211">
        <v>71.428571428571431</v>
      </c>
      <c r="Q16" s="72">
        <v>-218095.76624999999</v>
      </c>
      <c r="R16" s="213" t="s">
        <v>310</v>
      </c>
      <c r="S16" s="117">
        <v>0</v>
      </c>
      <c r="T16" s="117">
        <v>1</v>
      </c>
      <c r="U16" s="117">
        <v>1</v>
      </c>
      <c r="V16" s="117">
        <v>1</v>
      </c>
      <c r="W16" s="117">
        <v>1</v>
      </c>
      <c r="X16" s="117">
        <v>1</v>
      </c>
      <c r="Y16" s="117">
        <v>0</v>
      </c>
      <c r="Z16" s="119">
        <f t="shared" si="6"/>
        <v>5</v>
      </c>
      <c r="AA16" s="122">
        <f t="shared" si="7"/>
        <v>0</v>
      </c>
      <c r="AB16" s="122">
        <f t="shared" si="4"/>
        <v>50</v>
      </c>
      <c r="AC16" s="122">
        <f t="shared" si="4"/>
        <v>50</v>
      </c>
      <c r="AD16" s="122">
        <f t="shared" si="4"/>
        <v>50</v>
      </c>
      <c r="AE16" s="122">
        <f t="shared" si="4"/>
        <v>50</v>
      </c>
      <c r="AF16" s="122">
        <f t="shared" si="4"/>
        <v>50</v>
      </c>
      <c r="AG16" s="123">
        <f t="shared" si="8"/>
        <v>0</v>
      </c>
      <c r="AH16" s="122">
        <f t="shared" si="9"/>
        <v>71.428571428571431</v>
      </c>
      <c r="AJ16" s="48"/>
      <c r="AN16" s="48">
        <v>4</v>
      </c>
      <c r="AW16" s="48">
        <f t="shared" si="10"/>
        <v>4</v>
      </c>
    </row>
    <row r="17" spans="1:49" x14ac:dyDescent="0.4">
      <c r="A17" s="62">
        <v>13</v>
      </c>
      <c r="B17" s="63" t="s">
        <v>20</v>
      </c>
      <c r="C17" s="64" t="s">
        <v>21</v>
      </c>
      <c r="D17" s="91" t="s">
        <v>20</v>
      </c>
      <c r="E17" s="120">
        <v>16</v>
      </c>
      <c r="F17" s="62">
        <v>1</v>
      </c>
      <c r="G17" s="66">
        <v>1.29</v>
      </c>
      <c r="H17" s="72">
        <v>16187648.51</v>
      </c>
      <c r="I17" s="73"/>
      <c r="J17" s="116">
        <f t="shared" si="0"/>
        <v>50</v>
      </c>
      <c r="K17" s="116">
        <f t="shared" si="1"/>
        <v>50</v>
      </c>
      <c r="L17" s="116">
        <f t="shared" si="2"/>
        <v>0</v>
      </c>
      <c r="M17" s="116">
        <f t="shared" si="3"/>
        <v>100</v>
      </c>
      <c r="N17" s="117">
        <f t="shared" si="5"/>
        <v>42.857142857142854</v>
      </c>
      <c r="O17" s="62">
        <v>1</v>
      </c>
      <c r="P17" s="78">
        <v>42.857142857142854</v>
      </c>
      <c r="Q17" s="72">
        <v>2023456.06375</v>
      </c>
      <c r="R17" s="212" t="s">
        <v>308</v>
      </c>
      <c r="S17" s="117">
        <v>0</v>
      </c>
      <c r="T17" s="117">
        <v>1</v>
      </c>
      <c r="U17" s="117">
        <v>0</v>
      </c>
      <c r="V17" s="117">
        <v>1</v>
      </c>
      <c r="W17" s="117">
        <v>0</v>
      </c>
      <c r="X17" s="117">
        <v>0</v>
      </c>
      <c r="Y17" s="117">
        <v>1</v>
      </c>
      <c r="Z17" s="119">
        <f t="shared" si="6"/>
        <v>3</v>
      </c>
      <c r="AA17" s="122">
        <f t="shared" si="7"/>
        <v>0</v>
      </c>
      <c r="AB17" s="122">
        <f t="shared" si="4"/>
        <v>50</v>
      </c>
      <c r="AC17" s="122">
        <f t="shared" si="4"/>
        <v>0</v>
      </c>
      <c r="AD17" s="122">
        <f t="shared" si="4"/>
        <v>50</v>
      </c>
      <c r="AE17" s="122">
        <f t="shared" si="4"/>
        <v>0</v>
      </c>
      <c r="AF17" s="122">
        <f t="shared" si="4"/>
        <v>0</v>
      </c>
      <c r="AG17" s="123">
        <f t="shared" si="8"/>
        <v>100</v>
      </c>
      <c r="AH17" s="122">
        <f t="shared" si="9"/>
        <v>42.857142857142854</v>
      </c>
      <c r="AJ17" s="48"/>
      <c r="AN17" s="48">
        <v>1</v>
      </c>
      <c r="AW17" s="48">
        <f t="shared" si="10"/>
        <v>1</v>
      </c>
    </row>
    <row r="18" spans="1:49" x14ac:dyDescent="0.4">
      <c r="A18" s="62">
        <v>14</v>
      </c>
      <c r="B18" s="63" t="s">
        <v>20</v>
      </c>
      <c r="C18" s="64" t="s">
        <v>22</v>
      </c>
      <c r="D18" s="91" t="s">
        <v>135</v>
      </c>
      <c r="E18" s="120">
        <v>6</v>
      </c>
      <c r="F18" s="62">
        <v>1</v>
      </c>
      <c r="G18" s="66">
        <v>1.48</v>
      </c>
      <c r="H18" s="72">
        <v>-11507508.210000001</v>
      </c>
      <c r="I18" s="73"/>
      <c r="J18" s="116">
        <f t="shared" si="0"/>
        <v>100</v>
      </c>
      <c r="K18" s="116">
        <f t="shared" si="1"/>
        <v>100</v>
      </c>
      <c r="L18" s="116">
        <f t="shared" si="2"/>
        <v>100</v>
      </c>
      <c r="M18" s="116">
        <f t="shared" si="3"/>
        <v>100</v>
      </c>
      <c r="N18" s="117">
        <f t="shared" si="5"/>
        <v>100</v>
      </c>
      <c r="O18" s="62">
        <v>1</v>
      </c>
      <c r="P18" s="211">
        <v>100</v>
      </c>
      <c r="Q18" s="72">
        <v>-1438438.5262500001</v>
      </c>
      <c r="R18" s="75" t="s">
        <v>307</v>
      </c>
      <c r="S18" s="117">
        <v>1</v>
      </c>
      <c r="T18" s="117">
        <v>1</v>
      </c>
      <c r="U18" s="117">
        <v>1</v>
      </c>
      <c r="V18" s="117">
        <v>1</v>
      </c>
      <c r="W18" s="117">
        <v>1</v>
      </c>
      <c r="X18" s="117">
        <v>1</v>
      </c>
      <c r="Y18" s="117">
        <v>1</v>
      </c>
      <c r="Z18" s="119">
        <f t="shared" si="6"/>
        <v>7</v>
      </c>
      <c r="AA18" s="122">
        <f t="shared" si="7"/>
        <v>50</v>
      </c>
      <c r="AB18" s="122">
        <f t="shared" si="4"/>
        <v>50</v>
      </c>
      <c r="AC18" s="122">
        <f t="shared" si="4"/>
        <v>50</v>
      </c>
      <c r="AD18" s="122">
        <f t="shared" si="4"/>
        <v>50</v>
      </c>
      <c r="AE18" s="122">
        <f t="shared" si="4"/>
        <v>50</v>
      </c>
      <c r="AF18" s="122">
        <f t="shared" si="4"/>
        <v>50</v>
      </c>
      <c r="AG18" s="123">
        <f t="shared" si="8"/>
        <v>100</v>
      </c>
      <c r="AH18" s="122">
        <f t="shared" si="9"/>
        <v>100</v>
      </c>
      <c r="AJ18" s="48"/>
      <c r="AN18" s="48">
        <v>1</v>
      </c>
      <c r="AW18" s="48">
        <f t="shared" si="10"/>
        <v>1</v>
      </c>
    </row>
    <row r="19" spans="1:49" x14ac:dyDescent="0.4">
      <c r="A19" s="62">
        <v>15</v>
      </c>
      <c r="B19" s="63" t="s">
        <v>20</v>
      </c>
      <c r="C19" s="64" t="s">
        <v>23</v>
      </c>
      <c r="D19" s="91" t="s">
        <v>136</v>
      </c>
      <c r="E19" s="120">
        <v>9</v>
      </c>
      <c r="F19" s="62">
        <v>2</v>
      </c>
      <c r="G19" s="83">
        <v>0.39</v>
      </c>
      <c r="H19" s="72">
        <v>-8719430.9299999997</v>
      </c>
      <c r="I19" s="73"/>
      <c r="J19" s="116">
        <f t="shared" si="0"/>
        <v>50</v>
      </c>
      <c r="K19" s="116">
        <f t="shared" si="1"/>
        <v>100</v>
      </c>
      <c r="L19" s="116">
        <f t="shared" si="2"/>
        <v>100</v>
      </c>
      <c r="M19" s="116">
        <f t="shared" si="3"/>
        <v>100</v>
      </c>
      <c r="N19" s="117">
        <f t="shared" si="5"/>
        <v>85.714285714285708</v>
      </c>
      <c r="O19" s="62">
        <v>2</v>
      </c>
      <c r="P19" s="211">
        <v>85.714285714285708</v>
      </c>
      <c r="Q19" s="72">
        <v>-1089928.86625</v>
      </c>
      <c r="R19" s="75" t="s">
        <v>307</v>
      </c>
      <c r="S19" s="117">
        <v>0</v>
      </c>
      <c r="T19" s="117">
        <v>1</v>
      </c>
      <c r="U19" s="117">
        <v>1</v>
      </c>
      <c r="V19" s="117">
        <v>1</v>
      </c>
      <c r="W19" s="117">
        <v>1</v>
      </c>
      <c r="X19" s="117">
        <v>1</v>
      </c>
      <c r="Y19" s="117">
        <v>1</v>
      </c>
      <c r="Z19" s="119">
        <f t="shared" si="6"/>
        <v>6</v>
      </c>
      <c r="AA19" s="122">
        <f t="shared" si="7"/>
        <v>0</v>
      </c>
      <c r="AB19" s="122">
        <f t="shared" si="4"/>
        <v>50</v>
      </c>
      <c r="AC19" s="122">
        <f t="shared" si="4"/>
        <v>50</v>
      </c>
      <c r="AD19" s="122">
        <f t="shared" si="4"/>
        <v>50</v>
      </c>
      <c r="AE19" s="122">
        <f t="shared" si="4"/>
        <v>50</v>
      </c>
      <c r="AF19" s="122">
        <f t="shared" si="4"/>
        <v>50</v>
      </c>
      <c r="AG19" s="123">
        <f t="shared" si="8"/>
        <v>100</v>
      </c>
      <c r="AH19" s="122">
        <f t="shared" si="9"/>
        <v>85.714285714285708</v>
      </c>
      <c r="AJ19" s="48"/>
      <c r="AN19" s="48">
        <v>2</v>
      </c>
      <c r="AW19" s="48">
        <f t="shared" si="10"/>
        <v>2</v>
      </c>
    </row>
    <row r="20" spans="1:49" x14ac:dyDescent="0.4">
      <c r="A20" s="62">
        <v>16</v>
      </c>
      <c r="B20" s="63" t="s">
        <v>20</v>
      </c>
      <c r="C20" s="64" t="s">
        <v>24</v>
      </c>
      <c r="D20" s="91" t="s">
        <v>137</v>
      </c>
      <c r="E20" s="120">
        <v>13</v>
      </c>
      <c r="F20" s="62">
        <v>1</v>
      </c>
      <c r="G20" s="66">
        <v>0.82</v>
      </c>
      <c r="H20" s="72">
        <v>-2487968.11</v>
      </c>
      <c r="I20" s="73"/>
      <c r="J20" s="116">
        <f t="shared" si="0"/>
        <v>0</v>
      </c>
      <c r="K20" s="116">
        <f t="shared" si="1"/>
        <v>50</v>
      </c>
      <c r="L20" s="116">
        <f t="shared" si="2"/>
        <v>0</v>
      </c>
      <c r="M20" s="116">
        <f t="shared" si="3"/>
        <v>100</v>
      </c>
      <c r="N20" s="117">
        <f t="shared" si="5"/>
        <v>28.571428571428569</v>
      </c>
      <c r="O20" s="62">
        <v>1</v>
      </c>
      <c r="P20" s="78">
        <v>28.571428571428569</v>
      </c>
      <c r="Q20" s="72">
        <v>-310996.01374999998</v>
      </c>
      <c r="R20" s="212" t="s">
        <v>308</v>
      </c>
      <c r="S20" s="117">
        <v>0</v>
      </c>
      <c r="T20" s="117">
        <v>0</v>
      </c>
      <c r="U20" s="117">
        <v>0</v>
      </c>
      <c r="V20" s="117">
        <v>1</v>
      </c>
      <c r="W20" s="117">
        <v>0</v>
      </c>
      <c r="X20" s="117">
        <v>0</v>
      </c>
      <c r="Y20" s="117">
        <v>1</v>
      </c>
      <c r="Z20" s="119">
        <f t="shared" si="6"/>
        <v>2</v>
      </c>
      <c r="AA20" s="122">
        <f t="shared" si="7"/>
        <v>0</v>
      </c>
      <c r="AB20" s="122">
        <f t="shared" si="4"/>
        <v>0</v>
      </c>
      <c r="AC20" s="122">
        <f t="shared" si="4"/>
        <v>0</v>
      </c>
      <c r="AD20" s="122">
        <f t="shared" si="4"/>
        <v>50</v>
      </c>
      <c r="AE20" s="122">
        <f t="shared" si="4"/>
        <v>0</v>
      </c>
      <c r="AF20" s="122">
        <f t="shared" si="4"/>
        <v>0</v>
      </c>
      <c r="AG20" s="123">
        <f t="shared" si="8"/>
        <v>100</v>
      </c>
      <c r="AH20" s="122">
        <f t="shared" si="9"/>
        <v>28.571428571428569</v>
      </c>
      <c r="AJ20" s="48"/>
      <c r="AN20" s="48">
        <v>1</v>
      </c>
      <c r="AW20" s="48">
        <f t="shared" si="10"/>
        <v>1</v>
      </c>
    </row>
    <row r="21" spans="1:49" x14ac:dyDescent="0.4">
      <c r="A21" s="62">
        <v>17</v>
      </c>
      <c r="B21" s="63" t="s">
        <v>20</v>
      </c>
      <c r="C21" s="64" t="s">
        <v>25</v>
      </c>
      <c r="D21" s="91" t="s">
        <v>138</v>
      </c>
      <c r="E21" s="120">
        <v>6</v>
      </c>
      <c r="F21" s="62">
        <v>1</v>
      </c>
      <c r="G21" s="66">
        <v>1.61</v>
      </c>
      <c r="H21" s="72">
        <v>-12562151.310000001</v>
      </c>
      <c r="I21" s="73"/>
      <c r="J21" s="116">
        <f t="shared" si="0"/>
        <v>100</v>
      </c>
      <c r="K21" s="116">
        <f t="shared" si="1"/>
        <v>100</v>
      </c>
      <c r="L21" s="116">
        <f t="shared" si="2"/>
        <v>50</v>
      </c>
      <c r="M21" s="116">
        <f t="shared" si="3"/>
        <v>100</v>
      </c>
      <c r="N21" s="117">
        <f t="shared" si="5"/>
        <v>85.714285714285708</v>
      </c>
      <c r="O21" s="62">
        <v>1</v>
      </c>
      <c r="P21" s="211">
        <v>85.714285714285708</v>
      </c>
      <c r="Q21" s="72">
        <v>-1570268.9137500001</v>
      </c>
      <c r="R21" s="75" t="s">
        <v>307</v>
      </c>
      <c r="S21" s="117">
        <v>1</v>
      </c>
      <c r="T21" s="117">
        <v>1</v>
      </c>
      <c r="U21" s="117">
        <v>1</v>
      </c>
      <c r="V21" s="117">
        <v>1</v>
      </c>
      <c r="W21" s="117">
        <v>0</v>
      </c>
      <c r="X21" s="117">
        <v>1</v>
      </c>
      <c r="Y21" s="117">
        <v>1</v>
      </c>
      <c r="Z21" s="119">
        <f t="shared" si="6"/>
        <v>6</v>
      </c>
      <c r="AA21" s="122">
        <f t="shared" si="7"/>
        <v>50</v>
      </c>
      <c r="AB21" s="122">
        <f t="shared" si="7"/>
        <v>50</v>
      </c>
      <c r="AC21" s="122">
        <f t="shared" si="7"/>
        <v>50</v>
      </c>
      <c r="AD21" s="122">
        <f t="shared" si="7"/>
        <v>50</v>
      </c>
      <c r="AE21" s="122">
        <f t="shared" si="7"/>
        <v>0</v>
      </c>
      <c r="AF21" s="122">
        <f t="shared" si="7"/>
        <v>50</v>
      </c>
      <c r="AG21" s="123">
        <f t="shared" si="8"/>
        <v>100</v>
      </c>
      <c r="AH21" s="122">
        <f t="shared" si="9"/>
        <v>85.714285714285708</v>
      </c>
      <c r="AJ21" s="48"/>
      <c r="AN21" s="48">
        <v>1</v>
      </c>
      <c r="AW21" s="48">
        <f t="shared" si="10"/>
        <v>1</v>
      </c>
    </row>
    <row r="22" spans="1:49" x14ac:dyDescent="0.4">
      <c r="A22" s="62">
        <v>18</v>
      </c>
      <c r="B22" s="63" t="s">
        <v>20</v>
      </c>
      <c r="C22" s="64" t="s">
        <v>26</v>
      </c>
      <c r="D22" s="91" t="s">
        <v>139</v>
      </c>
      <c r="E22" s="120">
        <v>6</v>
      </c>
      <c r="F22" s="62">
        <v>0</v>
      </c>
      <c r="G22" s="66">
        <v>2.09</v>
      </c>
      <c r="H22" s="72">
        <v>6375724.8600000003</v>
      </c>
      <c r="I22" s="73"/>
      <c r="J22" s="116">
        <f t="shared" si="0"/>
        <v>50</v>
      </c>
      <c r="K22" s="116">
        <f t="shared" si="1"/>
        <v>100</v>
      </c>
      <c r="L22" s="116">
        <f t="shared" si="2"/>
        <v>50</v>
      </c>
      <c r="M22" s="116">
        <f t="shared" si="3"/>
        <v>0</v>
      </c>
      <c r="N22" s="117">
        <f t="shared" si="5"/>
        <v>57.142857142857139</v>
      </c>
      <c r="O22" s="62">
        <v>0</v>
      </c>
      <c r="P22" s="211">
        <v>57.142857142857139</v>
      </c>
      <c r="Q22" s="72">
        <v>796965.60750000004</v>
      </c>
      <c r="R22" s="75" t="s">
        <v>307</v>
      </c>
      <c r="S22" s="117">
        <v>0</v>
      </c>
      <c r="T22" s="117">
        <v>1</v>
      </c>
      <c r="U22" s="117">
        <v>1</v>
      </c>
      <c r="V22" s="117">
        <v>1</v>
      </c>
      <c r="W22" s="117">
        <v>0</v>
      </c>
      <c r="X22" s="117">
        <v>1</v>
      </c>
      <c r="Y22" s="117">
        <v>0</v>
      </c>
      <c r="Z22" s="119">
        <f t="shared" si="6"/>
        <v>4</v>
      </c>
      <c r="AA22" s="122">
        <f t="shared" ref="AA22:AF57" si="11">IF(S22=1,50,0)</f>
        <v>0</v>
      </c>
      <c r="AB22" s="122">
        <f t="shared" si="11"/>
        <v>50</v>
      </c>
      <c r="AC22" s="122">
        <f t="shared" si="11"/>
        <v>50</v>
      </c>
      <c r="AD22" s="122">
        <f t="shared" si="11"/>
        <v>50</v>
      </c>
      <c r="AE22" s="122">
        <f t="shared" si="11"/>
        <v>0</v>
      </c>
      <c r="AF22" s="122">
        <f t="shared" si="11"/>
        <v>50</v>
      </c>
      <c r="AG22" s="123">
        <f t="shared" si="8"/>
        <v>0</v>
      </c>
      <c r="AH22" s="122">
        <f t="shared" si="9"/>
        <v>57.142857142857139</v>
      </c>
      <c r="AJ22" s="48"/>
      <c r="AN22" s="48">
        <v>0</v>
      </c>
      <c r="AW22" s="48">
        <f t="shared" si="10"/>
        <v>0</v>
      </c>
    </row>
    <row r="23" spans="1:49" x14ac:dyDescent="0.4">
      <c r="A23" s="62">
        <v>19</v>
      </c>
      <c r="B23" s="63" t="s">
        <v>20</v>
      </c>
      <c r="C23" s="64" t="s">
        <v>27</v>
      </c>
      <c r="D23" s="91" t="s">
        <v>140</v>
      </c>
      <c r="E23" s="120">
        <v>6</v>
      </c>
      <c r="F23" s="62">
        <v>1</v>
      </c>
      <c r="G23" s="66">
        <v>0.85</v>
      </c>
      <c r="H23" s="72">
        <v>-9853546.9800000004</v>
      </c>
      <c r="I23" s="73"/>
      <c r="J23" s="116">
        <f t="shared" si="0"/>
        <v>0</v>
      </c>
      <c r="K23" s="116">
        <f t="shared" si="1"/>
        <v>100</v>
      </c>
      <c r="L23" s="116">
        <f t="shared" si="2"/>
        <v>50</v>
      </c>
      <c r="M23" s="116">
        <f t="shared" si="3"/>
        <v>100</v>
      </c>
      <c r="N23" s="117">
        <f t="shared" si="5"/>
        <v>57.142857142857139</v>
      </c>
      <c r="O23" s="62">
        <v>1</v>
      </c>
      <c r="P23" s="211">
        <v>57.142857142857139</v>
      </c>
      <c r="Q23" s="72">
        <v>-1231693.3725000001</v>
      </c>
      <c r="R23" s="75" t="s">
        <v>307</v>
      </c>
      <c r="S23" s="117">
        <v>0</v>
      </c>
      <c r="T23" s="117">
        <v>0</v>
      </c>
      <c r="U23" s="117">
        <v>1</v>
      </c>
      <c r="V23" s="117">
        <v>1</v>
      </c>
      <c r="W23" s="117">
        <v>1</v>
      </c>
      <c r="X23" s="117">
        <v>0</v>
      </c>
      <c r="Y23" s="117">
        <v>1</v>
      </c>
      <c r="Z23" s="119">
        <f t="shared" si="6"/>
        <v>4</v>
      </c>
      <c r="AA23" s="122">
        <f t="shared" si="11"/>
        <v>0</v>
      </c>
      <c r="AB23" s="122">
        <f t="shared" si="11"/>
        <v>0</v>
      </c>
      <c r="AC23" s="122">
        <f t="shared" si="11"/>
        <v>50</v>
      </c>
      <c r="AD23" s="122">
        <f t="shared" si="11"/>
        <v>50</v>
      </c>
      <c r="AE23" s="122">
        <f t="shared" si="11"/>
        <v>50</v>
      </c>
      <c r="AF23" s="122">
        <f t="shared" si="11"/>
        <v>0</v>
      </c>
      <c r="AG23" s="123">
        <f t="shared" si="8"/>
        <v>100</v>
      </c>
      <c r="AH23" s="122">
        <f t="shared" si="9"/>
        <v>57.142857142857139</v>
      </c>
      <c r="AJ23" s="48"/>
      <c r="AN23" s="48">
        <v>1</v>
      </c>
      <c r="AW23" s="48">
        <f t="shared" si="10"/>
        <v>1</v>
      </c>
    </row>
    <row r="24" spans="1:49" x14ac:dyDescent="0.4">
      <c r="A24" s="62">
        <v>20</v>
      </c>
      <c r="B24" s="63" t="s">
        <v>20</v>
      </c>
      <c r="C24" s="64" t="s">
        <v>28</v>
      </c>
      <c r="D24" s="91" t="s">
        <v>141</v>
      </c>
      <c r="E24" s="120">
        <v>2</v>
      </c>
      <c r="F24" s="62">
        <v>3</v>
      </c>
      <c r="G24" s="83">
        <v>0.25</v>
      </c>
      <c r="H24" s="72">
        <v>-4529537.45</v>
      </c>
      <c r="I24" s="73"/>
      <c r="J24" s="116">
        <f t="shared" si="0"/>
        <v>50</v>
      </c>
      <c r="K24" s="116">
        <f t="shared" si="1"/>
        <v>100</v>
      </c>
      <c r="L24" s="116">
        <f t="shared" si="2"/>
        <v>100</v>
      </c>
      <c r="M24" s="116">
        <f t="shared" si="3"/>
        <v>0</v>
      </c>
      <c r="N24" s="117">
        <f t="shared" si="5"/>
        <v>71.428571428571431</v>
      </c>
      <c r="O24" s="62">
        <v>3</v>
      </c>
      <c r="P24" s="211">
        <v>71.428571428571431</v>
      </c>
      <c r="Q24" s="72">
        <v>-566192.18125000002</v>
      </c>
      <c r="R24" s="212" t="s">
        <v>308</v>
      </c>
      <c r="S24" s="117">
        <v>0</v>
      </c>
      <c r="T24" s="117">
        <v>1</v>
      </c>
      <c r="U24" s="117">
        <v>1</v>
      </c>
      <c r="V24" s="117">
        <v>1</v>
      </c>
      <c r="W24" s="117">
        <v>1</v>
      </c>
      <c r="X24" s="117">
        <v>1</v>
      </c>
      <c r="Y24" s="117">
        <v>0</v>
      </c>
      <c r="Z24" s="119">
        <f t="shared" si="6"/>
        <v>5</v>
      </c>
      <c r="AA24" s="122">
        <f t="shared" si="11"/>
        <v>0</v>
      </c>
      <c r="AB24" s="122">
        <f t="shared" si="11"/>
        <v>50</v>
      </c>
      <c r="AC24" s="122">
        <f t="shared" si="11"/>
        <v>50</v>
      </c>
      <c r="AD24" s="122">
        <f t="shared" si="11"/>
        <v>50</v>
      </c>
      <c r="AE24" s="122">
        <f t="shared" si="11"/>
        <v>50</v>
      </c>
      <c r="AF24" s="122">
        <f t="shared" si="11"/>
        <v>50</v>
      </c>
      <c r="AG24" s="123">
        <f t="shared" si="8"/>
        <v>0</v>
      </c>
      <c r="AH24" s="122">
        <f t="shared" si="9"/>
        <v>71.428571428571431</v>
      </c>
      <c r="AJ24" s="48"/>
      <c r="AN24" s="48">
        <v>3</v>
      </c>
      <c r="AW24" s="48">
        <f t="shared" si="10"/>
        <v>3</v>
      </c>
    </row>
    <row r="25" spans="1:49" x14ac:dyDescent="0.4">
      <c r="A25" s="62">
        <v>21</v>
      </c>
      <c r="B25" s="63" t="s">
        <v>29</v>
      </c>
      <c r="C25" s="64" t="s">
        <v>30</v>
      </c>
      <c r="D25" s="91" t="s">
        <v>29</v>
      </c>
      <c r="E25" s="120">
        <v>17</v>
      </c>
      <c r="F25" s="62">
        <v>1</v>
      </c>
      <c r="G25" s="66">
        <v>0.76</v>
      </c>
      <c r="H25" s="72">
        <v>618817390.61000001</v>
      </c>
      <c r="I25" s="73"/>
      <c r="J25" s="116">
        <f t="shared" si="0"/>
        <v>100</v>
      </c>
      <c r="K25" s="116">
        <f t="shared" si="1"/>
        <v>50</v>
      </c>
      <c r="L25" s="116">
        <f t="shared" si="2"/>
        <v>0</v>
      </c>
      <c r="M25" s="116">
        <f t="shared" si="3"/>
        <v>100</v>
      </c>
      <c r="N25" s="117">
        <f t="shared" si="5"/>
        <v>57.142857142857139</v>
      </c>
      <c r="O25" s="62">
        <v>1</v>
      </c>
      <c r="P25" s="211">
        <v>57.142857142857139</v>
      </c>
      <c r="Q25" s="72">
        <v>77352173.826250002</v>
      </c>
      <c r="R25" s="212" t="s">
        <v>308</v>
      </c>
      <c r="S25" s="117">
        <v>1</v>
      </c>
      <c r="T25" s="117">
        <v>1</v>
      </c>
      <c r="U25" s="117">
        <v>0</v>
      </c>
      <c r="V25" s="117">
        <v>1</v>
      </c>
      <c r="W25" s="117">
        <v>0</v>
      </c>
      <c r="X25" s="117">
        <v>0</v>
      </c>
      <c r="Y25" s="117">
        <v>1</v>
      </c>
      <c r="Z25" s="119">
        <f t="shared" si="6"/>
        <v>4</v>
      </c>
      <c r="AA25" s="122">
        <f t="shared" si="11"/>
        <v>50</v>
      </c>
      <c r="AB25" s="122">
        <f t="shared" si="11"/>
        <v>50</v>
      </c>
      <c r="AC25" s="122">
        <f t="shared" si="11"/>
        <v>0</v>
      </c>
      <c r="AD25" s="122">
        <f t="shared" si="11"/>
        <v>50</v>
      </c>
      <c r="AE25" s="122">
        <f t="shared" si="11"/>
        <v>0</v>
      </c>
      <c r="AF25" s="122">
        <f t="shared" si="11"/>
        <v>0</v>
      </c>
      <c r="AG25" s="123">
        <f t="shared" si="8"/>
        <v>100</v>
      </c>
      <c r="AH25" s="122">
        <f t="shared" si="9"/>
        <v>57.142857142857139</v>
      </c>
      <c r="AJ25" s="48"/>
      <c r="AN25" s="48">
        <v>1</v>
      </c>
      <c r="AW25" s="48">
        <f t="shared" si="10"/>
        <v>1</v>
      </c>
    </row>
    <row r="26" spans="1:49" x14ac:dyDescent="0.4">
      <c r="A26" s="62">
        <v>22</v>
      </c>
      <c r="B26" s="63" t="s">
        <v>29</v>
      </c>
      <c r="C26" s="64" t="s">
        <v>31</v>
      </c>
      <c r="D26" s="91" t="s">
        <v>142</v>
      </c>
      <c r="E26" s="120">
        <v>5</v>
      </c>
      <c r="F26" s="62">
        <v>1</v>
      </c>
      <c r="G26" s="66">
        <v>2.57</v>
      </c>
      <c r="H26" s="72">
        <v>-4999122.13</v>
      </c>
      <c r="I26" s="73"/>
      <c r="J26" s="116">
        <f t="shared" si="0"/>
        <v>100</v>
      </c>
      <c r="K26" s="116">
        <f t="shared" si="1"/>
        <v>100</v>
      </c>
      <c r="L26" s="116">
        <f t="shared" si="2"/>
        <v>100</v>
      </c>
      <c r="M26" s="116">
        <f t="shared" si="3"/>
        <v>100</v>
      </c>
      <c r="N26" s="117">
        <f t="shared" si="5"/>
        <v>100</v>
      </c>
      <c r="O26" s="62">
        <v>1</v>
      </c>
      <c r="P26" s="211">
        <v>100</v>
      </c>
      <c r="Q26" s="72">
        <v>-624890.26624999999</v>
      </c>
      <c r="R26" s="75" t="s">
        <v>307</v>
      </c>
      <c r="S26" s="117">
        <v>1</v>
      </c>
      <c r="T26" s="117">
        <v>1</v>
      </c>
      <c r="U26" s="117">
        <v>1</v>
      </c>
      <c r="V26" s="117">
        <v>1</v>
      </c>
      <c r="W26" s="117">
        <v>1</v>
      </c>
      <c r="X26" s="117">
        <v>1</v>
      </c>
      <c r="Y26" s="117">
        <v>1</v>
      </c>
      <c r="Z26" s="119">
        <f t="shared" si="6"/>
        <v>7</v>
      </c>
      <c r="AA26" s="122">
        <f t="shared" si="11"/>
        <v>50</v>
      </c>
      <c r="AB26" s="122">
        <f t="shared" si="11"/>
        <v>50</v>
      </c>
      <c r="AC26" s="122">
        <f t="shared" si="11"/>
        <v>50</v>
      </c>
      <c r="AD26" s="122">
        <f t="shared" si="11"/>
        <v>50</v>
      </c>
      <c r="AE26" s="122">
        <f t="shared" si="11"/>
        <v>50</v>
      </c>
      <c r="AF26" s="122">
        <f t="shared" si="11"/>
        <v>50</v>
      </c>
      <c r="AG26" s="123">
        <f t="shared" si="8"/>
        <v>100</v>
      </c>
      <c r="AH26" s="122">
        <f t="shared" si="9"/>
        <v>100</v>
      </c>
      <c r="AJ26" s="48"/>
      <c r="AN26" s="48">
        <v>1</v>
      </c>
      <c r="AW26" s="48">
        <f t="shared" si="10"/>
        <v>1</v>
      </c>
    </row>
    <row r="27" spans="1:49" x14ac:dyDescent="0.4">
      <c r="A27" s="62">
        <v>23</v>
      </c>
      <c r="B27" s="63" t="s">
        <v>29</v>
      </c>
      <c r="C27" s="64" t="s">
        <v>32</v>
      </c>
      <c r="D27" s="91" t="s">
        <v>143</v>
      </c>
      <c r="E27" s="120">
        <v>6</v>
      </c>
      <c r="F27" s="62">
        <v>2</v>
      </c>
      <c r="G27" s="66">
        <v>0.54</v>
      </c>
      <c r="H27" s="72">
        <v>3728494.09</v>
      </c>
      <c r="I27" s="73"/>
      <c r="J27" s="116">
        <f t="shared" si="0"/>
        <v>100</v>
      </c>
      <c r="K27" s="116">
        <f t="shared" si="1"/>
        <v>100</v>
      </c>
      <c r="L27" s="116">
        <f t="shared" si="2"/>
        <v>50</v>
      </c>
      <c r="M27" s="116">
        <f t="shared" si="3"/>
        <v>0</v>
      </c>
      <c r="N27" s="117">
        <f t="shared" si="5"/>
        <v>71.428571428571431</v>
      </c>
      <c r="O27" s="62">
        <v>2</v>
      </c>
      <c r="P27" s="211">
        <v>71.428571428571431</v>
      </c>
      <c r="Q27" s="72">
        <v>466061.76124999998</v>
      </c>
      <c r="R27" s="75" t="s">
        <v>307</v>
      </c>
      <c r="S27" s="117">
        <v>1</v>
      </c>
      <c r="T27" s="117">
        <v>1</v>
      </c>
      <c r="U27" s="117">
        <v>1</v>
      </c>
      <c r="V27" s="117">
        <v>1</v>
      </c>
      <c r="W27" s="117">
        <v>1</v>
      </c>
      <c r="X27" s="117">
        <v>0</v>
      </c>
      <c r="Y27" s="117">
        <v>0</v>
      </c>
      <c r="Z27" s="119">
        <f t="shared" si="6"/>
        <v>5</v>
      </c>
      <c r="AA27" s="122">
        <f t="shared" si="11"/>
        <v>50</v>
      </c>
      <c r="AB27" s="122">
        <f t="shared" si="11"/>
        <v>50</v>
      </c>
      <c r="AC27" s="122">
        <f t="shared" si="11"/>
        <v>50</v>
      </c>
      <c r="AD27" s="122">
        <f t="shared" si="11"/>
        <v>50</v>
      </c>
      <c r="AE27" s="122">
        <f t="shared" si="11"/>
        <v>50</v>
      </c>
      <c r="AF27" s="122">
        <f t="shared" si="11"/>
        <v>0</v>
      </c>
      <c r="AG27" s="123">
        <f t="shared" si="8"/>
        <v>0</v>
      </c>
      <c r="AH27" s="122">
        <f t="shared" si="9"/>
        <v>71.428571428571431</v>
      </c>
      <c r="AJ27" s="48"/>
      <c r="AN27" s="48">
        <v>2</v>
      </c>
      <c r="AW27" s="48">
        <f t="shared" si="10"/>
        <v>2</v>
      </c>
    </row>
    <row r="28" spans="1:49" x14ac:dyDescent="0.4">
      <c r="A28" s="62">
        <v>24</v>
      </c>
      <c r="B28" s="63" t="s">
        <v>29</v>
      </c>
      <c r="C28" s="64" t="s">
        <v>33</v>
      </c>
      <c r="D28" s="91" t="s">
        <v>144</v>
      </c>
      <c r="E28" s="120">
        <v>6</v>
      </c>
      <c r="F28" s="62">
        <v>0</v>
      </c>
      <c r="G28" s="66">
        <v>1.0900000000000001</v>
      </c>
      <c r="H28" s="72">
        <v>8303657.6900000004</v>
      </c>
      <c r="I28" s="73"/>
      <c r="J28" s="116">
        <f t="shared" si="0"/>
        <v>100</v>
      </c>
      <c r="K28" s="116">
        <f t="shared" si="1"/>
        <v>100</v>
      </c>
      <c r="L28" s="116">
        <f t="shared" si="2"/>
        <v>100</v>
      </c>
      <c r="M28" s="116">
        <f t="shared" si="3"/>
        <v>0</v>
      </c>
      <c r="N28" s="117">
        <f t="shared" si="5"/>
        <v>85.714285714285708</v>
      </c>
      <c r="O28" s="62">
        <v>0</v>
      </c>
      <c r="P28" s="211">
        <v>85.714285714285708</v>
      </c>
      <c r="Q28" s="72">
        <v>1037957.2112500001</v>
      </c>
      <c r="R28" s="75" t="s">
        <v>307</v>
      </c>
      <c r="S28" s="117">
        <v>1</v>
      </c>
      <c r="T28" s="117">
        <v>1</v>
      </c>
      <c r="U28" s="117">
        <v>1</v>
      </c>
      <c r="V28" s="117">
        <v>1</v>
      </c>
      <c r="W28" s="117">
        <v>1</v>
      </c>
      <c r="X28" s="117">
        <v>1</v>
      </c>
      <c r="Y28" s="117">
        <v>0</v>
      </c>
      <c r="Z28" s="119">
        <f t="shared" si="6"/>
        <v>6</v>
      </c>
      <c r="AA28" s="122">
        <f t="shared" si="11"/>
        <v>50</v>
      </c>
      <c r="AB28" s="122">
        <f t="shared" si="11"/>
        <v>50</v>
      </c>
      <c r="AC28" s="122">
        <f t="shared" si="11"/>
        <v>50</v>
      </c>
      <c r="AD28" s="122">
        <f t="shared" si="11"/>
        <v>50</v>
      </c>
      <c r="AE28" s="122">
        <f t="shared" si="11"/>
        <v>50</v>
      </c>
      <c r="AF28" s="122">
        <f t="shared" si="11"/>
        <v>50</v>
      </c>
      <c r="AG28" s="123">
        <f t="shared" si="8"/>
        <v>0</v>
      </c>
      <c r="AH28" s="122">
        <f t="shared" si="9"/>
        <v>85.714285714285708</v>
      </c>
      <c r="AJ28" s="48"/>
      <c r="AN28" s="48">
        <v>0</v>
      </c>
      <c r="AW28" s="48">
        <f t="shared" si="10"/>
        <v>0</v>
      </c>
    </row>
    <row r="29" spans="1:49" x14ac:dyDescent="0.4">
      <c r="A29" s="62">
        <v>25</v>
      </c>
      <c r="B29" s="63" t="s">
        <v>29</v>
      </c>
      <c r="C29" s="64" t="s">
        <v>34</v>
      </c>
      <c r="D29" s="91" t="s">
        <v>145</v>
      </c>
      <c r="E29" s="120">
        <v>2</v>
      </c>
      <c r="F29" s="62">
        <v>3</v>
      </c>
      <c r="G29" s="83">
        <v>0.18</v>
      </c>
      <c r="H29" s="72">
        <v>-281817.14</v>
      </c>
      <c r="I29" s="73"/>
      <c r="J29" s="116">
        <f t="shared" si="0"/>
        <v>50</v>
      </c>
      <c r="K29" s="116">
        <f t="shared" si="1"/>
        <v>50</v>
      </c>
      <c r="L29" s="116">
        <f t="shared" si="2"/>
        <v>100</v>
      </c>
      <c r="M29" s="116">
        <f t="shared" si="3"/>
        <v>100</v>
      </c>
      <c r="N29" s="117">
        <f t="shared" si="5"/>
        <v>71.428571428571431</v>
      </c>
      <c r="O29" s="62">
        <v>3</v>
      </c>
      <c r="P29" s="211">
        <v>71.428571428571431</v>
      </c>
      <c r="Q29" s="72">
        <v>-35227.142500000002</v>
      </c>
      <c r="R29" s="75" t="s">
        <v>307</v>
      </c>
      <c r="S29" s="117">
        <v>0</v>
      </c>
      <c r="T29" s="117">
        <v>1</v>
      </c>
      <c r="U29" s="117">
        <v>0</v>
      </c>
      <c r="V29" s="117">
        <v>1</v>
      </c>
      <c r="W29" s="117">
        <v>1</v>
      </c>
      <c r="X29" s="117">
        <v>1</v>
      </c>
      <c r="Y29" s="117">
        <v>1</v>
      </c>
      <c r="Z29" s="119">
        <f t="shared" si="6"/>
        <v>5</v>
      </c>
      <c r="AA29" s="122">
        <f t="shared" si="11"/>
        <v>0</v>
      </c>
      <c r="AB29" s="122">
        <f t="shared" si="11"/>
        <v>50</v>
      </c>
      <c r="AC29" s="122">
        <f t="shared" si="11"/>
        <v>0</v>
      </c>
      <c r="AD29" s="122">
        <f t="shared" si="11"/>
        <v>50</v>
      </c>
      <c r="AE29" s="122">
        <f t="shared" si="11"/>
        <v>50</v>
      </c>
      <c r="AF29" s="122">
        <f t="shared" si="11"/>
        <v>50</v>
      </c>
      <c r="AG29" s="123">
        <f t="shared" si="8"/>
        <v>100</v>
      </c>
      <c r="AH29" s="122">
        <f t="shared" si="9"/>
        <v>71.428571428571431</v>
      </c>
      <c r="AJ29" s="48"/>
      <c r="AN29" s="48">
        <v>3</v>
      </c>
      <c r="AW29" s="48">
        <f t="shared" si="10"/>
        <v>3</v>
      </c>
    </row>
    <row r="30" spans="1:49" x14ac:dyDescent="0.4">
      <c r="A30" s="62">
        <v>26</v>
      </c>
      <c r="B30" s="63" t="s">
        <v>29</v>
      </c>
      <c r="C30" s="64" t="s">
        <v>35</v>
      </c>
      <c r="D30" s="91" t="s">
        <v>146</v>
      </c>
      <c r="E30" s="120">
        <v>5</v>
      </c>
      <c r="F30" s="62">
        <v>1</v>
      </c>
      <c r="G30" s="66">
        <v>0.96</v>
      </c>
      <c r="H30" s="72">
        <v>-2531679.14</v>
      </c>
      <c r="I30" s="73"/>
      <c r="J30" s="116">
        <f t="shared" si="0"/>
        <v>50</v>
      </c>
      <c r="K30" s="116">
        <f t="shared" si="1"/>
        <v>100</v>
      </c>
      <c r="L30" s="116">
        <f t="shared" si="2"/>
        <v>100</v>
      </c>
      <c r="M30" s="116">
        <f t="shared" si="3"/>
        <v>0</v>
      </c>
      <c r="N30" s="117">
        <f t="shared" si="5"/>
        <v>71.428571428571431</v>
      </c>
      <c r="O30" s="62">
        <v>1</v>
      </c>
      <c r="P30" s="211">
        <v>71.428571428571431</v>
      </c>
      <c r="Q30" s="72">
        <v>-316459.89250000002</v>
      </c>
      <c r="R30" s="75" t="s">
        <v>307</v>
      </c>
      <c r="S30" s="117">
        <v>0</v>
      </c>
      <c r="T30" s="117">
        <v>1</v>
      </c>
      <c r="U30" s="117">
        <v>1</v>
      </c>
      <c r="V30" s="117">
        <v>1</v>
      </c>
      <c r="W30" s="117">
        <v>1</v>
      </c>
      <c r="X30" s="117">
        <v>1</v>
      </c>
      <c r="Y30" s="117">
        <v>0</v>
      </c>
      <c r="Z30" s="119">
        <f t="shared" si="6"/>
        <v>5</v>
      </c>
      <c r="AA30" s="122">
        <f t="shared" si="11"/>
        <v>0</v>
      </c>
      <c r="AB30" s="122">
        <f t="shared" si="11"/>
        <v>50</v>
      </c>
      <c r="AC30" s="122">
        <f t="shared" si="11"/>
        <v>50</v>
      </c>
      <c r="AD30" s="122">
        <f t="shared" si="11"/>
        <v>50</v>
      </c>
      <c r="AE30" s="122">
        <f t="shared" si="11"/>
        <v>50</v>
      </c>
      <c r="AF30" s="122">
        <f t="shared" si="11"/>
        <v>50</v>
      </c>
      <c r="AG30" s="123">
        <f t="shared" si="8"/>
        <v>0</v>
      </c>
      <c r="AH30" s="122">
        <f t="shared" si="9"/>
        <v>71.428571428571431</v>
      </c>
      <c r="AJ30" s="48"/>
      <c r="AN30" s="48">
        <v>1</v>
      </c>
      <c r="AW30" s="48">
        <f t="shared" si="10"/>
        <v>1</v>
      </c>
    </row>
    <row r="31" spans="1:49" x14ac:dyDescent="0.4">
      <c r="A31" s="62">
        <v>27</v>
      </c>
      <c r="B31" s="63" t="s">
        <v>29</v>
      </c>
      <c r="C31" s="64" t="s">
        <v>36</v>
      </c>
      <c r="D31" s="91" t="s">
        <v>147</v>
      </c>
      <c r="E31" s="120">
        <v>5</v>
      </c>
      <c r="F31" s="62">
        <v>1</v>
      </c>
      <c r="G31" s="66">
        <v>0.9</v>
      </c>
      <c r="H31" s="72">
        <v>-9136864.9199999999</v>
      </c>
      <c r="I31" s="73"/>
      <c r="J31" s="116">
        <f t="shared" si="0"/>
        <v>50</v>
      </c>
      <c r="K31" s="116">
        <f t="shared" si="1"/>
        <v>100</v>
      </c>
      <c r="L31" s="116">
        <f t="shared" si="2"/>
        <v>0</v>
      </c>
      <c r="M31" s="116">
        <f t="shared" si="3"/>
        <v>100</v>
      </c>
      <c r="N31" s="117">
        <f t="shared" si="5"/>
        <v>57.142857142857139</v>
      </c>
      <c r="O31" s="62">
        <v>1</v>
      </c>
      <c r="P31" s="211">
        <v>57.142857142857139</v>
      </c>
      <c r="Q31" s="72">
        <v>-1142108.115</v>
      </c>
      <c r="R31" s="212" t="s">
        <v>308</v>
      </c>
      <c r="S31" s="117">
        <v>0</v>
      </c>
      <c r="T31" s="117">
        <v>1</v>
      </c>
      <c r="U31" s="117">
        <v>1</v>
      </c>
      <c r="V31" s="117">
        <v>1</v>
      </c>
      <c r="W31" s="117">
        <v>0</v>
      </c>
      <c r="X31" s="117">
        <v>0</v>
      </c>
      <c r="Y31" s="117">
        <v>1</v>
      </c>
      <c r="Z31" s="119">
        <f t="shared" si="6"/>
        <v>4</v>
      </c>
      <c r="AA31" s="122">
        <f t="shared" si="11"/>
        <v>0</v>
      </c>
      <c r="AB31" s="122">
        <f t="shared" si="11"/>
        <v>50</v>
      </c>
      <c r="AC31" s="122">
        <f t="shared" si="11"/>
        <v>50</v>
      </c>
      <c r="AD31" s="122">
        <f t="shared" si="11"/>
        <v>50</v>
      </c>
      <c r="AE31" s="122">
        <f t="shared" si="11"/>
        <v>0</v>
      </c>
      <c r="AF31" s="122">
        <f t="shared" si="11"/>
        <v>0</v>
      </c>
      <c r="AG31" s="123">
        <f t="shared" si="8"/>
        <v>100</v>
      </c>
      <c r="AH31" s="122">
        <f t="shared" si="9"/>
        <v>57.142857142857139</v>
      </c>
      <c r="AJ31" s="48"/>
      <c r="AN31" s="48">
        <v>1</v>
      </c>
      <c r="AW31" s="48">
        <f t="shared" si="10"/>
        <v>1</v>
      </c>
    </row>
    <row r="32" spans="1:49" x14ac:dyDescent="0.4">
      <c r="A32" s="62">
        <v>28</v>
      </c>
      <c r="B32" s="63" t="s">
        <v>29</v>
      </c>
      <c r="C32" s="64" t="s">
        <v>37</v>
      </c>
      <c r="D32" s="91" t="s">
        <v>148</v>
      </c>
      <c r="E32" s="120">
        <v>13</v>
      </c>
      <c r="F32" s="62">
        <v>4</v>
      </c>
      <c r="G32" s="83">
        <v>0.22</v>
      </c>
      <c r="H32" s="72">
        <v>-19544324.449999999</v>
      </c>
      <c r="I32" s="93" t="s">
        <v>6</v>
      </c>
      <c r="J32" s="116">
        <f t="shared" si="0"/>
        <v>100</v>
      </c>
      <c r="K32" s="116">
        <f t="shared" si="1"/>
        <v>100</v>
      </c>
      <c r="L32" s="116">
        <f t="shared" si="2"/>
        <v>100</v>
      </c>
      <c r="M32" s="116">
        <f t="shared" si="3"/>
        <v>100</v>
      </c>
      <c r="N32" s="117">
        <f t="shared" si="5"/>
        <v>100</v>
      </c>
      <c r="O32" s="62">
        <v>4</v>
      </c>
      <c r="P32" s="211">
        <v>100</v>
      </c>
      <c r="Q32" s="72">
        <v>-2443040.5562499999</v>
      </c>
      <c r="R32" s="213" t="s">
        <v>310</v>
      </c>
      <c r="S32" s="117">
        <v>1</v>
      </c>
      <c r="T32" s="117">
        <v>1</v>
      </c>
      <c r="U32" s="117">
        <v>1</v>
      </c>
      <c r="V32" s="117">
        <v>1</v>
      </c>
      <c r="W32" s="117">
        <v>1</v>
      </c>
      <c r="X32" s="117">
        <v>1</v>
      </c>
      <c r="Y32" s="117">
        <v>1</v>
      </c>
      <c r="Z32" s="119">
        <f t="shared" si="6"/>
        <v>7</v>
      </c>
      <c r="AA32" s="122">
        <f t="shared" si="11"/>
        <v>50</v>
      </c>
      <c r="AB32" s="122">
        <f t="shared" si="11"/>
        <v>50</v>
      </c>
      <c r="AC32" s="122">
        <f t="shared" si="11"/>
        <v>50</v>
      </c>
      <c r="AD32" s="122">
        <f t="shared" si="11"/>
        <v>50</v>
      </c>
      <c r="AE32" s="122">
        <f t="shared" si="11"/>
        <v>50</v>
      </c>
      <c r="AF32" s="122">
        <f t="shared" si="11"/>
        <v>50</v>
      </c>
      <c r="AG32" s="123">
        <f t="shared" si="8"/>
        <v>100</v>
      </c>
      <c r="AH32" s="122">
        <f t="shared" si="9"/>
        <v>100</v>
      </c>
      <c r="AJ32" s="48"/>
      <c r="AN32" s="48">
        <v>4</v>
      </c>
      <c r="AW32" s="48">
        <f t="shared" si="10"/>
        <v>4</v>
      </c>
    </row>
    <row r="33" spans="1:49" x14ac:dyDescent="0.4">
      <c r="A33" s="62">
        <v>29</v>
      </c>
      <c r="B33" s="63" t="s">
        <v>29</v>
      </c>
      <c r="C33" s="64" t="s">
        <v>38</v>
      </c>
      <c r="D33" s="91" t="s">
        <v>149</v>
      </c>
      <c r="E33" s="120">
        <v>5</v>
      </c>
      <c r="F33" s="62">
        <v>2</v>
      </c>
      <c r="G33" s="66">
        <v>0.6</v>
      </c>
      <c r="H33" s="72">
        <v>-1570001.13</v>
      </c>
      <c r="I33" s="73"/>
      <c r="J33" s="116">
        <f t="shared" si="0"/>
        <v>100</v>
      </c>
      <c r="K33" s="116">
        <f t="shared" si="1"/>
        <v>100</v>
      </c>
      <c r="L33" s="116">
        <f t="shared" si="2"/>
        <v>100</v>
      </c>
      <c r="M33" s="116">
        <f t="shared" si="3"/>
        <v>100</v>
      </c>
      <c r="N33" s="117">
        <f t="shared" si="5"/>
        <v>100</v>
      </c>
      <c r="O33" s="62">
        <v>2</v>
      </c>
      <c r="P33" s="211">
        <v>100</v>
      </c>
      <c r="Q33" s="72">
        <v>-196250.14124999999</v>
      </c>
      <c r="R33" s="75" t="s">
        <v>307</v>
      </c>
      <c r="S33" s="117">
        <v>1</v>
      </c>
      <c r="T33" s="117">
        <v>1</v>
      </c>
      <c r="U33" s="117">
        <v>1</v>
      </c>
      <c r="V33" s="117">
        <v>1</v>
      </c>
      <c r="W33" s="117">
        <v>1</v>
      </c>
      <c r="X33" s="117">
        <v>1</v>
      </c>
      <c r="Y33" s="117">
        <v>1</v>
      </c>
      <c r="Z33" s="119">
        <f t="shared" si="6"/>
        <v>7</v>
      </c>
      <c r="AA33" s="122">
        <f t="shared" si="11"/>
        <v>50</v>
      </c>
      <c r="AB33" s="122">
        <f t="shared" si="11"/>
        <v>50</v>
      </c>
      <c r="AC33" s="122">
        <f t="shared" si="11"/>
        <v>50</v>
      </c>
      <c r="AD33" s="122">
        <f t="shared" si="11"/>
        <v>50</v>
      </c>
      <c r="AE33" s="122">
        <f t="shared" si="11"/>
        <v>50</v>
      </c>
      <c r="AF33" s="122">
        <f t="shared" si="11"/>
        <v>50</v>
      </c>
      <c r="AG33" s="123">
        <f t="shared" si="8"/>
        <v>100</v>
      </c>
      <c r="AH33" s="122">
        <f t="shared" si="9"/>
        <v>100</v>
      </c>
      <c r="AJ33" s="48"/>
      <c r="AN33" s="48">
        <v>2</v>
      </c>
      <c r="AW33" s="48">
        <f t="shared" si="10"/>
        <v>2</v>
      </c>
    </row>
    <row r="34" spans="1:49" x14ac:dyDescent="0.4">
      <c r="A34" s="62">
        <v>30</v>
      </c>
      <c r="B34" s="63" t="s">
        <v>29</v>
      </c>
      <c r="C34" s="64" t="s">
        <v>39</v>
      </c>
      <c r="D34" s="91" t="s">
        <v>150</v>
      </c>
      <c r="E34" s="120">
        <v>5</v>
      </c>
      <c r="F34" s="62">
        <v>2</v>
      </c>
      <c r="G34" s="83">
        <v>0.23</v>
      </c>
      <c r="H34" s="72">
        <v>-5520415.2000000002</v>
      </c>
      <c r="I34" s="73"/>
      <c r="J34" s="116">
        <f t="shared" si="0"/>
        <v>100</v>
      </c>
      <c r="K34" s="116">
        <f t="shared" si="1"/>
        <v>100</v>
      </c>
      <c r="L34" s="116">
        <f t="shared" si="2"/>
        <v>0</v>
      </c>
      <c r="M34" s="116">
        <f t="shared" si="3"/>
        <v>0</v>
      </c>
      <c r="N34" s="117">
        <f t="shared" si="5"/>
        <v>57.142857142857139</v>
      </c>
      <c r="O34" s="62">
        <v>2</v>
      </c>
      <c r="P34" s="211">
        <v>57.142857142857139</v>
      </c>
      <c r="Q34" s="72">
        <v>-690051.9</v>
      </c>
      <c r="R34" s="75" t="s">
        <v>307</v>
      </c>
      <c r="S34" s="117">
        <v>1</v>
      </c>
      <c r="T34" s="117">
        <v>1</v>
      </c>
      <c r="U34" s="117">
        <v>1</v>
      </c>
      <c r="V34" s="117">
        <v>1</v>
      </c>
      <c r="W34" s="117">
        <v>0</v>
      </c>
      <c r="X34" s="117">
        <v>0</v>
      </c>
      <c r="Y34" s="117">
        <v>0</v>
      </c>
      <c r="Z34" s="119">
        <f t="shared" si="6"/>
        <v>4</v>
      </c>
      <c r="AA34" s="122">
        <f t="shared" si="11"/>
        <v>50</v>
      </c>
      <c r="AB34" s="122">
        <f t="shared" si="11"/>
        <v>50</v>
      </c>
      <c r="AC34" s="122">
        <f t="shared" si="11"/>
        <v>50</v>
      </c>
      <c r="AD34" s="122">
        <f t="shared" si="11"/>
        <v>50</v>
      </c>
      <c r="AE34" s="122">
        <f t="shared" si="11"/>
        <v>0</v>
      </c>
      <c r="AF34" s="122">
        <f t="shared" si="11"/>
        <v>0</v>
      </c>
      <c r="AG34" s="123">
        <f t="shared" si="8"/>
        <v>0</v>
      </c>
      <c r="AH34" s="122">
        <f t="shared" si="9"/>
        <v>57.142857142857139</v>
      </c>
      <c r="AJ34" s="48"/>
      <c r="AN34" s="48">
        <v>2</v>
      </c>
      <c r="AW34" s="48">
        <f t="shared" si="10"/>
        <v>2</v>
      </c>
    </row>
    <row r="35" spans="1:49" x14ac:dyDescent="0.4">
      <c r="A35" s="62">
        <v>31</v>
      </c>
      <c r="B35" s="63" t="s">
        <v>29</v>
      </c>
      <c r="C35" s="64" t="s">
        <v>40</v>
      </c>
      <c r="D35" s="91" t="s">
        <v>151</v>
      </c>
      <c r="E35" s="120">
        <v>6</v>
      </c>
      <c r="F35" s="62">
        <v>4</v>
      </c>
      <c r="G35" s="83">
        <v>0.25</v>
      </c>
      <c r="H35" s="72">
        <v>2691732.92</v>
      </c>
      <c r="I35" s="93" t="s">
        <v>209</v>
      </c>
      <c r="J35" s="116">
        <f t="shared" si="0"/>
        <v>100</v>
      </c>
      <c r="K35" s="116">
        <f t="shared" si="1"/>
        <v>100</v>
      </c>
      <c r="L35" s="116">
        <f t="shared" si="2"/>
        <v>100</v>
      </c>
      <c r="M35" s="116">
        <f t="shared" si="3"/>
        <v>100</v>
      </c>
      <c r="N35" s="117">
        <f t="shared" si="5"/>
        <v>100</v>
      </c>
      <c r="O35" s="62">
        <v>4</v>
      </c>
      <c r="P35" s="211">
        <v>100</v>
      </c>
      <c r="Q35" s="72">
        <v>336466.61499999999</v>
      </c>
      <c r="R35" s="213" t="s">
        <v>310</v>
      </c>
      <c r="S35" s="117">
        <v>1</v>
      </c>
      <c r="T35" s="117">
        <v>1</v>
      </c>
      <c r="U35" s="117">
        <v>1</v>
      </c>
      <c r="V35" s="117">
        <v>1</v>
      </c>
      <c r="W35" s="117">
        <v>1</v>
      </c>
      <c r="X35" s="117">
        <v>1</v>
      </c>
      <c r="Y35" s="117">
        <v>1</v>
      </c>
      <c r="Z35" s="119">
        <f t="shared" si="6"/>
        <v>7</v>
      </c>
      <c r="AA35" s="122">
        <f t="shared" si="11"/>
        <v>50</v>
      </c>
      <c r="AB35" s="122">
        <f t="shared" si="11"/>
        <v>50</v>
      </c>
      <c r="AC35" s="122">
        <f t="shared" si="11"/>
        <v>50</v>
      </c>
      <c r="AD35" s="122">
        <f t="shared" si="11"/>
        <v>50</v>
      </c>
      <c r="AE35" s="122">
        <f t="shared" si="11"/>
        <v>50</v>
      </c>
      <c r="AF35" s="122">
        <f t="shared" si="11"/>
        <v>50</v>
      </c>
      <c r="AG35" s="123">
        <f t="shared" si="8"/>
        <v>100</v>
      </c>
      <c r="AH35" s="122">
        <f t="shared" si="9"/>
        <v>100</v>
      </c>
      <c r="AJ35" s="48"/>
      <c r="AN35" s="48">
        <v>4</v>
      </c>
      <c r="AW35" s="48">
        <f t="shared" si="10"/>
        <v>4</v>
      </c>
    </row>
    <row r="36" spans="1:49" x14ac:dyDescent="0.4">
      <c r="A36" s="62">
        <v>32</v>
      </c>
      <c r="B36" s="63" t="s">
        <v>29</v>
      </c>
      <c r="C36" s="64" t="s">
        <v>41</v>
      </c>
      <c r="D36" s="91" t="s">
        <v>152</v>
      </c>
      <c r="E36" s="120">
        <v>12</v>
      </c>
      <c r="F36" s="62">
        <v>2</v>
      </c>
      <c r="G36" s="66">
        <v>0.53</v>
      </c>
      <c r="H36" s="72">
        <v>59314.86</v>
      </c>
      <c r="I36" s="73"/>
      <c r="J36" s="116">
        <f t="shared" si="0"/>
        <v>0</v>
      </c>
      <c r="K36" s="116">
        <f t="shared" si="1"/>
        <v>100</v>
      </c>
      <c r="L36" s="116">
        <f t="shared" si="2"/>
        <v>0</v>
      </c>
      <c r="M36" s="116">
        <f t="shared" si="3"/>
        <v>100</v>
      </c>
      <c r="N36" s="117">
        <f t="shared" si="5"/>
        <v>42.857142857142854</v>
      </c>
      <c r="O36" s="62">
        <v>2</v>
      </c>
      <c r="P36" s="78">
        <v>42.857142857142854</v>
      </c>
      <c r="Q36" s="72">
        <v>7414.3575000000001</v>
      </c>
      <c r="R36" s="212" t="s">
        <v>308</v>
      </c>
      <c r="S36" s="117">
        <v>0</v>
      </c>
      <c r="T36" s="117">
        <v>0</v>
      </c>
      <c r="U36" s="117">
        <v>1</v>
      </c>
      <c r="V36" s="117">
        <v>1</v>
      </c>
      <c r="W36" s="117">
        <v>0</v>
      </c>
      <c r="X36" s="117">
        <v>0</v>
      </c>
      <c r="Y36" s="117">
        <v>1</v>
      </c>
      <c r="Z36" s="119">
        <f t="shared" si="6"/>
        <v>3</v>
      </c>
      <c r="AA36" s="122">
        <f t="shared" si="11"/>
        <v>0</v>
      </c>
      <c r="AB36" s="122">
        <f t="shared" si="11"/>
        <v>0</v>
      </c>
      <c r="AC36" s="122">
        <f t="shared" si="11"/>
        <v>50</v>
      </c>
      <c r="AD36" s="122">
        <f t="shared" si="11"/>
        <v>50</v>
      </c>
      <c r="AE36" s="122">
        <f t="shared" si="11"/>
        <v>0</v>
      </c>
      <c r="AF36" s="122">
        <f t="shared" si="11"/>
        <v>0</v>
      </c>
      <c r="AG36" s="123">
        <f t="shared" si="8"/>
        <v>100</v>
      </c>
      <c r="AH36" s="122">
        <f t="shared" si="9"/>
        <v>42.857142857142854</v>
      </c>
      <c r="AJ36" s="48"/>
      <c r="AN36" s="48">
        <v>2</v>
      </c>
      <c r="AW36" s="48">
        <f t="shared" si="10"/>
        <v>2</v>
      </c>
    </row>
    <row r="37" spans="1:49" x14ac:dyDescent="0.4">
      <c r="A37" s="62">
        <v>33</v>
      </c>
      <c r="B37" s="63" t="s">
        <v>29</v>
      </c>
      <c r="C37" s="64" t="s">
        <v>42</v>
      </c>
      <c r="D37" s="91" t="s">
        <v>153</v>
      </c>
      <c r="E37" s="120">
        <v>6</v>
      </c>
      <c r="F37" s="62">
        <v>1</v>
      </c>
      <c r="G37" s="66">
        <v>2.66</v>
      </c>
      <c r="H37" s="72">
        <v>-9218341.7599999998</v>
      </c>
      <c r="I37" s="73"/>
      <c r="J37" s="116">
        <f t="shared" si="0"/>
        <v>50</v>
      </c>
      <c r="K37" s="116">
        <f t="shared" si="1"/>
        <v>50</v>
      </c>
      <c r="L37" s="116">
        <f t="shared" si="2"/>
        <v>100</v>
      </c>
      <c r="M37" s="116">
        <f t="shared" si="3"/>
        <v>100</v>
      </c>
      <c r="N37" s="117">
        <f t="shared" si="5"/>
        <v>71.428571428571431</v>
      </c>
      <c r="O37" s="62">
        <v>1</v>
      </c>
      <c r="P37" s="211">
        <v>71.428571428571431</v>
      </c>
      <c r="Q37" s="72">
        <v>-1152292.72</v>
      </c>
      <c r="R37" s="75" t="s">
        <v>307</v>
      </c>
      <c r="S37" s="117">
        <v>1</v>
      </c>
      <c r="T37" s="117">
        <v>0</v>
      </c>
      <c r="U37" s="117">
        <v>1</v>
      </c>
      <c r="V37" s="117">
        <v>0</v>
      </c>
      <c r="W37" s="117">
        <v>1</v>
      </c>
      <c r="X37" s="117">
        <v>1</v>
      </c>
      <c r="Y37" s="117">
        <v>1</v>
      </c>
      <c r="Z37" s="119">
        <f t="shared" si="6"/>
        <v>5</v>
      </c>
      <c r="AA37" s="122">
        <f t="shared" si="11"/>
        <v>50</v>
      </c>
      <c r="AB37" s="122">
        <f t="shared" si="11"/>
        <v>0</v>
      </c>
      <c r="AC37" s="122">
        <f t="shared" si="11"/>
        <v>50</v>
      </c>
      <c r="AD37" s="122">
        <f t="shared" si="11"/>
        <v>0</v>
      </c>
      <c r="AE37" s="122">
        <f t="shared" si="11"/>
        <v>50</v>
      </c>
      <c r="AF37" s="122">
        <f t="shared" si="11"/>
        <v>50</v>
      </c>
      <c r="AG37" s="123">
        <f t="shared" si="8"/>
        <v>100</v>
      </c>
      <c r="AH37" s="122">
        <f t="shared" si="9"/>
        <v>71.428571428571431</v>
      </c>
      <c r="AJ37" s="48"/>
      <c r="AN37" s="48">
        <v>1</v>
      </c>
      <c r="AW37" s="48">
        <f t="shared" si="10"/>
        <v>1</v>
      </c>
    </row>
    <row r="38" spans="1:49" x14ac:dyDescent="0.4">
      <c r="A38" s="62">
        <v>34</v>
      </c>
      <c r="B38" s="63" t="s">
        <v>29</v>
      </c>
      <c r="C38" s="64" t="s">
        <v>43</v>
      </c>
      <c r="D38" s="91" t="s">
        <v>154</v>
      </c>
      <c r="E38" s="120">
        <v>5</v>
      </c>
      <c r="F38" s="62">
        <v>2</v>
      </c>
      <c r="G38" s="66">
        <v>0.6</v>
      </c>
      <c r="H38" s="72">
        <v>-2062312.29</v>
      </c>
      <c r="I38" s="73"/>
      <c r="J38" s="116">
        <f t="shared" si="0"/>
        <v>0</v>
      </c>
      <c r="K38" s="116">
        <f t="shared" si="1"/>
        <v>100</v>
      </c>
      <c r="L38" s="116">
        <f t="shared" si="2"/>
        <v>50</v>
      </c>
      <c r="M38" s="116">
        <f t="shared" si="3"/>
        <v>0</v>
      </c>
      <c r="N38" s="117">
        <f t="shared" si="5"/>
        <v>42.857142857142854</v>
      </c>
      <c r="O38" s="62">
        <v>2</v>
      </c>
      <c r="P38" s="78">
        <v>42.857142857142854</v>
      </c>
      <c r="Q38" s="72">
        <v>-257789.03625</v>
      </c>
      <c r="R38" s="212" t="s">
        <v>308</v>
      </c>
      <c r="S38" s="117">
        <v>0</v>
      </c>
      <c r="T38" s="117">
        <v>0</v>
      </c>
      <c r="U38" s="117">
        <v>1</v>
      </c>
      <c r="V38" s="117">
        <v>1</v>
      </c>
      <c r="W38" s="117">
        <v>1</v>
      </c>
      <c r="X38" s="117">
        <v>0</v>
      </c>
      <c r="Y38" s="117">
        <v>0</v>
      </c>
      <c r="Z38" s="119">
        <f t="shared" si="6"/>
        <v>3</v>
      </c>
      <c r="AA38" s="122">
        <f t="shared" si="11"/>
        <v>0</v>
      </c>
      <c r="AB38" s="122">
        <f t="shared" si="11"/>
        <v>0</v>
      </c>
      <c r="AC38" s="122">
        <f t="shared" si="11"/>
        <v>50</v>
      </c>
      <c r="AD38" s="122">
        <f t="shared" si="11"/>
        <v>50</v>
      </c>
      <c r="AE38" s="122">
        <f t="shared" si="11"/>
        <v>50</v>
      </c>
      <c r="AF38" s="122">
        <f t="shared" si="11"/>
        <v>0</v>
      </c>
      <c r="AG38" s="123">
        <f t="shared" si="8"/>
        <v>0</v>
      </c>
      <c r="AH38" s="122">
        <f t="shared" si="9"/>
        <v>42.857142857142854</v>
      </c>
      <c r="AJ38" s="48"/>
      <c r="AN38" s="48">
        <v>2</v>
      </c>
      <c r="AW38" s="48">
        <f t="shared" si="10"/>
        <v>2</v>
      </c>
    </row>
    <row r="39" spans="1:49" x14ac:dyDescent="0.4">
      <c r="A39" s="62">
        <v>35</v>
      </c>
      <c r="B39" s="63" t="s">
        <v>44</v>
      </c>
      <c r="C39" s="64" t="s">
        <v>45</v>
      </c>
      <c r="D39" s="63" t="s">
        <v>44</v>
      </c>
      <c r="E39" s="115">
        <v>19</v>
      </c>
      <c r="F39" s="62">
        <v>1</v>
      </c>
      <c r="G39" s="66">
        <v>0.64</v>
      </c>
      <c r="H39" s="72">
        <v>490779668.56</v>
      </c>
      <c r="I39" s="73"/>
      <c r="J39" s="116">
        <f t="shared" si="0"/>
        <v>100</v>
      </c>
      <c r="K39" s="116">
        <f t="shared" si="1"/>
        <v>100</v>
      </c>
      <c r="L39" s="116">
        <f t="shared" si="2"/>
        <v>50</v>
      </c>
      <c r="M39" s="116">
        <f t="shared" si="3"/>
        <v>100</v>
      </c>
      <c r="N39" s="117">
        <f t="shared" si="5"/>
        <v>85.714285714285708</v>
      </c>
      <c r="O39" s="62">
        <v>1</v>
      </c>
      <c r="P39" s="211">
        <v>85.714285714285708</v>
      </c>
      <c r="Q39" s="72">
        <v>61347458.57</v>
      </c>
      <c r="R39" s="75" t="s">
        <v>307</v>
      </c>
      <c r="S39" s="117">
        <v>1</v>
      </c>
      <c r="T39" s="117">
        <v>1</v>
      </c>
      <c r="U39" s="117">
        <v>1</v>
      </c>
      <c r="V39" s="117">
        <v>1</v>
      </c>
      <c r="W39" s="117">
        <v>0</v>
      </c>
      <c r="X39" s="117">
        <v>1</v>
      </c>
      <c r="Y39" s="117">
        <v>1</v>
      </c>
      <c r="Z39" s="119">
        <f t="shared" si="6"/>
        <v>6</v>
      </c>
      <c r="AA39" s="122">
        <f t="shared" si="11"/>
        <v>50</v>
      </c>
      <c r="AB39" s="122">
        <f t="shared" si="11"/>
        <v>50</v>
      </c>
      <c r="AC39" s="122">
        <f t="shared" si="11"/>
        <v>50</v>
      </c>
      <c r="AD39" s="122">
        <f t="shared" si="11"/>
        <v>50</v>
      </c>
      <c r="AE39" s="122">
        <f t="shared" si="11"/>
        <v>0</v>
      </c>
      <c r="AF39" s="122">
        <f t="shared" si="11"/>
        <v>50</v>
      </c>
      <c r="AG39" s="123">
        <f t="shared" si="8"/>
        <v>100</v>
      </c>
      <c r="AH39" s="122">
        <f t="shared" si="9"/>
        <v>85.714285714285708</v>
      </c>
      <c r="AJ39" s="48"/>
      <c r="AN39" s="48">
        <v>1</v>
      </c>
      <c r="AW39" s="48">
        <f t="shared" si="10"/>
        <v>1</v>
      </c>
    </row>
    <row r="40" spans="1:49" x14ac:dyDescent="0.4">
      <c r="A40" s="62">
        <v>36</v>
      </c>
      <c r="B40" s="63" t="s">
        <v>44</v>
      </c>
      <c r="C40" s="64" t="s">
        <v>46</v>
      </c>
      <c r="D40" s="63" t="s">
        <v>155</v>
      </c>
      <c r="E40" s="115">
        <v>6</v>
      </c>
      <c r="F40" s="62">
        <v>0</v>
      </c>
      <c r="G40" s="66">
        <v>4.75</v>
      </c>
      <c r="H40" s="72">
        <v>8604536.0399999991</v>
      </c>
      <c r="I40" s="73"/>
      <c r="J40" s="116">
        <f t="shared" si="0"/>
        <v>100</v>
      </c>
      <c r="K40" s="116">
        <f t="shared" si="1"/>
        <v>100</v>
      </c>
      <c r="L40" s="116">
        <f t="shared" si="2"/>
        <v>100</v>
      </c>
      <c r="M40" s="116">
        <f t="shared" si="3"/>
        <v>100</v>
      </c>
      <c r="N40" s="117">
        <f t="shared" si="5"/>
        <v>100</v>
      </c>
      <c r="O40" s="62">
        <v>0</v>
      </c>
      <c r="P40" s="211">
        <v>100</v>
      </c>
      <c r="Q40" s="72">
        <v>1075567.0049999999</v>
      </c>
      <c r="R40" s="75" t="s">
        <v>307</v>
      </c>
      <c r="S40" s="117">
        <v>1</v>
      </c>
      <c r="T40" s="117">
        <v>1</v>
      </c>
      <c r="U40" s="117">
        <v>1</v>
      </c>
      <c r="V40" s="117">
        <v>1</v>
      </c>
      <c r="W40" s="117">
        <v>1</v>
      </c>
      <c r="X40" s="117">
        <v>1</v>
      </c>
      <c r="Y40" s="117">
        <v>1</v>
      </c>
      <c r="Z40" s="119">
        <f t="shared" si="6"/>
        <v>7</v>
      </c>
      <c r="AA40" s="122">
        <f t="shared" si="11"/>
        <v>50</v>
      </c>
      <c r="AB40" s="122">
        <f t="shared" si="11"/>
        <v>50</v>
      </c>
      <c r="AC40" s="122">
        <f t="shared" si="11"/>
        <v>50</v>
      </c>
      <c r="AD40" s="122">
        <f t="shared" si="11"/>
        <v>50</v>
      </c>
      <c r="AE40" s="122">
        <f t="shared" si="11"/>
        <v>50</v>
      </c>
      <c r="AF40" s="122">
        <f t="shared" si="11"/>
        <v>50</v>
      </c>
      <c r="AG40" s="123">
        <f t="shared" si="8"/>
        <v>100</v>
      </c>
      <c r="AH40" s="122">
        <f t="shared" si="9"/>
        <v>100</v>
      </c>
      <c r="AJ40" s="48"/>
      <c r="AN40" s="48">
        <v>0</v>
      </c>
      <c r="AW40" s="48">
        <f t="shared" si="10"/>
        <v>0</v>
      </c>
    </row>
    <row r="41" spans="1:49" x14ac:dyDescent="0.4">
      <c r="A41" s="62">
        <v>37</v>
      </c>
      <c r="B41" s="63" t="s">
        <v>44</v>
      </c>
      <c r="C41" s="64" t="s">
        <v>47</v>
      </c>
      <c r="D41" s="63" t="s">
        <v>156</v>
      </c>
      <c r="E41" s="115">
        <v>5</v>
      </c>
      <c r="F41" s="62">
        <v>1</v>
      </c>
      <c r="G41" s="66">
        <v>3.2</v>
      </c>
      <c r="H41" s="72">
        <v>-466630.08</v>
      </c>
      <c r="I41" s="73"/>
      <c r="J41" s="116">
        <f t="shared" si="0"/>
        <v>50</v>
      </c>
      <c r="K41" s="116">
        <f t="shared" si="1"/>
        <v>100</v>
      </c>
      <c r="L41" s="116">
        <f t="shared" si="2"/>
        <v>100</v>
      </c>
      <c r="M41" s="116">
        <f t="shared" si="3"/>
        <v>100</v>
      </c>
      <c r="N41" s="117">
        <f t="shared" si="5"/>
        <v>85.714285714285708</v>
      </c>
      <c r="O41" s="62">
        <v>1</v>
      </c>
      <c r="P41" s="211">
        <v>85.714285714285708</v>
      </c>
      <c r="Q41" s="72">
        <v>-58328.76</v>
      </c>
      <c r="R41" s="75" t="s">
        <v>307</v>
      </c>
      <c r="S41" s="117">
        <v>0</v>
      </c>
      <c r="T41" s="117">
        <v>1</v>
      </c>
      <c r="U41" s="117">
        <v>1</v>
      </c>
      <c r="V41" s="117">
        <v>1</v>
      </c>
      <c r="W41" s="117">
        <v>1</v>
      </c>
      <c r="X41" s="117">
        <v>1</v>
      </c>
      <c r="Y41" s="117">
        <v>1</v>
      </c>
      <c r="Z41" s="119">
        <f t="shared" si="6"/>
        <v>6</v>
      </c>
      <c r="AA41" s="122">
        <f t="shared" si="11"/>
        <v>0</v>
      </c>
      <c r="AB41" s="122">
        <f t="shared" si="11"/>
        <v>50</v>
      </c>
      <c r="AC41" s="122">
        <f t="shared" si="11"/>
        <v>50</v>
      </c>
      <c r="AD41" s="122">
        <f t="shared" si="11"/>
        <v>50</v>
      </c>
      <c r="AE41" s="122">
        <f t="shared" si="11"/>
        <v>50</v>
      </c>
      <c r="AF41" s="122">
        <f t="shared" si="11"/>
        <v>50</v>
      </c>
      <c r="AG41" s="123">
        <f t="shared" si="8"/>
        <v>100</v>
      </c>
      <c r="AH41" s="122">
        <f t="shared" si="9"/>
        <v>85.714285714285708</v>
      </c>
      <c r="AJ41" s="48"/>
      <c r="AN41" s="48">
        <v>1</v>
      </c>
      <c r="AW41" s="48">
        <f t="shared" si="10"/>
        <v>1</v>
      </c>
    </row>
    <row r="42" spans="1:49" x14ac:dyDescent="0.4">
      <c r="A42" s="62">
        <v>38</v>
      </c>
      <c r="B42" s="63" t="s">
        <v>44</v>
      </c>
      <c r="C42" s="64" t="s">
        <v>48</v>
      </c>
      <c r="D42" s="63" t="s">
        <v>157</v>
      </c>
      <c r="E42" s="115">
        <v>10</v>
      </c>
      <c r="F42" s="62">
        <v>1</v>
      </c>
      <c r="G42" s="83">
        <v>0.49</v>
      </c>
      <c r="H42" s="72">
        <v>62370915.460000001</v>
      </c>
      <c r="I42" s="73"/>
      <c r="J42" s="116">
        <f t="shared" si="0"/>
        <v>100</v>
      </c>
      <c r="K42" s="116">
        <f t="shared" si="1"/>
        <v>100</v>
      </c>
      <c r="L42" s="116">
        <f t="shared" si="2"/>
        <v>100</v>
      </c>
      <c r="M42" s="116">
        <f t="shared" si="3"/>
        <v>100</v>
      </c>
      <c r="N42" s="117">
        <f t="shared" si="5"/>
        <v>100</v>
      </c>
      <c r="O42" s="62">
        <v>1</v>
      </c>
      <c r="P42" s="211">
        <v>100</v>
      </c>
      <c r="Q42" s="72">
        <v>7796364.4325000001</v>
      </c>
      <c r="R42" s="75" t="s">
        <v>307</v>
      </c>
      <c r="S42" s="117">
        <v>1</v>
      </c>
      <c r="T42" s="117">
        <v>1</v>
      </c>
      <c r="U42" s="117">
        <v>1</v>
      </c>
      <c r="V42" s="117">
        <v>1</v>
      </c>
      <c r="W42" s="117">
        <v>1</v>
      </c>
      <c r="X42" s="117">
        <v>1</v>
      </c>
      <c r="Y42" s="117">
        <v>1</v>
      </c>
      <c r="Z42" s="119">
        <f t="shared" si="6"/>
        <v>7</v>
      </c>
      <c r="AA42" s="122">
        <f t="shared" si="11"/>
        <v>50</v>
      </c>
      <c r="AB42" s="122">
        <f t="shared" si="11"/>
        <v>50</v>
      </c>
      <c r="AC42" s="122">
        <f t="shared" si="11"/>
        <v>50</v>
      </c>
      <c r="AD42" s="122">
        <f t="shared" si="11"/>
        <v>50</v>
      </c>
      <c r="AE42" s="122">
        <f t="shared" si="11"/>
        <v>50</v>
      </c>
      <c r="AF42" s="122">
        <f t="shared" si="11"/>
        <v>50</v>
      </c>
      <c r="AG42" s="123">
        <f t="shared" si="8"/>
        <v>100</v>
      </c>
      <c r="AH42" s="122">
        <f t="shared" si="9"/>
        <v>100</v>
      </c>
      <c r="AJ42" s="48"/>
      <c r="AN42" s="48">
        <v>1</v>
      </c>
      <c r="AW42" s="48">
        <f t="shared" si="10"/>
        <v>1</v>
      </c>
    </row>
    <row r="43" spans="1:49" x14ac:dyDescent="0.4">
      <c r="A43" s="62">
        <v>39</v>
      </c>
      <c r="B43" s="63" t="s">
        <v>44</v>
      </c>
      <c r="C43" s="64" t="s">
        <v>49</v>
      </c>
      <c r="D43" s="63" t="s">
        <v>158</v>
      </c>
      <c r="E43" s="115">
        <v>13</v>
      </c>
      <c r="F43" s="62">
        <v>2</v>
      </c>
      <c r="G43" s="66">
        <v>0.79</v>
      </c>
      <c r="H43" s="72">
        <v>-2765366.37</v>
      </c>
      <c r="I43" s="73"/>
      <c r="J43" s="116">
        <f t="shared" si="0"/>
        <v>50</v>
      </c>
      <c r="K43" s="116">
        <f t="shared" si="1"/>
        <v>100</v>
      </c>
      <c r="L43" s="116">
        <f t="shared" si="2"/>
        <v>100</v>
      </c>
      <c r="M43" s="116">
        <f t="shared" si="3"/>
        <v>100</v>
      </c>
      <c r="N43" s="117">
        <f t="shared" si="5"/>
        <v>85.714285714285708</v>
      </c>
      <c r="O43" s="62">
        <v>2</v>
      </c>
      <c r="P43" s="211">
        <v>85.714285714285708</v>
      </c>
      <c r="Q43" s="72">
        <v>-345670.79625000001</v>
      </c>
      <c r="R43" s="75" t="s">
        <v>307</v>
      </c>
      <c r="S43" s="117">
        <v>1</v>
      </c>
      <c r="T43" s="117">
        <v>0</v>
      </c>
      <c r="U43" s="117">
        <v>1</v>
      </c>
      <c r="V43" s="117">
        <v>1</v>
      </c>
      <c r="W43" s="117">
        <v>1</v>
      </c>
      <c r="X43" s="117">
        <v>1</v>
      </c>
      <c r="Y43" s="117">
        <v>1</v>
      </c>
      <c r="Z43" s="119">
        <f t="shared" si="6"/>
        <v>6</v>
      </c>
      <c r="AA43" s="122">
        <f t="shared" si="11"/>
        <v>50</v>
      </c>
      <c r="AB43" s="122">
        <f t="shared" si="11"/>
        <v>0</v>
      </c>
      <c r="AC43" s="122">
        <f t="shared" si="11"/>
        <v>50</v>
      </c>
      <c r="AD43" s="122">
        <f t="shared" si="11"/>
        <v>50</v>
      </c>
      <c r="AE43" s="122">
        <f t="shared" si="11"/>
        <v>50</v>
      </c>
      <c r="AF43" s="122">
        <f t="shared" si="11"/>
        <v>50</v>
      </c>
      <c r="AG43" s="123">
        <f t="shared" si="8"/>
        <v>100</v>
      </c>
      <c r="AH43" s="122">
        <f t="shared" si="9"/>
        <v>85.714285714285708</v>
      </c>
      <c r="AJ43" s="48"/>
      <c r="AN43" s="48">
        <v>2</v>
      </c>
      <c r="AW43" s="48">
        <f t="shared" si="10"/>
        <v>2</v>
      </c>
    </row>
    <row r="44" spans="1:49" x14ac:dyDescent="0.4">
      <c r="A44" s="62">
        <v>40</v>
      </c>
      <c r="B44" s="63" t="s">
        <v>44</v>
      </c>
      <c r="C44" s="64" t="s">
        <v>50</v>
      </c>
      <c r="D44" s="63" t="s">
        <v>159</v>
      </c>
      <c r="E44" s="115">
        <v>6</v>
      </c>
      <c r="F44" s="62">
        <v>2</v>
      </c>
      <c r="G44" s="66">
        <v>0.62</v>
      </c>
      <c r="H44" s="72">
        <v>-4821157.6100000003</v>
      </c>
      <c r="I44" s="73"/>
      <c r="J44" s="116">
        <f t="shared" si="0"/>
        <v>50</v>
      </c>
      <c r="K44" s="116">
        <f t="shared" si="1"/>
        <v>100</v>
      </c>
      <c r="L44" s="116">
        <f t="shared" si="2"/>
        <v>100</v>
      </c>
      <c r="M44" s="116">
        <f t="shared" si="3"/>
        <v>100</v>
      </c>
      <c r="N44" s="117">
        <f t="shared" si="5"/>
        <v>85.714285714285708</v>
      </c>
      <c r="O44" s="62">
        <v>2</v>
      </c>
      <c r="P44" s="211">
        <v>85.714285714285708</v>
      </c>
      <c r="Q44" s="72">
        <v>-602644.70125000004</v>
      </c>
      <c r="R44" s="75" t="s">
        <v>307</v>
      </c>
      <c r="S44" s="117">
        <v>0</v>
      </c>
      <c r="T44" s="117">
        <v>1</v>
      </c>
      <c r="U44" s="117">
        <v>1</v>
      </c>
      <c r="V44" s="117">
        <v>1</v>
      </c>
      <c r="W44" s="117">
        <v>1</v>
      </c>
      <c r="X44" s="117">
        <v>1</v>
      </c>
      <c r="Y44" s="117">
        <v>1</v>
      </c>
      <c r="Z44" s="119">
        <f t="shared" si="6"/>
        <v>6</v>
      </c>
      <c r="AA44" s="122">
        <f t="shared" si="11"/>
        <v>0</v>
      </c>
      <c r="AB44" s="122">
        <f t="shared" si="11"/>
        <v>50</v>
      </c>
      <c r="AC44" s="122">
        <f t="shared" si="11"/>
        <v>50</v>
      </c>
      <c r="AD44" s="122">
        <f t="shared" si="11"/>
        <v>50</v>
      </c>
      <c r="AE44" s="122">
        <f t="shared" si="11"/>
        <v>50</v>
      </c>
      <c r="AF44" s="122">
        <f t="shared" si="11"/>
        <v>50</v>
      </c>
      <c r="AG44" s="123">
        <f t="shared" si="8"/>
        <v>100</v>
      </c>
      <c r="AH44" s="122">
        <f t="shared" si="9"/>
        <v>85.714285714285708</v>
      </c>
      <c r="AJ44" s="48"/>
      <c r="AN44" s="48">
        <v>2</v>
      </c>
      <c r="AW44" s="48">
        <f t="shared" si="10"/>
        <v>2</v>
      </c>
    </row>
    <row r="45" spans="1:49" x14ac:dyDescent="0.4">
      <c r="A45" s="62">
        <v>41</v>
      </c>
      <c r="B45" s="63" t="s">
        <v>44</v>
      </c>
      <c r="C45" s="64" t="s">
        <v>51</v>
      </c>
      <c r="D45" s="63" t="s">
        <v>160</v>
      </c>
      <c r="E45" s="115">
        <v>2</v>
      </c>
      <c r="F45" s="62">
        <v>1</v>
      </c>
      <c r="G45" s="66">
        <v>1.63</v>
      </c>
      <c r="H45" s="72">
        <v>-6114867.6600000001</v>
      </c>
      <c r="I45" s="73"/>
      <c r="J45" s="116">
        <f t="shared" si="0"/>
        <v>50</v>
      </c>
      <c r="K45" s="116">
        <f t="shared" si="1"/>
        <v>100</v>
      </c>
      <c r="L45" s="116">
        <f t="shared" si="2"/>
        <v>100</v>
      </c>
      <c r="M45" s="116">
        <f t="shared" si="3"/>
        <v>100</v>
      </c>
      <c r="N45" s="117">
        <f t="shared" si="5"/>
        <v>85.714285714285708</v>
      </c>
      <c r="O45" s="62">
        <v>1</v>
      </c>
      <c r="P45" s="211">
        <v>85.714285714285708</v>
      </c>
      <c r="Q45" s="72">
        <v>-764358.45750000002</v>
      </c>
      <c r="R45" s="75" t="s">
        <v>307</v>
      </c>
      <c r="S45" s="117">
        <v>0</v>
      </c>
      <c r="T45" s="117">
        <v>1</v>
      </c>
      <c r="U45" s="117">
        <v>1</v>
      </c>
      <c r="V45" s="117">
        <v>1</v>
      </c>
      <c r="W45" s="117">
        <v>1</v>
      </c>
      <c r="X45" s="117">
        <v>1</v>
      </c>
      <c r="Y45" s="117">
        <v>1</v>
      </c>
      <c r="Z45" s="119">
        <f t="shared" si="6"/>
        <v>6</v>
      </c>
      <c r="AA45" s="122">
        <f t="shared" si="11"/>
        <v>0</v>
      </c>
      <c r="AB45" s="122">
        <f t="shared" si="11"/>
        <v>50</v>
      </c>
      <c r="AC45" s="122">
        <f t="shared" si="11"/>
        <v>50</v>
      </c>
      <c r="AD45" s="122">
        <f t="shared" si="11"/>
        <v>50</v>
      </c>
      <c r="AE45" s="122">
        <f t="shared" si="11"/>
        <v>50</v>
      </c>
      <c r="AF45" s="122">
        <f t="shared" si="11"/>
        <v>50</v>
      </c>
      <c r="AG45" s="123">
        <f t="shared" si="8"/>
        <v>100</v>
      </c>
      <c r="AH45" s="122">
        <f t="shared" si="9"/>
        <v>85.714285714285708</v>
      </c>
      <c r="AJ45" s="48"/>
      <c r="AN45" s="48">
        <v>1</v>
      </c>
      <c r="AW45" s="48">
        <f t="shared" si="10"/>
        <v>1</v>
      </c>
    </row>
    <row r="46" spans="1:49" x14ac:dyDescent="0.4">
      <c r="A46" s="62">
        <v>42</v>
      </c>
      <c r="B46" s="63" t="s">
        <v>44</v>
      </c>
      <c r="C46" s="64" t="s">
        <v>52</v>
      </c>
      <c r="D46" s="63" t="s">
        <v>161</v>
      </c>
      <c r="E46" s="115">
        <v>15</v>
      </c>
      <c r="F46" s="62">
        <v>1</v>
      </c>
      <c r="G46" s="66">
        <v>0.68</v>
      </c>
      <c r="H46" s="72">
        <v>56584785.219999999</v>
      </c>
      <c r="I46" s="73"/>
      <c r="J46" s="116">
        <f t="shared" si="0"/>
        <v>50</v>
      </c>
      <c r="K46" s="116">
        <f t="shared" si="1"/>
        <v>50</v>
      </c>
      <c r="L46" s="116">
        <f t="shared" si="2"/>
        <v>100</v>
      </c>
      <c r="M46" s="116">
        <f t="shared" si="3"/>
        <v>100</v>
      </c>
      <c r="N46" s="117">
        <f t="shared" si="5"/>
        <v>71.428571428571431</v>
      </c>
      <c r="O46" s="62">
        <v>1</v>
      </c>
      <c r="P46" s="211">
        <v>71.428571428571431</v>
      </c>
      <c r="Q46" s="72">
        <v>7073098.1524999999</v>
      </c>
      <c r="R46" s="75" t="s">
        <v>307</v>
      </c>
      <c r="S46" s="117">
        <v>0</v>
      </c>
      <c r="T46" s="117">
        <v>1</v>
      </c>
      <c r="U46" s="117">
        <v>0</v>
      </c>
      <c r="V46" s="117">
        <v>1</v>
      </c>
      <c r="W46" s="117">
        <v>1</v>
      </c>
      <c r="X46" s="117">
        <v>1</v>
      </c>
      <c r="Y46" s="117">
        <v>1</v>
      </c>
      <c r="Z46" s="119">
        <f t="shared" si="6"/>
        <v>5</v>
      </c>
      <c r="AA46" s="122">
        <f t="shared" si="11"/>
        <v>0</v>
      </c>
      <c r="AB46" s="122">
        <f t="shared" si="11"/>
        <v>50</v>
      </c>
      <c r="AC46" s="122">
        <f t="shared" si="11"/>
        <v>0</v>
      </c>
      <c r="AD46" s="122">
        <f t="shared" si="11"/>
        <v>50</v>
      </c>
      <c r="AE46" s="122">
        <f t="shared" si="11"/>
        <v>50</v>
      </c>
      <c r="AF46" s="122">
        <f t="shared" si="11"/>
        <v>50</v>
      </c>
      <c r="AG46" s="123">
        <f t="shared" si="8"/>
        <v>100</v>
      </c>
      <c r="AH46" s="122">
        <f t="shared" si="9"/>
        <v>71.428571428571431</v>
      </c>
      <c r="AJ46" s="48"/>
      <c r="AN46" s="48">
        <v>1</v>
      </c>
      <c r="AW46" s="48">
        <f t="shared" si="10"/>
        <v>1</v>
      </c>
    </row>
    <row r="47" spans="1:49" x14ac:dyDescent="0.4">
      <c r="A47" s="62">
        <v>43</v>
      </c>
      <c r="B47" s="63" t="s">
        <v>44</v>
      </c>
      <c r="C47" s="64" t="s">
        <v>53</v>
      </c>
      <c r="D47" s="63" t="s">
        <v>162</v>
      </c>
      <c r="E47" s="115">
        <v>6</v>
      </c>
      <c r="F47" s="62">
        <v>1</v>
      </c>
      <c r="G47" s="66">
        <v>2.6</v>
      </c>
      <c r="H47" s="72">
        <v>-1440016.86</v>
      </c>
      <c r="I47" s="73"/>
      <c r="J47" s="116">
        <f t="shared" si="0"/>
        <v>50</v>
      </c>
      <c r="K47" s="116">
        <f t="shared" si="1"/>
        <v>100</v>
      </c>
      <c r="L47" s="116">
        <f t="shared" si="2"/>
        <v>100</v>
      </c>
      <c r="M47" s="116">
        <f t="shared" si="3"/>
        <v>100</v>
      </c>
      <c r="N47" s="117">
        <f t="shared" si="5"/>
        <v>85.714285714285708</v>
      </c>
      <c r="O47" s="62">
        <v>1</v>
      </c>
      <c r="P47" s="211">
        <v>85.714285714285708</v>
      </c>
      <c r="Q47" s="72">
        <v>-180002.10750000001</v>
      </c>
      <c r="R47" s="75" t="s">
        <v>307</v>
      </c>
      <c r="S47" s="117">
        <v>0</v>
      </c>
      <c r="T47" s="117">
        <v>1</v>
      </c>
      <c r="U47" s="117">
        <v>1</v>
      </c>
      <c r="V47" s="117">
        <v>1</v>
      </c>
      <c r="W47" s="117">
        <v>1</v>
      </c>
      <c r="X47" s="117">
        <v>1</v>
      </c>
      <c r="Y47" s="117">
        <v>1</v>
      </c>
      <c r="Z47" s="119">
        <f t="shared" si="6"/>
        <v>6</v>
      </c>
      <c r="AA47" s="122">
        <f t="shared" si="11"/>
        <v>0</v>
      </c>
      <c r="AB47" s="122">
        <f t="shared" si="11"/>
        <v>50</v>
      </c>
      <c r="AC47" s="122">
        <f t="shared" si="11"/>
        <v>50</v>
      </c>
      <c r="AD47" s="122">
        <f t="shared" si="11"/>
        <v>50</v>
      </c>
      <c r="AE47" s="122">
        <f t="shared" si="11"/>
        <v>50</v>
      </c>
      <c r="AF47" s="122">
        <f t="shared" si="11"/>
        <v>50</v>
      </c>
      <c r="AG47" s="123">
        <f t="shared" si="8"/>
        <v>100</v>
      </c>
      <c r="AH47" s="122">
        <f t="shared" si="9"/>
        <v>85.714285714285708</v>
      </c>
      <c r="AJ47" s="48"/>
      <c r="AN47" s="48">
        <v>1</v>
      </c>
      <c r="AW47" s="48">
        <f t="shared" si="10"/>
        <v>1</v>
      </c>
    </row>
    <row r="48" spans="1:49" x14ac:dyDescent="0.4">
      <c r="A48" s="62">
        <v>44</v>
      </c>
      <c r="B48" s="63" t="s">
        <v>44</v>
      </c>
      <c r="C48" s="64" t="s">
        <v>54</v>
      </c>
      <c r="D48" s="63" t="s">
        <v>163</v>
      </c>
      <c r="E48" s="115">
        <v>10</v>
      </c>
      <c r="F48" s="62">
        <v>2</v>
      </c>
      <c r="G48" s="66">
        <v>0.65</v>
      </c>
      <c r="H48" s="72">
        <v>4430040.5</v>
      </c>
      <c r="I48" s="73"/>
      <c r="J48" s="116">
        <f t="shared" si="0"/>
        <v>100</v>
      </c>
      <c r="K48" s="116">
        <f t="shared" si="1"/>
        <v>100</v>
      </c>
      <c r="L48" s="116">
        <f t="shared" si="2"/>
        <v>50</v>
      </c>
      <c r="M48" s="116">
        <f t="shared" si="3"/>
        <v>100</v>
      </c>
      <c r="N48" s="117">
        <f t="shared" si="5"/>
        <v>85.714285714285708</v>
      </c>
      <c r="O48" s="62">
        <v>2</v>
      </c>
      <c r="P48" s="211">
        <v>85.714285714285708</v>
      </c>
      <c r="Q48" s="72">
        <v>553755.0625</v>
      </c>
      <c r="R48" s="212" t="s">
        <v>308</v>
      </c>
      <c r="S48" s="117">
        <v>1</v>
      </c>
      <c r="T48" s="117">
        <v>1</v>
      </c>
      <c r="U48" s="117">
        <v>1</v>
      </c>
      <c r="V48" s="117">
        <v>1</v>
      </c>
      <c r="W48" s="117">
        <v>1</v>
      </c>
      <c r="X48" s="117">
        <v>0</v>
      </c>
      <c r="Y48" s="117">
        <v>1</v>
      </c>
      <c r="Z48" s="119">
        <f t="shared" si="6"/>
        <v>6</v>
      </c>
      <c r="AA48" s="122">
        <f t="shared" si="11"/>
        <v>50</v>
      </c>
      <c r="AB48" s="122">
        <f t="shared" si="11"/>
        <v>50</v>
      </c>
      <c r="AC48" s="122">
        <f t="shared" si="11"/>
        <v>50</v>
      </c>
      <c r="AD48" s="122">
        <f t="shared" si="11"/>
        <v>50</v>
      </c>
      <c r="AE48" s="122">
        <f t="shared" si="11"/>
        <v>50</v>
      </c>
      <c r="AF48" s="122">
        <f t="shared" si="11"/>
        <v>0</v>
      </c>
      <c r="AG48" s="123">
        <f t="shared" si="8"/>
        <v>100</v>
      </c>
      <c r="AH48" s="122">
        <f t="shared" si="9"/>
        <v>85.714285714285708</v>
      </c>
      <c r="AJ48" s="48"/>
      <c r="AN48" s="48">
        <v>2</v>
      </c>
      <c r="AW48" s="48">
        <f t="shared" si="10"/>
        <v>2</v>
      </c>
    </row>
    <row r="49" spans="1:49" x14ac:dyDescent="0.4">
      <c r="A49" s="62">
        <v>45</v>
      </c>
      <c r="B49" s="63" t="s">
        <v>44</v>
      </c>
      <c r="C49" s="64" t="s">
        <v>55</v>
      </c>
      <c r="D49" s="63" t="s">
        <v>164</v>
      </c>
      <c r="E49" s="115">
        <v>10</v>
      </c>
      <c r="F49" s="62">
        <v>2</v>
      </c>
      <c r="G49" s="66">
        <v>0.52</v>
      </c>
      <c r="H49" s="72">
        <v>1703067.1</v>
      </c>
      <c r="I49" s="73"/>
      <c r="J49" s="116">
        <f t="shared" si="0"/>
        <v>100</v>
      </c>
      <c r="K49" s="116">
        <f t="shared" si="1"/>
        <v>100</v>
      </c>
      <c r="L49" s="116">
        <f t="shared" si="2"/>
        <v>100</v>
      </c>
      <c r="M49" s="116">
        <f t="shared" si="3"/>
        <v>100</v>
      </c>
      <c r="N49" s="117">
        <f t="shared" si="5"/>
        <v>100</v>
      </c>
      <c r="O49" s="62">
        <v>2</v>
      </c>
      <c r="P49" s="211">
        <v>100</v>
      </c>
      <c r="Q49" s="72">
        <v>212883.38750000001</v>
      </c>
      <c r="R49" s="75" t="s">
        <v>307</v>
      </c>
      <c r="S49" s="117">
        <v>1</v>
      </c>
      <c r="T49" s="117">
        <v>1</v>
      </c>
      <c r="U49" s="117">
        <v>1</v>
      </c>
      <c r="V49" s="117">
        <v>1</v>
      </c>
      <c r="W49" s="117">
        <v>1</v>
      </c>
      <c r="X49" s="117">
        <v>1</v>
      </c>
      <c r="Y49" s="117">
        <v>1</v>
      </c>
      <c r="Z49" s="119">
        <f t="shared" si="6"/>
        <v>7</v>
      </c>
      <c r="AA49" s="122">
        <f t="shared" si="11"/>
        <v>50</v>
      </c>
      <c r="AB49" s="122">
        <f t="shared" si="11"/>
        <v>50</v>
      </c>
      <c r="AC49" s="122">
        <f t="shared" si="11"/>
        <v>50</v>
      </c>
      <c r="AD49" s="122">
        <f t="shared" si="11"/>
        <v>50</v>
      </c>
      <c r="AE49" s="122">
        <f t="shared" si="11"/>
        <v>50</v>
      </c>
      <c r="AF49" s="122">
        <f t="shared" si="11"/>
        <v>50</v>
      </c>
      <c r="AG49" s="123">
        <f t="shared" si="8"/>
        <v>100</v>
      </c>
      <c r="AH49" s="122">
        <f t="shared" si="9"/>
        <v>100</v>
      </c>
      <c r="AJ49" s="48"/>
      <c r="AN49" s="48">
        <v>2</v>
      </c>
      <c r="AW49" s="48">
        <f t="shared" si="10"/>
        <v>2</v>
      </c>
    </row>
    <row r="50" spans="1:49" x14ac:dyDescent="0.4">
      <c r="A50" s="62">
        <v>46</v>
      </c>
      <c r="B50" s="63" t="s">
        <v>44</v>
      </c>
      <c r="C50" s="64" t="s">
        <v>56</v>
      </c>
      <c r="D50" s="63" t="s">
        <v>165</v>
      </c>
      <c r="E50" s="115">
        <v>5</v>
      </c>
      <c r="F50" s="62">
        <v>1</v>
      </c>
      <c r="G50" s="66">
        <v>2.65</v>
      </c>
      <c r="H50" s="72">
        <v>2849312.35</v>
      </c>
      <c r="I50" s="73"/>
      <c r="J50" s="116">
        <f t="shared" si="0"/>
        <v>100</v>
      </c>
      <c r="K50" s="116">
        <f t="shared" si="1"/>
        <v>100</v>
      </c>
      <c r="L50" s="116">
        <f t="shared" si="2"/>
        <v>100</v>
      </c>
      <c r="M50" s="116">
        <f t="shared" si="3"/>
        <v>100</v>
      </c>
      <c r="N50" s="117">
        <f t="shared" si="5"/>
        <v>100</v>
      </c>
      <c r="O50" s="62">
        <v>1</v>
      </c>
      <c r="P50" s="211">
        <v>100</v>
      </c>
      <c r="Q50" s="72">
        <v>356164.04375000001</v>
      </c>
      <c r="R50" s="75" t="s">
        <v>307</v>
      </c>
      <c r="S50" s="117">
        <v>1</v>
      </c>
      <c r="T50" s="117">
        <v>1</v>
      </c>
      <c r="U50" s="117">
        <v>1</v>
      </c>
      <c r="V50" s="117">
        <v>1</v>
      </c>
      <c r="W50" s="117">
        <v>1</v>
      </c>
      <c r="X50" s="117">
        <v>1</v>
      </c>
      <c r="Y50" s="117">
        <v>1</v>
      </c>
      <c r="Z50" s="119">
        <f t="shared" si="6"/>
        <v>7</v>
      </c>
      <c r="AA50" s="122">
        <f t="shared" si="11"/>
        <v>50</v>
      </c>
      <c r="AB50" s="122">
        <f t="shared" si="11"/>
        <v>50</v>
      </c>
      <c r="AC50" s="122">
        <f t="shared" si="11"/>
        <v>50</v>
      </c>
      <c r="AD50" s="122">
        <f t="shared" si="11"/>
        <v>50</v>
      </c>
      <c r="AE50" s="122">
        <f t="shared" si="11"/>
        <v>50</v>
      </c>
      <c r="AF50" s="122">
        <f t="shared" si="11"/>
        <v>50</v>
      </c>
      <c r="AG50" s="123">
        <f t="shared" si="8"/>
        <v>100</v>
      </c>
      <c r="AH50" s="122">
        <f t="shared" si="9"/>
        <v>100</v>
      </c>
      <c r="AJ50" s="48"/>
      <c r="AN50" s="48">
        <v>1</v>
      </c>
      <c r="AW50" s="48">
        <f t="shared" si="10"/>
        <v>1</v>
      </c>
    </row>
    <row r="51" spans="1:49" x14ac:dyDescent="0.4">
      <c r="A51" s="62">
        <v>47</v>
      </c>
      <c r="B51" s="63" t="s">
        <v>44</v>
      </c>
      <c r="C51" s="64" t="s">
        <v>57</v>
      </c>
      <c r="D51" s="63" t="s">
        <v>166</v>
      </c>
      <c r="E51" s="115">
        <v>5</v>
      </c>
      <c r="F51" s="62">
        <v>1</v>
      </c>
      <c r="G51" s="66">
        <v>1.52</v>
      </c>
      <c r="H51" s="72">
        <v>-4453551.71</v>
      </c>
      <c r="I51" s="73"/>
      <c r="J51" s="116">
        <f t="shared" si="0"/>
        <v>50</v>
      </c>
      <c r="K51" s="116">
        <f t="shared" si="1"/>
        <v>100</v>
      </c>
      <c r="L51" s="116">
        <f t="shared" si="2"/>
        <v>50</v>
      </c>
      <c r="M51" s="116">
        <f t="shared" si="3"/>
        <v>100</v>
      </c>
      <c r="N51" s="117">
        <f t="shared" si="5"/>
        <v>71.428571428571431</v>
      </c>
      <c r="O51" s="62">
        <v>1</v>
      </c>
      <c r="P51" s="211">
        <v>71.428571428571431</v>
      </c>
      <c r="Q51" s="72">
        <v>-556693.96375</v>
      </c>
      <c r="R51" s="75" t="s">
        <v>307</v>
      </c>
      <c r="S51" s="117">
        <v>0</v>
      </c>
      <c r="T51" s="117">
        <v>1</v>
      </c>
      <c r="U51" s="117">
        <v>1</v>
      </c>
      <c r="V51" s="117">
        <v>1</v>
      </c>
      <c r="W51" s="117">
        <v>1</v>
      </c>
      <c r="X51" s="117">
        <v>0</v>
      </c>
      <c r="Y51" s="117">
        <v>1</v>
      </c>
      <c r="Z51" s="119">
        <f t="shared" si="6"/>
        <v>5</v>
      </c>
      <c r="AA51" s="122">
        <f t="shared" si="11"/>
        <v>0</v>
      </c>
      <c r="AB51" s="122">
        <f t="shared" si="11"/>
        <v>50</v>
      </c>
      <c r="AC51" s="122">
        <f t="shared" si="11"/>
        <v>50</v>
      </c>
      <c r="AD51" s="122">
        <f t="shared" si="11"/>
        <v>50</v>
      </c>
      <c r="AE51" s="122">
        <f t="shared" si="11"/>
        <v>50</v>
      </c>
      <c r="AF51" s="122">
        <f t="shared" si="11"/>
        <v>0</v>
      </c>
      <c r="AG51" s="123">
        <f t="shared" si="8"/>
        <v>100</v>
      </c>
      <c r="AH51" s="122">
        <f t="shared" si="9"/>
        <v>71.428571428571431</v>
      </c>
      <c r="AJ51" s="48"/>
      <c r="AN51" s="48">
        <v>1</v>
      </c>
      <c r="AW51" s="48">
        <f t="shared" si="10"/>
        <v>1</v>
      </c>
    </row>
    <row r="52" spans="1:49" x14ac:dyDescent="0.4">
      <c r="A52" s="62">
        <v>48</v>
      </c>
      <c r="B52" s="63" t="s">
        <v>44</v>
      </c>
      <c r="C52" s="64" t="s">
        <v>58</v>
      </c>
      <c r="D52" s="63" t="s">
        <v>167</v>
      </c>
      <c r="E52" s="115">
        <v>5</v>
      </c>
      <c r="F52" s="62">
        <v>1</v>
      </c>
      <c r="G52" s="66">
        <v>2.2999999999999998</v>
      </c>
      <c r="H52" s="72">
        <v>3732340.77</v>
      </c>
      <c r="I52" s="73"/>
      <c r="J52" s="116">
        <f t="shared" si="0"/>
        <v>100</v>
      </c>
      <c r="K52" s="116">
        <f t="shared" si="1"/>
        <v>100</v>
      </c>
      <c r="L52" s="116">
        <f t="shared" si="2"/>
        <v>50</v>
      </c>
      <c r="M52" s="116">
        <f t="shared" si="3"/>
        <v>100</v>
      </c>
      <c r="N52" s="117">
        <f t="shared" si="5"/>
        <v>85.714285714285708</v>
      </c>
      <c r="O52" s="62">
        <v>1</v>
      </c>
      <c r="P52" s="211">
        <v>85.714285714285708</v>
      </c>
      <c r="Q52" s="72">
        <v>466542.59625</v>
      </c>
      <c r="R52" s="75" t="s">
        <v>307</v>
      </c>
      <c r="S52" s="117">
        <v>1</v>
      </c>
      <c r="T52" s="117">
        <v>1</v>
      </c>
      <c r="U52" s="117">
        <v>1</v>
      </c>
      <c r="V52" s="117">
        <v>1</v>
      </c>
      <c r="W52" s="117">
        <v>1</v>
      </c>
      <c r="X52" s="117">
        <v>0</v>
      </c>
      <c r="Y52" s="117">
        <v>1</v>
      </c>
      <c r="Z52" s="119">
        <f t="shared" si="6"/>
        <v>6</v>
      </c>
      <c r="AA52" s="122">
        <f t="shared" si="11"/>
        <v>50</v>
      </c>
      <c r="AB52" s="122">
        <f t="shared" si="11"/>
        <v>50</v>
      </c>
      <c r="AC52" s="122">
        <f t="shared" si="11"/>
        <v>50</v>
      </c>
      <c r="AD52" s="122">
        <f t="shared" si="11"/>
        <v>50</v>
      </c>
      <c r="AE52" s="122">
        <f t="shared" si="11"/>
        <v>50</v>
      </c>
      <c r="AF52" s="122">
        <f t="shared" si="11"/>
        <v>0</v>
      </c>
      <c r="AG52" s="123">
        <f t="shared" si="8"/>
        <v>100</v>
      </c>
      <c r="AH52" s="122">
        <f t="shared" si="9"/>
        <v>85.714285714285708</v>
      </c>
      <c r="AJ52" s="48"/>
      <c r="AN52" s="48">
        <v>1</v>
      </c>
      <c r="AW52" s="48">
        <f t="shared" si="10"/>
        <v>1</v>
      </c>
    </row>
    <row r="53" spans="1:49" x14ac:dyDescent="0.4">
      <c r="A53" s="62">
        <v>49</v>
      </c>
      <c r="B53" s="63" t="s">
        <v>44</v>
      </c>
      <c r="C53" s="64" t="s">
        <v>59</v>
      </c>
      <c r="D53" s="63" t="s">
        <v>168</v>
      </c>
      <c r="E53" s="115">
        <v>6</v>
      </c>
      <c r="F53" s="62">
        <v>1</v>
      </c>
      <c r="G53" s="66">
        <v>1.06</v>
      </c>
      <c r="H53" s="72">
        <v>3935539.98</v>
      </c>
      <c r="I53" s="73"/>
      <c r="J53" s="116">
        <f t="shared" si="0"/>
        <v>0</v>
      </c>
      <c r="K53" s="116">
        <f t="shared" si="1"/>
        <v>100</v>
      </c>
      <c r="L53" s="116">
        <f t="shared" si="2"/>
        <v>100</v>
      </c>
      <c r="M53" s="116">
        <f t="shared" si="3"/>
        <v>100</v>
      </c>
      <c r="N53" s="117">
        <f t="shared" si="5"/>
        <v>71.428571428571431</v>
      </c>
      <c r="O53" s="62">
        <v>1</v>
      </c>
      <c r="P53" s="211">
        <v>71.428571428571431</v>
      </c>
      <c r="Q53" s="72">
        <v>491942.4975</v>
      </c>
      <c r="R53" s="75" t="s">
        <v>307</v>
      </c>
      <c r="S53" s="117">
        <v>0</v>
      </c>
      <c r="T53" s="117">
        <v>0</v>
      </c>
      <c r="U53" s="117">
        <v>1</v>
      </c>
      <c r="V53" s="117">
        <v>1</v>
      </c>
      <c r="W53" s="117">
        <v>1</v>
      </c>
      <c r="X53" s="117">
        <v>1</v>
      </c>
      <c r="Y53" s="117">
        <v>1</v>
      </c>
      <c r="Z53" s="119">
        <f t="shared" si="6"/>
        <v>5</v>
      </c>
      <c r="AA53" s="122">
        <f t="shared" si="11"/>
        <v>0</v>
      </c>
      <c r="AB53" s="122">
        <f t="shared" si="11"/>
        <v>0</v>
      </c>
      <c r="AC53" s="122">
        <f t="shared" si="11"/>
        <v>50</v>
      </c>
      <c r="AD53" s="122">
        <f t="shared" si="11"/>
        <v>50</v>
      </c>
      <c r="AE53" s="122">
        <f t="shared" si="11"/>
        <v>50</v>
      </c>
      <c r="AF53" s="122">
        <f t="shared" si="11"/>
        <v>50</v>
      </c>
      <c r="AG53" s="123">
        <f t="shared" si="8"/>
        <v>100</v>
      </c>
      <c r="AH53" s="122">
        <f t="shared" si="9"/>
        <v>71.428571428571431</v>
      </c>
      <c r="AJ53" s="48"/>
      <c r="AN53" s="48">
        <v>1</v>
      </c>
      <c r="AW53" s="48">
        <f t="shared" si="10"/>
        <v>1</v>
      </c>
    </row>
    <row r="54" spans="1:49" x14ac:dyDescent="0.4">
      <c r="A54" s="62">
        <v>50</v>
      </c>
      <c r="B54" s="63" t="s">
        <v>44</v>
      </c>
      <c r="C54" s="64" t="s">
        <v>60</v>
      </c>
      <c r="D54" s="63" t="s">
        <v>169</v>
      </c>
      <c r="E54" s="115">
        <v>5</v>
      </c>
      <c r="F54" s="62">
        <v>1</v>
      </c>
      <c r="G54" s="66">
        <v>4.83</v>
      </c>
      <c r="H54" s="72">
        <v>75030.009999999995</v>
      </c>
      <c r="I54" s="73"/>
      <c r="J54" s="116">
        <f t="shared" si="0"/>
        <v>50</v>
      </c>
      <c r="K54" s="116">
        <f t="shared" si="1"/>
        <v>100</v>
      </c>
      <c r="L54" s="116">
        <f t="shared" si="2"/>
        <v>100</v>
      </c>
      <c r="M54" s="116">
        <f t="shared" si="3"/>
        <v>100</v>
      </c>
      <c r="N54" s="117">
        <f t="shared" si="5"/>
        <v>85.714285714285708</v>
      </c>
      <c r="O54" s="62">
        <v>1</v>
      </c>
      <c r="P54" s="211">
        <v>85.714285714285708</v>
      </c>
      <c r="Q54" s="72">
        <v>9378.7512499999993</v>
      </c>
      <c r="R54" s="75" t="s">
        <v>307</v>
      </c>
      <c r="S54" s="117">
        <v>0</v>
      </c>
      <c r="T54" s="117">
        <v>1</v>
      </c>
      <c r="U54" s="117">
        <v>1</v>
      </c>
      <c r="V54" s="117">
        <v>1</v>
      </c>
      <c r="W54" s="117">
        <v>1</v>
      </c>
      <c r="X54" s="117">
        <v>1</v>
      </c>
      <c r="Y54" s="117">
        <v>1</v>
      </c>
      <c r="Z54" s="119">
        <f t="shared" si="6"/>
        <v>6</v>
      </c>
      <c r="AA54" s="122">
        <f t="shared" si="11"/>
        <v>0</v>
      </c>
      <c r="AB54" s="122">
        <f t="shared" si="11"/>
        <v>50</v>
      </c>
      <c r="AC54" s="122">
        <f t="shared" si="11"/>
        <v>50</v>
      </c>
      <c r="AD54" s="122">
        <f t="shared" si="11"/>
        <v>50</v>
      </c>
      <c r="AE54" s="122">
        <f t="shared" si="11"/>
        <v>50</v>
      </c>
      <c r="AF54" s="122">
        <f t="shared" si="11"/>
        <v>50</v>
      </c>
      <c r="AG54" s="123">
        <f t="shared" si="8"/>
        <v>100</v>
      </c>
      <c r="AH54" s="122">
        <f t="shared" si="9"/>
        <v>85.714285714285708</v>
      </c>
      <c r="AJ54" s="48"/>
      <c r="AN54" s="48">
        <v>1</v>
      </c>
      <c r="AW54" s="48">
        <f t="shared" si="10"/>
        <v>1</v>
      </c>
    </row>
    <row r="55" spans="1:49" x14ac:dyDescent="0.4">
      <c r="A55" s="62">
        <v>51</v>
      </c>
      <c r="B55" s="63" t="s">
        <v>44</v>
      </c>
      <c r="C55" s="64" t="s">
        <v>61</v>
      </c>
      <c r="D55" s="63" t="s">
        <v>170</v>
      </c>
      <c r="E55" s="115">
        <v>16</v>
      </c>
      <c r="F55" s="62">
        <v>0</v>
      </c>
      <c r="G55" s="66">
        <v>3.46</v>
      </c>
      <c r="H55" s="72">
        <v>60773606.18</v>
      </c>
      <c r="I55" s="73"/>
      <c r="J55" s="116">
        <f t="shared" si="0"/>
        <v>0</v>
      </c>
      <c r="K55" s="116">
        <f t="shared" si="1"/>
        <v>100</v>
      </c>
      <c r="L55" s="116">
        <f t="shared" si="2"/>
        <v>100</v>
      </c>
      <c r="M55" s="116">
        <f t="shared" si="3"/>
        <v>0</v>
      </c>
      <c r="N55" s="117">
        <f t="shared" si="5"/>
        <v>57.142857142857139</v>
      </c>
      <c r="O55" s="62">
        <v>0</v>
      </c>
      <c r="P55" s="211">
        <v>57.142857142857139</v>
      </c>
      <c r="Q55" s="72">
        <v>7596700.7725</v>
      </c>
      <c r="R55" s="75" t="s">
        <v>307</v>
      </c>
      <c r="S55" s="117">
        <v>0</v>
      </c>
      <c r="T55" s="117">
        <v>0</v>
      </c>
      <c r="U55" s="117">
        <v>1</v>
      </c>
      <c r="V55" s="117">
        <v>1</v>
      </c>
      <c r="W55" s="117">
        <v>1</v>
      </c>
      <c r="X55" s="117">
        <v>1</v>
      </c>
      <c r="Y55" s="117">
        <v>0</v>
      </c>
      <c r="Z55" s="119">
        <f t="shared" si="6"/>
        <v>4</v>
      </c>
      <c r="AA55" s="122">
        <f t="shared" si="11"/>
        <v>0</v>
      </c>
      <c r="AB55" s="122">
        <f t="shared" si="11"/>
        <v>0</v>
      </c>
      <c r="AC55" s="122">
        <f t="shared" si="11"/>
        <v>50</v>
      </c>
      <c r="AD55" s="122">
        <f t="shared" si="11"/>
        <v>50</v>
      </c>
      <c r="AE55" s="122">
        <f t="shared" si="11"/>
        <v>50</v>
      </c>
      <c r="AF55" s="122">
        <f t="shared" si="11"/>
        <v>50</v>
      </c>
      <c r="AG55" s="123">
        <f t="shared" si="8"/>
        <v>0</v>
      </c>
      <c r="AH55" s="122">
        <f t="shared" si="9"/>
        <v>57.142857142857139</v>
      </c>
      <c r="AJ55" s="48"/>
      <c r="AN55" s="48">
        <v>0</v>
      </c>
      <c r="AW55" s="48">
        <f t="shared" si="10"/>
        <v>0</v>
      </c>
    </row>
    <row r="56" spans="1:49" x14ac:dyDescent="0.4">
      <c r="A56" s="62">
        <v>52</v>
      </c>
      <c r="B56" s="63" t="s">
        <v>44</v>
      </c>
      <c r="C56" s="64" t="s">
        <v>62</v>
      </c>
      <c r="D56" s="63" t="s">
        <v>171</v>
      </c>
      <c r="E56" s="115">
        <v>5</v>
      </c>
      <c r="F56" s="62">
        <v>1</v>
      </c>
      <c r="G56" s="66">
        <v>3.77</v>
      </c>
      <c r="H56" s="72">
        <v>3495933.27</v>
      </c>
      <c r="I56" s="73"/>
      <c r="J56" s="116">
        <f t="shared" si="0"/>
        <v>100</v>
      </c>
      <c r="K56" s="116">
        <f t="shared" si="1"/>
        <v>100</v>
      </c>
      <c r="L56" s="116">
        <f t="shared" si="2"/>
        <v>50</v>
      </c>
      <c r="M56" s="116">
        <f t="shared" si="3"/>
        <v>100</v>
      </c>
      <c r="N56" s="117">
        <f t="shared" si="5"/>
        <v>85.714285714285708</v>
      </c>
      <c r="O56" s="62">
        <v>1</v>
      </c>
      <c r="P56" s="211">
        <v>85.714285714285708</v>
      </c>
      <c r="Q56" s="72">
        <v>436991.65875</v>
      </c>
      <c r="R56" s="75" t="s">
        <v>307</v>
      </c>
      <c r="S56" s="117">
        <v>1</v>
      </c>
      <c r="T56" s="117">
        <v>1</v>
      </c>
      <c r="U56" s="117">
        <v>1</v>
      </c>
      <c r="V56" s="117">
        <v>1</v>
      </c>
      <c r="W56" s="117">
        <v>1</v>
      </c>
      <c r="X56" s="117">
        <v>0</v>
      </c>
      <c r="Y56" s="117">
        <v>1</v>
      </c>
      <c r="Z56" s="119">
        <f t="shared" si="6"/>
        <v>6</v>
      </c>
      <c r="AA56" s="122">
        <f t="shared" si="11"/>
        <v>50</v>
      </c>
      <c r="AB56" s="122">
        <f t="shared" si="11"/>
        <v>50</v>
      </c>
      <c r="AC56" s="122">
        <f t="shared" si="11"/>
        <v>50</v>
      </c>
      <c r="AD56" s="122">
        <f t="shared" si="11"/>
        <v>50</v>
      </c>
      <c r="AE56" s="122">
        <f t="shared" si="11"/>
        <v>50</v>
      </c>
      <c r="AF56" s="122">
        <f t="shared" si="11"/>
        <v>0</v>
      </c>
      <c r="AG56" s="123">
        <f t="shared" si="8"/>
        <v>100</v>
      </c>
      <c r="AH56" s="122">
        <f t="shared" si="9"/>
        <v>85.714285714285708</v>
      </c>
      <c r="AJ56" s="48"/>
      <c r="AN56" s="48">
        <v>1</v>
      </c>
      <c r="AW56" s="48">
        <f t="shared" si="10"/>
        <v>1</v>
      </c>
    </row>
    <row r="57" spans="1:49" x14ac:dyDescent="0.4">
      <c r="A57" s="62">
        <v>53</v>
      </c>
      <c r="B57" s="63" t="s">
        <v>63</v>
      </c>
      <c r="C57" s="64" t="s">
        <v>64</v>
      </c>
      <c r="D57" s="63" t="s">
        <v>63</v>
      </c>
      <c r="E57" s="115">
        <v>17</v>
      </c>
      <c r="F57" s="62">
        <v>0</v>
      </c>
      <c r="G57" s="66">
        <v>3.67</v>
      </c>
      <c r="H57" s="72">
        <v>132249916.77</v>
      </c>
      <c r="I57" s="73"/>
      <c r="J57" s="116">
        <f t="shared" si="0"/>
        <v>100</v>
      </c>
      <c r="K57" s="116">
        <f t="shared" si="1"/>
        <v>100</v>
      </c>
      <c r="L57" s="116">
        <f t="shared" si="2"/>
        <v>50</v>
      </c>
      <c r="M57" s="116">
        <f t="shared" si="3"/>
        <v>100</v>
      </c>
      <c r="N57" s="117">
        <f t="shared" si="5"/>
        <v>85.714285714285708</v>
      </c>
      <c r="O57" s="62">
        <v>0</v>
      </c>
      <c r="P57" s="211">
        <v>85.714285714285708</v>
      </c>
      <c r="Q57" s="72">
        <v>16531239.596249999</v>
      </c>
      <c r="R57" s="75" t="s">
        <v>307</v>
      </c>
      <c r="S57" s="117">
        <v>1</v>
      </c>
      <c r="T57" s="117">
        <v>1</v>
      </c>
      <c r="U57" s="117">
        <v>1</v>
      </c>
      <c r="V57" s="117">
        <v>1</v>
      </c>
      <c r="W57" s="117">
        <v>0</v>
      </c>
      <c r="X57" s="117">
        <v>1</v>
      </c>
      <c r="Y57" s="117">
        <v>1</v>
      </c>
      <c r="Z57" s="119">
        <f t="shared" si="6"/>
        <v>6</v>
      </c>
      <c r="AA57" s="122">
        <f t="shared" si="11"/>
        <v>50</v>
      </c>
      <c r="AB57" s="122">
        <f t="shared" si="11"/>
        <v>50</v>
      </c>
      <c r="AC57" s="122">
        <f t="shared" si="11"/>
        <v>50</v>
      </c>
      <c r="AD57" s="122">
        <f t="shared" si="11"/>
        <v>50</v>
      </c>
      <c r="AE57" s="122">
        <f t="shared" si="11"/>
        <v>0</v>
      </c>
      <c r="AF57" s="122">
        <f t="shared" si="11"/>
        <v>50</v>
      </c>
      <c r="AG57" s="123">
        <f t="shared" si="8"/>
        <v>100</v>
      </c>
      <c r="AH57" s="122">
        <f t="shared" si="9"/>
        <v>85.714285714285708</v>
      </c>
      <c r="AJ57" s="48"/>
      <c r="AN57" s="48">
        <v>0</v>
      </c>
      <c r="AW57" s="48">
        <f t="shared" si="10"/>
        <v>0</v>
      </c>
    </row>
    <row r="58" spans="1:49" x14ac:dyDescent="0.4">
      <c r="A58" s="62">
        <v>54</v>
      </c>
      <c r="B58" s="63" t="s">
        <v>63</v>
      </c>
      <c r="C58" s="64" t="s">
        <v>65</v>
      </c>
      <c r="D58" s="63" t="s">
        <v>172</v>
      </c>
      <c r="E58" s="115">
        <v>13</v>
      </c>
      <c r="F58" s="62">
        <v>3</v>
      </c>
      <c r="G58" s="83">
        <v>0.19</v>
      </c>
      <c r="H58" s="72">
        <v>-20070859.469999999</v>
      </c>
      <c r="I58" s="73"/>
      <c r="J58" s="116">
        <f t="shared" si="0"/>
        <v>0</v>
      </c>
      <c r="K58" s="116">
        <f t="shared" si="1"/>
        <v>100</v>
      </c>
      <c r="L58" s="116">
        <f t="shared" si="2"/>
        <v>0</v>
      </c>
      <c r="M58" s="116">
        <f t="shared" si="3"/>
        <v>0</v>
      </c>
      <c r="N58" s="117">
        <f t="shared" si="5"/>
        <v>28.571428571428569</v>
      </c>
      <c r="O58" s="62">
        <v>3</v>
      </c>
      <c r="P58" s="78">
        <v>28.571428571428569</v>
      </c>
      <c r="Q58" s="72">
        <v>-2508857.4337499999</v>
      </c>
      <c r="R58" s="212" t="s">
        <v>308</v>
      </c>
      <c r="S58" s="117">
        <v>0</v>
      </c>
      <c r="T58" s="117">
        <v>0</v>
      </c>
      <c r="U58" s="117">
        <v>1</v>
      </c>
      <c r="V58" s="117">
        <v>1</v>
      </c>
      <c r="W58" s="117">
        <v>0</v>
      </c>
      <c r="X58" s="117">
        <v>0</v>
      </c>
      <c r="Y58" s="117">
        <v>0</v>
      </c>
      <c r="Z58" s="119">
        <f t="shared" si="6"/>
        <v>2</v>
      </c>
      <c r="AA58" s="122">
        <f t="shared" ref="AA58:AF92" si="12">IF(S58=1,50,0)</f>
        <v>0</v>
      </c>
      <c r="AB58" s="122">
        <f t="shared" si="12"/>
        <v>0</v>
      </c>
      <c r="AC58" s="122">
        <f t="shared" si="12"/>
        <v>50</v>
      </c>
      <c r="AD58" s="122">
        <f t="shared" si="12"/>
        <v>50</v>
      </c>
      <c r="AE58" s="122">
        <f t="shared" si="12"/>
        <v>0</v>
      </c>
      <c r="AF58" s="122">
        <f t="shared" si="12"/>
        <v>0</v>
      </c>
      <c r="AG58" s="123">
        <f t="shared" si="8"/>
        <v>0</v>
      </c>
      <c r="AH58" s="122">
        <f t="shared" si="9"/>
        <v>28.571428571428569</v>
      </c>
      <c r="AJ58" s="48"/>
      <c r="AN58" s="48">
        <v>3</v>
      </c>
      <c r="AW58" s="48">
        <f t="shared" si="10"/>
        <v>3</v>
      </c>
    </row>
    <row r="59" spans="1:49" x14ac:dyDescent="0.4">
      <c r="A59" s="62">
        <v>55</v>
      </c>
      <c r="B59" s="63" t="s">
        <v>63</v>
      </c>
      <c r="C59" s="64" t="s">
        <v>66</v>
      </c>
      <c r="D59" s="63" t="s">
        <v>173</v>
      </c>
      <c r="E59" s="115">
        <v>5</v>
      </c>
      <c r="F59" s="62">
        <v>4</v>
      </c>
      <c r="G59" s="83">
        <v>0.22</v>
      </c>
      <c r="H59" s="72">
        <v>-7466304.0800000001</v>
      </c>
      <c r="I59" s="93" t="s">
        <v>6</v>
      </c>
      <c r="J59" s="116">
        <f t="shared" si="0"/>
        <v>50</v>
      </c>
      <c r="K59" s="116">
        <f t="shared" si="1"/>
        <v>100</v>
      </c>
      <c r="L59" s="116">
        <f t="shared" si="2"/>
        <v>100</v>
      </c>
      <c r="M59" s="116">
        <f t="shared" si="3"/>
        <v>100</v>
      </c>
      <c r="N59" s="117">
        <f t="shared" si="5"/>
        <v>85.714285714285708</v>
      </c>
      <c r="O59" s="62">
        <v>4</v>
      </c>
      <c r="P59" s="211">
        <v>85.714285714285708</v>
      </c>
      <c r="Q59" s="72">
        <v>-933288.01</v>
      </c>
      <c r="R59" s="213" t="s">
        <v>310</v>
      </c>
      <c r="S59" s="117">
        <v>0</v>
      </c>
      <c r="T59" s="117">
        <v>1</v>
      </c>
      <c r="U59" s="117">
        <v>1</v>
      </c>
      <c r="V59" s="117">
        <v>1</v>
      </c>
      <c r="W59" s="117">
        <v>1</v>
      </c>
      <c r="X59" s="117">
        <v>1</v>
      </c>
      <c r="Y59" s="117">
        <v>1</v>
      </c>
      <c r="Z59" s="119">
        <f t="shared" si="6"/>
        <v>6</v>
      </c>
      <c r="AA59" s="122">
        <f t="shared" si="12"/>
        <v>0</v>
      </c>
      <c r="AB59" s="122">
        <f t="shared" si="12"/>
        <v>50</v>
      </c>
      <c r="AC59" s="122">
        <f t="shared" si="12"/>
        <v>50</v>
      </c>
      <c r="AD59" s="122">
        <f t="shared" si="12"/>
        <v>50</v>
      </c>
      <c r="AE59" s="122">
        <f t="shared" si="12"/>
        <v>50</v>
      </c>
      <c r="AF59" s="122">
        <f t="shared" si="12"/>
        <v>50</v>
      </c>
      <c r="AG59" s="123">
        <f t="shared" si="8"/>
        <v>100</v>
      </c>
      <c r="AH59" s="122">
        <f t="shared" si="9"/>
        <v>85.714285714285708</v>
      </c>
      <c r="AJ59" s="48"/>
      <c r="AN59" s="48">
        <v>4</v>
      </c>
      <c r="AW59" s="48">
        <f t="shared" si="10"/>
        <v>4</v>
      </c>
    </row>
    <row r="60" spans="1:49" x14ac:dyDescent="0.4">
      <c r="A60" s="62">
        <v>56</v>
      </c>
      <c r="B60" s="63" t="s">
        <v>63</v>
      </c>
      <c r="C60" s="64" t="s">
        <v>67</v>
      </c>
      <c r="D60" s="63" t="s">
        <v>174</v>
      </c>
      <c r="E60" s="115">
        <v>5</v>
      </c>
      <c r="F60" s="62">
        <v>3</v>
      </c>
      <c r="G60" s="83">
        <v>0.24</v>
      </c>
      <c r="H60" s="72">
        <v>729397.08</v>
      </c>
      <c r="I60" s="73"/>
      <c r="J60" s="116">
        <f t="shared" si="0"/>
        <v>100</v>
      </c>
      <c r="K60" s="116">
        <f t="shared" si="1"/>
        <v>100</v>
      </c>
      <c r="L60" s="116">
        <f t="shared" si="2"/>
        <v>50</v>
      </c>
      <c r="M60" s="116">
        <f t="shared" si="3"/>
        <v>100</v>
      </c>
      <c r="N60" s="117">
        <f t="shared" si="5"/>
        <v>85.714285714285708</v>
      </c>
      <c r="O60" s="62">
        <v>3</v>
      </c>
      <c r="P60" s="211">
        <v>85.714285714285708</v>
      </c>
      <c r="Q60" s="72">
        <v>91174.634999999995</v>
      </c>
      <c r="R60" s="75" t="s">
        <v>307</v>
      </c>
      <c r="S60" s="117">
        <v>1</v>
      </c>
      <c r="T60" s="117">
        <v>1</v>
      </c>
      <c r="U60" s="117">
        <v>1</v>
      </c>
      <c r="V60" s="117">
        <v>1</v>
      </c>
      <c r="W60" s="117">
        <v>1</v>
      </c>
      <c r="X60" s="117">
        <v>0</v>
      </c>
      <c r="Y60" s="117">
        <v>1</v>
      </c>
      <c r="Z60" s="119">
        <f t="shared" si="6"/>
        <v>6</v>
      </c>
      <c r="AA60" s="122">
        <f t="shared" si="12"/>
        <v>50</v>
      </c>
      <c r="AB60" s="122">
        <f t="shared" si="12"/>
        <v>50</v>
      </c>
      <c r="AC60" s="122">
        <f t="shared" si="12"/>
        <v>50</v>
      </c>
      <c r="AD60" s="122">
        <f t="shared" si="12"/>
        <v>50</v>
      </c>
      <c r="AE60" s="122">
        <f t="shared" si="12"/>
        <v>50</v>
      </c>
      <c r="AF60" s="122">
        <f t="shared" si="12"/>
        <v>0</v>
      </c>
      <c r="AG60" s="123">
        <f t="shared" si="8"/>
        <v>100</v>
      </c>
      <c r="AH60" s="122">
        <f t="shared" si="9"/>
        <v>85.714285714285708</v>
      </c>
      <c r="AJ60" s="48"/>
      <c r="AN60" s="48">
        <v>3</v>
      </c>
      <c r="AW60" s="48">
        <f t="shared" si="10"/>
        <v>3</v>
      </c>
    </row>
    <row r="61" spans="1:49" x14ac:dyDescent="0.4">
      <c r="A61" s="62">
        <v>57</v>
      </c>
      <c r="B61" s="63" t="s">
        <v>63</v>
      </c>
      <c r="C61" s="64" t="s">
        <v>68</v>
      </c>
      <c r="D61" s="63" t="s">
        <v>175</v>
      </c>
      <c r="E61" s="115">
        <v>15</v>
      </c>
      <c r="F61" s="62">
        <v>2</v>
      </c>
      <c r="G61" s="83">
        <v>0.49</v>
      </c>
      <c r="H61" s="72">
        <v>73636696.930000007</v>
      </c>
      <c r="I61" s="73"/>
      <c r="J61" s="116">
        <f t="shared" si="0"/>
        <v>100</v>
      </c>
      <c r="K61" s="116">
        <f t="shared" si="1"/>
        <v>100</v>
      </c>
      <c r="L61" s="116">
        <f t="shared" si="2"/>
        <v>50</v>
      </c>
      <c r="M61" s="116">
        <f t="shared" si="3"/>
        <v>100</v>
      </c>
      <c r="N61" s="117">
        <f t="shared" si="5"/>
        <v>85.714285714285708</v>
      </c>
      <c r="O61" s="62">
        <v>2</v>
      </c>
      <c r="P61" s="211">
        <v>85.714285714285708</v>
      </c>
      <c r="Q61" s="72">
        <v>9204587.1162500009</v>
      </c>
      <c r="R61" s="75" t="s">
        <v>307</v>
      </c>
      <c r="S61" s="117">
        <v>1</v>
      </c>
      <c r="T61" s="117">
        <v>1</v>
      </c>
      <c r="U61" s="117">
        <v>1</v>
      </c>
      <c r="V61" s="117">
        <v>1</v>
      </c>
      <c r="W61" s="117">
        <v>1</v>
      </c>
      <c r="X61" s="117">
        <v>0</v>
      </c>
      <c r="Y61" s="117">
        <v>1</v>
      </c>
      <c r="Z61" s="119">
        <f t="shared" si="6"/>
        <v>6</v>
      </c>
      <c r="AA61" s="122">
        <f t="shared" si="12"/>
        <v>50</v>
      </c>
      <c r="AB61" s="122">
        <f t="shared" si="12"/>
        <v>50</v>
      </c>
      <c r="AC61" s="122">
        <f t="shared" si="12"/>
        <v>50</v>
      </c>
      <c r="AD61" s="122">
        <f t="shared" si="12"/>
        <v>50</v>
      </c>
      <c r="AE61" s="122">
        <f t="shared" si="12"/>
        <v>50</v>
      </c>
      <c r="AF61" s="122">
        <f t="shared" si="12"/>
        <v>0</v>
      </c>
      <c r="AG61" s="123">
        <f t="shared" si="8"/>
        <v>100</v>
      </c>
      <c r="AH61" s="122">
        <f t="shared" si="9"/>
        <v>85.714285714285708</v>
      </c>
      <c r="AJ61" s="48"/>
      <c r="AN61" s="48">
        <v>2</v>
      </c>
      <c r="AW61" s="48">
        <f t="shared" si="10"/>
        <v>2</v>
      </c>
    </row>
    <row r="62" spans="1:49" x14ac:dyDescent="0.4">
      <c r="A62" s="62">
        <v>58</v>
      </c>
      <c r="B62" s="63" t="s">
        <v>63</v>
      </c>
      <c r="C62" s="64" t="s">
        <v>69</v>
      </c>
      <c r="D62" s="63" t="s">
        <v>176</v>
      </c>
      <c r="E62" s="115">
        <v>5</v>
      </c>
      <c r="F62" s="62">
        <v>1</v>
      </c>
      <c r="G62" s="66">
        <v>3.59</v>
      </c>
      <c r="H62" s="72">
        <v>-1792150.15</v>
      </c>
      <c r="I62" s="73"/>
      <c r="J62" s="116">
        <f t="shared" si="0"/>
        <v>100</v>
      </c>
      <c r="K62" s="116">
        <f t="shared" si="1"/>
        <v>100</v>
      </c>
      <c r="L62" s="116">
        <f t="shared" si="2"/>
        <v>100</v>
      </c>
      <c r="M62" s="116">
        <f t="shared" si="3"/>
        <v>100</v>
      </c>
      <c r="N62" s="117">
        <f t="shared" si="5"/>
        <v>100</v>
      </c>
      <c r="O62" s="62">
        <v>1</v>
      </c>
      <c r="P62" s="211">
        <v>100</v>
      </c>
      <c r="Q62" s="72">
        <v>-224018.76874999999</v>
      </c>
      <c r="R62" s="75" t="s">
        <v>307</v>
      </c>
      <c r="S62" s="117">
        <v>1</v>
      </c>
      <c r="T62" s="117">
        <v>1</v>
      </c>
      <c r="U62" s="117">
        <v>1</v>
      </c>
      <c r="V62" s="117">
        <v>1</v>
      </c>
      <c r="W62" s="117">
        <v>1</v>
      </c>
      <c r="X62" s="117">
        <v>1</v>
      </c>
      <c r="Y62" s="117">
        <v>1</v>
      </c>
      <c r="Z62" s="119">
        <f t="shared" si="6"/>
        <v>7</v>
      </c>
      <c r="AA62" s="122">
        <f t="shared" si="12"/>
        <v>50</v>
      </c>
      <c r="AB62" s="122">
        <f t="shared" si="12"/>
        <v>50</v>
      </c>
      <c r="AC62" s="122">
        <f t="shared" si="12"/>
        <v>50</v>
      </c>
      <c r="AD62" s="122">
        <f t="shared" si="12"/>
        <v>50</v>
      </c>
      <c r="AE62" s="122">
        <f t="shared" si="12"/>
        <v>50</v>
      </c>
      <c r="AF62" s="122">
        <f t="shared" si="12"/>
        <v>50</v>
      </c>
      <c r="AG62" s="123">
        <f t="shared" si="8"/>
        <v>100</v>
      </c>
      <c r="AH62" s="122">
        <f t="shared" si="9"/>
        <v>100</v>
      </c>
      <c r="AJ62" s="48"/>
      <c r="AN62" s="48">
        <v>1</v>
      </c>
      <c r="AW62" s="48">
        <f t="shared" si="10"/>
        <v>1</v>
      </c>
    </row>
    <row r="63" spans="1:49" x14ac:dyDescent="0.4">
      <c r="A63" s="62">
        <v>59</v>
      </c>
      <c r="B63" s="63" t="s">
        <v>63</v>
      </c>
      <c r="C63" s="64" t="s">
        <v>70</v>
      </c>
      <c r="D63" s="63" t="s">
        <v>177</v>
      </c>
      <c r="E63" s="115">
        <v>2</v>
      </c>
      <c r="F63" s="62">
        <v>3</v>
      </c>
      <c r="G63" s="83">
        <v>7.0000000000000007E-2</v>
      </c>
      <c r="H63" s="72">
        <v>4928728.04</v>
      </c>
      <c r="I63" s="73"/>
      <c r="J63" s="116">
        <f t="shared" si="0"/>
        <v>50</v>
      </c>
      <c r="K63" s="116">
        <f t="shared" si="1"/>
        <v>100</v>
      </c>
      <c r="L63" s="116">
        <f t="shared" si="2"/>
        <v>100</v>
      </c>
      <c r="M63" s="116">
        <f t="shared" si="3"/>
        <v>0</v>
      </c>
      <c r="N63" s="117">
        <f t="shared" si="5"/>
        <v>71.428571428571431</v>
      </c>
      <c r="O63" s="62">
        <v>3</v>
      </c>
      <c r="P63" s="211">
        <v>71.428571428571431</v>
      </c>
      <c r="Q63" s="72">
        <v>616091.005</v>
      </c>
      <c r="R63" s="75" t="s">
        <v>307</v>
      </c>
      <c r="S63" s="117">
        <v>0</v>
      </c>
      <c r="T63" s="117">
        <v>1</v>
      </c>
      <c r="U63" s="117">
        <v>1</v>
      </c>
      <c r="V63" s="117">
        <v>1</v>
      </c>
      <c r="W63" s="117">
        <v>1</v>
      </c>
      <c r="X63" s="117">
        <v>1</v>
      </c>
      <c r="Y63" s="117">
        <v>0</v>
      </c>
      <c r="Z63" s="119">
        <f t="shared" si="6"/>
        <v>5</v>
      </c>
      <c r="AA63" s="122">
        <f t="shared" si="12"/>
        <v>0</v>
      </c>
      <c r="AB63" s="122">
        <f t="shared" si="12"/>
        <v>50</v>
      </c>
      <c r="AC63" s="122">
        <f t="shared" si="12"/>
        <v>50</v>
      </c>
      <c r="AD63" s="122">
        <f t="shared" si="12"/>
        <v>50</v>
      </c>
      <c r="AE63" s="122">
        <f t="shared" si="12"/>
        <v>50</v>
      </c>
      <c r="AF63" s="122">
        <f t="shared" si="12"/>
        <v>50</v>
      </c>
      <c r="AG63" s="123">
        <f t="shared" si="8"/>
        <v>0</v>
      </c>
      <c r="AH63" s="122">
        <f t="shared" si="9"/>
        <v>71.428571428571431</v>
      </c>
      <c r="AJ63" s="48"/>
      <c r="AN63" s="48">
        <v>3</v>
      </c>
      <c r="AW63" s="48">
        <f t="shared" si="10"/>
        <v>3</v>
      </c>
    </row>
    <row r="64" spans="1:49" x14ac:dyDescent="0.4">
      <c r="A64" s="62">
        <v>60</v>
      </c>
      <c r="B64" s="63" t="s">
        <v>63</v>
      </c>
      <c r="C64" s="64" t="s">
        <v>71</v>
      </c>
      <c r="D64" s="63" t="s">
        <v>178</v>
      </c>
      <c r="E64" s="115">
        <v>6</v>
      </c>
      <c r="F64" s="62">
        <v>1</v>
      </c>
      <c r="G64" s="66">
        <v>0.93</v>
      </c>
      <c r="H64" s="72">
        <v>-1054853.3600000001</v>
      </c>
      <c r="I64" s="73"/>
      <c r="J64" s="116">
        <f t="shared" si="0"/>
        <v>50</v>
      </c>
      <c r="K64" s="116">
        <f t="shared" si="1"/>
        <v>100</v>
      </c>
      <c r="L64" s="116">
        <f t="shared" si="2"/>
        <v>50</v>
      </c>
      <c r="M64" s="116">
        <f t="shared" si="3"/>
        <v>0</v>
      </c>
      <c r="N64" s="117">
        <f t="shared" si="5"/>
        <v>57.142857142857139</v>
      </c>
      <c r="O64" s="62">
        <v>1</v>
      </c>
      <c r="P64" s="211">
        <v>57.142857142857139</v>
      </c>
      <c r="Q64" s="72">
        <v>-131856.67000000001</v>
      </c>
      <c r="R64" s="75" t="s">
        <v>307</v>
      </c>
      <c r="S64" s="117">
        <v>1</v>
      </c>
      <c r="T64" s="117">
        <v>0</v>
      </c>
      <c r="U64" s="117">
        <v>1</v>
      </c>
      <c r="V64" s="117">
        <v>1</v>
      </c>
      <c r="W64" s="117">
        <v>1</v>
      </c>
      <c r="X64" s="117">
        <v>0</v>
      </c>
      <c r="Y64" s="117">
        <v>0</v>
      </c>
      <c r="Z64" s="119">
        <f t="shared" si="6"/>
        <v>4</v>
      </c>
      <c r="AA64" s="122">
        <f t="shared" si="12"/>
        <v>50</v>
      </c>
      <c r="AB64" s="122">
        <f t="shared" si="12"/>
        <v>0</v>
      </c>
      <c r="AC64" s="122">
        <f t="shared" si="12"/>
        <v>50</v>
      </c>
      <c r="AD64" s="122">
        <f t="shared" si="12"/>
        <v>50</v>
      </c>
      <c r="AE64" s="122">
        <f t="shared" si="12"/>
        <v>50</v>
      </c>
      <c r="AF64" s="122">
        <f t="shared" si="12"/>
        <v>0</v>
      </c>
      <c r="AG64" s="123">
        <f t="shared" si="8"/>
        <v>0</v>
      </c>
      <c r="AH64" s="122">
        <f t="shared" si="9"/>
        <v>57.142857142857139</v>
      </c>
      <c r="AJ64" s="48"/>
      <c r="AN64" s="48">
        <v>1</v>
      </c>
      <c r="AW64" s="48">
        <f t="shared" si="10"/>
        <v>1</v>
      </c>
    </row>
    <row r="65" spans="1:49" x14ac:dyDescent="0.4">
      <c r="A65" s="62">
        <v>61</v>
      </c>
      <c r="B65" s="63" t="s">
        <v>63</v>
      </c>
      <c r="C65" s="64" t="s">
        <v>72</v>
      </c>
      <c r="D65" s="63" t="s">
        <v>179</v>
      </c>
      <c r="E65" s="115">
        <v>5</v>
      </c>
      <c r="F65" s="62">
        <v>2</v>
      </c>
      <c r="G65" s="66">
        <v>0.75</v>
      </c>
      <c r="H65" s="72">
        <v>129634.68</v>
      </c>
      <c r="I65" s="73"/>
      <c r="J65" s="116">
        <f t="shared" si="0"/>
        <v>50</v>
      </c>
      <c r="K65" s="116">
        <f t="shared" si="1"/>
        <v>100</v>
      </c>
      <c r="L65" s="116">
        <f t="shared" si="2"/>
        <v>0</v>
      </c>
      <c r="M65" s="116">
        <f t="shared" si="3"/>
        <v>100</v>
      </c>
      <c r="N65" s="117">
        <f t="shared" si="5"/>
        <v>57.142857142857139</v>
      </c>
      <c r="O65" s="62">
        <v>2</v>
      </c>
      <c r="P65" s="211">
        <v>57.142857142857139</v>
      </c>
      <c r="Q65" s="72">
        <v>16204.334999999999</v>
      </c>
      <c r="R65" s="75" t="s">
        <v>307</v>
      </c>
      <c r="S65" s="117">
        <v>0</v>
      </c>
      <c r="T65" s="117">
        <v>1</v>
      </c>
      <c r="U65" s="117">
        <v>1</v>
      </c>
      <c r="V65" s="117">
        <v>1</v>
      </c>
      <c r="W65" s="117">
        <v>0</v>
      </c>
      <c r="X65" s="117">
        <v>0</v>
      </c>
      <c r="Y65" s="117">
        <v>1</v>
      </c>
      <c r="Z65" s="119">
        <f t="shared" si="6"/>
        <v>4</v>
      </c>
      <c r="AA65" s="122">
        <f t="shared" si="12"/>
        <v>0</v>
      </c>
      <c r="AB65" s="122">
        <f t="shared" si="12"/>
        <v>50</v>
      </c>
      <c r="AC65" s="122">
        <f t="shared" si="12"/>
        <v>50</v>
      </c>
      <c r="AD65" s="122">
        <f t="shared" si="12"/>
        <v>50</v>
      </c>
      <c r="AE65" s="122">
        <f t="shared" si="12"/>
        <v>0</v>
      </c>
      <c r="AF65" s="122">
        <f t="shared" si="12"/>
        <v>0</v>
      </c>
      <c r="AG65" s="123">
        <f t="shared" si="8"/>
        <v>100</v>
      </c>
      <c r="AH65" s="122">
        <f t="shared" si="9"/>
        <v>57.142857142857139</v>
      </c>
      <c r="AJ65" s="48"/>
      <c r="AN65" s="48">
        <v>2</v>
      </c>
      <c r="AW65" s="48">
        <f t="shared" si="10"/>
        <v>2</v>
      </c>
    </row>
    <row r="66" spans="1:49" x14ac:dyDescent="0.4">
      <c r="A66" s="62">
        <v>62</v>
      </c>
      <c r="B66" s="63" t="s">
        <v>73</v>
      </c>
      <c r="C66" s="64" t="s">
        <v>74</v>
      </c>
      <c r="D66" s="63" t="s">
        <v>73</v>
      </c>
      <c r="E66" s="115">
        <v>16</v>
      </c>
      <c r="F66" s="62">
        <v>0</v>
      </c>
      <c r="G66" s="66">
        <v>2.58</v>
      </c>
      <c r="H66" s="72">
        <v>124159566</v>
      </c>
      <c r="I66" s="73"/>
      <c r="J66" s="116">
        <f t="shared" si="0"/>
        <v>100</v>
      </c>
      <c r="K66" s="116">
        <f t="shared" si="1"/>
        <v>100</v>
      </c>
      <c r="L66" s="116">
        <f t="shared" si="2"/>
        <v>0</v>
      </c>
      <c r="M66" s="116">
        <f t="shared" si="3"/>
        <v>100</v>
      </c>
      <c r="N66" s="117">
        <f t="shared" si="5"/>
        <v>71.428571428571431</v>
      </c>
      <c r="O66" s="62">
        <v>0</v>
      </c>
      <c r="P66" s="211">
        <v>71.428571428571431</v>
      </c>
      <c r="Q66" s="72">
        <v>15519945.75</v>
      </c>
      <c r="R66" s="75" t="s">
        <v>307</v>
      </c>
      <c r="S66" s="117">
        <v>1</v>
      </c>
      <c r="T66" s="117">
        <v>1</v>
      </c>
      <c r="U66" s="117">
        <v>1</v>
      </c>
      <c r="V66" s="117">
        <v>1</v>
      </c>
      <c r="W66" s="117">
        <v>0</v>
      </c>
      <c r="X66" s="117">
        <v>0</v>
      </c>
      <c r="Y66" s="117">
        <v>1</v>
      </c>
      <c r="Z66" s="119">
        <f t="shared" si="6"/>
        <v>5</v>
      </c>
      <c r="AA66" s="122">
        <f t="shared" si="12"/>
        <v>50</v>
      </c>
      <c r="AB66" s="122">
        <f t="shared" si="12"/>
        <v>50</v>
      </c>
      <c r="AC66" s="122">
        <f t="shared" si="12"/>
        <v>50</v>
      </c>
      <c r="AD66" s="122">
        <f t="shared" si="12"/>
        <v>50</v>
      </c>
      <c r="AE66" s="122">
        <f t="shared" si="12"/>
        <v>0</v>
      </c>
      <c r="AF66" s="122">
        <f t="shared" si="12"/>
        <v>0</v>
      </c>
      <c r="AG66" s="123">
        <f t="shared" si="8"/>
        <v>100</v>
      </c>
      <c r="AH66" s="122">
        <f t="shared" si="9"/>
        <v>71.428571428571431</v>
      </c>
      <c r="AJ66" s="48"/>
      <c r="AN66" s="48">
        <v>0</v>
      </c>
      <c r="AW66" s="48">
        <f t="shared" si="10"/>
        <v>0</v>
      </c>
    </row>
    <row r="67" spans="1:49" x14ac:dyDescent="0.4">
      <c r="A67" s="62">
        <v>63</v>
      </c>
      <c r="B67" s="63" t="s">
        <v>73</v>
      </c>
      <c r="C67" s="64" t="s">
        <v>75</v>
      </c>
      <c r="D67" s="63" t="s">
        <v>180</v>
      </c>
      <c r="E67" s="115">
        <v>10</v>
      </c>
      <c r="F67" s="62">
        <v>1</v>
      </c>
      <c r="G67" s="66">
        <v>0.87</v>
      </c>
      <c r="H67" s="72">
        <v>-11151329.58</v>
      </c>
      <c r="I67" s="73"/>
      <c r="J67" s="116">
        <f t="shared" si="0"/>
        <v>0</v>
      </c>
      <c r="K67" s="116">
        <f t="shared" si="1"/>
        <v>100</v>
      </c>
      <c r="L67" s="116">
        <f t="shared" si="2"/>
        <v>100</v>
      </c>
      <c r="M67" s="116">
        <f t="shared" si="3"/>
        <v>100</v>
      </c>
      <c r="N67" s="117">
        <f t="shared" si="5"/>
        <v>71.428571428571431</v>
      </c>
      <c r="O67" s="62">
        <v>1</v>
      </c>
      <c r="P67" s="211">
        <v>71.428571428571431</v>
      </c>
      <c r="Q67" s="72">
        <v>-1393916.1975</v>
      </c>
      <c r="R67" s="212" t="s">
        <v>308</v>
      </c>
      <c r="S67" s="117">
        <v>0</v>
      </c>
      <c r="T67" s="117">
        <v>0</v>
      </c>
      <c r="U67" s="117">
        <v>1</v>
      </c>
      <c r="V67" s="117">
        <v>1</v>
      </c>
      <c r="W67" s="117">
        <v>1</v>
      </c>
      <c r="X67" s="117">
        <v>1</v>
      </c>
      <c r="Y67" s="117">
        <v>1</v>
      </c>
      <c r="Z67" s="119">
        <f t="shared" si="6"/>
        <v>5</v>
      </c>
      <c r="AA67" s="122">
        <f t="shared" si="12"/>
        <v>0</v>
      </c>
      <c r="AB67" s="122">
        <f t="shared" si="12"/>
        <v>0</v>
      </c>
      <c r="AC67" s="122">
        <f t="shared" si="12"/>
        <v>50</v>
      </c>
      <c r="AD67" s="122">
        <f t="shared" si="12"/>
        <v>50</v>
      </c>
      <c r="AE67" s="122">
        <f t="shared" si="12"/>
        <v>50</v>
      </c>
      <c r="AF67" s="122">
        <f t="shared" si="12"/>
        <v>50</v>
      </c>
      <c r="AG67" s="123">
        <f t="shared" si="8"/>
        <v>100</v>
      </c>
      <c r="AH67" s="122">
        <f t="shared" si="9"/>
        <v>71.428571428571431</v>
      </c>
      <c r="AJ67" s="48"/>
      <c r="AN67" s="48">
        <v>1</v>
      </c>
      <c r="AW67" s="48">
        <f t="shared" si="10"/>
        <v>1</v>
      </c>
    </row>
    <row r="68" spans="1:49" x14ac:dyDescent="0.4">
      <c r="A68" s="62">
        <v>64</v>
      </c>
      <c r="B68" s="63" t="s">
        <v>73</v>
      </c>
      <c r="C68" s="64" t="s">
        <v>76</v>
      </c>
      <c r="D68" s="63" t="s">
        <v>181</v>
      </c>
      <c r="E68" s="115">
        <v>6</v>
      </c>
      <c r="F68" s="62">
        <v>1</v>
      </c>
      <c r="G68" s="66">
        <v>1.49</v>
      </c>
      <c r="H68" s="72">
        <v>854315.52000000002</v>
      </c>
      <c r="I68" s="73"/>
      <c r="J68" s="116">
        <f t="shared" si="0"/>
        <v>50</v>
      </c>
      <c r="K68" s="116">
        <f t="shared" si="1"/>
        <v>50</v>
      </c>
      <c r="L68" s="116">
        <f t="shared" si="2"/>
        <v>100</v>
      </c>
      <c r="M68" s="116">
        <f t="shared" si="3"/>
        <v>100</v>
      </c>
      <c r="N68" s="117">
        <f t="shared" si="5"/>
        <v>71.428571428571431</v>
      </c>
      <c r="O68" s="62">
        <v>1</v>
      </c>
      <c r="P68" s="211">
        <v>71.428571428571431</v>
      </c>
      <c r="Q68" s="72">
        <v>106789.44</v>
      </c>
      <c r="R68" s="75" t="s">
        <v>307</v>
      </c>
      <c r="S68" s="117">
        <v>0</v>
      </c>
      <c r="T68" s="117">
        <v>1</v>
      </c>
      <c r="U68" s="117">
        <v>0</v>
      </c>
      <c r="V68" s="117">
        <v>1</v>
      </c>
      <c r="W68" s="117">
        <v>1</v>
      </c>
      <c r="X68" s="117">
        <v>1</v>
      </c>
      <c r="Y68" s="117">
        <v>1</v>
      </c>
      <c r="Z68" s="119">
        <f t="shared" si="6"/>
        <v>5</v>
      </c>
      <c r="AA68" s="122">
        <f t="shared" si="12"/>
        <v>0</v>
      </c>
      <c r="AB68" s="122">
        <f t="shared" si="12"/>
        <v>50</v>
      </c>
      <c r="AC68" s="122">
        <f t="shared" si="12"/>
        <v>0</v>
      </c>
      <c r="AD68" s="122">
        <f t="shared" si="12"/>
        <v>50</v>
      </c>
      <c r="AE68" s="122">
        <f t="shared" si="12"/>
        <v>50</v>
      </c>
      <c r="AF68" s="122">
        <f t="shared" si="12"/>
        <v>50</v>
      </c>
      <c r="AG68" s="123">
        <f t="shared" si="8"/>
        <v>100</v>
      </c>
      <c r="AH68" s="122">
        <f t="shared" si="9"/>
        <v>71.428571428571431</v>
      </c>
      <c r="AJ68" s="48"/>
      <c r="AN68" s="48">
        <v>1</v>
      </c>
      <c r="AW68" s="48">
        <f t="shared" si="10"/>
        <v>1</v>
      </c>
    </row>
    <row r="69" spans="1:49" x14ac:dyDescent="0.4">
      <c r="A69" s="62">
        <v>65</v>
      </c>
      <c r="B69" s="63" t="s">
        <v>73</v>
      </c>
      <c r="C69" s="64" t="s">
        <v>77</v>
      </c>
      <c r="D69" s="63" t="s">
        <v>182</v>
      </c>
      <c r="E69" s="115">
        <v>12</v>
      </c>
      <c r="F69" s="62">
        <v>3</v>
      </c>
      <c r="G69" s="83">
        <v>0.4</v>
      </c>
      <c r="H69" s="72">
        <v>-1825971.75</v>
      </c>
      <c r="I69" s="73"/>
      <c r="J69" s="116">
        <f t="shared" ref="J69:J92" si="13">AA69+AB69</f>
        <v>100</v>
      </c>
      <c r="K69" s="116">
        <f t="shared" ref="K69:K92" si="14">AC69+AD69</f>
        <v>100</v>
      </c>
      <c r="L69" s="116">
        <f t="shared" ref="L69:L92" si="15">AE69+AF69</f>
        <v>0</v>
      </c>
      <c r="M69" s="116">
        <f t="shared" ref="M69:M92" si="16">AG69</f>
        <v>100</v>
      </c>
      <c r="N69" s="117">
        <f t="shared" si="5"/>
        <v>71.428571428571431</v>
      </c>
      <c r="O69" s="62">
        <v>3</v>
      </c>
      <c r="P69" s="211">
        <v>71.428571428571431</v>
      </c>
      <c r="Q69" s="72">
        <v>-228246.46875</v>
      </c>
      <c r="R69" s="212" t="s">
        <v>308</v>
      </c>
      <c r="S69" s="117">
        <v>1</v>
      </c>
      <c r="T69" s="117">
        <v>1</v>
      </c>
      <c r="U69" s="117">
        <v>1</v>
      </c>
      <c r="V69" s="117">
        <v>1</v>
      </c>
      <c r="W69" s="117">
        <v>0</v>
      </c>
      <c r="X69" s="117">
        <v>0</v>
      </c>
      <c r="Y69" s="117">
        <v>1</v>
      </c>
      <c r="Z69" s="119">
        <f t="shared" si="6"/>
        <v>5</v>
      </c>
      <c r="AA69" s="122">
        <f t="shared" si="12"/>
        <v>50</v>
      </c>
      <c r="AB69" s="122">
        <f t="shared" si="12"/>
        <v>50</v>
      </c>
      <c r="AC69" s="122">
        <f t="shared" si="12"/>
        <v>50</v>
      </c>
      <c r="AD69" s="122">
        <f t="shared" si="12"/>
        <v>50</v>
      </c>
      <c r="AE69" s="122">
        <f t="shared" si="12"/>
        <v>0</v>
      </c>
      <c r="AF69" s="122">
        <f t="shared" si="12"/>
        <v>0</v>
      </c>
      <c r="AG69" s="123">
        <f t="shared" si="8"/>
        <v>100</v>
      </c>
      <c r="AH69" s="122">
        <f t="shared" si="9"/>
        <v>71.428571428571431</v>
      </c>
      <c r="AJ69" s="48"/>
      <c r="AN69" s="48">
        <v>3</v>
      </c>
      <c r="AW69" s="48">
        <f t="shared" si="10"/>
        <v>3</v>
      </c>
    </row>
    <row r="70" spans="1:49" x14ac:dyDescent="0.4">
      <c r="A70" s="62">
        <v>66</v>
      </c>
      <c r="B70" s="63" t="s">
        <v>73</v>
      </c>
      <c r="C70" s="64" t="s">
        <v>78</v>
      </c>
      <c r="D70" s="63" t="s">
        <v>183</v>
      </c>
      <c r="E70" s="115">
        <v>10</v>
      </c>
      <c r="F70" s="62">
        <v>2</v>
      </c>
      <c r="G70" s="66">
        <v>0.71</v>
      </c>
      <c r="H70" s="72">
        <v>-9143913.8599999994</v>
      </c>
      <c r="I70" s="73"/>
      <c r="J70" s="116">
        <f t="shared" si="13"/>
        <v>50</v>
      </c>
      <c r="K70" s="116">
        <f t="shared" si="14"/>
        <v>0</v>
      </c>
      <c r="L70" s="116">
        <f t="shared" si="15"/>
        <v>100</v>
      </c>
      <c r="M70" s="116">
        <f t="shared" si="16"/>
        <v>0</v>
      </c>
      <c r="N70" s="117">
        <f t="shared" ref="N70:N92" si="17">(S70+T70+U70+V70+W70+X70+Y70)/7*100</f>
        <v>42.857142857142854</v>
      </c>
      <c r="O70" s="62">
        <v>2</v>
      </c>
      <c r="P70" s="78">
        <v>42.857142857142854</v>
      </c>
      <c r="Q70" s="72">
        <v>-1142989.2324999999</v>
      </c>
      <c r="R70" s="75" t="s">
        <v>307</v>
      </c>
      <c r="S70" s="117">
        <v>1</v>
      </c>
      <c r="T70" s="117">
        <v>0</v>
      </c>
      <c r="U70" s="117">
        <v>0</v>
      </c>
      <c r="V70" s="117">
        <v>0</v>
      </c>
      <c r="W70" s="117">
        <v>1</v>
      </c>
      <c r="X70" s="117">
        <v>1</v>
      </c>
      <c r="Y70" s="117">
        <v>0</v>
      </c>
      <c r="Z70" s="119">
        <f t="shared" ref="Z70:Z92" si="18">S70+T70+U70+V70+W70+X70+Y70</f>
        <v>3</v>
      </c>
      <c r="AA70" s="122">
        <f t="shared" si="12"/>
        <v>50</v>
      </c>
      <c r="AB70" s="122">
        <f t="shared" si="12"/>
        <v>0</v>
      </c>
      <c r="AC70" s="122">
        <f t="shared" si="12"/>
        <v>0</v>
      </c>
      <c r="AD70" s="122">
        <f t="shared" si="12"/>
        <v>0</v>
      </c>
      <c r="AE70" s="122">
        <f t="shared" si="12"/>
        <v>50</v>
      </c>
      <c r="AF70" s="122">
        <f t="shared" si="12"/>
        <v>50</v>
      </c>
      <c r="AG70" s="123">
        <f t="shared" ref="AG70:AG92" si="19">IF(Y70=1,100,0)</f>
        <v>0</v>
      </c>
      <c r="AH70" s="122">
        <f t="shared" ref="AH70:AH92" si="20">Z70/7*100</f>
        <v>42.857142857142854</v>
      </c>
      <c r="AJ70" s="48"/>
      <c r="AN70" s="48">
        <v>2</v>
      </c>
      <c r="AW70" s="48">
        <f t="shared" ref="AW70:AW92" si="21">AN70-AS70</f>
        <v>2</v>
      </c>
    </row>
    <row r="71" spans="1:49" x14ac:dyDescent="0.4">
      <c r="A71" s="62">
        <v>67</v>
      </c>
      <c r="B71" s="63" t="s">
        <v>73</v>
      </c>
      <c r="C71" s="64" t="s">
        <v>79</v>
      </c>
      <c r="D71" s="63" t="s">
        <v>184</v>
      </c>
      <c r="E71" s="115">
        <v>5</v>
      </c>
      <c r="F71" s="62">
        <v>2</v>
      </c>
      <c r="G71" s="66">
        <v>0.6</v>
      </c>
      <c r="H71" s="72">
        <v>-10742669.199999999</v>
      </c>
      <c r="I71" s="73"/>
      <c r="J71" s="116">
        <f t="shared" si="13"/>
        <v>50</v>
      </c>
      <c r="K71" s="116">
        <f t="shared" si="14"/>
        <v>50</v>
      </c>
      <c r="L71" s="116">
        <f t="shared" si="15"/>
        <v>0</v>
      </c>
      <c r="M71" s="116">
        <f t="shared" si="16"/>
        <v>0</v>
      </c>
      <c r="N71" s="117">
        <f t="shared" si="17"/>
        <v>28.571428571428569</v>
      </c>
      <c r="O71" s="62">
        <v>2</v>
      </c>
      <c r="P71" s="78">
        <v>28.571428571428569</v>
      </c>
      <c r="Q71" s="72">
        <v>-1342833.65</v>
      </c>
      <c r="R71" s="212" t="s">
        <v>308</v>
      </c>
      <c r="S71" s="117">
        <v>0</v>
      </c>
      <c r="T71" s="117">
        <v>1</v>
      </c>
      <c r="U71" s="117">
        <v>0</v>
      </c>
      <c r="V71" s="117">
        <v>1</v>
      </c>
      <c r="W71" s="117">
        <v>0</v>
      </c>
      <c r="X71" s="117">
        <v>0</v>
      </c>
      <c r="Y71" s="117">
        <v>0</v>
      </c>
      <c r="Z71" s="119">
        <f t="shared" si="18"/>
        <v>2</v>
      </c>
      <c r="AA71" s="122">
        <f t="shared" si="12"/>
        <v>0</v>
      </c>
      <c r="AB71" s="122">
        <f t="shared" si="12"/>
        <v>50</v>
      </c>
      <c r="AC71" s="122">
        <f t="shared" si="12"/>
        <v>0</v>
      </c>
      <c r="AD71" s="122">
        <f t="shared" si="12"/>
        <v>50</v>
      </c>
      <c r="AE71" s="122">
        <f t="shared" si="12"/>
        <v>0</v>
      </c>
      <c r="AF71" s="122">
        <f t="shared" si="12"/>
        <v>0</v>
      </c>
      <c r="AG71" s="123">
        <f t="shared" si="19"/>
        <v>0</v>
      </c>
      <c r="AH71" s="122">
        <f t="shared" si="20"/>
        <v>28.571428571428569</v>
      </c>
      <c r="AJ71" s="48"/>
      <c r="AN71" s="48">
        <v>2</v>
      </c>
      <c r="AW71" s="48">
        <f t="shared" si="21"/>
        <v>2</v>
      </c>
    </row>
    <row r="72" spans="1:49" x14ac:dyDescent="0.4">
      <c r="A72" s="62">
        <v>68</v>
      </c>
      <c r="B72" s="63" t="s">
        <v>80</v>
      </c>
      <c r="C72" s="64" t="s">
        <v>81</v>
      </c>
      <c r="D72" s="63" t="s">
        <v>80</v>
      </c>
      <c r="E72" s="115">
        <v>20</v>
      </c>
      <c r="F72" s="62">
        <v>1</v>
      </c>
      <c r="G72" s="66">
        <v>1.31</v>
      </c>
      <c r="H72" s="105">
        <v>160294395.31</v>
      </c>
      <c r="I72" s="73"/>
      <c r="J72" s="116">
        <f t="shared" si="13"/>
        <v>50</v>
      </c>
      <c r="K72" s="116">
        <f t="shared" si="14"/>
        <v>100</v>
      </c>
      <c r="L72" s="116">
        <f t="shared" si="15"/>
        <v>50</v>
      </c>
      <c r="M72" s="116">
        <f t="shared" si="16"/>
        <v>100</v>
      </c>
      <c r="N72" s="117">
        <f t="shared" si="17"/>
        <v>71.428571428571431</v>
      </c>
      <c r="O72" s="62">
        <v>1</v>
      </c>
      <c r="P72" s="211">
        <v>71.428571428571431</v>
      </c>
      <c r="Q72" s="72">
        <v>20036799.41375</v>
      </c>
      <c r="R72" s="212" t="s">
        <v>308</v>
      </c>
      <c r="S72" s="117">
        <v>1</v>
      </c>
      <c r="T72" s="117">
        <v>0</v>
      </c>
      <c r="U72" s="117">
        <v>1</v>
      </c>
      <c r="V72" s="117">
        <v>1</v>
      </c>
      <c r="W72" s="117">
        <v>0</v>
      </c>
      <c r="X72" s="117">
        <v>1</v>
      </c>
      <c r="Y72" s="117">
        <v>1</v>
      </c>
      <c r="Z72" s="119">
        <f t="shared" si="18"/>
        <v>5</v>
      </c>
      <c r="AA72" s="122">
        <f t="shared" si="12"/>
        <v>50</v>
      </c>
      <c r="AB72" s="122">
        <f t="shared" si="12"/>
        <v>0</v>
      </c>
      <c r="AC72" s="122">
        <f t="shared" si="12"/>
        <v>50</v>
      </c>
      <c r="AD72" s="122">
        <f t="shared" si="12"/>
        <v>50</v>
      </c>
      <c r="AE72" s="122">
        <f t="shared" si="12"/>
        <v>0</v>
      </c>
      <c r="AF72" s="122">
        <f t="shared" si="12"/>
        <v>50</v>
      </c>
      <c r="AG72" s="123">
        <f t="shared" si="19"/>
        <v>100</v>
      </c>
      <c r="AH72" s="122">
        <f t="shared" si="20"/>
        <v>71.428571428571431</v>
      </c>
      <c r="AJ72" s="48"/>
      <c r="AN72" s="48">
        <v>1</v>
      </c>
      <c r="AW72" s="48">
        <f t="shared" si="21"/>
        <v>1</v>
      </c>
    </row>
    <row r="73" spans="1:49" x14ac:dyDescent="0.4">
      <c r="A73" s="62">
        <v>69</v>
      </c>
      <c r="B73" s="63" t="s">
        <v>80</v>
      </c>
      <c r="C73" s="64" t="s">
        <v>82</v>
      </c>
      <c r="D73" s="63" t="s">
        <v>185</v>
      </c>
      <c r="E73" s="115">
        <v>10</v>
      </c>
      <c r="F73" s="62">
        <v>3</v>
      </c>
      <c r="G73" s="83">
        <v>0.33</v>
      </c>
      <c r="H73" s="105">
        <v>-5381684.6699999999</v>
      </c>
      <c r="I73" s="73"/>
      <c r="J73" s="116">
        <f t="shared" si="13"/>
        <v>50</v>
      </c>
      <c r="K73" s="116">
        <f t="shared" si="14"/>
        <v>100</v>
      </c>
      <c r="L73" s="116">
        <f t="shared" si="15"/>
        <v>50</v>
      </c>
      <c r="M73" s="116">
        <f t="shared" si="16"/>
        <v>0</v>
      </c>
      <c r="N73" s="117">
        <f t="shared" si="17"/>
        <v>57.142857142857139</v>
      </c>
      <c r="O73" s="62">
        <v>3</v>
      </c>
      <c r="P73" s="211">
        <v>57.142857142857139</v>
      </c>
      <c r="Q73" s="72">
        <v>-672710.58374999999</v>
      </c>
      <c r="R73" s="212" t="s">
        <v>308</v>
      </c>
      <c r="S73" s="117">
        <v>1</v>
      </c>
      <c r="T73" s="117">
        <v>0</v>
      </c>
      <c r="U73" s="117">
        <v>1</v>
      </c>
      <c r="V73" s="117">
        <v>1</v>
      </c>
      <c r="W73" s="117">
        <v>1</v>
      </c>
      <c r="X73" s="117">
        <v>0</v>
      </c>
      <c r="Y73" s="117">
        <v>0</v>
      </c>
      <c r="Z73" s="121">
        <f t="shared" si="18"/>
        <v>4</v>
      </c>
      <c r="AA73" s="122">
        <f t="shared" si="12"/>
        <v>50</v>
      </c>
      <c r="AB73" s="124">
        <f t="shared" si="12"/>
        <v>0</v>
      </c>
      <c r="AC73" s="122">
        <f t="shared" si="12"/>
        <v>50</v>
      </c>
      <c r="AD73" s="122">
        <f t="shared" si="12"/>
        <v>50</v>
      </c>
      <c r="AE73" s="122">
        <f t="shared" si="12"/>
        <v>50</v>
      </c>
      <c r="AF73" s="124">
        <f t="shared" si="12"/>
        <v>0</v>
      </c>
      <c r="AG73" s="125">
        <f t="shared" si="19"/>
        <v>0</v>
      </c>
      <c r="AH73" s="124">
        <f>Z73/7*100</f>
        <v>57.142857142857139</v>
      </c>
      <c r="AJ73" s="48"/>
      <c r="AN73" s="48">
        <v>3</v>
      </c>
      <c r="AW73" s="48">
        <f t="shared" si="21"/>
        <v>3</v>
      </c>
    </row>
    <row r="74" spans="1:49" x14ac:dyDescent="0.4">
      <c r="A74" s="62">
        <v>70</v>
      </c>
      <c r="B74" s="63" t="s">
        <v>80</v>
      </c>
      <c r="C74" s="64" t="s">
        <v>83</v>
      </c>
      <c r="D74" s="63" t="s">
        <v>186</v>
      </c>
      <c r="E74" s="115">
        <v>9</v>
      </c>
      <c r="F74" s="62">
        <v>3</v>
      </c>
      <c r="G74" s="83">
        <v>0.32</v>
      </c>
      <c r="H74" s="105">
        <v>2461518.5499999998</v>
      </c>
      <c r="I74" s="73"/>
      <c r="J74" s="116">
        <f t="shared" si="13"/>
        <v>50</v>
      </c>
      <c r="K74" s="116">
        <f t="shared" si="14"/>
        <v>100</v>
      </c>
      <c r="L74" s="116">
        <f t="shared" si="15"/>
        <v>100</v>
      </c>
      <c r="M74" s="116">
        <f t="shared" si="16"/>
        <v>0</v>
      </c>
      <c r="N74" s="117">
        <f t="shared" si="17"/>
        <v>71.428571428571431</v>
      </c>
      <c r="O74" s="62">
        <v>3</v>
      </c>
      <c r="P74" s="211">
        <v>71.428571428571431</v>
      </c>
      <c r="Q74" s="72">
        <v>307689.81874999998</v>
      </c>
      <c r="R74" s="75" t="s">
        <v>307</v>
      </c>
      <c r="S74" s="117">
        <v>0</v>
      </c>
      <c r="T74" s="117">
        <v>1</v>
      </c>
      <c r="U74" s="117">
        <v>1</v>
      </c>
      <c r="V74" s="117">
        <v>1</v>
      </c>
      <c r="W74" s="117">
        <v>1</v>
      </c>
      <c r="X74" s="117">
        <v>1</v>
      </c>
      <c r="Y74" s="117">
        <v>0</v>
      </c>
      <c r="Z74" s="119">
        <f t="shared" si="18"/>
        <v>5</v>
      </c>
      <c r="AA74" s="122">
        <f t="shared" si="12"/>
        <v>0</v>
      </c>
      <c r="AB74" s="122">
        <f t="shared" si="12"/>
        <v>50</v>
      </c>
      <c r="AC74" s="122">
        <f t="shared" si="12"/>
        <v>50</v>
      </c>
      <c r="AD74" s="122">
        <f t="shared" si="12"/>
        <v>50</v>
      </c>
      <c r="AE74" s="122">
        <f t="shared" si="12"/>
        <v>50</v>
      </c>
      <c r="AF74" s="122">
        <f t="shared" si="12"/>
        <v>50</v>
      </c>
      <c r="AG74" s="123">
        <f t="shared" si="19"/>
        <v>0</v>
      </c>
      <c r="AH74" s="122">
        <f t="shared" si="20"/>
        <v>71.428571428571431</v>
      </c>
      <c r="AJ74" s="48"/>
      <c r="AN74" s="48">
        <v>3</v>
      </c>
      <c r="AW74" s="48">
        <f t="shared" si="21"/>
        <v>3</v>
      </c>
    </row>
    <row r="75" spans="1:49" x14ac:dyDescent="0.4">
      <c r="A75" s="62">
        <v>71</v>
      </c>
      <c r="B75" s="63" t="s">
        <v>80</v>
      </c>
      <c r="C75" s="64" t="s">
        <v>84</v>
      </c>
      <c r="D75" s="63" t="s">
        <v>187</v>
      </c>
      <c r="E75" s="115">
        <v>16</v>
      </c>
      <c r="F75" s="62">
        <v>2</v>
      </c>
      <c r="G75" s="66">
        <v>0.72</v>
      </c>
      <c r="H75" s="105">
        <v>3342227.5</v>
      </c>
      <c r="I75" s="73"/>
      <c r="J75" s="116">
        <f t="shared" si="13"/>
        <v>50</v>
      </c>
      <c r="K75" s="116">
        <f t="shared" si="14"/>
        <v>100</v>
      </c>
      <c r="L75" s="116">
        <f t="shared" si="15"/>
        <v>0</v>
      </c>
      <c r="M75" s="116">
        <f t="shared" si="16"/>
        <v>0</v>
      </c>
      <c r="N75" s="117">
        <f t="shared" si="17"/>
        <v>42.857142857142854</v>
      </c>
      <c r="O75" s="62">
        <v>2</v>
      </c>
      <c r="P75" s="78">
        <v>42.857142857142854</v>
      </c>
      <c r="Q75" s="72">
        <v>417778.4375</v>
      </c>
      <c r="R75" s="212" t="s">
        <v>308</v>
      </c>
      <c r="S75" s="117">
        <v>0</v>
      </c>
      <c r="T75" s="117">
        <v>1</v>
      </c>
      <c r="U75" s="117">
        <v>1</v>
      </c>
      <c r="V75" s="117">
        <v>1</v>
      </c>
      <c r="W75" s="117">
        <v>0</v>
      </c>
      <c r="X75" s="117">
        <v>0</v>
      </c>
      <c r="Y75" s="117">
        <v>0</v>
      </c>
      <c r="Z75" s="119">
        <f t="shared" si="18"/>
        <v>3</v>
      </c>
      <c r="AA75" s="122">
        <f t="shared" si="12"/>
        <v>0</v>
      </c>
      <c r="AB75" s="122">
        <f t="shared" si="12"/>
        <v>50</v>
      </c>
      <c r="AC75" s="122">
        <f t="shared" si="12"/>
        <v>50</v>
      </c>
      <c r="AD75" s="122">
        <f t="shared" si="12"/>
        <v>50</v>
      </c>
      <c r="AE75" s="122">
        <f t="shared" si="12"/>
        <v>0</v>
      </c>
      <c r="AF75" s="122">
        <f t="shared" si="12"/>
        <v>0</v>
      </c>
      <c r="AG75" s="123">
        <f t="shared" si="19"/>
        <v>0</v>
      </c>
      <c r="AH75" s="122">
        <f t="shared" si="20"/>
        <v>42.857142857142854</v>
      </c>
      <c r="AJ75" s="48"/>
      <c r="AN75" s="48">
        <v>2</v>
      </c>
      <c r="AW75" s="48">
        <f t="shared" si="21"/>
        <v>2</v>
      </c>
    </row>
    <row r="76" spans="1:49" x14ac:dyDescent="0.4">
      <c r="A76" s="62">
        <v>72</v>
      </c>
      <c r="B76" s="63" t="s">
        <v>80</v>
      </c>
      <c r="C76" s="64" t="s">
        <v>85</v>
      </c>
      <c r="D76" s="63" t="s">
        <v>188</v>
      </c>
      <c r="E76" s="115">
        <v>2</v>
      </c>
      <c r="F76" s="62">
        <v>1</v>
      </c>
      <c r="G76" s="66">
        <v>1.92</v>
      </c>
      <c r="H76" s="105">
        <v>1390818.81</v>
      </c>
      <c r="I76" s="73"/>
      <c r="J76" s="116">
        <f t="shared" si="13"/>
        <v>0</v>
      </c>
      <c r="K76" s="116">
        <f t="shared" si="14"/>
        <v>50</v>
      </c>
      <c r="L76" s="116">
        <f t="shared" si="15"/>
        <v>0</v>
      </c>
      <c r="M76" s="116">
        <f t="shared" si="16"/>
        <v>0</v>
      </c>
      <c r="N76" s="117">
        <f t="shared" si="17"/>
        <v>14.285714285714285</v>
      </c>
      <c r="O76" s="62">
        <v>1</v>
      </c>
      <c r="P76" s="78">
        <v>14.285714285714285</v>
      </c>
      <c r="Q76" s="72">
        <v>173852.35125000001</v>
      </c>
      <c r="R76" s="212" t="s">
        <v>308</v>
      </c>
      <c r="S76" s="117">
        <v>0</v>
      </c>
      <c r="T76" s="117">
        <v>0</v>
      </c>
      <c r="U76" s="117">
        <v>1</v>
      </c>
      <c r="V76" s="117">
        <v>0</v>
      </c>
      <c r="W76" s="117">
        <v>0</v>
      </c>
      <c r="X76" s="117">
        <v>0</v>
      </c>
      <c r="Y76" s="117">
        <v>0</v>
      </c>
      <c r="Z76" s="119">
        <f t="shared" si="18"/>
        <v>1</v>
      </c>
      <c r="AA76" s="122">
        <f t="shared" si="12"/>
        <v>0</v>
      </c>
      <c r="AB76" s="122">
        <f t="shared" si="12"/>
        <v>0</v>
      </c>
      <c r="AC76" s="122">
        <f t="shared" si="12"/>
        <v>50</v>
      </c>
      <c r="AD76" s="122">
        <f t="shared" si="12"/>
        <v>0</v>
      </c>
      <c r="AE76" s="122">
        <f t="shared" si="12"/>
        <v>0</v>
      </c>
      <c r="AF76" s="122">
        <f t="shared" si="12"/>
        <v>0</v>
      </c>
      <c r="AG76" s="123">
        <f t="shared" si="19"/>
        <v>0</v>
      </c>
      <c r="AH76" s="122">
        <f t="shared" si="20"/>
        <v>14.285714285714285</v>
      </c>
      <c r="AJ76" s="48"/>
      <c r="AN76" s="48">
        <v>1</v>
      </c>
      <c r="AW76" s="48">
        <f t="shared" si="21"/>
        <v>1</v>
      </c>
    </row>
    <row r="77" spans="1:49" x14ac:dyDescent="0.4">
      <c r="A77" s="62">
        <v>73</v>
      </c>
      <c r="B77" s="63" t="s">
        <v>80</v>
      </c>
      <c r="C77" s="64" t="s">
        <v>86</v>
      </c>
      <c r="D77" s="63" t="s">
        <v>189</v>
      </c>
      <c r="E77" s="115">
        <v>6</v>
      </c>
      <c r="F77" s="62">
        <v>3</v>
      </c>
      <c r="G77" s="83">
        <v>0.4</v>
      </c>
      <c r="H77" s="105">
        <v>-309595.52000000002</v>
      </c>
      <c r="I77" s="73"/>
      <c r="J77" s="116">
        <f t="shared" si="13"/>
        <v>50</v>
      </c>
      <c r="K77" s="116">
        <f t="shared" si="14"/>
        <v>100</v>
      </c>
      <c r="L77" s="116">
        <f t="shared" si="15"/>
        <v>50</v>
      </c>
      <c r="M77" s="116">
        <f t="shared" si="16"/>
        <v>0</v>
      </c>
      <c r="N77" s="117">
        <f t="shared" si="17"/>
        <v>57.142857142857139</v>
      </c>
      <c r="O77" s="62">
        <v>3</v>
      </c>
      <c r="P77" s="211">
        <v>57.142857142857139</v>
      </c>
      <c r="Q77" s="72">
        <v>-38699.440000000002</v>
      </c>
      <c r="R77" s="212" t="s">
        <v>308</v>
      </c>
      <c r="S77" s="117">
        <v>0</v>
      </c>
      <c r="T77" s="117">
        <v>1</v>
      </c>
      <c r="U77" s="117">
        <v>1</v>
      </c>
      <c r="V77" s="117">
        <v>1</v>
      </c>
      <c r="W77" s="117">
        <v>1</v>
      </c>
      <c r="X77" s="117">
        <v>0</v>
      </c>
      <c r="Y77" s="117">
        <v>0</v>
      </c>
      <c r="Z77" s="119">
        <f t="shared" si="18"/>
        <v>4</v>
      </c>
      <c r="AA77" s="122">
        <f t="shared" si="12"/>
        <v>0</v>
      </c>
      <c r="AB77" s="122">
        <f t="shared" si="12"/>
        <v>50</v>
      </c>
      <c r="AC77" s="122">
        <f t="shared" si="12"/>
        <v>50</v>
      </c>
      <c r="AD77" s="122">
        <f t="shared" si="12"/>
        <v>50</v>
      </c>
      <c r="AE77" s="122">
        <f t="shared" si="12"/>
        <v>50</v>
      </c>
      <c r="AF77" s="122">
        <f t="shared" si="12"/>
        <v>0</v>
      </c>
      <c r="AG77" s="123">
        <f t="shared" si="19"/>
        <v>0</v>
      </c>
      <c r="AH77" s="122">
        <f t="shared" si="20"/>
        <v>57.142857142857139</v>
      </c>
      <c r="AJ77" s="48"/>
      <c r="AN77" s="48">
        <v>3</v>
      </c>
      <c r="AW77" s="48">
        <f t="shared" si="21"/>
        <v>3</v>
      </c>
    </row>
    <row r="78" spans="1:49" x14ac:dyDescent="0.4">
      <c r="A78" s="62">
        <v>74</v>
      </c>
      <c r="B78" s="63" t="s">
        <v>80</v>
      </c>
      <c r="C78" s="64" t="s">
        <v>87</v>
      </c>
      <c r="D78" s="63" t="s">
        <v>190</v>
      </c>
      <c r="E78" s="115">
        <v>13</v>
      </c>
      <c r="F78" s="62">
        <v>3</v>
      </c>
      <c r="G78" s="83">
        <v>0.38</v>
      </c>
      <c r="H78" s="105">
        <v>8698697.4000000004</v>
      </c>
      <c r="I78" s="73"/>
      <c r="J78" s="116">
        <f t="shared" si="13"/>
        <v>50</v>
      </c>
      <c r="K78" s="116">
        <f t="shared" si="14"/>
        <v>100</v>
      </c>
      <c r="L78" s="116">
        <f t="shared" si="15"/>
        <v>100</v>
      </c>
      <c r="M78" s="116">
        <f t="shared" si="16"/>
        <v>100</v>
      </c>
      <c r="N78" s="117">
        <f t="shared" si="17"/>
        <v>85.714285714285708</v>
      </c>
      <c r="O78" s="62">
        <v>3</v>
      </c>
      <c r="P78" s="211">
        <v>85.714285714285708</v>
      </c>
      <c r="Q78" s="72">
        <v>1087337.175</v>
      </c>
      <c r="R78" s="75" t="s">
        <v>307</v>
      </c>
      <c r="S78" s="117">
        <v>0</v>
      </c>
      <c r="T78" s="117">
        <v>1</v>
      </c>
      <c r="U78" s="117">
        <v>1</v>
      </c>
      <c r="V78" s="117">
        <v>1</v>
      </c>
      <c r="W78" s="117">
        <v>1</v>
      </c>
      <c r="X78" s="117">
        <v>1</v>
      </c>
      <c r="Y78" s="117">
        <v>1</v>
      </c>
      <c r="Z78" s="119">
        <f t="shared" si="18"/>
        <v>6</v>
      </c>
      <c r="AA78" s="122">
        <f t="shared" si="12"/>
        <v>0</v>
      </c>
      <c r="AB78" s="122">
        <f t="shared" si="12"/>
        <v>50</v>
      </c>
      <c r="AC78" s="122">
        <f t="shared" si="12"/>
        <v>50</v>
      </c>
      <c r="AD78" s="122">
        <f t="shared" si="12"/>
        <v>50</v>
      </c>
      <c r="AE78" s="122">
        <f t="shared" si="12"/>
        <v>50</v>
      </c>
      <c r="AF78" s="122">
        <f t="shared" si="12"/>
        <v>50</v>
      </c>
      <c r="AG78" s="123">
        <f t="shared" si="19"/>
        <v>100</v>
      </c>
      <c r="AH78" s="122">
        <f t="shared" si="20"/>
        <v>85.714285714285708</v>
      </c>
      <c r="AJ78" s="48"/>
      <c r="AN78" s="48">
        <v>3</v>
      </c>
      <c r="AW78" s="48">
        <f t="shared" si="21"/>
        <v>3</v>
      </c>
    </row>
    <row r="79" spans="1:49" x14ac:dyDescent="0.4">
      <c r="A79" s="62">
        <v>75</v>
      </c>
      <c r="B79" s="63" t="s">
        <v>80</v>
      </c>
      <c r="C79" s="64" t="s">
        <v>88</v>
      </c>
      <c r="D79" s="63" t="s">
        <v>191</v>
      </c>
      <c r="E79" s="115">
        <v>5</v>
      </c>
      <c r="F79" s="62">
        <v>3</v>
      </c>
      <c r="G79" s="66">
        <v>0.56000000000000005</v>
      </c>
      <c r="H79" s="105">
        <v>-182248.85</v>
      </c>
      <c r="I79" s="73"/>
      <c r="J79" s="116">
        <f t="shared" si="13"/>
        <v>50</v>
      </c>
      <c r="K79" s="116">
        <f t="shared" si="14"/>
        <v>100</v>
      </c>
      <c r="L79" s="116">
        <f t="shared" si="15"/>
        <v>100</v>
      </c>
      <c r="M79" s="116">
        <f t="shared" si="16"/>
        <v>100</v>
      </c>
      <c r="N79" s="117">
        <f t="shared" si="17"/>
        <v>85.714285714285708</v>
      </c>
      <c r="O79" s="62">
        <v>3</v>
      </c>
      <c r="P79" s="211">
        <v>85.714285714285708</v>
      </c>
      <c r="Q79" s="72">
        <v>-22781.106250000001</v>
      </c>
      <c r="R79" s="75" t="s">
        <v>307</v>
      </c>
      <c r="S79" s="117">
        <v>0</v>
      </c>
      <c r="T79" s="117">
        <v>1</v>
      </c>
      <c r="U79" s="117">
        <v>1</v>
      </c>
      <c r="V79" s="117">
        <v>1</v>
      </c>
      <c r="W79" s="117">
        <v>1</v>
      </c>
      <c r="X79" s="117">
        <v>1</v>
      </c>
      <c r="Y79" s="117">
        <v>1</v>
      </c>
      <c r="Z79" s="119">
        <f t="shared" si="18"/>
        <v>6</v>
      </c>
      <c r="AA79" s="122">
        <f t="shared" si="12"/>
        <v>0</v>
      </c>
      <c r="AB79" s="122">
        <f t="shared" si="12"/>
        <v>50</v>
      </c>
      <c r="AC79" s="122">
        <f t="shared" si="12"/>
        <v>50</v>
      </c>
      <c r="AD79" s="122">
        <f t="shared" si="12"/>
        <v>50</v>
      </c>
      <c r="AE79" s="122">
        <f t="shared" si="12"/>
        <v>50</v>
      </c>
      <c r="AF79" s="122">
        <f t="shared" si="12"/>
        <v>50</v>
      </c>
      <c r="AG79" s="123">
        <f t="shared" si="19"/>
        <v>100</v>
      </c>
      <c r="AH79" s="122">
        <f t="shared" si="20"/>
        <v>85.714285714285708</v>
      </c>
      <c r="AJ79" s="48"/>
      <c r="AN79" s="48">
        <v>3</v>
      </c>
      <c r="AW79" s="48">
        <f t="shared" si="21"/>
        <v>3</v>
      </c>
    </row>
    <row r="80" spans="1:49" x14ac:dyDescent="0.4">
      <c r="A80" s="62">
        <v>76</v>
      </c>
      <c r="B80" s="63" t="s">
        <v>80</v>
      </c>
      <c r="C80" s="64" t="s">
        <v>89</v>
      </c>
      <c r="D80" s="63" t="s">
        <v>192</v>
      </c>
      <c r="E80" s="115">
        <v>5</v>
      </c>
      <c r="F80" s="62">
        <v>3</v>
      </c>
      <c r="G80" s="83">
        <v>0.25</v>
      </c>
      <c r="H80" s="105">
        <v>837344.58</v>
      </c>
      <c r="I80" s="73"/>
      <c r="J80" s="116">
        <f t="shared" si="13"/>
        <v>0</v>
      </c>
      <c r="K80" s="116">
        <f t="shared" si="14"/>
        <v>100</v>
      </c>
      <c r="L80" s="116">
        <f t="shared" si="15"/>
        <v>100</v>
      </c>
      <c r="M80" s="116">
        <f t="shared" si="16"/>
        <v>0</v>
      </c>
      <c r="N80" s="117">
        <f t="shared" si="17"/>
        <v>57.142857142857139</v>
      </c>
      <c r="O80" s="62">
        <v>3</v>
      </c>
      <c r="P80" s="211">
        <v>57.142857142857139</v>
      </c>
      <c r="Q80" s="72">
        <v>104668.07249999999</v>
      </c>
      <c r="R80" s="75" t="s">
        <v>307</v>
      </c>
      <c r="S80" s="117">
        <v>0</v>
      </c>
      <c r="T80" s="117">
        <v>0</v>
      </c>
      <c r="U80" s="117">
        <v>1</v>
      </c>
      <c r="V80" s="117">
        <v>1</v>
      </c>
      <c r="W80" s="117">
        <v>1</v>
      </c>
      <c r="X80" s="117">
        <v>1</v>
      </c>
      <c r="Y80" s="117">
        <v>0</v>
      </c>
      <c r="Z80" s="119">
        <f t="shared" si="18"/>
        <v>4</v>
      </c>
      <c r="AA80" s="122">
        <f t="shared" si="12"/>
        <v>0</v>
      </c>
      <c r="AB80" s="122">
        <f t="shared" si="12"/>
        <v>0</v>
      </c>
      <c r="AC80" s="122">
        <f t="shared" si="12"/>
        <v>50</v>
      </c>
      <c r="AD80" s="122">
        <f t="shared" si="12"/>
        <v>50</v>
      </c>
      <c r="AE80" s="122">
        <f t="shared" si="12"/>
        <v>50</v>
      </c>
      <c r="AF80" s="122">
        <f t="shared" si="12"/>
        <v>50</v>
      </c>
      <c r="AG80" s="123">
        <f t="shared" si="19"/>
        <v>0</v>
      </c>
      <c r="AH80" s="122">
        <f t="shared" si="20"/>
        <v>57.142857142857139</v>
      </c>
      <c r="AJ80" s="48"/>
      <c r="AN80" s="48">
        <v>3</v>
      </c>
      <c r="AW80" s="48">
        <f t="shared" si="21"/>
        <v>3</v>
      </c>
    </row>
    <row r="81" spans="1:49" x14ac:dyDescent="0.4">
      <c r="A81" s="62">
        <v>77</v>
      </c>
      <c r="B81" s="63" t="s">
        <v>80</v>
      </c>
      <c r="C81" s="64" t="s">
        <v>90</v>
      </c>
      <c r="D81" s="63" t="s">
        <v>193</v>
      </c>
      <c r="E81" s="115">
        <v>6</v>
      </c>
      <c r="F81" s="62">
        <v>1</v>
      </c>
      <c r="G81" s="66">
        <v>0.96</v>
      </c>
      <c r="H81" s="105">
        <v>-6499489.6799999997</v>
      </c>
      <c r="I81" s="73"/>
      <c r="J81" s="116">
        <f t="shared" si="13"/>
        <v>50</v>
      </c>
      <c r="K81" s="116">
        <f t="shared" si="14"/>
        <v>100</v>
      </c>
      <c r="L81" s="116">
        <f t="shared" si="15"/>
        <v>100</v>
      </c>
      <c r="M81" s="116">
        <f t="shared" si="16"/>
        <v>100</v>
      </c>
      <c r="N81" s="117">
        <f t="shared" si="17"/>
        <v>85.714285714285708</v>
      </c>
      <c r="O81" s="62">
        <v>1</v>
      </c>
      <c r="P81" s="211">
        <v>85.714285714285708</v>
      </c>
      <c r="Q81" s="72">
        <v>-812436.21</v>
      </c>
      <c r="R81" s="75" t="s">
        <v>307</v>
      </c>
      <c r="S81" s="117">
        <v>1</v>
      </c>
      <c r="T81" s="117">
        <v>0</v>
      </c>
      <c r="U81" s="117">
        <v>1</v>
      </c>
      <c r="V81" s="117">
        <v>1</v>
      </c>
      <c r="W81" s="117">
        <v>1</v>
      </c>
      <c r="X81" s="117">
        <v>1</v>
      </c>
      <c r="Y81" s="117">
        <v>1</v>
      </c>
      <c r="Z81" s="119">
        <f t="shared" si="18"/>
        <v>6</v>
      </c>
      <c r="AA81" s="122">
        <f t="shared" si="12"/>
        <v>50</v>
      </c>
      <c r="AB81" s="122">
        <f t="shared" si="12"/>
        <v>0</v>
      </c>
      <c r="AC81" s="122">
        <f t="shared" si="12"/>
        <v>50</v>
      </c>
      <c r="AD81" s="122">
        <f t="shared" si="12"/>
        <v>50</v>
      </c>
      <c r="AE81" s="122">
        <f t="shared" si="12"/>
        <v>50</v>
      </c>
      <c r="AF81" s="122">
        <f t="shared" si="12"/>
        <v>50</v>
      </c>
      <c r="AG81" s="123">
        <f t="shared" si="19"/>
        <v>100</v>
      </c>
      <c r="AH81" s="122">
        <f t="shared" si="20"/>
        <v>85.714285714285708</v>
      </c>
      <c r="AJ81" s="48"/>
      <c r="AN81" s="48">
        <v>1</v>
      </c>
      <c r="AW81" s="48">
        <f t="shared" si="21"/>
        <v>1</v>
      </c>
    </row>
    <row r="82" spans="1:49" x14ac:dyDescent="0.4">
      <c r="A82" s="62">
        <v>78</v>
      </c>
      <c r="B82" s="63" t="s">
        <v>80</v>
      </c>
      <c r="C82" s="64" t="s">
        <v>91</v>
      </c>
      <c r="D82" s="63" t="s">
        <v>194</v>
      </c>
      <c r="E82" s="115">
        <v>9</v>
      </c>
      <c r="F82" s="62">
        <v>3</v>
      </c>
      <c r="G82" s="83">
        <v>0.36</v>
      </c>
      <c r="H82" s="105">
        <v>231339.57</v>
      </c>
      <c r="I82" s="73"/>
      <c r="J82" s="116">
        <f t="shared" si="13"/>
        <v>100</v>
      </c>
      <c r="K82" s="116">
        <f t="shared" si="14"/>
        <v>100</v>
      </c>
      <c r="L82" s="116">
        <f t="shared" si="15"/>
        <v>50</v>
      </c>
      <c r="M82" s="116">
        <f t="shared" si="16"/>
        <v>0</v>
      </c>
      <c r="N82" s="117">
        <f t="shared" si="17"/>
        <v>71.428571428571431</v>
      </c>
      <c r="O82" s="62">
        <v>3</v>
      </c>
      <c r="P82" s="211">
        <v>71.428571428571431</v>
      </c>
      <c r="Q82" s="72">
        <v>28917.446250000001</v>
      </c>
      <c r="R82" s="75" t="s">
        <v>307</v>
      </c>
      <c r="S82" s="117">
        <v>1</v>
      </c>
      <c r="T82" s="117">
        <v>1</v>
      </c>
      <c r="U82" s="117">
        <v>1</v>
      </c>
      <c r="V82" s="117">
        <v>1</v>
      </c>
      <c r="W82" s="117">
        <v>1</v>
      </c>
      <c r="X82" s="117">
        <v>0</v>
      </c>
      <c r="Y82" s="117">
        <v>0</v>
      </c>
      <c r="Z82" s="119">
        <f t="shared" si="18"/>
        <v>5</v>
      </c>
      <c r="AA82" s="122">
        <f t="shared" si="12"/>
        <v>50</v>
      </c>
      <c r="AB82" s="122">
        <f t="shared" si="12"/>
        <v>50</v>
      </c>
      <c r="AC82" s="122">
        <f t="shared" si="12"/>
        <v>50</v>
      </c>
      <c r="AD82" s="122">
        <f t="shared" si="12"/>
        <v>50</v>
      </c>
      <c r="AE82" s="122">
        <f t="shared" si="12"/>
        <v>50</v>
      </c>
      <c r="AF82" s="122">
        <f t="shared" si="12"/>
        <v>0</v>
      </c>
      <c r="AG82" s="123">
        <f t="shared" si="19"/>
        <v>0</v>
      </c>
      <c r="AH82" s="122">
        <f t="shared" si="20"/>
        <v>71.428571428571431</v>
      </c>
      <c r="AJ82" s="48"/>
      <c r="AN82" s="48">
        <v>3</v>
      </c>
      <c r="AW82" s="48">
        <f t="shared" si="21"/>
        <v>3</v>
      </c>
    </row>
    <row r="83" spans="1:49" x14ac:dyDescent="0.4">
      <c r="A83" s="62">
        <v>79</v>
      </c>
      <c r="B83" s="63" t="s">
        <v>80</v>
      </c>
      <c r="C83" s="64" t="s">
        <v>92</v>
      </c>
      <c r="D83" s="63" t="s">
        <v>195</v>
      </c>
      <c r="E83" s="115">
        <v>13</v>
      </c>
      <c r="F83" s="62">
        <v>3</v>
      </c>
      <c r="G83" s="83">
        <v>0.43</v>
      </c>
      <c r="H83" s="105">
        <v>-10207076.51</v>
      </c>
      <c r="I83" s="73"/>
      <c r="J83" s="116">
        <f t="shared" si="13"/>
        <v>50</v>
      </c>
      <c r="K83" s="116">
        <f t="shared" si="14"/>
        <v>100</v>
      </c>
      <c r="L83" s="116">
        <f t="shared" si="15"/>
        <v>100</v>
      </c>
      <c r="M83" s="116">
        <f t="shared" si="16"/>
        <v>0</v>
      </c>
      <c r="N83" s="117">
        <f t="shared" si="17"/>
        <v>71.428571428571431</v>
      </c>
      <c r="O83" s="62">
        <v>3</v>
      </c>
      <c r="P83" s="211">
        <v>71.428571428571431</v>
      </c>
      <c r="Q83" s="72">
        <v>-1275884.56375</v>
      </c>
      <c r="R83" s="75" t="s">
        <v>307</v>
      </c>
      <c r="S83" s="117">
        <v>0</v>
      </c>
      <c r="T83" s="117">
        <v>1</v>
      </c>
      <c r="U83" s="117">
        <v>1</v>
      </c>
      <c r="V83" s="117">
        <v>1</v>
      </c>
      <c r="W83" s="117">
        <v>1</v>
      </c>
      <c r="X83" s="117">
        <v>1</v>
      </c>
      <c r="Y83" s="117">
        <v>0</v>
      </c>
      <c r="Z83" s="119">
        <f t="shared" si="18"/>
        <v>5</v>
      </c>
      <c r="AA83" s="122">
        <f t="shared" si="12"/>
        <v>0</v>
      </c>
      <c r="AB83" s="122">
        <f t="shared" si="12"/>
        <v>50</v>
      </c>
      <c r="AC83" s="122">
        <f t="shared" si="12"/>
        <v>50</v>
      </c>
      <c r="AD83" s="122">
        <f t="shared" si="12"/>
        <v>50</v>
      </c>
      <c r="AE83" s="122">
        <f t="shared" si="12"/>
        <v>50</v>
      </c>
      <c r="AF83" s="122">
        <f t="shared" si="12"/>
        <v>50</v>
      </c>
      <c r="AG83" s="123">
        <f t="shared" si="19"/>
        <v>0</v>
      </c>
      <c r="AH83" s="122">
        <f t="shared" si="20"/>
        <v>71.428571428571431</v>
      </c>
      <c r="AJ83" s="48"/>
      <c r="AN83" s="48">
        <v>3</v>
      </c>
      <c r="AW83" s="48">
        <f t="shared" si="21"/>
        <v>3</v>
      </c>
    </row>
    <row r="84" spans="1:49" x14ac:dyDescent="0.4">
      <c r="A84" s="62">
        <v>80</v>
      </c>
      <c r="B84" s="63" t="s">
        <v>80</v>
      </c>
      <c r="C84" s="64" t="s">
        <v>93</v>
      </c>
      <c r="D84" s="63" t="s">
        <v>196</v>
      </c>
      <c r="E84" s="115">
        <v>6</v>
      </c>
      <c r="F84" s="62">
        <v>1</v>
      </c>
      <c r="G84" s="66">
        <v>1.7</v>
      </c>
      <c r="H84" s="105">
        <v>2085677.08</v>
      </c>
      <c r="I84" s="73"/>
      <c r="J84" s="116">
        <f t="shared" si="13"/>
        <v>100</v>
      </c>
      <c r="K84" s="116">
        <f t="shared" si="14"/>
        <v>100</v>
      </c>
      <c r="L84" s="116">
        <f t="shared" si="15"/>
        <v>50</v>
      </c>
      <c r="M84" s="116">
        <f t="shared" si="16"/>
        <v>0</v>
      </c>
      <c r="N84" s="117">
        <f t="shared" si="17"/>
        <v>71.428571428571431</v>
      </c>
      <c r="O84" s="62">
        <v>1</v>
      </c>
      <c r="P84" s="211">
        <v>71.428571428571431</v>
      </c>
      <c r="Q84" s="72">
        <v>260709.63500000001</v>
      </c>
      <c r="R84" s="75" t="s">
        <v>307</v>
      </c>
      <c r="S84" s="117">
        <v>1</v>
      </c>
      <c r="T84" s="117">
        <v>1</v>
      </c>
      <c r="U84" s="117">
        <v>1</v>
      </c>
      <c r="V84" s="117">
        <v>1</v>
      </c>
      <c r="W84" s="117">
        <v>1</v>
      </c>
      <c r="X84" s="117">
        <v>0</v>
      </c>
      <c r="Y84" s="117">
        <v>0</v>
      </c>
      <c r="Z84" s="119">
        <f t="shared" si="18"/>
        <v>5</v>
      </c>
      <c r="AA84" s="122">
        <f t="shared" si="12"/>
        <v>50</v>
      </c>
      <c r="AB84" s="122">
        <f t="shared" si="12"/>
        <v>50</v>
      </c>
      <c r="AC84" s="122">
        <f t="shared" si="12"/>
        <v>50</v>
      </c>
      <c r="AD84" s="122">
        <f t="shared" si="12"/>
        <v>50</v>
      </c>
      <c r="AE84" s="122">
        <f t="shared" si="12"/>
        <v>50</v>
      </c>
      <c r="AF84" s="122">
        <f t="shared" si="12"/>
        <v>0</v>
      </c>
      <c r="AG84" s="123">
        <f t="shared" si="19"/>
        <v>0</v>
      </c>
      <c r="AH84" s="122">
        <f t="shared" si="20"/>
        <v>71.428571428571431</v>
      </c>
      <c r="AJ84" s="48"/>
      <c r="AN84" s="48">
        <v>1</v>
      </c>
      <c r="AW84" s="48">
        <f t="shared" si="21"/>
        <v>1</v>
      </c>
    </row>
    <row r="85" spans="1:49" x14ac:dyDescent="0.4">
      <c r="A85" s="62">
        <v>81</v>
      </c>
      <c r="B85" s="63" t="s">
        <v>80</v>
      </c>
      <c r="C85" s="64" t="s">
        <v>94</v>
      </c>
      <c r="D85" s="63" t="s">
        <v>197</v>
      </c>
      <c r="E85" s="115">
        <v>13</v>
      </c>
      <c r="F85" s="62">
        <v>2</v>
      </c>
      <c r="G85" s="66">
        <v>0.73</v>
      </c>
      <c r="H85" s="105">
        <v>-5649753.5300000003</v>
      </c>
      <c r="I85" s="73"/>
      <c r="J85" s="116">
        <f t="shared" si="13"/>
        <v>0</v>
      </c>
      <c r="K85" s="116">
        <f t="shared" si="14"/>
        <v>100</v>
      </c>
      <c r="L85" s="116">
        <f t="shared" si="15"/>
        <v>100</v>
      </c>
      <c r="M85" s="116">
        <f t="shared" si="16"/>
        <v>0</v>
      </c>
      <c r="N85" s="117">
        <f t="shared" si="17"/>
        <v>57.142857142857139</v>
      </c>
      <c r="O85" s="62">
        <v>2</v>
      </c>
      <c r="P85" s="211">
        <v>57.142857142857139</v>
      </c>
      <c r="Q85" s="72">
        <v>-706219.19125000003</v>
      </c>
      <c r="R85" s="212" t="s">
        <v>308</v>
      </c>
      <c r="S85" s="117">
        <v>0</v>
      </c>
      <c r="T85" s="117">
        <v>0</v>
      </c>
      <c r="U85" s="117">
        <v>1</v>
      </c>
      <c r="V85" s="117">
        <v>1</v>
      </c>
      <c r="W85" s="117">
        <v>1</v>
      </c>
      <c r="X85" s="117">
        <v>1</v>
      </c>
      <c r="Y85" s="117">
        <v>0</v>
      </c>
      <c r="Z85" s="119">
        <f t="shared" si="18"/>
        <v>4</v>
      </c>
      <c r="AA85" s="122">
        <f t="shared" si="12"/>
        <v>0</v>
      </c>
      <c r="AB85" s="122">
        <f t="shared" si="12"/>
        <v>0</v>
      </c>
      <c r="AC85" s="122">
        <f t="shared" si="12"/>
        <v>50</v>
      </c>
      <c r="AD85" s="122">
        <f t="shared" si="12"/>
        <v>50</v>
      </c>
      <c r="AE85" s="122">
        <f t="shared" si="12"/>
        <v>50</v>
      </c>
      <c r="AF85" s="122">
        <f t="shared" si="12"/>
        <v>50</v>
      </c>
      <c r="AG85" s="123">
        <f t="shared" si="19"/>
        <v>0</v>
      </c>
      <c r="AH85" s="122">
        <f t="shared" si="20"/>
        <v>57.142857142857139</v>
      </c>
      <c r="AJ85" s="48"/>
      <c r="AN85" s="48">
        <v>2</v>
      </c>
      <c r="AW85" s="48">
        <f t="shared" si="21"/>
        <v>2</v>
      </c>
    </row>
    <row r="86" spans="1:49" x14ac:dyDescent="0.4">
      <c r="A86" s="62">
        <v>82</v>
      </c>
      <c r="B86" s="63" t="s">
        <v>80</v>
      </c>
      <c r="C86" s="64" t="s">
        <v>95</v>
      </c>
      <c r="D86" s="63" t="s">
        <v>198</v>
      </c>
      <c r="E86" s="115">
        <v>5</v>
      </c>
      <c r="F86" s="62">
        <v>3</v>
      </c>
      <c r="G86" s="83">
        <v>0.44</v>
      </c>
      <c r="H86" s="105">
        <v>-3712505.96</v>
      </c>
      <c r="I86" s="73"/>
      <c r="J86" s="116">
        <f t="shared" si="13"/>
        <v>0</v>
      </c>
      <c r="K86" s="116">
        <f t="shared" si="14"/>
        <v>100</v>
      </c>
      <c r="L86" s="116">
        <f t="shared" si="15"/>
        <v>100</v>
      </c>
      <c r="M86" s="116">
        <f t="shared" si="16"/>
        <v>0</v>
      </c>
      <c r="N86" s="117">
        <f t="shared" si="17"/>
        <v>57.142857142857139</v>
      </c>
      <c r="O86" s="62">
        <v>3</v>
      </c>
      <c r="P86" s="211">
        <v>57.142857142857139</v>
      </c>
      <c r="Q86" s="72">
        <v>-464063.245</v>
      </c>
      <c r="R86" s="212" t="s">
        <v>308</v>
      </c>
      <c r="S86" s="117">
        <v>0</v>
      </c>
      <c r="T86" s="117">
        <v>0</v>
      </c>
      <c r="U86" s="117">
        <v>1</v>
      </c>
      <c r="V86" s="117">
        <v>1</v>
      </c>
      <c r="W86" s="117">
        <v>1</v>
      </c>
      <c r="X86" s="117">
        <v>1</v>
      </c>
      <c r="Y86" s="117">
        <v>0</v>
      </c>
      <c r="Z86" s="119">
        <f t="shared" si="18"/>
        <v>4</v>
      </c>
      <c r="AA86" s="122">
        <f t="shared" si="12"/>
        <v>0</v>
      </c>
      <c r="AB86" s="122">
        <f t="shared" si="12"/>
        <v>0</v>
      </c>
      <c r="AC86" s="122">
        <f t="shared" si="12"/>
        <v>50</v>
      </c>
      <c r="AD86" s="122">
        <f t="shared" si="12"/>
        <v>50</v>
      </c>
      <c r="AE86" s="122">
        <f t="shared" si="12"/>
        <v>50</v>
      </c>
      <c r="AF86" s="122">
        <f t="shared" si="12"/>
        <v>50</v>
      </c>
      <c r="AG86" s="123">
        <f t="shared" si="19"/>
        <v>0</v>
      </c>
      <c r="AH86" s="122">
        <f t="shared" si="20"/>
        <v>57.142857142857139</v>
      </c>
      <c r="AJ86" s="48"/>
      <c r="AN86" s="48">
        <v>3</v>
      </c>
      <c r="AW86" s="48">
        <f t="shared" si="21"/>
        <v>3</v>
      </c>
    </row>
    <row r="87" spans="1:49" x14ac:dyDescent="0.4">
      <c r="A87" s="62">
        <v>83</v>
      </c>
      <c r="B87" s="63" t="s">
        <v>80</v>
      </c>
      <c r="C87" s="64" t="s">
        <v>96</v>
      </c>
      <c r="D87" s="63" t="s">
        <v>199</v>
      </c>
      <c r="E87" s="115">
        <v>5</v>
      </c>
      <c r="F87" s="62">
        <v>3</v>
      </c>
      <c r="G87" s="83">
        <v>0.47</v>
      </c>
      <c r="H87" s="105">
        <v>-1830930.72</v>
      </c>
      <c r="I87" s="73"/>
      <c r="J87" s="116">
        <f t="shared" si="13"/>
        <v>50</v>
      </c>
      <c r="K87" s="116">
        <f t="shared" si="14"/>
        <v>100</v>
      </c>
      <c r="L87" s="116">
        <f t="shared" si="15"/>
        <v>0</v>
      </c>
      <c r="M87" s="116">
        <f t="shared" si="16"/>
        <v>0</v>
      </c>
      <c r="N87" s="117">
        <f t="shared" si="17"/>
        <v>42.857142857142854</v>
      </c>
      <c r="O87" s="62">
        <v>3</v>
      </c>
      <c r="P87" s="78">
        <v>42.857142857142854</v>
      </c>
      <c r="Q87" s="72">
        <v>-228866.34</v>
      </c>
      <c r="R87" s="212" t="s">
        <v>308</v>
      </c>
      <c r="S87" s="117">
        <v>0</v>
      </c>
      <c r="T87" s="117">
        <v>1</v>
      </c>
      <c r="U87" s="117">
        <v>1</v>
      </c>
      <c r="V87" s="117">
        <v>1</v>
      </c>
      <c r="W87" s="117">
        <v>0</v>
      </c>
      <c r="X87" s="117">
        <v>0</v>
      </c>
      <c r="Y87" s="117">
        <v>0</v>
      </c>
      <c r="Z87" s="119">
        <f t="shared" si="18"/>
        <v>3</v>
      </c>
      <c r="AA87" s="122">
        <f t="shared" si="12"/>
        <v>0</v>
      </c>
      <c r="AB87" s="122">
        <f t="shared" si="12"/>
        <v>50</v>
      </c>
      <c r="AC87" s="122">
        <f t="shared" si="12"/>
        <v>50</v>
      </c>
      <c r="AD87" s="122">
        <f t="shared" si="12"/>
        <v>50</v>
      </c>
      <c r="AE87" s="122">
        <f t="shared" si="12"/>
        <v>0</v>
      </c>
      <c r="AF87" s="122">
        <f t="shared" si="12"/>
        <v>0</v>
      </c>
      <c r="AG87" s="123">
        <f t="shared" si="19"/>
        <v>0</v>
      </c>
      <c r="AH87" s="122">
        <f t="shared" si="20"/>
        <v>42.857142857142854</v>
      </c>
      <c r="AJ87" s="48"/>
      <c r="AN87" s="48">
        <v>3</v>
      </c>
      <c r="AW87" s="48">
        <f t="shared" si="21"/>
        <v>3</v>
      </c>
    </row>
    <row r="88" spans="1:49" x14ac:dyDescent="0.4">
      <c r="A88" s="62">
        <v>84</v>
      </c>
      <c r="B88" s="63" t="s">
        <v>80</v>
      </c>
      <c r="C88" s="64" t="s">
        <v>97</v>
      </c>
      <c r="D88" s="63" t="s">
        <v>200</v>
      </c>
      <c r="E88" s="115">
        <v>5</v>
      </c>
      <c r="F88" s="62">
        <v>2</v>
      </c>
      <c r="G88" s="66">
        <v>0.72</v>
      </c>
      <c r="H88" s="105">
        <v>801297.93</v>
      </c>
      <c r="I88" s="73"/>
      <c r="J88" s="116">
        <f t="shared" si="13"/>
        <v>50</v>
      </c>
      <c r="K88" s="116">
        <f t="shared" si="14"/>
        <v>100</v>
      </c>
      <c r="L88" s="116">
        <f t="shared" si="15"/>
        <v>100</v>
      </c>
      <c r="M88" s="116">
        <f t="shared" si="16"/>
        <v>0</v>
      </c>
      <c r="N88" s="117">
        <f t="shared" si="17"/>
        <v>71.428571428571431</v>
      </c>
      <c r="O88" s="62">
        <v>2</v>
      </c>
      <c r="P88" s="211">
        <v>71.428571428571431</v>
      </c>
      <c r="Q88" s="72">
        <v>100162.24125000001</v>
      </c>
      <c r="R88" s="75" t="s">
        <v>307</v>
      </c>
      <c r="S88" s="117">
        <v>0</v>
      </c>
      <c r="T88" s="117">
        <v>1</v>
      </c>
      <c r="U88" s="117">
        <v>1</v>
      </c>
      <c r="V88" s="117">
        <v>1</v>
      </c>
      <c r="W88" s="117">
        <v>1</v>
      </c>
      <c r="X88" s="117">
        <v>1</v>
      </c>
      <c r="Y88" s="117">
        <v>0</v>
      </c>
      <c r="Z88" s="119">
        <f t="shared" si="18"/>
        <v>5</v>
      </c>
      <c r="AA88" s="122">
        <f t="shared" si="12"/>
        <v>0</v>
      </c>
      <c r="AB88" s="122">
        <f t="shared" si="12"/>
        <v>50</v>
      </c>
      <c r="AC88" s="122">
        <f t="shared" si="12"/>
        <v>50</v>
      </c>
      <c r="AD88" s="122">
        <f t="shared" si="12"/>
        <v>50</v>
      </c>
      <c r="AE88" s="122">
        <f t="shared" si="12"/>
        <v>50</v>
      </c>
      <c r="AF88" s="122">
        <f t="shared" si="12"/>
        <v>50</v>
      </c>
      <c r="AG88" s="123">
        <f t="shared" si="19"/>
        <v>0</v>
      </c>
      <c r="AH88" s="122">
        <f t="shared" si="20"/>
        <v>71.428571428571431</v>
      </c>
      <c r="AJ88" s="48"/>
      <c r="AN88" s="48">
        <v>2</v>
      </c>
      <c r="AW88" s="48">
        <f t="shared" si="21"/>
        <v>2</v>
      </c>
    </row>
    <row r="89" spans="1:49" x14ac:dyDescent="0.4">
      <c r="A89" s="62">
        <v>85</v>
      </c>
      <c r="B89" s="63" t="s">
        <v>80</v>
      </c>
      <c r="C89" s="64" t="s">
        <v>98</v>
      </c>
      <c r="D89" s="63" t="s">
        <v>201</v>
      </c>
      <c r="E89" s="115">
        <v>5</v>
      </c>
      <c r="F89" s="62">
        <v>2</v>
      </c>
      <c r="G89" s="66">
        <v>0.75</v>
      </c>
      <c r="H89" s="105">
        <v>-1595611.38</v>
      </c>
      <c r="I89" s="73"/>
      <c r="J89" s="116">
        <f t="shared" si="13"/>
        <v>50</v>
      </c>
      <c r="K89" s="116">
        <f t="shared" si="14"/>
        <v>100</v>
      </c>
      <c r="L89" s="116">
        <f t="shared" si="15"/>
        <v>100</v>
      </c>
      <c r="M89" s="116">
        <f t="shared" si="16"/>
        <v>100</v>
      </c>
      <c r="N89" s="117">
        <f t="shared" si="17"/>
        <v>85.714285714285708</v>
      </c>
      <c r="O89" s="62">
        <v>2</v>
      </c>
      <c r="P89" s="211">
        <v>85.714285714285708</v>
      </c>
      <c r="Q89" s="72">
        <v>-199451.42249999999</v>
      </c>
      <c r="R89" s="75" t="s">
        <v>307</v>
      </c>
      <c r="S89" s="117">
        <v>0</v>
      </c>
      <c r="T89" s="117">
        <v>1</v>
      </c>
      <c r="U89" s="117">
        <v>1</v>
      </c>
      <c r="V89" s="117">
        <v>1</v>
      </c>
      <c r="W89" s="117">
        <v>1</v>
      </c>
      <c r="X89" s="117">
        <v>1</v>
      </c>
      <c r="Y89" s="117">
        <v>1</v>
      </c>
      <c r="Z89" s="119">
        <f t="shared" si="18"/>
        <v>6</v>
      </c>
      <c r="AA89" s="122">
        <f t="shared" si="12"/>
        <v>0</v>
      </c>
      <c r="AB89" s="122">
        <f t="shared" si="12"/>
        <v>50</v>
      </c>
      <c r="AC89" s="122">
        <f t="shared" si="12"/>
        <v>50</v>
      </c>
      <c r="AD89" s="122">
        <f t="shared" si="12"/>
        <v>50</v>
      </c>
      <c r="AE89" s="122">
        <f t="shared" si="12"/>
        <v>50</v>
      </c>
      <c r="AF89" s="122">
        <f t="shared" si="12"/>
        <v>50</v>
      </c>
      <c r="AG89" s="123">
        <f t="shared" si="19"/>
        <v>100</v>
      </c>
      <c r="AH89" s="122">
        <f t="shared" si="20"/>
        <v>85.714285714285708</v>
      </c>
      <c r="AJ89" s="48"/>
      <c r="AN89" s="48">
        <v>2</v>
      </c>
      <c r="AW89" s="48">
        <f t="shared" si="21"/>
        <v>2</v>
      </c>
    </row>
    <row r="90" spans="1:49" x14ac:dyDescent="0.4">
      <c r="A90" s="62">
        <v>86</v>
      </c>
      <c r="B90" s="63" t="s">
        <v>80</v>
      </c>
      <c r="C90" s="64" t="s">
        <v>99</v>
      </c>
      <c r="D90" s="63" t="s">
        <v>202</v>
      </c>
      <c r="E90" s="115">
        <v>13</v>
      </c>
      <c r="F90" s="62">
        <v>3</v>
      </c>
      <c r="G90" s="83">
        <v>0.31</v>
      </c>
      <c r="H90" s="105">
        <v>-3669100.23</v>
      </c>
      <c r="I90" s="73"/>
      <c r="J90" s="116">
        <f t="shared" si="13"/>
        <v>100</v>
      </c>
      <c r="K90" s="116">
        <f t="shared" si="14"/>
        <v>100</v>
      </c>
      <c r="L90" s="116">
        <f t="shared" si="15"/>
        <v>100</v>
      </c>
      <c r="M90" s="116">
        <f t="shared" si="16"/>
        <v>0</v>
      </c>
      <c r="N90" s="117">
        <f t="shared" si="17"/>
        <v>85.714285714285708</v>
      </c>
      <c r="O90" s="62">
        <v>3</v>
      </c>
      <c r="P90" s="211">
        <v>85.714285714285708</v>
      </c>
      <c r="Q90" s="72">
        <v>-458637.52875</v>
      </c>
      <c r="R90" s="75" t="s">
        <v>307</v>
      </c>
      <c r="S90" s="117">
        <v>1</v>
      </c>
      <c r="T90" s="117">
        <v>1</v>
      </c>
      <c r="U90" s="117">
        <v>1</v>
      </c>
      <c r="V90" s="117">
        <v>1</v>
      </c>
      <c r="W90" s="117">
        <v>1</v>
      </c>
      <c r="X90" s="117">
        <v>1</v>
      </c>
      <c r="Y90" s="117">
        <v>0</v>
      </c>
      <c r="Z90" s="119">
        <f t="shared" si="18"/>
        <v>6</v>
      </c>
      <c r="AA90" s="122">
        <f t="shared" si="12"/>
        <v>50</v>
      </c>
      <c r="AB90" s="122">
        <f t="shared" si="12"/>
        <v>50</v>
      </c>
      <c r="AC90" s="122">
        <f t="shared" si="12"/>
        <v>50</v>
      </c>
      <c r="AD90" s="122">
        <f t="shared" si="12"/>
        <v>50</v>
      </c>
      <c r="AE90" s="122">
        <f t="shared" si="12"/>
        <v>50</v>
      </c>
      <c r="AF90" s="122">
        <f t="shared" si="12"/>
        <v>50</v>
      </c>
      <c r="AG90" s="123">
        <f t="shared" si="19"/>
        <v>0</v>
      </c>
      <c r="AH90" s="122">
        <f t="shared" si="20"/>
        <v>85.714285714285708</v>
      </c>
      <c r="AJ90" s="48"/>
      <c r="AN90" s="48">
        <v>3</v>
      </c>
      <c r="AW90" s="48">
        <f t="shared" si="21"/>
        <v>3</v>
      </c>
    </row>
    <row r="91" spans="1:49" x14ac:dyDescent="0.4">
      <c r="A91" s="62">
        <v>87</v>
      </c>
      <c r="B91" s="63" t="s">
        <v>80</v>
      </c>
      <c r="C91" s="64" t="s">
        <v>100</v>
      </c>
      <c r="D91" s="63" t="s">
        <v>203</v>
      </c>
      <c r="E91" s="115">
        <v>5</v>
      </c>
      <c r="F91" s="62">
        <v>2</v>
      </c>
      <c r="G91" s="66">
        <v>0.6</v>
      </c>
      <c r="H91" s="105">
        <v>2944065.64</v>
      </c>
      <c r="I91" s="73"/>
      <c r="J91" s="116">
        <f t="shared" si="13"/>
        <v>0</v>
      </c>
      <c r="K91" s="116">
        <f t="shared" si="14"/>
        <v>100</v>
      </c>
      <c r="L91" s="116">
        <f t="shared" si="15"/>
        <v>100</v>
      </c>
      <c r="M91" s="116">
        <f t="shared" si="16"/>
        <v>0</v>
      </c>
      <c r="N91" s="117">
        <f t="shared" si="17"/>
        <v>57.142857142857139</v>
      </c>
      <c r="O91" s="62">
        <v>2</v>
      </c>
      <c r="P91" s="211">
        <v>57.142857142857139</v>
      </c>
      <c r="Q91" s="72">
        <v>368008.20500000002</v>
      </c>
      <c r="R91" s="212" t="s">
        <v>308</v>
      </c>
      <c r="S91" s="117">
        <v>0</v>
      </c>
      <c r="T91" s="117">
        <v>0</v>
      </c>
      <c r="U91" s="117">
        <v>1</v>
      </c>
      <c r="V91" s="117">
        <v>1</v>
      </c>
      <c r="W91" s="117">
        <v>1</v>
      </c>
      <c r="X91" s="117">
        <v>1</v>
      </c>
      <c r="Y91" s="117">
        <v>0</v>
      </c>
      <c r="Z91" s="119">
        <f t="shared" si="18"/>
        <v>4</v>
      </c>
      <c r="AA91" s="122">
        <f t="shared" si="12"/>
        <v>0</v>
      </c>
      <c r="AB91" s="122">
        <f t="shared" si="12"/>
        <v>0</v>
      </c>
      <c r="AC91" s="122">
        <f t="shared" si="12"/>
        <v>50</v>
      </c>
      <c r="AD91" s="122">
        <f t="shared" si="12"/>
        <v>50</v>
      </c>
      <c r="AE91" s="122">
        <f t="shared" si="12"/>
        <v>50</v>
      </c>
      <c r="AF91" s="122">
        <f t="shared" si="12"/>
        <v>50</v>
      </c>
      <c r="AG91" s="123">
        <f t="shared" si="19"/>
        <v>0</v>
      </c>
      <c r="AH91" s="122">
        <f t="shared" si="20"/>
        <v>57.142857142857139</v>
      </c>
      <c r="AJ91" s="48"/>
      <c r="AN91" s="48">
        <v>2</v>
      </c>
      <c r="AW91" s="48">
        <f t="shared" si="21"/>
        <v>2</v>
      </c>
    </row>
    <row r="92" spans="1:49" x14ac:dyDescent="0.4">
      <c r="A92" s="62">
        <v>88</v>
      </c>
      <c r="B92" s="63" t="s">
        <v>80</v>
      </c>
      <c r="C92" s="64" t="s">
        <v>101</v>
      </c>
      <c r="D92" s="63" t="s">
        <v>204</v>
      </c>
      <c r="E92" s="115">
        <v>3</v>
      </c>
      <c r="F92" s="62">
        <v>1</v>
      </c>
      <c r="G92" s="66">
        <v>1.53</v>
      </c>
      <c r="H92" s="105">
        <v>1532849.59</v>
      </c>
      <c r="I92" s="73"/>
      <c r="J92" s="116">
        <f t="shared" si="13"/>
        <v>50</v>
      </c>
      <c r="K92" s="116">
        <f t="shared" si="14"/>
        <v>100</v>
      </c>
      <c r="L92" s="116">
        <f t="shared" si="15"/>
        <v>100</v>
      </c>
      <c r="M92" s="116">
        <f t="shared" si="16"/>
        <v>0</v>
      </c>
      <c r="N92" s="117">
        <f t="shared" si="17"/>
        <v>71.428571428571431</v>
      </c>
      <c r="O92" s="62">
        <v>1</v>
      </c>
      <c r="P92" s="211">
        <v>71.428571428571431</v>
      </c>
      <c r="Q92" s="72">
        <v>191606.19875000001</v>
      </c>
      <c r="R92" s="75" t="s">
        <v>307</v>
      </c>
      <c r="S92" s="117">
        <v>0</v>
      </c>
      <c r="T92" s="117">
        <v>1</v>
      </c>
      <c r="U92" s="117">
        <v>1</v>
      </c>
      <c r="V92" s="117">
        <v>1</v>
      </c>
      <c r="W92" s="117">
        <v>1</v>
      </c>
      <c r="X92" s="117">
        <v>1</v>
      </c>
      <c r="Y92" s="117">
        <v>0</v>
      </c>
      <c r="Z92" s="119">
        <f t="shared" si="18"/>
        <v>5</v>
      </c>
      <c r="AA92" s="122">
        <f t="shared" si="12"/>
        <v>0</v>
      </c>
      <c r="AB92" s="122">
        <f t="shared" si="12"/>
        <v>50</v>
      </c>
      <c r="AC92" s="122">
        <f t="shared" si="12"/>
        <v>50</v>
      </c>
      <c r="AD92" s="122">
        <f t="shared" si="12"/>
        <v>50</v>
      </c>
      <c r="AE92" s="122">
        <f t="shared" si="12"/>
        <v>50</v>
      </c>
      <c r="AF92" s="122">
        <f t="shared" si="12"/>
        <v>50</v>
      </c>
      <c r="AG92" s="123">
        <f t="shared" si="19"/>
        <v>0</v>
      </c>
      <c r="AH92" s="122">
        <f t="shared" si="20"/>
        <v>71.428571428571431</v>
      </c>
      <c r="AJ92" s="48"/>
      <c r="AN92" s="48">
        <v>1</v>
      </c>
      <c r="AW92" s="48">
        <f t="shared" si="21"/>
        <v>1</v>
      </c>
    </row>
  </sheetData>
  <autoFilter ref="A4:AT92" xr:uid="{7FD5F527-A25D-4284-AB47-ABB8B0F9F5FA}"/>
  <mergeCells count="9">
    <mergeCell ref="O3:R3"/>
    <mergeCell ref="S3:Z3"/>
    <mergeCell ref="AA3:AH3"/>
    <mergeCell ref="A3:A4"/>
    <mergeCell ref="B3:B4"/>
    <mergeCell ref="C3:C4"/>
    <mergeCell ref="D3:D4"/>
    <mergeCell ref="F3:I3"/>
    <mergeCell ref="J3:N3"/>
  </mergeCells>
  <conditionalFormatting sqref="O5:O9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:F9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A0D5-16F8-47A3-9FE9-D2A1B15F21AB}">
  <dimension ref="A1:Y92"/>
  <sheetViews>
    <sheetView zoomScale="65" zoomScaleNormal="65" workbookViewId="0">
      <pane xSplit="4" ySplit="4" topLeftCell="E23" activePane="bottomRight" state="frozen"/>
      <selection pane="topRight" activeCell="F1" sqref="F1"/>
      <selection pane="bottomLeft" activeCell="A5" sqref="A5"/>
      <selection pane="bottomRight" activeCell="T13" sqref="T13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11" style="49" customWidth="1"/>
    <col min="6" max="6" width="14.09765625" style="49" customWidth="1"/>
    <col min="7" max="7" width="16.796875" style="50" customWidth="1"/>
    <col min="8" max="8" width="14.8984375" style="50" customWidth="1"/>
    <col min="9" max="10" width="12.59765625" style="48" customWidth="1"/>
    <col min="11" max="11" width="14.8984375" style="50" customWidth="1"/>
    <col min="12" max="12" width="11" style="49" customWidth="1"/>
    <col min="13" max="13" width="14.09765625" style="49" customWidth="1"/>
    <col min="14" max="14" width="16.8984375" style="50" customWidth="1"/>
    <col min="15" max="15" width="11.19921875" style="50" customWidth="1"/>
    <col min="16" max="17" width="12.59765625" style="48" customWidth="1"/>
    <col min="18" max="18" width="14.8984375" style="50" customWidth="1"/>
    <col min="19" max="19" width="26.8984375" style="48" customWidth="1"/>
    <col min="20" max="20" width="20.296875" style="48" customWidth="1"/>
    <col min="21" max="21" width="14.59765625" style="48" hidden="1" customWidth="1"/>
    <col min="22" max="22" width="11.19921875" style="48" hidden="1" customWidth="1"/>
    <col min="23" max="24" width="9" style="48" hidden="1" customWidth="1"/>
    <col min="25" max="25" width="18.296875" style="48" hidden="1" customWidth="1"/>
    <col min="26" max="16384" width="9" style="48"/>
  </cols>
  <sheetData>
    <row r="1" spans="1:25" x14ac:dyDescent="0.4">
      <c r="A1" s="47" t="s">
        <v>102</v>
      </c>
    </row>
    <row r="2" spans="1:25" x14ac:dyDescent="0.4">
      <c r="B2" s="47"/>
      <c r="C2" s="47"/>
      <c r="D2" s="200" t="s">
        <v>3</v>
      </c>
      <c r="E2" s="201" t="s">
        <v>242</v>
      </c>
      <c r="F2" s="201"/>
      <c r="G2" s="201"/>
      <c r="H2" s="201"/>
      <c r="I2" s="201"/>
      <c r="J2" s="201"/>
      <c r="K2" s="52"/>
      <c r="L2" s="195" t="s">
        <v>240</v>
      </c>
      <c r="M2" s="195"/>
      <c r="N2" s="195"/>
      <c r="O2" s="195"/>
      <c r="P2" s="195"/>
      <c r="Q2" s="195"/>
      <c r="R2" s="195"/>
      <c r="S2" s="195"/>
      <c r="T2" s="53"/>
      <c r="U2" s="202" t="s">
        <v>312</v>
      </c>
      <c r="V2" s="203"/>
      <c r="W2" s="203"/>
      <c r="X2" s="203"/>
      <c r="Y2" s="203"/>
    </row>
    <row r="3" spans="1:25" x14ac:dyDescent="0.4">
      <c r="A3" s="189" t="s">
        <v>0</v>
      </c>
      <c r="B3" s="191" t="s">
        <v>1</v>
      </c>
      <c r="C3" s="193" t="s">
        <v>2</v>
      </c>
      <c r="D3" s="200"/>
      <c r="E3" s="195" t="s">
        <v>103</v>
      </c>
      <c r="F3" s="195"/>
      <c r="G3" s="195"/>
      <c r="H3" s="195"/>
      <c r="I3" s="196" t="s">
        <v>115</v>
      </c>
      <c r="J3" s="196"/>
      <c r="K3" s="55"/>
      <c r="L3" s="195" t="s">
        <v>103</v>
      </c>
      <c r="M3" s="195"/>
      <c r="N3" s="195"/>
      <c r="O3" s="195"/>
      <c r="P3" s="197" t="s">
        <v>274</v>
      </c>
      <c r="Q3" s="198"/>
      <c r="R3" s="198"/>
      <c r="S3" s="199"/>
      <c r="T3" s="50"/>
    </row>
    <row r="4" spans="1:25" s="61" customFormat="1" ht="42" x14ac:dyDescent="0.4">
      <c r="A4" s="190"/>
      <c r="B4" s="192"/>
      <c r="C4" s="194"/>
      <c r="D4" s="200"/>
      <c r="E4" s="56" t="s">
        <v>104</v>
      </c>
      <c r="F4" s="57" t="s">
        <v>285</v>
      </c>
      <c r="G4" s="57" t="s">
        <v>284</v>
      </c>
      <c r="H4" s="58" t="s">
        <v>4</v>
      </c>
      <c r="I4" s="59" t="s">
        <v>118</v>
      </c>
      <c r="J4" s="60" t="s">
        <v>116</v>
      </c>
      <c r="K4" s="57" t="s">
        <v>304</v>
      </c>
      <c r="L4" s="56" t="s">
        <v>104</v>
      </c>
      <c r="M4" s="57" t="s">
        <v>211</v>
      </c>
      <c r="N4" s="57" t="s">
        <v>5</v>
      </c>
      <c r="O4" s="58" t="s">
        <v>4</v>
      </c>
      <c r="P4" s="59" t="s">
        <v>118</v>
      </c>
      <c r="Q4" s="60" t="s">
        <v>116</v>
      </c>
      <c r="R4" s="57" t="s">
        <v>304</v>
      </c>
      <c r="S4" s="59" t="s">
        <v>303</v>
      </c>
      <c r="U4" s="61" t="s">
        <v>104</v>
      </c>
      <c r="V4" s="48" t="s">
        <v>311</v>
      </c>
      <c r="W4" s="48" t="s">
        <v>311</v>
      </c>
      <c r="X4" s="48" t="s">
        <v>311</v>
      </c>
      <c r="Y4" s="48" t="s">
        <v>311</v>
      </c>
    </row>
    <row r="5" spans="1:25" x14ac:dyDescent="0.4">
      <c r="A5" s="62">
        <v>1</v>
      </c>
      <c r="B5" s="63" t="s">
        <v>7</v>
      </c>
      <c r="C5" s="64" t="s">
        <v>8</v>
      </c>
      <c r="D5" s="63" t="s">
        <v>123</v>
      </c>
      <c r="E5" s="65">
        <v>2</v>
      </c>
      <c r="F5" s="66">
        <v>0.67</v>
      </c>
      <c r="G5" s="67">
        <v>-51921843.119999997</v>
      </c>
      <c r="H5" s="68"/>
      <c r="I5" s="65">
        <v>2</v>
      </c>
      <c r="J5" s="69">
        <v>71.428571428571431</v>
      </c>
      <c r="K5" s="70">
        <v>-4326820.26</v>
      </c>
      <c r="L5" s="71">
        <v>0</v>
      </c>
      <c r="M5" s="66">
        <v>0.85</v>
      </c>
      <c r="N5" s="72">
        <v>133693795.62</v>
      </c>
      <c r="O5" s="73"/>
      <c r="P5" s="71">
        <v>0</v>
      </c>
      <c r="Q5" s="69">
        <v>71.428571428571402</v>
      </c>
      <c r="R5" s="74">
        <v>19099113.66</v>
      </c>
      <c r="S5" s="75" t="str">
        <f>_xlfn.CONCAT(U5&amp;Y5)</f>
        <v>ผ่านเกณฑ์-แนวโน้มปสภ.ดีขึ้น</v>
      </c>
      <c r="U5" s="76" t="str">
        <f t="shared" ref="U5:U49" si="0">IF($P5&gt;=4,"ไม่ผ่านเกณฑ์","ผ่านเกณฑ์")</f>
        <v>ผ่านเกณฑ์</v>
      </c>
      <c r="V5" s="48">
        <f t="shared" ref="V5:V36" si="1">IF($Q5&gt;$J5,1,0)</f>
        <v>0</v>
      </c>
      <c r="W5" s="48">
        <f t="shared" ref="W5:W36" si="2">IF(AND($J5=$Q5,$Q5=100),1,0)</f>
        <v>0</v>
      </c>
      <c r="X5" s="48">
        <f t="shared" ref="X5:X36" si="3">IF(AND($J5=$Q5,$R5&gt;$K5),1,0)</f>
        <v>1</v>
      </c>
      <c r="Y5" s="48" t="str">
        <f t="shared" ref="Y5:Y36" si="4">IF(OR($W5+$V5&gt;0,$W5+$X5&gt;0),"-แนวโน้มปสภ.ดีขึ้น","-แนวโน้มปสภ.ลดลง")</f>
        <v>-แนวโน้มปสภ.ดีขึ้น</v>
      </c>
    </row>
    <row r="6" spans="1:25" x14ac:dyDescent="0.4">
      <c r="A6" s="62">
        <v>2</v>
      </c>
      <c r="B6" s="63" t="s">
        <v>7</v>
      </c>
      <c r="C6" s="64" t="s">
        <v>9</v>
      </c>
      <c r="D6" s="63" t="s">
        <v>124</v>
      </c>
      <c r="E6" s="77">
        <v>1</v>
      </c>
      <c r="F6" s="66">
        <v>4.0199999999999996</v>
      </c>
      <c r="G6" s="67">
        <v>-19637436.370000001</v>
      </c>
      <c r="H6" s="68"/>
      <c r="I6" s="77">
        <v>1</v>
      </c>
      <c r="J6" s="78">
        <v>14.285714285714285</v>
      </c>
      <c r="K6" s="67">
        <v>-1636453.0308333335</v>
      </c>
      <c r="L6" s="79">
        <v>1</v>
      </c>
      <c r="M6" s="66">
        <v>3.02</v>
      </c>
      <c r="N6" s="72">
        <v>-11606583.84</v>
      </c>
      <c r="O6" s="73"/>
      <c r="P6" s="79">
        <v>1</v>
      </c>
      <c r="Q6" s="78">
        <v>42.857142857142854</v>
      </c>
      <c r="R6" s="72">
        <v>-1658083.4057142858</v>
      </c>
      <c r="S6" s="75" t="str">
        <f t="shared" ref="S6:S69" si="5">_xlfn.CONCAT(U6&amp;Y6)</f>
        <v>ผ่านเกณฑ์-แนวโน้มปสภ.ดีขึ้น</v>
      </c>
      <c r="U6" s="76" t="str">
        <f t="shared" si="0"/>
        <v>ผ่านเกณฑ์</v>
      </c>
      <c r="V6" s="48">
        <f t="shared" si="1"/>
        <v>1</v>
      </c>
      <c r="W6" s="48">
        <f t="shared" si="2"/>
        <v>0</v>
      </c>
      <c r="X6" s="48">
        <f t="shared" si="3"/>
        <v>0</v>
      </c>
      <c r="Y6" s="48" t="str">
        <f t="shared" si="4"/>
        <v>-แนวโน้มปสภ.ดีขึ้น</v>
      </c>
    </row>
    <row r="7" spans="1:25" x14ac:dyDescent="0.4">
      <c r="A7" s="62">
        <v>3</v>
      </c>
      <c r="B7" s="63" t="s">
        <v>7</v>
      </c>
      <c r="C7" s="64" t="s">
        <v>10</v>
      </c>
      <c r="D7" s="63" t="s">
        <v>125</v>
      </c>
      <c r="E7" s="79">
        <v>1</v>
      </c>
      <c r="F7" s="66">
        <v>5.0599999999999996</v>
      </c>
      <c r="G7" s="67">
        <v>-14448218.619999999</v>
      </c>
      <c r="H7" s="68"/>
      <c r="I7" s="79">
        <v>1</v>
      </c>
      <c r="J7" s="78">
        <v>28.571428571428569</v>
      </c>
      <c r="K7" s="70">
        <v>-1204018.2183333333</v>
      </c>
      <c r="L7" s="79">
        <v>1</v>
      </c>
      <c r="M7" s="66">
        <v>2.86</v>
      </c>
      <c r="N7" s="72">
        <v>-10750818.24</v>
      </c>
      <c r="O7" s="73"/>
      <c r="P7" s="79">
        <v>1</v>
      </c>
      <c r="Q7" s="78">
        <v>28.571428571428569</v>
      </c>
      <c r="R7" s="74">
        <v>-1535831.1771428571</v>
      </c>
      <c r="S7" s="80" t="str">
        <f t="shared" si="5"/>
        <v>ผ่านเกณฑ์-แนวโน้มปสภ.ลดลง</v>
      </c>
      <c r="U7" s="76" t="str">
        <f t="shared" si="0"/>
        <v>ผ่านเกณฑ์</v>
      </c>
      <c r="V7" s="48">
        <f t="shared" si="1"/>
        <v>0</v>
      </c>
      <c r="W7" s="48">
        <f t="shared" si="2"/>
        <v>0</v>
      </c>
      <c r="X7" s="48">
        <f t="shared" si="3"/>
        <v>0</v>
      </c>
      <c r="Y7" s="48" t="str">
        <f t="shared" si="4"/>
        <v>-แนวโน้มปสภ.ลดลง</v>
      </c>
    </row>
    <row r="8" spans="1:25" x14ac:dyDescent="0.4">
      <c r="A8" s="62">
        <v>4</v>
      </c>
      <c r="B8" s="63" t="s">
        <v>7</v>
      </c>
      <c r="C8" s="64" t="s">
        <v>11</v>
      </c>
      <c r="D8" s="63" t="s">
        <v>126</v>
      </c>
      <c r="E8" s="79">
        <v>1</v>
      </c>
      <c r="F8" s="66">
        <v>2.81</v>
      </c>
      <c r="G8" s="67">
        <v>-13422614.66</v>
      </c>
      <c r="H8" s="68"/>
      <c r="I8" s="79">
        <v>1</v>
      </c>
      <c r="J8" s="78">
        <v>42.857142857142854</v>
      </c>
      <c r="K8" s="70">
        <v>-1118551.2216666667</v>
      </c>
      <c r="L8" s="79">
        <v>1</v>
      </c>
      <c r="M8" s="66">
        <v>1.25</v>
      </c>
      <c r="N8" s="72">
        <v>-17956851.98</v>
      </c>
      <c r="O8" s="73"/>
      <c r="P8" s="79">
        <v>1</v>
      </c>
      <c r="Q8" s="78">
        <v>42.857142857142854</v>
      </c>
      <c r="R8" s="74">
        <v>-2565264.5685714288</v>
      </c>
      <c r="S8" s="80" t="str">
        <f t="shared" si="5"/>
        <v>ผ่านเกณฑ์-แนวโน้มปสภ.ลดลง</v>
      </c>
      <c r="U8" s="76" t="str">
        <f t="shared" si="0"/>
        <v>ผ่านเกณฑ์</v>
      </c>
      <c r="V8" s="48">
        <f t="shared" si="1"/>
        <v>0</v>
      </c>
      <c r="W8" s="48">
        <f t="shared" si="2"/>
        <v>0</v>
      </c>
      <c r="X8" s="48">
        <f t="shared" si="3"/>
        <v>0</v>
      </c>
      <c r="Y8" s="48" t="str">
        <f t="shared" si="4"/>
        <v>-แนวโน้มปสภ.ลดลง</v>
      </c>
    </row>
    <row r="9" spans="1:25" x14ac:dyDescent="0.4">
      <c r="A9" s="62">
        <v>5</v>
      </c>
      <c r="B9" s="63" t="s">
        <v>7</v>
      </c>
      <c r="C9" s="64" t="s">
        <v>12</v>
      </c>
      <c r="D9" s="63" t="s">
        <v>127</v>
      </c>
      <c r="E9" s="81">
        <v>1</v>
      </c>
      <c r="F9" s="66">
        <v>1.57</v>
      </c>
      <c r="G9" s="67">
        <v>-8094338.2699999996</v>
      </c>
      <c r="H9" s="68"/>
      <c r="I9" s="81">
        <v>1</v>
      </c>
      <c r="J9" s="78">
        <v>42.857142857142854</v>
      </c>
      <c r="K9" s="67">
        <v>-674528.18916666659</v>
      </c>
      <c r="L9" s="81">
        <v>1</v>
      </c>
      <c r="M9" s="66">
        <v>1.3</v>
      </c>
      <c r="N9" s="72">
        <v>-2407272.36</v>
      </c>
      <c r="O9" s="73"/>
      <c r="P9" s="81">
        <v>1</v>
      </c>
      <c r="Q9" s="78">
        <v>14.285714285714285</v>
      </c>
      <c r="R9" s="72">
        <v>-343896.0514285714</v>
      </c>
      <c r="S9" s="80" t="str">
        <f t="shared" si="5"/>
        <v>ผ่านเกณฑ์-แนวโน้มปสภ.ลดลง</v>
      </c>
      <c r="U9" s="76" t="str">
        <f t="shared" si="0"/>
        <v>ผ่านเกณฑ์</v>
      </c>
      <c r="V9" s="48">
        <f t="shared" si="1"/>
        <v>0</v>
      </c>
      <c r="W9" s="48">
        <f t="shared" si="2"/>
        <v>0</v>
      </c>
      <c r="X9" s="48">
        <f t="shared" si="3"/>
        <v>0</v>
      </c>
      <c r="Y9" s="48" t="str">
        <f t="shared" si="4"/>
        <v>-แนวโน้มปสภ.ลดลง</v>
      </c>
    </row>
    <row r="10" spans="1:25" x14ac:dyDescent="0.4">
      <c r="A10" s="62">
        <v>6</v>
      </c>
      <c r="B10" s="63" t="s">
        <v>7</v>
      </c>
      <c r="C10" s="64" t="s">
        <v>13</v>
      </c>
      <c r="D10" s="63" t="s">
        <v>128</v>
      </c>
      <c r="E10" s="65">
        <v>2</v>
      </c>
      <c r="F10" s="66">
        <v>0.75</v>
      </c>
      <c r="G10" s="67">
        <v>-14415871.390000001</v>
      </c>
      <c r="H10" s="68"/>
      <c r="I10" s="65">
        <v>2</v>
      </c>
      <c r="J10" s="82">
        <v>71.428571428571431</v>
      </c>
      <c r="K10" s="67">
        <v>-1201322.6158333335</v>
      </c>
      <c r="L10" s="65">
        <v>2</v>
      </c>
      <c r="M10" s="83">
        <v>0.45</v>
      </c>
      <c r="N10" s="72">
        <v>-11937999.779999999</v>
      </c>
      <c r="O10" s="73"/>
      <c r="P10" s="65">
        <v>2</v>
      </c>
      <c r="Q10" s="82">
        <v>85.714285714285708</v>
      </c>
      <c r="R10" s="72">
        <v>-1705428.5399999998</v>
      </c>
      <c r="S10" s="75" t="str">
        <f t="shared" si="5"/>
        <v>ผ่านเกณฑ์-แนวโน้มปสภ.ดีขึ้น</v>
      </c>
      <c r="U10" s="76" t="str">
        <f t="shared" si="0"/>
        <v>ผ่านเกณฑ์</v>
      </c>
      <c r="V10" s="48">
        <f t="shared" si="1"/>
        <v>1</v>
      </c>
      <c r="W10" s="48">
        <f t="shared" si="2"/>
        <v>0</v>
      </c>
      <c r="X10" s="48">
        <f t="shared" si="3"/>
        <v>0</v>
      </c>
      <c r="Y10" s="48" t="str">
        <f t="shared" si="4"/>
        <v>-แนวโน้มปสภ.ดีขึ้น</v>
      </c>
    </row>
    <row r="11" spans="1:25" x14ac:dyDescent="0.4">
      <c r="A11" s="62">
        <v>7</v>
      </c>
      <c r="B11" s="63" t="s">
        <v>7</v>
      </c>
      <c r="C11" s="64" t="s">
        <v>14</v>
      </c>
      <c r="D11" s="63" t="s">
        <v>129</v>
      </c>
      <c r="E11" s="77">
        <v>1</v>
      </c>
      <c r="F11" s="66">
        <v>3.97</v>
      </c>
      <c r="G11" s="67">
        <v>-19508749.859999999</v>
      </c>
      <c r="H11" s="68"/>
      <c r="I11" s="77">
        <v>1</v>
      </c>
      <c r="J11" s="82">
        <v>57.142857142857139</v>
      </c>
      <c r="K11" s="67">
        <v>-1625729.155</v>
      </c>
      <c r="L11" s="84">
        <v>1</v>
      </c>
      <c r="M11" s="66">
        <v>1.92</v>
      </c>
      <c r="N11" s="72">
        <v>-16470561.24</v>
      </c>
      <c r="O11" s="73"/>
      <c r="P11" s="84">
        <v>1</v>
      </c>
      <c r="Q11" s="82">
        <v>71.428571428571431</v>
      </c>
      <c r="R11" s="72">
        <v>-2352937.3199999998</v>
      </c>
      <c r="S11" s="75" t="str">
        <f t="shared" si="5"/>
        <v>ผ่านเกณฑ์-แนวโน้มปสภ.ดีขึ้น</v>
      </c>
      <c r="U11" s="76" t="str">
        <f t="shared" si="0"/>
        <v>ผ่านเกณฑ์</v>
      </c>
      <c r="V11" s="48">
        <f t="shared" si="1"/>
        <v>1</v>
      </c>
      <c r="W11" s="48">
        <f t="shared" si="2"/>
        <v>0</v>
      </c>
      <c r="X11" s="48">
        <f t="shared" si="3"/>
        <v>0</v>
      </c>
      <c r="Y11" s="48" t="str">
        <f t="shared" si="4"/>
        <v>-แนวโน้มปสภ.ดีขึ้น</v>
      </c>
    </row>
    <row r="12" spans="1:25" x14ac:dyDescent="0.4">
      <c r="A12" s="62">
        <v>8</v>
      </c>
      <c r="B12" s="63" t="s">
        <v>7</v>
      </c>
      <c r="C12" s="64" t="s">
        <v>15</v>
      </c>
      <c r="D12" s="63" t="s">
        <v>130</v>
      </c>
      <c r="E12" s="79">
        <v>1</v>
      </c>
      <c r="F12" s="66">
        <v>1.61</v>
      </c>
      <c r="G12" s="67">
        <v>-26915093.91</v>
      </c>
      <c r="H12" s="68"/>
      <c r="I12" s="79">
        <v>1</v>
      </c>
      <c r="J12" s="78">
        <v>28.571428571428569</v>
      </c>
      <c r="K12" s="70">
        <v>-2242924.4925000002</v>
      </c>
      <c r="L12" s="65">
        <v>2</v>
      </c>
      <c r="M12" s="66">
        <v>0.74</v>
      </c>
      <c r="N12" s="72">
        <v>-23967679.059999999</v>
      </c>
      <c r="O12" s="73"/>
      <c r="P12" s="65">
        <v>2</v>
      </c>
      <c r="Q12" s="78">
        <v>28.571428571428569</v>
      </c>
      <c r="R12" s="74">
        <v>-3423954.1514285714</v>
      </c>
      <c r="S12" s="80" t="str">
        <f t="shared" si="5"/>
        <v>ผ่านเกณฑ์-แนวโน้มปสภ.ลดลง</v>
      </c>
      <c r="U12" s="76" t="str">
        <f t="shared" si="0"/>
        <v>ผ่านเกณฑ์</v>
      </c>
      <c r="V12" s="48">
        <f t="shared" si="1"/>
        <v>0</v>
      </c>
      <c r="W12" s="48">
        <f t="shared" si="2"/>
        <v>0</v>
      </c>
      <c r="X12" s="48">
        <f t="shared" si="3"/>
        <v>0</v>
      </c>
      <c r="Y12" s="48" t="str">
        <f t="shared" si="4"/>
        <v>-แนวโน้มปสภ.ลดลง</v>
      </c>
    </row>
    <row r="13" spans="1:25" x14ac:dyDescent="0.4">
      <c r="A13" s="62">
        <v>9</v>
      </c>
      <c r="B13" s="63" t="s">
        <v>7</v>
      </c>
      <c r="C13" s="64" t="s">
        <v>16</v>
      </c>
      <c r="D13" s="63" t="s">
        <v>131</v>
      </c>
      <c r="E13" s="79">
        <v>1</v>
      </c>
      <c r="F13" s="66">
        <v>3.65</v>
      </c>
      <c r="G13" s="67">
        <v>-6963504.96</v>
      </c>
      <c r="H13" s="68"/>
      <c r="I13" s="79">
        <v>1</v>
      </c>
      <c r="J13" s="69">
        <v>57.142857142857139</v>
      </c>
      <c r="K13" s="70">
        <v>-580292.07999999996</v>
      </c>
      <c r="L13" s="77">
        <v>1</v>
      </c>
      <c r="M13" s="66">
        <v>1.87</v>
      </c>
      <c r="N13" s="72">
        <v>-10030311.51</v>
      </c>
      <c r="O13" s="73"/>
      <c r="P13" s="77">
        <v>1</v>
      </c>
      <c r="Q13" s="69">
        <v>57.142857142857139</v>
      </c>
      <c r="R13" s="74">
        <v>-1432901.6442857143</v>
      </c>
      <c r="S13" s="80" t="str">
        <f t="shared" si="5"/>
        <v>ผ่านเกณฑ์-แนวโน้มปสภ.ลดลง</v>
      </c>
      <c r="U13" s="76" t="str">
        <f t="shared" si="0"/>
        <v>ผ่านเกณฑ์</v>
      </c>
      <c r="V13" s="48">
        <f t="shared" si="1"/>
        <v>0</v>
      </c>
      <c r="W13" s="48">
        <f t="shared" si="2"/>
        <v>0</v>
      </c>
      <c r="X13" s="48">
        <f t="shared" si="3"/>
        <v>0</v>
      </c>
      <c r="Y13" s="48" t="str">
        <f t="shared" si="4"/>
        <v>-แนวโน้มปสภ.ลดลง</v>
      </c>
    </row>
    <row r="14" spans="1:25" x14ac:dyDescent="0.4">
      <c r="A14" s="62">
        <v>10</v>
      </c>
      <c r="B14" s="63" t="s">
        <v>7</v>
      </c>
      <c r="C14" s="64" t="s">
        <v>17</v>
      </c>
      <c r="D14" s="63" t="s">
        <v>132</v>
      </c>
      <c r="E14" s="79">
        <v>1</v>
      </c>
      <c r="F14" s="66">
        <v>4.07</v>
      </c>
      <c r="G14" s="67">
        <v>-26212531.469999999</v>
      </c>
      <c r="H14" s="68"/>
      <c r="I14" s="79">
        <v>1</v>
      </c>
      <c r="J14" s="78">
        <v>28.571428571428569</v>
      </c>
      <c r="K14" s="67">
        <v>-2184377.6225000001</v>
      </c>
      <c r="L14" s="81">
        <v>1</v>
      </c>
      <c r="M14" s="66">
        <v>1.51</v>
      </c>
      <c r="N14" s="72">
        <v>-12608059.99</v>
      </c>
      <c r="O14" s="73"/>
      <c r="P14" s="81">
        <v>1</v>
      </c>
      <c r="Q14" s="82">
        <v>85.714285714285708</v>
      </c>
      <c r="R14" s="72">
        <v>-1801151.4271428571</v>
      </c>
      <c r="S14" s="75" t="str">
        <f t="shared" si="5"/>
        <v>ผ่านเกณฑ์-แนวโน้มปสภ.ดีขึ้น</v>
      </c>
      <c r="U14" s="76" t="str">
        <f t="shared" si="0"/>
        <v>ผ่านเกณฑ์</v>
      </c>
      <c r="V14" s="48">
        <f t="shared" si="1"/>
        <v>1</v>
      </c>
      <c r="W14" s="48">
        <f t="shared" si="2"/>
        <v>0</v>
      </c>
      <c r="X14" s="48">
        <f t="shared" si="3"/>
        <v>0</v>
      </c>
      <c r="Y14" s="48" t="str">
        <f t="shared" si="4"/>
        <v>-แนวโน้มปสภ.ดีขึ้น</v>
      </c>
    </row>
    <row r="15" spans="1:25" x14ac:dyDescent="0.4">
      <c r="A15" s="62">
        <v>11</v>
      </c>
      <c r="B15" s="63" t="s">
        <v>7</v>
      </c>
      <c r="C15" s="64" t="s">
        <v>18</v>
      </c>
      <c r="D15" s="63" t="s">
        <v>133</v>
      </c>
      <c r="E15" s="85">
        <v>7</v>
      </c>
      <c r="F15" s="83">
        <v>0.21</v>
      </c>
      <c r="G15" s="67">
        <v>-19859450.609999999</v>
      </c>
      <c r="H15" s="86" t="s">
        <v>208</v>
      </c>
      <c r="I15" s="85">
        <v>7</v>
      </c>
      <c r="J15" s="69">
        <v>71.428571428571431</v>
      </c>
      <c r="K15" s="70">
        <v>-1654954.2175</v>
      </c>
      <c r="L15" s="87">
        <v>2</v>
      </c>
      <c r="M15" s="83">
        <v>0.26</v>
      </c>
      <c r="N15" s="72">
        <v>567486.79</v>
      </c>
      <c r="O15" s="73"/>
      <c r="P15" s="87">
        <v>2</v>
      </c>
      <c r="Q15" s="69">
        <v>71.428571428571431</v>
      </c>
      <c r="R15" s="74">
        <v>81069.541428571436</v>
      </c>
      <c r="S15" s="75" t="str">
        <f t="shared" si="5"/>
        <v>ผ่านเกณฑ์-แนวโน้มปสภ.ดีขึ้น</v>
      </c>
      <c r="U15" s="76" t="str">
        <f t="shared" si="0"/>
        <v>ผ่านเกณฑ์</v>
      </c>
      <c r="V15" s="48">
        <f t="shared" si="1"/>
        <v>0</v>
      </c>
      <c r="W15" s="48">
        <f t="shared" si="2"/>
        <v>0</v>
      </c>
      <c r="X15" s="48">
        <f t="shared" si="3"/>
        <v>1</v>
      </c>
      <c r="Y15" s="48" t="str">
        <f t="shared" si="4"/>
        <v>-แนวโน้มปสภ.ดีขึ้น</v>
      </c>
    </row>
    <row r="16" spans="1:25" x14ac:dyDescent="0.4">
      <c r="A16" s="62">
        <v>12</v>
      </c>
      <c r="B16" s="63" t="s">
        <v>7</v>
      </c>
      <c r="C16" s="64" t="s">
        <v>19</v>
      </c>
      <c r="D16" s="63" t="s">
        <v>134</v>
      </c>
      <c r="E16" s="88">
        <v>6</v>
      </c>
      <c r="F16" s="83">
        <v>0.49</v>
      </c>
      <c r="G16" s="67">
        <v>-4988184.58</v>
      </c>
      <c r="H16" s="89" t="s">
        <v>208</v>
      </c>
      <c r="I16" s="88">
        <v>6</v>
      </c>
      <c r="J16" s="78">
        <v>42.857142857142854</v>
      </c>
      <c r="K16" s="67">
        <v>-415682.04833333334</v>
      </c>
      <c r="L16" s="90">
        <v>3</v>
      </c>
      <c r="M16" s="66">
        <v>0.52</v>
      </c>
      <c r="N16" s="72">
        <v>-411068.83</v>
      </c>
      <c r="O16" s="73"/>
      <c r="P16" s="90">
        <v>3</v>
      </c>
      <c r="Q16" s="82">
        <v>57.142857142857139</v>
      </c>
      <c r="R16" s="72">
        <v>-58724.118571428575</v>
      </c>
      <c r="S16" s="75" t="str">
        <f t="shared" si="5"/>
        <v>ผ่านเกณฑ์-แนวโน้มปสภ.ดีขึ้น</v>
      </c>
      <c r="U16" s="76" t="str">
        <f t="shared" si="0"/>
        <v>ผ่านเกณฑ์</v>
      </c>
      <c r="V16" s="48">
        <f t="shared" si="1"/>
        <v>1</v>
      </c>
      <c r="W16" s="48">
        <f t="shared" si="2"/>
        <v>0</v>
      </c>
      <c r="X16" s="48">
        <f t="shared" si="3"/>
        <v>0</v>
      </c>
      <c r="Y16" s="48" t="str">
        <f t="shared" si="4"/>
        <v>-แนวโน้มปสภ.ดีขึ้น</v>
      </c>
    </row>
    <row r="17" spans="1:25" x14ac:dyDescent="0.4">
      <c r="A17" s="62">
        <v>13</v>
      </c>
      <c r="B17" s="63" t="s">
        <v>20</v>
      </c>
      <c r="C17" s="64" t="s">
        <v>21</v>
      </c>
      <c r="D17" s="91" t="s">
        <v>20</v>
      </c>
      <c r="E17" s="79">
        <v>1</v>
      </c>
      <c r="F17" s="66">
        <v>1.42</v>
      </c>
      <c r="G17" s="67">
        <v>-10915922.550000001</v>
      </c>
      <c r="H17" s="68"/>
      <c r="I17" s="79">
        <v>1</v>
      </c>
      <c r="J17" s="69">
        <v>57.142857142857139</v>
      </c>
      <c r="K17" s="70">
        <v>-909660.21250000002</v>
      </c>
      <c r="L17" s="77">
        <v>1</v>
      </c>
      <c r="M17" s="66">
        <v>1.33</v>
      </c>
      <c r="N17" s="72">
        <v>15779681.67</v>
      </c>
      <c r="O17" s="73"/>
      <c r="P17" s="77">
        <v>1</v>
      </c>
      <c r="Q17" s="69">
        <v>57.142857142857139</v>
      </c>
      <c r="R17" s="74">
        <v>2254240.2385714287</v>
      </c>
      <c r="S17" s="75" t="str">
        <f t="shared" si="5"/>
        <v>ผ่านเกณฑ์-แนวโน้มปสภ.ดีขึ้น</v>
      </c>
      <c r="U17" s="76" t="str">
        <f t="shared" si="0"/>
        <v>ผ่านเกณฑ์</v>
      </c>
      <c r="V17" s="48">
        <f t="shared" si="1"/>
        <v>0</v>
      </c>
      <c r="W17" s="48">
        <f t="shared" si="2"/>
        <v>0</v>
      </c>
      <c r="X17" s="48">
        <f t="shared" si="3"/>
        <v>1</v>
      </c>
      <c r="Y17" s="48" t="str">
        <f t="shared" si="4"/>
        <v>-แนวโน้มปสภ.ดีขึ้น</v>
      </c>
    </row>
    <row r="18" spans="1:25" x14ac:dyDescent="0.4">
      <c r="A18" s="62">
        <v>14</v>
      </c>
      <c r="B18" s="63" t="s">
        <v>20</v>
      </c>
      <c r="C18" s="64" t="s">
        <v>22</v>
      </c>
      <c r="D18" s="91" t="s">
        <v>135</v>
      </c>
      <c r="E18" s="81">
        <v>1</v>
      </c>
      <c r="F18" s="66">
        <v>2.8</v>
      </c>
      <c r="G18" s="67">
        <v>-27781624.260000002</v>
      </c>
      <c r="H18" s="68"/>
      <c r="I18" s="81">
        <v>1</v>
      </c>
      <c r="J18" s="82">
        <v>85.714285714285708</v>
      </c>
      <c r="K18" s="67">
        <v>-2315135.355</v>
      </c>
      <c r="L18" s="81">
        <v>1</v>
      </c>
      <c r="M18" s="66">
        <v>1.56</v>
      </c>
      <c r="N18" s="72">
        <v>-10763810.43</v>
      </c>
      <c r="O18" s="73"/>
      <c r="P18" s="81">
        <v>1</v>
      </c>
      <c r="Q18" s="82">
        <v>100</v>
      </c>
      <c r="R18" s="72">
        <v>-1537687.2042857143</v>
      </c>
      <c r="S18" s="75" t="str">
        <f t="shared" si="5"/>
        <v>ผ่านเกณฑ์-แนวโน้มปสภ.ดีขึ้น</v>
      </c>
      <c r="U18" s="76" t="str">
        <f t="shared" si="0"/>
        <v>ผ่านเกณฑ์</v>
      </c>
      <c r="V18" s="48">
        <f t="shared" si="1"/>
        <v>1</v>
      </c>
      <c r="W18" s="48">
        <f t="shared" si="2"/>
        <v>0</v>
      </c>
      <c r="X18" s="48">
        <f t="shared" si="3"/>
        <v>0</v>
      </c>
      <c r="Y18" s="48" t="str">
        <f t="shared" si="4"/>
        <v>-แนวโน้มปสภ.ดีขึ้น</v>
      </c>
    </row>
    <row r="19" spans="1:25" x14ac:dyDescent="0.4">
      <c r="A19" s="62">
        <v>15</v>
      </c>
      <c r="B19" s="63" t="s">
        <v>20</v>
      </c>
      <c r="C19" s="64" t="s">
        <v>23</v>
      </c>
      <c r="D19" s="91" t="s">
        <v>136</v>
      </c>
      <c r="E19" s="90">
        <v>3</v>
      </c>
      <c r="F19" s="66">
        <v>0.63</v>
      </c>
      <c r="G19" s="67">
        <v>-17716002.510000002</v>
      </c>
      <c r="H19" s="68"/>
      <c r="I19" s="90">
        <v>3</v>
      </c>
      <c r="J19" s="69">
        <v>85.714285714285708</v>
      </c>
      <c r="K19" s="70">
        <v>-1476333.5425000002</v>
      </c>
      <c r="L19" s="65">
        <v>2</v>
      </c>
      <c r="M19" s="66">
        <v>0.72</v>
      </c>
      <c r="N19" s="72">
        <v>-5213236.6500000004</v>
      </c>
      <c r="O19" s="73"/>
      <c r="P19" s="65">
        <v>2</v>
      </c>
      <c r="Q19" s="69">
        <v>85.714285714285708</v>
      </c>
      <c r="R19" s="74">
        <v>-744748.09285714291</v>
      </c>
      <c r="S19" s="75" t="str">
        <f t="shared" si="5"/>
        <v>ผ่านเกณฑ์-แนวโน้มปสภ.ดีขึ้น</v>
      </c>
      <c r="U19" s="76" t="str">
        <f t="shared" si="0"/>
        <v>ผ่านเกณฑ์</v>
      </c>
      <c r="V19" s="48">
        <f t="shared" si="1"/>
        <v>0</v>
      </c>
      <c r="W19" s="48">
        <f t="shared" si="2"/>
        <v>0</v>
      </c>
      <c r="X19" s="48">
        <f t="shared" si="3"/>
        <v>1</v>
      </c>
      <c r="Y19" s="48" t="str">
        <f t="shared" si="4"/>
        <v>-แนวโน้มปสภ.ดีขึ้น</v>
      </c>
    </row>
    <row r="20" spans="1:25" x14ac:dyDescent="0.4">
      <c r="A20" s="62">
        <v>16</v>
      </c>
      <c r="B20" s="63" t="s">
        <v>20</v>
      </c>
      <c r="C20" s="64" t="s">
        <v>24</v>
      </c>
      <c r="D20" s="91" t="s">
        <v>137</v>
      </c>
      <c r="E20" s="77">
        <v>1</v>
      </c>
      <c r="F20" s="66">
        <v>1.1299999999999999</v>
      </c>
      <c r="G20" s="67">
        <v>-17902420.850000001</v>
      </c>
      <c r="H20" s="68"/>
      <c r="I20" s="77">
        <v>1</v>
      </c>
      <c r="J20" s="82">
        <v>57.142857142857139</v>
      </c>
      <c r="K20" s="67">
        <v>-1491868.4041666668</v>
      </c>
      <c r="L20" s="77">
        <v>1</v>
      </c>
      <c r="M20" s="66">
        <v>0.82</v>
      </c>
      <c r="N20" s="72">
        <v>-2125060.0499999998</v>
      </c>
      <c r="O20" s="73"/>
      <c r="P20" s="77">
        <v>1</v>
      </c>
      <c r="Q20" s="78">
        <v>42.857142857142854</v>
      </c>
      <c r="R20" s="72">
        <v>-303580.00714285712</v>
      </c>
      <c r="S20" s="80" t="str">
        <f t="shared" si="5"/>
        <v>ผ่านเกณฑ์-แนวโน้มปสภ.ลดลง</v>
      </c>
      <c r="U20" s="76" t="str">
        <f t="shared" si="0"/>
        <v>ผ่านเกณฑ์</v>
      </c>
      <c r="V20" s="48">
        <f t="shared" si="1"/>
        <v>0</v>
      </c>
      <c r="W20" s="48">
        <f t="shared" si="2"/>
        <v>0</v>
      </c>
      <c r="X20" s="48">
        <f t="shared" si="3"/>
        <v>0</v>
      </c>
      <c r="Y20" s="48" t="str">
        <f t="shared" si="4"/>
        <v>-แนวโน้มปสภ.ลดลง</v>
      </c>
    </row>
    <row r="21" spans="1:25" x14ac:dyDescent="0.4">
      <c r="A21" s="62">
        <v>17</v>
      </c>
      <c r="B21" s="63" t="s">
        <v>20</v>
      </c>
      <c r="C21" s="64" t="s">
        <v>25</v>
      </c>
      <c r="D21" s="91" t="s">
        <v>138</v>
      </c>
      <c r="E21" s="79">
        <v>1</v>
      </c>
      <c r="F21" s="66">
        <v>3.3</v>
      </c>
      <c r="G21" s="67">
        <v>-19973062.289999999</v>
      </c>
      <c r="H21" s="68"/>
      <c r="I21" s="79">
        <v>1</v>
      </c>
      <c r="J21" s="82">
        <v>71.428571428571431</v>
      </c>
      <c r="K21" s="67">
        <v>-1664421.8574999999</v>
      </c>
      <c r="L21" s="79">
        <v>1</v>
      </c>
      <c r="M21" s="66">
        <v>1.79</v>
      </c>
      <c r="N21" s="72">
        <v>-11839033.689999999</v>
      </c>
      <c r="O21" s="73"/>
      <c r="P21" s="79">
        <v>1</v>
      </c>
      <c r="Q21" s="82">
        <v>85.714285714285708</v>
      </c>
      <c r="R21" s="72">
        <v>-1691290.527142857</v>
      </c>
      <c r="S21" s="75" t="str">
        <f t="shared" si="5"/>
        <v>ผ่านเกณฑ์-แนวโน้มปสภ.ดีขึ้น</v>
      </c>
      <c r="U21" s="76" t="str">
        <f t="shared" si="0"/>
        <v>ผ่านเกณฑ์</v>
      </c>
      <c r="V21" s="48">
        <f t="shared" si="1"/>
        <v>1</v>
      </c>
      <c r="W21" s="48">
        <f t="shared" si="2"/>
        <v>0</v>
      </c>
      <c r="X21" s="48">
        <f t="shared" si="3"/>
        <v>0</v>
      </c>
      <c r="Y21" s="48" t="str">
        <f t="shared" si="4"/>
        <v>-แนวโน้มปสภ.ดีขึ้น</v>
      </c>
    </row>
    <row r="22" spans="1:25" x14ac:dyDescent="0.4">
      <c r="A22" s="62">
        <v>18</v>
      </c>
      <c r="B22" s="63" t="s">
        <v>20</v>
      </c>
      <c r="C22" s="64" t="s">
        <v>26</v>
      </c>
      <c r="D22" s="91" t="s">
        <v>139</v>
      </c>
      <c r="E22" s="79">
        <v>1</v>
      </c>
      <c r="F22" s="66">
        <v>2.36</v>
      </c>
      <c r="G22" s="67">
        <v>-6659812.7199999997</v>
      </c>
      <c r="H22" s="68"/>
      <c r="I22" s="79">
        <v>1</v>
      </c>
      <c r="J22" s="69">
        <v>57.142857142857139</v>
      </c>
      <c r="K22" s="70">
        <v>-554984.39333333331</v>
      </c>
      <c r="L22" s="92">
        <v>0</v>
      </c>
      <c r="M22" s="66">
        <v>2.15</v>
      </c>
      <c r="N22" s="72">
        <v>6913291.71</v>
      </c>
      <c r="O22" s="73"/>
      <c r="P22" s="92">
        <v>0</v>
      </c>
      <c r="Q22" s="69">
        <v>57.142857142857139</v>
      </c>
      <c r="R22" s="74">
        <v>987613.10142857139</v>
      </c>
      <c r="S22" s="75" t="str">
        <f t="shared" si="5"/>
        <v>ผ่านเกณฑ์-แนวโน้มปสภ.ดีขึ้น</v>
      </c>
      <c r="U22" s="76" t="str">
        <f t="shared" si="0"/>
        <v>ผ่านเกณฑ์</v>
      </c>
      <c r="V22" s="48">
        <f t="shared" si="1"/>
        <v>0</v>
      </c>
      <c r="W22" s="48">
        <f t="shared" si="2"/>
        <v>0</v>
      </c>
      <c r="X22" s="48">
        <f t="shared" si="3"/>
        <v>1</v>
      </c>
      <c r="Y22" s="48" t="str">
        <f t="shared" si="4"/>
        <v>-แนวโน้มปสภ.ดีขึ้น</v>
      </c>
    </row>
    <row r="23" spans="1:25" x14ac:dyDescent="0.4">
      <c r="A23" s="62">
        <v>19</v>
      </c>
      <c r="B23" s="63" t="s">
        <v>20</v>
      </c>
      <c r="C23" s="64" t="s">
        <v>27</v>
      </c>
      <c r="D23" s="91" t="s">
        <v>140</v>
      </c>
      <c r="E23" s="81">
        <v>1</v>
      </c>
      <c r="F23" s="66">
        <v>2.11</v>
      </c>
      <c r="G23" s="67">
        <v>-21322040.710000001</v>
      </c>
      <c r="H23" s="68"/>
      <c r="I23" s="81">
        <v>1</v>
      </c>
      <c r="J23" s="69">
        <v>57.142857142857139</v>
      </c>
      <c r="K23" s="70">
        <v>-1776836.7258333333</v>
      </c>
      <c r="L23" s="81">
        <v>1</v>
      </c>
      <c r="M23" s="66">
        <v>0.92</v>
      </c>
      <c r="N23" s="72">
        <v>-8976380.6400000006</v>
      </c>
      <c r="O23" s="73"/>
      <c r="P23" s="81">
        <v>1</v>
      </c>
      <c r="Q23" s="69">
        <v>57.142857142857139</v>
      </c>
      <c r="R23" s="74">
        <v>-1282340.0914285716</v>
      </c>
      <c r="S23" s="75" t="str">
        <f t="shared" si="5"/>
        <v>ผ่านเกณฑ์-แนวโน้มปสภ.ดีขึ้น</v>
      </c>
      <c r="U23" s="76" t="str">
        <f t="shared" si="0"/>
        <v>ผ่านเกณฑ์</v>
      </c>
      <c r="V23" s="48">
        <f t="shared" si="1"/>
        <v>0</v>
      </c>
      <c r="W23" s="48">
        <f t="shared" si="2"/>
        <v>0</v>
      </c>
      <c r="X23" s="48">
        <f t="shared" si="3"/>
        <v>1</v>
      </c>
      <c r="Y23" s="48" t="str">
        <f t="shared" si="4"/>
        <v>-แนวโน้มปสภ.ดีขึ้น</v>
      </c>
    </row>
    <row r="24" spans="1:25" x14ac:dyDescent="0.4">
      <c r="A24" s="62">
        <v>20</v>
      </c>
      <c r="B24" s="63" t="s">
        <v>20</v>
      </c>
      <c r="C24" s="64" t="s">
        <v>28</v>
      </c>
      <c r="D24" s="91" t="s">
        <v>141</v>
      </c>
      <c r="E24" s="88">
        <v>6</v>
      </c>
      <c r="F24" s="66">
        <v>0.59</v>
      </c>
      <c r="G24" s="67">
        <v>-15788085.5</v>
      </c>
      <c r="H24" s="93" t="s">
        <v>6</v>
      </c>
      <c r="I24" s="88">
        <v>6</v>
      </c>
      <c r="J24" s="82">
        <v>85.714285714285708</v>
      </c>
      <c r="K24" s="67">
        <v>-1315673.7916666667</v>
      </c>
      <c r="L24" s="90">
        <v>3</v>
      </c>
      <c r="M24" s="83">
        <v>0.4</v>
      </c>
      <c r="N24" s="72">
        <v>-2793948.45</v>
      </c>
      <c r="O24" s="73"/>
      <c r="P24" s="90">
        <v>3</v>
      </c>
      <c r="Q24" s="82">
        <v>71.428571428571431</v>
      </c>
      <c r="R24" s="72">
        <v>-399135.49285714288</v>
      </c>
      <c r="S24" s="80" t="str">
        <f t="shared" si="5"/>
        <v>ผ่านเกณฑ์-แนวโน้มปสภ.ลดลง</v>
      </c>
      <c r="U24" s="76" t="str">
        <f t="shared" si="0"/>
        <v>ผ่านเกณฑ์</v>
      </c>
      <c r="V24" s="48">
        <f t="shared" si="1"/>
        <v>0</v>
      </c>
      <c r="W24" s="48">
        <f t="shared" si="2"/>
        <v>0</v>
      </c>
      <c r="X24" s="48">
        <f t="shared" si="3"/>
        <v>0</v>
      </c>
      <c r="Y24" s="48" t="str">
        <f t="shared" si="4"/>
        <v>-แนวโน้มปสภ.ลดลง</v>
      </c>
    </row>
    <row r="25" spans="1:25" x14ac:dyDescent="0.4">
      <c r="A25" s="62">
        <v>21</v>
      </c>
      <c r="B25" s="63" t="s">
        <v>29</v>
      </c>
      <c r="C25" s="64" t="s">
        <v>30</v>
      </c>
      <c r="D25" s="91" t="s">
        <v>29</v>
      </c>
      <c r="E25" s="79">
        <v>1</v>
      </c>
      <c r="F25" s="66">
        <v>0.56999999999999995</v>
      </c>
      <c r="G25" s="67">
        <v>43974917.259999998</v>
      </c>
      <c r="H25" s="68"/>
      <c r="I25" s="79">
        <v>1</v>
      </c>
      <c r="J25" s="69">
        <v>71.428571428571431</v>
      </c>
      <c r="K25" s="70">
        <v>3664576.438333333</v>
      </c>
      <c r="L25" s="92">
        <v>0</v>
      </c>
      <c r="M25" s="66">
        <v>0.81</v>
      </c>
      <c r="N25" s="72">
        <v>603331112.26999998</v>
      </c>
      <c r="O25" s="73"/>
      <c r="P25" s="92">
        <v>0</v>
      </c>
      <c r="Q25" s="69">
        <v>71.428571428571431</v>
      </c>
      <c r="R25" s="72">
        <v>86190158.895714283</v>
      </c>
      <c r="S25" s="75" t="str">
        <f t="shared" si="5"/>
        <v>ผ่านเกณฑ์-แนวโน้มปสภ.ดีขึ้น</v>
      </c>
      <c r="U25" s="76" t="str">
        <f t="shared" si="0"/>
        <v>ผ่านเกณฑ์</v>
      </c>
      <c r="V25" s="48">
        <f t="shared" si="1"/>
        <v>0</v>
      </c>
      <c r="W25" s="48">
        <f t="shared" si="2"/>
        <v>0</v>
      </c>
      <c r="X25" s="48">
        <f t="shared" si="3"/>
        <v>1</v>
      </c>
      <c r="Y25" s="48" t="str">
        <f t="shared" si="4"/>
        <v>-แนวโน้มปสภ.ดีขึ้น</v>
      </c>
    </row>
    <row r="26" spans="1:25" x14ac:dyDescent="0.4">
      <c r="A26" s="62">
        <v>22</v>
      </c>
      <c r="B26" s="63" t="s">
        <v>29</v>
      </c>
      <c r="C26" s="64" t="s">
        <v>31</v>
      </c>
      <c r="D26" s="91" t="s">
        <v>142</v>
      </c>
      <c r="E26" s="81">
        <v>1</v>
      </c>
      <c r="F26" s="66">
        <v>6.74</v>
      </c>
      <c r="G26" s="67">
        <v>-767676.77</v>
      </c>
      <c r="H26" s="68"/>
      <c r="I26" s="81">
        <v>1</v>
      </c>
      <c r="J26" s="82">
        <v>100</v>
      </c>
      <c r="K26" s="67">
        <v>-63973.064166666671</v>
      </c>
      <c r="L26" s="81">
        <v>1</v>
      </c>
      <c r="M26" s="66">
        <v>2.46</v>
      </c>
      <c r="N26" s="72">
        <v>-4805453.4400000004</v>
      </c>
      <c r="O26" s="73"/>
      <c r="P26" s="81">
        <v>1</v>
      </c>
      <c r="Q26" s="82">
        <v>100</v>
      </c>
      <c r="R26" s="72">
        <v>-686493.34857142868</v>
      </c>
      <c r="S26" s="75" t="str">
        <f t="shared" si="5"/>
        <v>ผ่านเกณฑ์-แนวโน้มปสภ.ดีขึ้น</v>
      </c>
      <c r="U26" s="76" t="str">
        <f t="shared" si="0"/>
        <v>ผ่านเกณฑ์</v>
      </c>
      <c r="V26" s="48">
        <f t="shared" si="1"/>
        <v>0</v>
      </c>
      <c r="W26" s="48">
        <f t="shared" si="2"/>
        <v>1</v>
      </c>
      <c r="X26" s="48">
        <f t="shared" si="3"/>
        <v>0</v>
      </c>
      <c r="Y26" s="48" t="str">
        <f t="shared" si="4"/>
        <v>-แนวโน้มปสภ.ดีขึ้น</v>
      </c>
    </row>
    <row r="27" spans="1:25" x14ac:dyDescent="0.4">
      <c r="A27" s="62">
        <v>23</v>
      </c>
      <c r="B27" s="63" t="s">
        <v>29</v>
      </c>
      <c r="C27" s="64" t="s">
        <v>32</v>
      </c>
      <c r="D27" s="91" t="s">
        <v>143</v>
      </c>
      <c r="E27" s="88">
        <v>6</v>
      </c>
      <c r="F27" s="83">
        <v>0.24</v>
      </c>
      <c r="G27" s="67">
        <v>-19577053.91</v>
      </c>
      <c r="H27" s="89" t="s">
        <v>208</v>
      </c>
      <c r="I27" s="88">
        <v>6</v>
      </c>
      <c r="J27" s="69">
        <v>71.428571428571431</v>
      </c>
      <c r="K27" s="70">
        <v>-1631421.1591666667</v>
      </c>
      <c r="L27" s="65">
        <v>2</v>
      </c>
      <c r="M27" s="66">
        <v>0.63</v>
      </c>
      <c r="N27" s="72">
        <v>3260841.82</v>
      </c>
      <c r="O27" s="73"/>
      <c r="P27" s="65">
        <v>2</v>
      </c>
      <c r="Q27" s="69">
        <v>71.428571428571431</v>
      </c>
      <c r="R27" s="72">
        <v>465834.54571428569</v>
      </c>
      <c r="S27" s="75" t="str">
        <f t="shared" si="5"/>
        <v>ผ่านเกณฑ์-แนวโน้มปสภ.ดีขึ้น</v>
      </c>
      <c r="U27" s="76" t="str">
        <f t="shared" si="0"/>
        <v>ผ่านเกณฑ์</v>
      </c>
      <c r="V27" s="48">
        <f t="shared" si="1"/>
        <v>0</v>
      </c>
      <c r="W27" s="48">
        <f t="shared" si="2"/>
        <v>0</v>
      </c>
      <c r="X27" s="48">
        <f t="shared" si="3"/>
        <v>1</v>
      </c>
      <c r="Y27" s="48" t="str">
        <f t="shared" si="4"/>
        <v>-แนวโน้มปสภ.ดีขึ้น</v>
      </c>
    </row>
    <row r="28" spans="1:25" x14ac:dyDescent="0.4">
      <c r="A28" s="62">
        <v>24</v>
      </c>
      <c r="B28" s="63" t="s">
        <v>29</v>
      </c>
      <c r="C28" s="64" t="s">
        <v>33</v>
      </c>
      <c r="D28" s="91" t="s">
        <v>144</v>
      </c>
      <c r="E28" s="81">
        <v>1</v>
      </c>
      <c r="F28" s="66">
        <v>1.04</v>
      </c>
      <c r="G28" s="67">
        <v>-1895952.66</v>
      </c>
      <c r="H28" s="68"/>
      <c r="I28" s="81">
        <v>1</v>
      </c>
      <c r="J28" s="82">
        <v>71.428571428571431</v>
      </c>
      <c r="K28" s="67">
        <v>-157996.05499999999</v>
      </c>
      <c r="L28" s="92">
        <v>0</v>
      </c>
      <c r="M28" s="66">
        <v>1.2</v>
      </c>
      <c r="N28" s="72">
        <v>8677152.1300000008</v>
      </c>
      <c r="O28" s="73"/>
      <c r="P28" s="92">
        <v>0</v>
      </c>
      <c r="Q28" s="82">
        <v>85.714285714285708</v>
      </c>
      <c r="R28" s="72">
        <v>1239593.1614285714</v>
      </c>
      <c r="S28" s="75" t="str">
        <f t="shared" si="5"/>
        <v>ผ่านเกณฑ์-แนวโน้มปสภ.ดีขึ้น</v>
      </c>
      <c r="U28" s="76" t="str">
        <f t="shared" si="0"/>
        <v>ผ่านเกณฑ์</v>
      </c>
      <c r="V28" s="48">
        <f t="shared" si="1"/>
        <v>1</v>
      </c>
      <c r="W28" s="48">
        <f t="shared" si="2"/>
        <v>0</v>
      </c>
      <c r="X28" s="48">
        <f t="shared" si="3"/>
        <v>0</v>
      </c>
      <c r="Y28" s="48" t="str">
        <f t="shared" si="4"/>
        <v>-แนวโน้มปสภ.ดีขึ้น</v>
      </c>
    </row>
    <row r="29" spans="1:25" x14ac:dyDescent="0.4">
      <c r="A29" s="62">
        <v>25</v>
      </c>
      <c r="B29" s="63" t="s">
        <v>29</v>
      </c>
      <c r="C29" s="64" t="s">
        <v>34</v>
      </c>
      <c r="D29" s="91" t="s">
        <v>145</v>
      </c>
      <c r="E29" s="88">
        <v>6</v>
      </c>
      <c r="F29" s="66">
        <v>0.55000000000000004</v>
      </c>
      <c r="G29" s="67">
        <v>-12373731.99</v>
      </c>
      <c r="H29" s="93" t="s">
        <v>6</v>
      </c>
      <c r="I29" s="88">
        <v>6</v>
      </c>
      <c r="J29" s="69">
        <v>71.428571428571431</v>
      </c>
      <c r="K29" s="70">
        <v>-1031144.3325</v>
      </c>
      <c r="L29" s="90">
        <v>3</v>
      </c>
      <c r="M29" s="83">
        <v>0.4</v>
      </c>
      <c r="N29" s="72">
        <v>869534.61</v>
      </c>
      <c r="O29" s="73"/>
      <c r="P29" s="90">
        <v>3</v>
      </c>
      <c r="Q29" s="69">
        <v>71.428571428571431</v>
      </c>
      <c r="R29" s="74">
        <v>124219.23</v>
      </c>
      <c r="S29" s="75" t="str">
        <f t="shared" si="5"/>
        <v>ผ่านเกณฑ์-แนวโน้มปสภ.ดีขึ้น</v>
      </c>
      <c r="U29" s="76" t="str">
        <f t="shared" si="0"/>
        <v>ผ่านเกณฑ์</v>
      </c>
      <c r="V29" s="48">
        <f t="shared" si="1"/>
        <v>0</v>
      </c>
      <c r="W29" s="48">
        <f t="shared" si="2"/>
        <v>0</v>
      </c>
      <c r="X29" s="48">
        <f t="shared" si="3"/>
        <v>1</v>
      </c>
      <c r="Y29" s="48" t="str">
        <f t="shared" si="4"/>
        <v>-แนวโน้มปสภ.ดีขึ้น</v>
      </c>
    </row>
    <row r="30" spans="1:25" x14ac:dyDescent="0.4">
      <c r="A30" s="62">
        <v>26</v>
      </c>
      <c r="B30" s="63" t="s">
        <v>29</v>
      </c>
      <c r="C30" s="64" t="s">
        <v>35</v>
      </c>
      <c r="D30" s="91" t="s">
        <v>146</v>
      </c>
      <c r="E30" s="79">
        <v>1</v>
      </c>
      <c r="F30" s="66">
        <v>2.56</v>
      </c>
      <c r="G30" s="67">
        <v>-4185810.25</v>
      </c>
      <c r="H30" s="68"/>
      <c r="I30" s="79">
        <v>1</v>
      </c>
      <c r="J30" s="82">
        <v>57.142857142857139</v>
      </c>
      <c r="K30" s="67">
        <v>-348817.52083333331</v>
      </c>
      <c r="L30" s="77">
        <v>1</v>
      </c>
      <c r="M30" s="66">
        <v>1.1399999999999999</v>
      </c>
      <c r="N30" s="72">
        <v>-1396870.99</v>
      </c>
      <c r="O30" s="73"/>
      <c r="P30" s="77">
        <v>1</v>
      </c>
      <c r="Q30" s="82">
        <v>71.428571428571431</v>
      </c>
      <c r="R30" s="72">
        <v>-199552.99857142856</v>
      </c>
      <c r="S30" s="75" t="str">
        <f t="shared" si="5"/>
        <v>ผ่านเกณฑ์-แนวโน้มปสภ.ดีขึ้น</v>
      </c>
      <c r="U30" s="76" t="str">
        <f t="shared" si="0"/>
        <v>ผ่านเกณฑ์</v>
      </c>
      <c r="V30" s="48">
        <f t="shared" si="1"/>
        <v>1</v>
      </c>
      <c r="W30" s="48">
        <f t="shared" si="2"/>
        <v>0</v>
      </c>
      <c r="X30" s="48">
        <f t="shared" si="3"/>
        <v>0</v>
      </c>
      <c r="Y30" s="48" t="str">
        <f t="shared" si="4"/>
        <v>-แนวโน้มปสภ.ดีขึ้น</v>
      </c>
    </row>
    <row r="31" spans="1:25" x14ac:dyDescent="0.4">
      <c r="A31" s="62">
        <v>27</v>
      </c>
      <c r="B31" s="63" t="s">
        <v>29</v>
      </c>
      <c r="C31" s="64" t="s">
        <v>36</v>
      </c>
      <c r="D31" s="91" t="s">
        <v>147</v>
      </c>
      <c r="E31" s="81">
        <v>1</v>
      </c>
      <c r="F31" s="66">
        <v>2.1</v>
      </c>
      <c r="G31" s="67">
        <v>-5579587.9199999999</v>
      </c>
      <c r="H31" s="68"/>
      <c r="I31" s="81">
        <v>1</v>
      </c>
      <c r="J31" s="69">
        <v>57.142857142857139</v>
      </c>
      <c r="K31" s="70">
        <v>-464965.66</v>
      </c>
      <c r="L31" s="79">
        <v>1</v>
      </c>
      <c r="M31" s="66">
        <v>0.96</v>
      </c>
      <c r="N31" s="72">
        <v>-9864776.9700000007</v>
      </c>
      <c r="O31" s="73"/>
      <c r="P31" s="79">
        <v>1</v>
      </c>
      <c r="Q31" s="69">
        <v>57.142857142857139</v>
      </c>
      <c r="R31" s="74">
        <v>-1409253.8528571429</v>
      </c>
      <c r="S31" s="80" t="str">
        <f t="shared" si="5"/>
        <v>ผ่านเกณฑ์-แนวโน้มปสภ.ลดลง</v>
      </c>
      <c r="U31" s="76" t="str">
        <f t="shared" si="0"/>
        <v>ผ่านเกณฑ์</v>
      </c>
      <c r="V31" s="48">
        <f t="shared" si="1"/>
        <v>0</v>
      </c>
      <c r="W31" s="48">
        <f t="shared" si="2"/>
        <v>0</v>
      </c>
      <c r="X31" s="48">
        <f t="shared" si="3"/>
        <v>0</v>
      </c>
      <c r="Y31" s="48" t="str">
        <f t="shared" si="4"/>
        <v>-แนวโน้มปสภ.ลดลง</v>
      </c>
    </row>
    <row r="32" spans="1:25" x14ac:dyDescent="0.4">
      <c r="A32" s="62">
        <v>28</v>
      </c>
      <c r="B32" s="63" t="s">
        <v>29</v>
      </c>
      <c r="C32" s="64" t="s">
        <v>37</v>
      </c>
      <c r="D32" s="91" t="s">
        <v>148</v>
      </c>
      <c r="E32" s="88">
        <v>6</v>
      </c>
      <c r="F32" s="66">
        <v>0.59</v>
      </c>
      <c r="G32" s="67">
        <v>-16090427.619999999</v>
      </c>
      <c r="H32" s="93" t="s">
        <v>6</v>
      </c>
      <c r="I32" s="88">
        <v>6</v>
      </c>
      <c r="J32" s="69">
        <v>85.714285714285708</v>
      </c>
      <c r="K32" s="70">
        <v>-1340868.9683333333</v>
      </c>
      <c r="L32" s="88">
        <v>6</v>
      </c>
      <c r="M32" s="83">
        <v>0.25</v>
      </c>
      <c r="N32" s="72">
        <v>-23020878.989999998</v>
      </c>
      <c r="O32" s="94" t="s">
        <v>208</v>
      </c>
      <c r="P32" s="88">
        <v>6</v>
      </c>
      <c r="Q32" s="69">
        <v>85.714285714285708</v>
      </c>
      <c r="R32" s="74">
        <v>-3288696.9985714285</v>
      </c>
      <c r="S32" s="95" t="str">
        <f t="shared" si="5"/>
        <v>ไม่ผ่านเกณฑ์-แนวโน้มปสภ.ลดลง</v>
      </c>
      <c r="T32" s="96"/>
      <c r="U32" s="76" t="str">
        <f t="shared" si="0"/>
        <v>ไม่ผ่านเกณฑ์</v>
      </c>
      <c r="V32" s="48">
        <f t="shared" si="1"/>
        <v>0</v>
      </c>
      <c r="W32" s="48">
        <f t="shared" si="2"/>
        <v>0</v>
      </c>
      <c r="X32" s="48">
        <f t="shared" si="3"/>
        <v>0</v>
      </c>
      <c r="Y32" s="48" t="str">
        <f t="shared" si="4"/>
        <v>-แนวโน้มปสภ.ลดลง</v>
      </c>
    </row>
    <row r="33" spans="1:25" x14ac:dyDescent="0.4">
      <c r="A33" s="62">
        <v>29</v>
      </c>
      <c r="B33" s="63" t="s">
        <v>29</v>
      </c>
      <c r="C33" s="64" t="s">
        <v>38</v>
      </c>
      <c r="D33" s="91" t="s">
        <v>149</v>
      </c>
      <c r="E33" s="87">
        <v>2</v>
      </c>
      <c r="F33" s="66">
        <v>0.84</v>
      </c>
      <c r="G33" s="67">
        <v>-6523773.4299999997</v>
      </c>
      <c r="H33" s="68"/>
      <c r="I33" s="87">
        <v>2</v>
      </c>
      <c r="J33" s="82">
        <v>71.428571428571431</v>
      </c>
      <c r="K33" s="67">
        <v>-543647.78583333327</v>
      </c>
      <c r="L33" s="65">
        <v>2</v>
      </c>
      <c r="M33" s="66">
        <v>0.68</v>
      </c>
      <c r="N33" s="72">
        <v>-1214209.42</v>
      </c>
      <c r="O33" s="73"/>
      <c r="P33" s="65">
        <v>2</v>
      </c>
      <c r="Q33" s="82">
        <v>100</v>
      </c>
      <c r="R33" s="72">
        <v>-173458.48857142855</v>
      </c>
      <c r="S33" s="75" t="str">
        <f t="shared" si="5"/>
        <v>ผ่านเกณฑ์-แนวโน้มปสภ.ดีขึ้น</v>
      </c>
      <c r="U33" s="76" t="str">
        <f t="shared" si="0"/>
        <v>ผ่านเกณฑ์</v>
      </c>
      <c r="V33" s="48">
        <f t="shared" si="1"/>
        <v>1</v>
      </c>
      <c r="W33" s="48">
        <f t="shared" si="2"/>
        <v>0</v>
      </c>
      <c r="X33" s="48">
        <f t="shared" si="3"/>
        <v>0</v>
      </c>
      <c r="Y33" s="48" t="str">
        <f t="shared" si="4"/>
        <v>-แนวโน้มปสภ.ดีขึ้น</v>
      </c>
    </row>
    <row r="34" spans="1:25" x14ac:dyDescent="0.4">
      <c r="A34" s="62">
        <v>30</v>
      </c>
      <c r="B34" s="63" t="s">
        <v>29</v>
      </c>
      <c r="C34" s="64" t="s">
        <v>39</v>
      </c>
      <c r="D34" s="91" t="s">
        <v>150</v>
      </c>
      <c r="E34" s="90">
        <v>3</v>
      </c>
      <c r="F34" s="83">
        <v>0.36</v>
      </c>
      <c r="G34" s="67">
        <v>-8638170.4199999999</v>
      </c>
      <c r="H34" s="68"/>
      <c r="I34" s="90">
        <v>3</v>
      </c>
      <c r="J34" s="78">
        <v>42.857142857142854</v>
      </c>
      <c r="K34" s="67">
        <v>-719847.53500000003</v>
      </c>
      <c r="L34" s="65">
        <v>2</v>
      </c>
      <c r="M34" s="83">
        <v>0.37</v>
      </c>
      <c r="N34" s="72">
        <v>-4389508.97</v>
      </c>
      <c r="O34" s="73"/>
      <c r="P34" s="65">
        <v>2</v>
      </c>
      <c r="Q34" s="82">
        <v>57.142857142857139</v>
      </c>
      <c r="R34" s="72">
        <v>-627072.71</v>
      </c>
      <c r="S34" s="75" t="str">
        <f t="shared" si="5"/>
        <v>ผ่านเกณฑ์-แนวโน้มปสภ.ดีขึ้น</v>
      </c>
      <c r="U34" s="76" t="str">
        <f t="shared" si="0"/>
        <v>ผ่านเกณฑ์</v>
      </c>
      <c r="V34" s="48">
        <f t="shared" si="1"/>
        <v>1</v>
      </c>
      <c r="W34" s="48">
        <f t="shared" si="2"/>
        <v>0</v>
      </c>
      <c r="X34" s="48">
        <f t="shared" si="3"/>
        <v>0</v>
      </c>
      <c r="Y34" s="48" t="str">
        <f t="shared" si="4"/>
        <v>-แนวโน้มปสภ.ดีขึ้น</v>
      </c>
    </row>
    <row r="35" spans="1:25" x14ac:dyDescent="0.4">
      <c r="A35" s="62">
        <v>31</v>
      </c>
      <c r="B35" s="63" t="s">
        <v>29</v>
      </c>
      <c r="C35" s="64" t="s">
        <v>40</v>
      </c>
      <c r="D35" s="91" t="s">
        <v>151</v>
      </c>
      <c r="E35" s="85">
        <v>7</v>
      </c>
      <c r="F35" s="83">
        <v>0.47</v>
      </c>
      <c r="G35" s="67">
        <v>-16325093.17</v>
      </c>
      <c r="H35" s="86" t="s">
        <v>208</v>
      </c>
      <c r="I35" s="85">
        <v>7</v>
      </c>
      <c r="J35" s="82">
        <v>100</v>
      </c>
      <c r="K35" s="67">
        <v>-1360424.4308333334</v>
      </c>
      <c r="L35" s="97">
        <v>5</v>
      </c>
      <c r="M35" s="83">
        <v>0.34</v>
      </c>
      <c r="N35" s="72">
        <v>2053919</v>
      </c>
      <c r="O35" s="98" t="s">
        <v>209</v>
      </c>
      <c r="P35" s="97">
        <v>5</v>
      </c>
      <c r="Q35" s="82">
        <v>100</v>
      </c>
      <c r="R35" s="72">
        <v>293417</v>
      </c>
      <c r="S35" s="99" t="str">
        <f t="shared" si="5"/>
        <v>ไม่ผ่านเกณฑ์-แนวโน้มปสภ.ดีขึ้น</v>
      </c>
      <c r="U35" s="76" t="str">
        <f t="shared" si="0"/>
        <v>ไม่ผ่านเกณฑ์</v>
      </c>
      <c r="V35" s="48">
        <f t="shared" si="1"/>
        <v>0</v>
      </c>
      <c r="W35" s="48">
        <f t="shared" si="2"/>
        <v>1</v>
      </c>
      <c r="X35" s="48">
        <f t="shared" si="3"/>
        <v>1</v>
      </c>
      <c r="Y35" s="48" t="str">
        <f t="shared" si="4"/>
        <v>-แนวโน้มปสภ.ดีขึ้น</v>
      </c>
    </row>
    <row r="36" spans="1:25" x14ac:dyDescent="0.4">
      <c r="A36" s="62">
        <v>32</v>
      </c>
      <c r="B36" s="63" t="s">
        <v>29</v>
      </c>
      <c r="C36" s="64" t="s">
        <v>41</v>
      </c>
      <c r="D36" s="91" t="s">
        <v>152</v>
      </c>
      <c r="E36" s="90">
        <v>3</v>
      </c>
      <c r="F36" s="66">
        <v>0.68</v>
      </c>
      <c r="G36" s="67">
        <v>-3192933.09</v>
      </c>
      <c r="H36" s="68"/>
      <c r="I36" s="90">
        <v>3</v>
      </c>
      <c r="J36" s="82">
        <v>85.714285714285708</v>
      </c>
      <c r="K36" s="67">
        <v>-266077.75750000001</v>
      </c>
      <c r="L36" s="90">
        <v>3</v>
      </c>
      <c r="M36" s="66">
        <v>0.63</v>
      </c>
      <c r="N36" s="72">
        <v>1250860.1200000001</v>
      </c>
      <c r="O36" s="73"/>
      <c r="P36" s="90">
        <v>3</v>
      </c>
      <c r="Q36" s="78">
        <v>42.857142857142854</v>
      </c>
      <c r="R36" s="72">
        <v>178694.30285714287</v>
      </c>
      <c r="S36" s="80" t="str">
        <f t="shared" si="5"/>
        <v>ผ่านเกณฑ์-แนวโน้มปสภ.ลดลง</v>
      </c>
      <c r="U36" s="76" t="str">
        <f t="shared" si="0"/>
        <v>ผ่านเกณฑ์</v>
      </c>
      <c r="V36" s="48">
        <f t="shared" si="1"/>
        <v>0</v>
      </c>
      <c r="W36" s="48">
        <f t="shared" si="2"/>
        <v>0</v>
      </c>
      <c r="X36" s="48">
        <f t="shared" si="3"/>
        <v>0</v>
      </c>
      <c r="Y36" s="48" t="str">
        <f t="shared" si="4"/>
        <v>-แนวโน้มปสภ.ลดลง</v>
      </c>
    </row>
    <row r="37" spans="1:25" x14ac:dyDescent="0.4">
      <c r="A37" s="62">
        <v>33</v>
      </c>
      <c r="B37" s="63" t="s">
        <v>29</v>
      </c>
      <c r="C37" s="64" t="s">
        <v>42</v>
      </c>
      <c r="D37" s="91" t="s">
        <v>153</v>
      </c>
      <c r="E37" s="92">
        <v>0</v>
      </c>
      <c r="F37" s="66">
        <v>4.0599999999999996</v>
      </c>
      <c r="G37" s="67">
        <v>7671217.1299999999</v>
      </c>
      <c r="H37" s="68"/>
      <c r="I37" s="92">
        <v>0</v>
      </c>
      <c r="J37" s="82">
        <v>57.142857142857139</v>
      </c>
      <c r="K37" s="67">
        <v>639268.09416666662</v>
      </c>
      <c r="L37" s="77">
        <v>1</v>
      </c>
      <c r="M37" s="66">
        <v>2.52</v>
      </c>
      <c r="N37" s="72">
        <v>-8406695.0299999993</v>
      </c>
      <c r="O37" s="73"/>
      <c r="P37" s="77">
        <v>1</v>
      </c>
      <c r="Q37" s="82">
        <v>85.714285714285708</v>
      </c>
      <c r="R37" s="72">
        <v>-1200956.4328571428</v>
      </c>
      <c r="S37" s="75" t="str">
        <f t="shared" si="5"/>
        <v>ผ่านเกณฑ์-แนวโน้มปสภ.ดีขึ้น</v>
      </c>
      <c r="U37" s="76" t="str">
        <f t="shared" si="0"/>
        <v>ผ่านเกณฑ์</v>
      </c>
      <c r="V37" s="48">
        <f t="shared" ref="V37:V68" si="6">IF($Q37&gt;$J37,1,0)</f>
        <v>1</v>
      </c>
      <c r="W37" s="48">
        <f t="shared" ref="W37:W68" si="7">IF(AND($J37=$Q37,$Q37=100),1,0)</f>
        <v>0</v>
      </c>
      <c r="X37" s="48">
        <f t="shared" ref="X37:X68" si="8">IF(AND($J37=$Q37,$R37&gt;$K37),1,0)</f>
        <v>0</v>
      </c>
      <c r="Y37" s="48" t="str">
        <f t="shared" ref="Y37:Y68" si="9">IF(OR($W37+$V37&gt;0,$W37+$X37&gt;0),"-แนวโน้มปสภ.ดีขึ้น","-แนวโน้มปสภ.ลดลง")</f>
        <v>-แนวโน้มปสภ.ดีขึ้น</v>
      </c>
    </row>
    <row r="38" spans="1:25" x14ac:dyDescent="0.4">
      <c r="A38" s="62">
        <v>34</v>
      </c>
      <c r="B38" s="63" t="s">
        <v>29</v>
      </c>
      <c r="C38" s="64" t="s">
        <v>43</v>
      </c>
      <c r="D38" s="91" t="s">
        <v>154</v>
      </c>
      <c r="E38" s="79">
        <v>1</v>
      </c>
      <c r="F38" s="66">
        <v>1.33</v>
      </c>
      <c r="G38" s="67">
        <v>1265077.25</v>
      </c>
      <c r="H38" s="68"/>
      <c r="I38" s="79">
        <v>1</v>
      </c>
      <c r="J38" s="82">
        <v>57.142857142857139</v>
      </c>
      <c r="K38" s="67">
        <v>105423.10416666667</v>
      </c>
      <c r="L38" s="79">
        <v>1</v>
      </c>
      <c r="M38" s="66">
        <v>0.83</v>
      </c>
      <c r="N38" s="72">
        <v>-1984792.47</v>
      </c>
      <c r="O38" s="73"/>
      <c r="P38" s="79">
        <v>1</v>
      </c>
      <c r="Q38" s="78">
        <v>42.857142857142854</v>
      </c>
      <c r="R38" s="72">
        <v>-283541.78142857144</v>
      </c>
      <c r="S38" s="80" t="str">
        <f t="shared" si="5"/>
        <v>ผ่านเกณฑ์-แนวโน้มปสภ.ลดลง</v>
      </c>
      <c r="U38" s="76" t="str">
        <f t="shared" si="0"/>
        <v>ผ่านเกณฑ์</v>
      </c>
      <c r="V38" s="48">
        <f t="shared" si="6"/>
        <v>0</v>
      </c>
      <c r="W38" s="48">
        <f t="shared" si="7"/>
        <v>0</v>
      </c>
      <c r="X38" s="48">
        <f t="shared" si="8"/>
        <v>0</v>
      </c>
      <c r="Y38" s="48" t="str">
        <f t="shared" si="9"/>
        <v>-แนวโน้มปสภ.ลดลง</v>
      </c>
    </row>
    <row r="39" spans="1:25" x14ac:dyDescent="0.4">
      <c r="A39" s="62">
        <v>35</v>
      </c>
      <c r="B39" s="63" t="s">
        <v>44</v>
      </c>
      <c r="C39" s="64" t="s">
        <v>45</v>
      </c>
      <c r="D39" s="63" t="s">
        <v>44</v>
      </c>
      <c r="E39" s="79">
        <v>1</v>
      </c>
      <c r="F39" s="83">
        <v>0.37</v>
      </c>
      <c r="G39" s="67">
        <v>351496180.67000002</v>
      </c>
      <c r="H39" s="68"/>
      <c r="I39" s="79">
        <v>1</v>
      </c>
      <c r="J39" s="69">
        <v>85.714285714285708</v>
      </c>
      <c r="K39" s="70">
        <v>29291348.389166668</v>
      </c>
      <c r="L39" s="79">
        <v>1</v>
      </c>
      <c r="M39" s="66">
        <v>0.61</v>
      </c>
      <c r="N39" s="72">
        <v>412194809.48000002</v>
      </c>
      <c r="O39" s="73"/>
      <c r="P39" s="79">
        <v>1</v>
      </c>
      <c r="Q39" s="69">
        <v>85.714285714285708</v>
      </c>
      <c r="R39" s="74">
        <v>58884972.782857142</v>
      </c>
      <c r="S39" s="75" t="str">
        <f t="shared" si="5"/>
        <v>ผ่านเกณฑ์-แนวโน้มปสภ.ดีขึ้น</v>
      </c>
      <c r="U39" s="76" t="str">
        <f t="shared" si="0"/>
        <v>ผ่านเกณฑ์</v>
      </c>
      <c r="V39" s="48">
        <f t="shared" si="6"/>
        <v>0</v>
      </c>
      <c r="W39" s="48">
        <f t="shared" si="7"/>
        <v>0</v>
      </c>
      <c r="X39" s="48">
        <f t="shared" si="8"/>
        <v>1</v>
      </c>
      <c r="Y39" s="48" t="str">
        <f t="shared" si="9"/>
        <v>-แนวโน้มปสภ.ดีขึ้น</v>
      </c>
    </row>
    <row r="40" spans="1:25" x14ac:dyDescent="0.4">
      <c r="A40" s="62">
        <v>36</v>
      </c>
      <c r="B40" s="63" t="s">
        <v>44</v>
      </c>
      <c r="C40" s="64" t="s">
        <v>46</v>
      </c>
      <c r="D40" s="63" t="s">
        <v>155</v>
      </c>
      <c r="E40" s="79">
        <v>1</v>
      </c>
      <c r="F40" s="66">
        <v>4.68</v>
      </c>
      <c r="G40" s="67">
        <v>-13302951.050000001</v>
      </c>
      <c r="H40" s="68"/>
      <c r="I40" s="79">
        <v>1</v>
      </c>
      <c r="J40" s="82">
        <v>57.142857142857139</v>
      </c>
      <c r="K40" s="67">
        <v>-1108579.2541666667</v>
      </c>
      <c r="L40" s="92">
        <v>0</v>
      </c>
      <c r="M40" s="66">
        <v>4.43</v>
      </c>
      <c r="N40" s="72">
        <v>7436112.7999999998</v>
      </c>
      <c r="O40" s="73"/>
      <c r="P40" s="92">
        <v>0</v>
      </c>
      <c r="Q40" s="82">
        <v>85.714285714285708</v>
      </c>
      <c r="R40" s="72">
        <v>1062301.8285714285</v>
      </c>
      <c r="S40" s="75" t="str">
        <f t="shared" si="5"/>
        <v>ผ่านเกณฑ์-แนวโน้มปสภ.ดีขึ้น</v>
      </c>
      <c r="U40" s="76" t="str">
        <f t="shared" si="0"/>
        <v>ผ่านเกณฑ์</v>
      </c>
      <c r="V40" s="48">
        <f t="shared" si="6"/>
        <v>1</v>
      </c>
      <c r="W40" s="48">
        <f t="shared" si="7"/>
        <v>0</v>
      </c>
      <c r="X40" s="48">
        <f t="shared" si="8"/>
        <v>0</v>
      </c>
      <c r="Y40" s="48" t="str">
        <f t="shared" si="9"/>
        <v>-แนวโน้มปสภ.ดีขึ้น</v>
      </c>
    </row>
    <row r="41" spans="1:25" x14ac:dyDescent="0.4">
      <c r="A41" s="62">
        <v>37</v>
      </c>
      <c r="B41" s="63" t="s">
        <v>44</v>
      </c>
      <c r="C41" s="64" t="s">
        <v>47</v>
      </c>
      <c r="D41" s="63" t="s">
        <v>156</v>
      </c>
      <c r="E41" s="81">
        <v>1</v>
      </c>
      <c r="F41" s="66">
        <v>3.83</v>
      </c>
      <c r="G41" s="67">
        <v>-10404068.15</v>
      </c>
      <c r="H41" s="68"/>
      <c r="I41" s="81">
        <v>1</v>
      </c>
      <c r="J41" s="69">
        <v>85.714285714285708</v>
      </c>
      <c r="K41" s="70">
        <v>-867005.6791666667</v>
      </c>
      <c r="L41" s="79">
        <v>1</v>
      </c>
      <c r="M41" s="66">
        <v>3.39</v>
      </c>
      <c r="N41" s="72">
        <v>-1128216.06</v>
      </c>
      <c r="O41" s="73"/>
      <c r="P41" s="79">
        <v>1</v>
      </c>
      <c r="Q41" s="69">
        <v>85.714285714285708</v>
      </c>
      <c r="R41" s="74">
        <v>-161173.72285714286</v>
      </c>
      <c r="S41" s="75" t="str">
        <f t="shared" si="5"/>
        <v>ผ่านเกณฑ์-แนวโน้มปสภ.ดีขึ้น</v>
      </c>
      <c r="U41" s="76" t="str">
        <f t="shared" si="0"/>
        <v>ผ่านเกณฑ์</v>
      </c>
      <c r="V41" s="48">
        <f t="shared" si="6"/>
        <v>0</v>
      </c>
      <c r="W41" s="48">
        <f t="shared" si="7"/>
        <v>0</v>
      </c>
      <c r="X41" s="48">
        <f t="shared" si="8"/>
        <v>1</v>
      </c>
      <c r="Y41" s="48" t="str">
        <f t="shared" si="9"/>
        <v>-แนวโน้มปสภ.ดีขึ้น</v>
      </c>
    </row>
    <row r="42" spans="1:25" x14ac:dyDescent="0.4">
      <c r="A42" s="62">
        <v>38</v>
      </c>
      <c r="B42" s="63" t="s">
        <v>44</v>
      </c>
      <c r="C42" s="64" t="s">
        <v>48</v>
      </c>
      <c r="D42" s="63" t="s">
        <v>157</v>
      </c>
      <c r="E42" s="65">
        <v>2</v>
      </c>
      <c r="F42" s="83">
        <v>0.44</v>
      </c>
      <c r="G42" s="67">
        <v>-12654713.85</v>
      </c>
      <c r="H42" s="68"/>
      <c r="I42" s="65">
        <v>2</v>
      </c>
      <c r="J42" s="78">
        <v>42.857142857142854</v>
      </c>
      <c r="K42" s="67">
        <v>-1054559.4875</v>
      </c>
      <c r="L42" s="81">
        <v>1</v>
      </c>
      <c r="M42" s="66">
        <v>0.56999999999999995</v>
      </c>
      <c r="N42" s="72">
        <v>19794605.920000002</v>
      </c>
      <c r="O42" s="73"/>
      <c r="P42" s="81">
        <v>1</v>
      </c>
      <c r="Q42" s="82">
        <v>85.714285714285708</v>
      </c>
      <c r="R42" s="72">
        <v>2827800.845714286</v>
      </c>
      <c r="S42" s="75" t="str">
        <f t="shared" si="5"/>
        <v>ผ่านเกณฑ์-แนวโน้มปสภ.ดีขึ้น</v>
      </c>
      <c r="U42" s="76" t="str">
        <f t="shared" si="0"/>
        <v>ผ่านเกณฑ์</v>
      </c>
      <c r="V42" s="48">
        <f t="shared" si="6"/>
        <v>1</v>
      </c>
      <c r="W42" s="48">
        <f t="shared" si="7"/>
        <v>0</v>
      </c>
      <c r="X42" s="48">
        <f t="shared" si="8"/>
        <v>0</v>
      </c>
      <c r="Y42" s="48" t="str">
        <f t="shared" si="9"/>
        <v>-แนวโน้มปสภ.ดีขึ้น</v>
      </c>
    </row>
    <row r="43" spans="1:25" x14ac:dyDescent="0.4">
      <c r="A43" s="62">
        <v>39</v>
      </c>
      <c r="B43" s="63" t="s">
        <v>44</v>
      </c>
      <c r="C43" s="64" t="s">
        <v>49</v>
      </c>
      <c r="D43" s="63" t="s">
        <v>158</v>
      </c>
      <c r="E43" s="77">
        <v>1</v>
      </c>
      <c r="F43" s="66">
        <v>1.25</v>
      </c>
      <c r="G43" s="67">
        <v>-12370805.99</v>
      </c>
      <c r="H43" s="68"/>
      <c r="I43" s="77">
        <v>1</v>
      </c>
      <c r="J43" s="69">
        <v>85.714285714285708</v>
      </c>
      <c r="K43" s="70">
        <v>-1030900.4991666666</v>
      </c>
      <c r="L43" s="65">
        <v>2</v>
      </c>
      <c r="M43" s="66">
        <v>0.77</v>
      </c>
      <c r="N43" s="72">
        <v>-3747396.41</v>
      </c>
      <c r="O43" s="73"/>
      <c r="P43" s="65">
        <v>2</v>
      </c>
      <c r="Q43" s="69">
        <v>85.714285714285708</v>
      </c>
      <c r="R43" s="74">
        <v>-535342.34428571432</v>
      </c>
      <c r="S43" s="75" t="str">
        <f t="shared" si="5"/>
        <v>ผ่านเกณฑ์-แนวโน้มปสภ.ดีขึ้น</v>
      </c>
      <c r="U43" s="76" t="str">
        <f t="shared" si="0"/>
        <v>ผ่านเกณฑ์</v>
      </c>
      <c r="V43" s="48">
        <f t="shared" si="6"/>
        <v>0</v>
      </c>
      <c r="W43" s="48">
        <f t="shared" si="7"/>
        <v>0</v>
      </c>
      <c r="X43" s="48">
        <f t="shared" si="8"/>
        <v>1</v>
      </c>
      <c r="Y43" s="48" t="str">
        <f t="shared" si="9"/>
        <v>-แนวโน้มปสภ.ดีขึ้น</v>
      </c>
    </row>
    <row r="44" spans="1:25" x14ac:dyDescent="0.4">
      <c r="A44" s="62">
        <v>40</v>
      </c>
      <c r="B44" s="63" t="s">
        <v>44</v>
      </c>
      <c r="C44" s="64" t="s">
        <v>50</v>
      </c>
      <c r="D44" s="63" t="s">
        <v>159</v>
      </c>
      <c r="E44" s="79">
        <v>1</v>
      </c>
      <c r="F44" s="66">
        <v>2.0299999999999998</v>
      </c>
      <c r="G44" s="67">
        <v>-15033140.560000001</v>
      </c>
      <c r="H44" s="68"/>
      <c r="I44" s="79">
        <v>1</v>
      </c>
      <c r="J44" s="69">
        <v>71.428571428571431</v>
      </c>
      <c r="K44" s="70">
        <v>-1252761.7133333334</v>
      </c>
      <c r="L44" s="77">
        <v>1</v>
      </c>
      <c r="M44" s="66">
        <v>0.86</v>
      </c>
      <c r="N44" s="72">
        <v>-4073535.33</v>
      </c>
      <c r="O44" s="73"/>
      <c r="P44" s="77">
        <v>1</v>
      </c>
      <c r="Q44" s="69">
        <v>71.428571428571431</v>
      </c>
      <c r="R44" s="74">
        <v>-581933.61857142858</v>
      </c>
      <c r="S44" s="75" t="str">
        <f t="shared" si="5"/>
        <v>ผ่านเกณฑ์-แนวโน้มปสภ.ดีขึ้น</v>
      </c>
      <c r="U44" s="76" t="str">
        <f t="shared" si="0"/>
        <v>ผ่านเกณฑ์</v>
      </c>
      <c r="V44" s="48">
        <f t="shared" si="6"/>
        <v>0</v>
      </c>
      <c r="W44" s="48">
        <f t="shared" si="7"/>
        <v>0</v>
      </c>
      <c r="X44" s="48">
        <f t="shared" si="8"/>
        <v>1</v>
      </c>
      <c r="Y44" s="48" t="str">
        <f t="shared" si="9"/>
        <v>-แนวโน้มปสภ.ดีขึ้น</v>
      </c>
    </row>
    <row r="45" spans="1:25" x14ac:dyDescent="0.4">
      <c r="A45" s="62">
        <v>41</v>
      </c>
      <c r="B45" s="63" t="s">
        <v>44</v>
      </c>
      <c r="C45" s="64" t="s">
        <v>51</v>
      </c>
      <c r="D45" s="63" t="s">
        <v>160</v>
      </c>
      <c r="E45" s="81">
        <v>1</v>
      </c>
      <c r="F45" s="66">
        <v>5.03</v>
      </c>
      <c r="G45" s="67">
        <v>-3000325.47</v>
      </c>
      <c r="H45" s="68"/>
      <c r="I45" s="81">
        <v>1</v>
      </c>
      <c r="J45" s="82">
        <v>71.428571428571431</v>
      </c>
      <c r="K45" s="67">
        <v>-250027.12250000003</v>
      </c>
      <c r="L45" s="79">
        <v>1</v>
      </c>
      <c r="M45" s="66">
        <v>1.79</v>
      </c>
      <c r="N45" s="72">
        <v>-5726060.5300000003</v>
      </c>
      <c r="O45" s="73"/>
      <c r="P45" s="79">
        <v>1</v>
      </c>
      <c r="Q45" s="82">
        <v>85.714285714285708</v>
      </c>
      <c r="R45" s="72">
        <v>-818008.6471428572</v>
      </c>
      <c r="S45" s="75" t="str">
        <f t="shared" si="5"/>
        <v>ผ่านเกณฑ์-แนวโน้มปสภ.ดีขึ้น</v>
      </c>
      <c r="U45" s="76" t="str">
        <f t="shared" si="0"/>
        <v>ผ่านเกณฑ์</v>
      </c>
      <c r="V45" s="48">
        <f t="shared" si="6"/>
        <v>1</v>
      </c>
      <c r="W45" s="48">
        <f t="shared" si="7"/>
        <v>0</v>
      </c>
      <c r="X45" s="48">
        <f t="shared" si="8"/>
        <v>0</v>
      </c>
      <c r="Y45" s="48" t="str">
        <f t="shared" si="9"/>
        <v>-แนวโน้มปสภ.ดีขึ้น</v>
      </c>
    </row>
    <row r="46" spans="1:25" x14ac:dyDescent="0.4">
      <c r="A46" s="62">
        <v>42</v>
      </c>
      <c r="B46" s="63" t="s">
        <v>44</v>
      </c>
      <c r="C46" s="64" t="s">
        <v>52</v>
      </c>
      <c r="D46" s="63" t="s">
        <v>161</v>
      </c>
      <c r="E46" s="65">
        <v>2</v>
      </c>
      <c r="F46" s="83">
        <v>0.28000000000000003</v>
      </c>
      <c r="G46" s="67">
        <v>-35799241.640000001</v>
      </c>
      <c r="H46" s="68"/>
      <c r="I46" s="65">
        <v>2</v>
      </c>
      <c r="J46" s="82">
        <v>57.142857142857139</v>
      </c>
      <c r="K46" s="67">
        <v>-2983270.1366666667</v>
      </c>
      <c r="L46" s="92">
        <v>0</v>
      </c>
      <c r="M46" s="66">
        <v>0.98</v>
      </c>
      <c r="N46" s="72">
        <v>55751977.380000003</v>
      </c>
      <c r="O46" s="73"/>
      <c r="P46" s="92">
        <v>0</v>
      </c>
      <c r="Q46" s="82">
        <v>71.428571428571431</v>
      </c>
      <c r="R46" s="72">
        <v>7964568.1971428571</v>
      </c>
      <c r="S46" s="75" t="str">
        <f t="shared" si="5"/>
        <v>ผ่านเกณฑ์-แนวโน้มปสภ.ดีขึ้น</v>
      </c>
      <c r="U46" s="76" t="str">
        <f t="shared" si="0"/>
        <v>ผ่านเกณฑ์</v>
      </c>
      <c r="V46" s="48">
        <f t="shared" si="6"/>
        <v>1</v>
      </c>
      <c r="W46" s="48">
        <f t="shared" si="7"/>
        <v>0</v>
      </c>
      <c r="X46" s="48">
        <f t="shared" si="8"/>
        <v>0</v>
      </c>
      <c r="Y46" s="48" t="str">
        <f t="shared" si="9"/>
        <v>-แนวโน้มปสภ.ดีขึ้น</v>
      </c>
    </row>
    <row r="47" spans="1:25" x14ac:dyDescent="0.4">
      <c r="A47" s="62">
        <v>43</v>
      </c>
      <c r="B47" s="63" t="s">
        <v>44</v>
      </c>
      <c r="C47" s="64" t="s">
        <v>53</v>
      </c>
      <c r="D47" s="63" t="s">
        <v>162</v>
      </c>
      <c r="E47" s="84">
        <v>1</v>
      </c>
      <c r="F47" s="66">
        <v>3.47</v>
      </c>
      <c r="G47" s="67">
        <v>-11842638.619999999</v>
      </c>
      <c r="H47" s="68"/>
      <c r="I47" s="84">
        <v>1</v>
      </c>
      <c r="J47" s="82">
        <v>71.428571428571431</v>
      </c>
      <c r="K47" s="67">
        <v>-986886.55166666664</v>
      </c>
      <c r="L47" s="81">
        <v>1</v>
      </c>
      <c r="M47" s="66">
        <v>2.57</v>
      </c>
      <c r="N47" s="72">
        <v>-1084379.96</v>
      </c>
      <c r="O47" s="73"/>
      <c r="P47" s="81">
        <v>1</v>
      </c>
      <c r="Q47" s="82">
        <v>85.714285714285708</v>
      </c>
      <c r="R47" s="72">
        <v>-154911.42285714284</v>
      </c>
      <c r="S47" s="75" t="str">
        <f t="shared" si="5"/>
        <v>ผ่านเกณฑ์-แนวโน้มปสภ.ดีขึ้น</v>
      </c>
      <c r="U47" s="76" t="str">
        <f t="shared" si="0"/>
        <v>ผ่านเกณฑ์</v>
      </c>
      <c r="V47" s="48">
        <f t="shared" si="6"/>
        <v>1</v>
      </c>
      <c r="W47" s="48">
        <f t="shared" si="7"/>
        <v>0</v>
      </c>
      <c r="X47" s="48">
        <f t="shared" si="8"/>
        <v>0</v>
      </c>
      <c r="Y47" s="48" t="str">
        <f t="shared" si="9"/>
        <v>-แนวโน้มปสภ.ดีขึ้น</v>
      </c>
    </row>
    <row r="48" spans="1:25" x14ac:dyDescent="0.4">
      <c r="A48" s="62">
        <v>44</v>
      </c>
      <c r="B48" s="63" t="s">
        <v>44</v>
      </c>
      <c r="C48" s="64" t="s">
        <v>54</v>
      </c>
      <c r="D48" s="63" t="s">
        <v>163</v>
      </c>
      <c r="E48" s="100">
        <v>3</v>
      </c>
      <c r="F48" s="66">
        <v>0.7</v>
      </c>
      <c r="G48" s="67">
        <v>7475011.3200000003</v>
      </c>
      <c r="H48" s="68"/>
      <c r="I48" s="100">
        <v>3</v>
      </c>
      <c r="J48" s="82">
        <v>85.714285714285708</v>
      </c>
      <c r="K48" s="67">
        <v>622917.61</v>
      </c>
      <c r="L48" s="65">
        <v>2</v>
      </c>
      <c r="M48" s="66">
        <v>0.74</v>
      </c>
      <c r="N48" s="72">
        <v>4538792.97</v>
      </c>
      <c r="O48" s="73"/>
      <c r="P48" s="65">
        <v>2</v>
      </c>
      <c r="Q48" s="82">
        <v>100</v>
      </c>
      <c r="R48" s="72">
        <v>648398.99571428564</v>
      </c>
      <c r="S48" s="75" t="str">
        <f t="shared" si="5"/>
        <v>ผ่านเกณฑ์-แนวโน้มปสภ.ดีขึ้น</v>
      </c>
      <c r="U48" s="76" t="str">
        <f t="shared" si="0"/>
        <v>ผ่านเกณฑ์</v>
      </c>
      <c r="V48" s="48">
        <f t="shared" si="6"/>
        <v>1</v>
      </c>
      <c r="W48" s="48">
        <f t="shared" si="7"/>
        <v>0</v>
      </c>
      <c r="X48" s="48">
        <f t="shared" si="8"/>
        <v>0</v>
      </c>
      <c r="Y48" s="48" t="str">
        <f t="shared" si="9"/>
        <v>-แนวโน้มปสภ.ดีขึ้น</v>
      </c>
    </row>
    <row r="49" spans="1:25" x14ac:dyDescent="0.4">
      <c r="A49" s="62">
        <v>45</v>
      </c>
      <c r="B49" s="63" t="s">
        <v>44</v>
      </c>
      <c r="C49" s="64" t="s">
        <v>55</v>
      </c>
      <c r="D49" s="63" t="s">
        <v>164</v>
      </c>
      <c r="E49" s="101">
        <v>4</v>
      </c>
      <c r="F49" s="83">
        <v>0.47</v>
      </c>
      <c r="G49" s="67">
        <v>-27680048.129999999</v>
      </c>
      <c r="H49" s="93" t="s">
        <v>6</v>
      </c>
      <c r="I49" s="101">
        <v>4</v>
      </c>
      <c r="J49" s="82">
        <v>71.428571428571431</v>
      </c>
      <c r="K49" s="67">
        <v>-2306670.6774999998</v>
      </c>
      <c r="L49" s="65">
        <v>2</v>
      </c>
      <c r="M49" s="66">
        <v>0.6</v>
      </c>
      <c r="N49" s="72">
        <v>4179753.52</v>
      </c>
      <c r="O49" s="73"/>
      <c r="P49" s="65">
        <v>2</v>
      </c>
      <c r="Q49" s="82">
        <v>100</v>
      </c>
      <c r="R49" s="72">
        <v>597107.64571428567</v>
      </c>
      <c r="S49" s="75" t="str">
        <f t="shared" si="5"/>
        <v>ผ่านเกณฑ์-แนวโน้มปสภ.ดีขึ้น</v>
      </c>
      <c r="U49" s="76" t="str">
        <f t="shared" si="0"/>
        <v>ผ่านเกณฑ์</v>
      </c>
      <c r="V49" s="48">
        <f t="shared" si="6"/>
        <v>1</v>
      </c>
      <c r="W49" s="48">
        <f t="shared" si="7"/>
        <v>0</v>
      </c>
      <c r="X49" s="48">
        <f t="shared" si="8"/>
        <v>0</v>
      </c>
      <c r="Y49" s="48" t="str">
        <f t="shared" si="9"/>
        <v>-แนวโน้มปสภ.ดีขึ้น</v>
      </c>
    </row>
    <row r="50" spans="1:25" x14ac:dyDescent="0.4">
      <c r="A50" s="62">
        <v>46</v>
      </c>
      <c r="B50" s="63" t="s">
        <v>44</v>
      </c>
      <c r="C50" s="64" t="s">
        <v>56</v>
      </c>
      <c r="D50" s="63" t="s">
        <v>165</v>
      </c>
      <c r="E50" s="79">
        <v>1</v>
      </c>
      <c r="F50" s="66">
        <v>3.49</v>
      </c>
      <c r="G50" s="67">
        <v>4234729.09</v>
      </c>
      <c r="H50" s="68"/>
      <c r="I50" s="79">
        <v>1</v>
      </c>
      <c r="J50" s="82">
        <v>85.714285714285708</v>
      </c>
      <c r="K50" s="67">
        <v>352894.09083333332</v>
      </c>
      <c r="L50" s="92">
        <v>0</v>
      </c>
      <c r="M50" s="66">
        <v>2.9</v>
      </c>
      <c r="N50" s="72">
        <v>3207805.88</v>
      </c>
      <c r="O50" s="73"/>
      <c r="P50" s="92">
        <v>0</v>
      </c>
      <c r="Q50" s="82">
        <v>100</v>
      </c>
      <c r="R50" s="72">
        <v>458257.98285714287</v>
      </c>
      <c r="S50" s="75" t="str">
        <f t="shared" si="5"/>
        <v>ผ่านเกณฑ์-แนวโน้มปสภ.ดีขึ้น</v>
      </c>
      <c r="U50" s="76" t="str">
        <f>IF($P$50&gt;=4,"ไม่ผ่านเกณฑ์","ผ่านเกณฑ์")</f>
        <v>ผ่านเกณฑ์</v>
      </c>
      <c r="V50" s="48">
        <f t="shared" si="6"/>
        <v>1</v>
      </c>
      <c r="W50" s="48">
        <f t="shared" si="7"/>
        <v>0</v>
      </c>
      <c r="X50" s="48">
        <f t="shared" si="8"/>
        <v>0</v>
      </c>
      <c r="Y50" s="48" t="str">
        <f t="shared" si="9"/>
        <v>-แนวโน้มปสภ.ดีขึ้น</v>
      </c>
    </row>
    <row r="51" spans="1:25" x14ac:dyDescent="0.4">
      <c r="A51" s="62">
        <v>47</v>
      </c>
      <c r="B51" s="63" t="s">
        <v>44</v>
      </c>
      <c r="C51" s="64" t="s">
        <v>57</v>
      </c>
      <c r="D51" s="63" t="s">
        <v>166</v>
      </c>
      <c r="E51" s="79">
        <v>1</v>
      </c>
      <c r="F51" s="66">
        <v>1.83</v>
      </c>
      <c r="G51" s="67">
        <v>-9197620.0899999999</v>
      </c>
      <c r="H51" s="68"/>
      <c r="I51" s="79">
        <v>1</v>
      </c>
      <c r="J51" s="82">
        <v>71.428571428571431</v>
      </c>
      <c r="K51" s="67">
        <v>-766468.34083333332</v>
      </c>
      <c r="L51" s="79">
        <v>1</v>
      </c>
      <c r="M51" s="66">
        <v>1.65</v>
      </c>
      <c r="N51" s="72">
        <v>-4028686.9</v>
      </c>
      <c r="O51" s="73"/>
      <c r="P51" s="79">
        <v>1</v>
      </c>
      <c r="Q51" s="82">
        <v>57.142857142857139</v>
      </c>
      <c r="R51" s="72">
        <v>-575526.69999999995</v>
      </c>
      <c r="S51" s="80" t="str">
        <f t="shared" si="5"/>
        <v>ผ่านเกณฑ์-แนวโน้มปสภ.ลดลง</v>
      </c>
      <c r="U51" s="76" t="str">
        <f>IF($P$51&gt;=4,"ไม่ผ่านเกณฑ์","ผ่านเกณฑ์")</f>
        <v>ผ่านเกณฑ์</v>
      </c>
      <c r="V51" s="48">
        <f t="shared" si="6"/>
        <v>0</v>
      </c>
      <c r="W51" s="48">
        <f t="shared" si="7"/>
        <v>0</v>
      </c>
      <c r="X51" s="48">
        <f t="shared" si="8"/>
        <v>0</v>
      </c>
      <c r="Y51" s="48" t="str">
        <f t="shared" si="9"/>
        <v>-แนวโน้มปสภ.ลดลง</v>
      </c>
    </row>
    <row r="52" spans="1:25" x14ac:dyDescent="0.4">
      <c r="A52" s="62">
        <v>48</v>
      </c>
      <c r="B52" s="63" t="s">
        <v>44</v>
      </c>
      <c r="C52" s="64" t="s">
        <v>58</v>
      </c>
      <c r="D52" s="63" t="s">
        <v>167</v>
      </c>
      <c r="E52" s="79">
        <v>1</v>
      </c>
      <c r="F52" s="66">
        <v>3.45</v>
      </c>
      <c r="G52" s="67">
        <v>-4648243.37</v>
      </c>
      <c r="H52" s="68"/>
      <c r="I52" s="79">
        <v>1</v>
      </c>
      <c r="J52" s="69">
        <v>85.714285714285708</v>
      </c>
      <c r="K52" s="70">
        <v>-387353.6141666667</v>
      </c>
      <c r="L52" s="79">
        <v>1</v>
      </c>
      <c r="M52" s="66">
        <v>2.41</v>
      </c>
      <c r="N52" s="72">
        <v>4032692.2</v>
      </c>
      <c r="O52" s="73"/>
      <c r="P52" s="79">
        <v>1</v>
      </c>
      <c r="Q52" s="69">
        <v>85.714285714285708</v>
      </c>
      <c r="R52" s="74">
        <v>576098.88571428577</v>
      </c>
      <c r="S52" s="75" t="str">
        <f t="shared" si="5"/>
        <v>ผ่านเกณฑ์-แนวโน้มปสภ.ดีขึ้น</v>
      </c>
      <c r="U52" s="76" t="str">
        <f>IF($P$52&gt;=4,"ไม่ผ่านเกณฑ์","ผ่านเกณฑ์")</f>
        <v>ผ่านเกณฑ์</v>
      </c>
      <c r="V52" s="48">
        <f t="shared" si="6"/>
        <v>0</v>
      </c>
      <c r="W52" s="48">
        <f t="shared" si="7"/>
        <v>0</v>
      </c>
      <c r="X52" s="48">
        <f t="shared" si="8"/>
        <v>1</v>
      </c>
      <c r="Y52" s="48" t="str">
        <f t="shared" si="9"/>
        <v>-แนวโน้มปสภ.ดีขึ้น</v>
      </c>
    </row>
    <row r="53" spans="1:25" x14ac:dyDescent="0.4">
      <c r="A53" s="62">
        <v>49</v>
      </c>
      <c r="B53" s="63" t="s">
        <v>44</v>
      </c>
      <c r="C53" s="64" t="s">
        <v>59</v>
      </c>
      <c r="D53" s="63" t="s">
        <v>168</v>
      </c>
      <c r="E53" s="79">
        <v>1</v>
      </c>
      <c r="F53" s="66">
        <v>1</v>
      </c>
      <c r="G53" s="67">
        <v>-8605165.6899999995</v>
      </c>
      <c r="H53" s="68"/>
      <c r="I53" s="79">
        <v>1</v>
      </c>
      <c r="J53" s="82">
        <v>57.142857142857139</v>
      </c>
      <c r="K53" s="67">
        <v>-717097.14083333325</v>
      </c>
      <c r="L53" s="79">
        <v>1</v>
      </c>
      <c r="M53" s="66">
        <v>1</v>
      </c>
      <c r="N53" s="72">
        <v>937077.01</v>
      </c>
      <c r="O53" s="73"/>
      <c r="P53" s="79">
        <v>1</v>
      </c>
      <c r="Q53" s="82">
        <v>71.428571428571431</v>
      </c>
      <c r="R53" s="72">
        <v>133868.14428571428</v>
      </c>
      <c r="S53" s="75" t="str">
        <f t="shared" si="5"/>
        <v>ผ่านเกณฑ์-แนวโน้มปสภ.ดีขึ้น</v>
      </c>
      <c r="U53" s="76" t="str">
        <f>IF($P$53&gt;=4,"ไม่ผ่านเกณฑ์","ผ่านเกณฑ์")</f>
        <v>ผ่านเกณฑ์</v>
      </c>
      <c r="V53" s="48">
        <f t="shared" si="6"/>
        <v>1</v>
      </c>
      <c r="W53" s="48">
        <f t="shared" si="7"/>
        <v>0</v>
      </c>
      <c r="X53" s="48">
        <f t="shared" si="8"/>
        <v>0</v>
      </c>
      <c r="Y53" s="48" t="str">
        <f t="shared" si="9"/>
        <v>-แนวโน้มปสภ.ดีขึ้น</v>
      </c>
    </row>
    <row r="54" spans="1:25" x14ac:dyDescent="0.4">
      <c r="A54" s="62">
        <v>50</v>
      </c>
      <c r="B54" s="63" t="s">
        <v>44</v>
      </c>
      <c r="C54" s="64" t="s">
        <v>60</v>
      </c>
      <c r="D54" s="63" t="s">
        <v>169</v>
      </c>
      <c r="E54" s="79">
        <v>1</v>
      </c>
      <c r="F54" s="66">
        <v>13.56</v>
      </c>
      <c r="G54" s="67">
        <v>-12497798.960000001</v>
      </c>
      <c r="H54" s="68"/>
      <c r="I54" s="79">
        <v>1</v>
      </c>
      <c r="J54" s="69">
        <v>85.714285714285708</v>
      </c>
      <c r="K54" s="70">
        <v>-1041483.2466666667</v>
      </c>
      <c r="L54" s="79">
        <v>1</v>
      </c>
      <c r="M54" s="66">
        <v>4.83</v>
      </c>
      <c r="N54" s="72">
        <v>257856.85</v>
      </c>
      <c r="O54" s="73"/>
      <c r="P54" s="79">
        <v>1</v>
      </c>
      <c r="Q54" s="69">
        <v>85.714285714285708</v>
      </c>
      <c r="R54" s="74">
        <v>36836.692857142858</v>
      </c>
      <c r="S54" s="75" t="str">
        <f t="shared" si="5"/>
        <v>ผ่านเกณฑ์-แนวโน้มปสภ.ดีขึ้น</v>
      </c>
      <c r="U54" s="76" t="str">
        <f>IF($P$54&gt;=4,"ไม่ผ่านเกณฑ์","ผ่านเกณฑ์")</f>
        <v>ผ่านเกณฑ์</v>
      </c>
      <c r="V54" s="48">
        <f t="shared" si="6"/>
        <v>0</v>
      </c>
      <c r="W54" s="48">
        <f t="shared" si="7"/>
        <v>0</v>
      </c>
      <c r="X54" s="48">
        <f t="shared" si="8"/>
        <v>1</v>
      </c>
      <c r="Y54" s="48" t="str">
        <f t="shared" si="9"/>
        <v>-แนวโน้มปสภ.ดีขึ้น</v>
      </c>
    </row>
    <row r="55" spans="1:25" x14ac:dyDescent="0.4">
      <c r="A55" s="62">
        <v>51</v>
      </c>
      <c r="B55" s="63" t="s">
        <v>44</v>
      </c>
      <c r="C55" s="64" t="s">
        <v>61</v>
      </c>
      <c r="D55" s="63" t="s">
        <v>170</v>
      </c>
      <c r="E55" s="79">
        <v>1</v>
      </c>
      <c r="F55" s="66">
        <v>3.08</v>
      </c>
      <c r="G55" s="67">
        <v>-25133073.620000001</v>
      </c>
      <c r="H55" s="68"/>
      <c r="I55" s="79">
        <v>1</v>
      </c>
      <c r="J55" s="78">
        <v>28.571428571428569</v>
      </c>
      <c r="K55" s="67">
        <v>-2094422.8016666668</v>
      </c>
      <c r="L55" s="92">
        <v>0</v>
      </c>
      <c r="M55" s="66">
        <v>3.35</v>
      </c>
      <c r="N55" s="72">
        <v>58955279.009999998</v>
      </c>
      <c r="O55" s="73"/>
      <c r="P55" s="92">
        <v>0</v>
      </c>
      <c r="Q55" s="82">
        <v>57.142857142857139</v>
      </c>
      <c r="R55" s="72">
        <v>8422182.7157142852</v>
      </c>
      <c r="S55" s="75" t="str">
        <f t="shared" si="5"/>
        <v>ผ่านเกณฑ์-แนวโน้มปสภ.ดีขึ้น</v>
      </c>
      <c r="U55" s="76" t="str">
        <f>IF($P$55&gt;=4,"ไม่ผ่านเกณฑ์","ผ่านเกณฑ์")</f>
        <v>ผ่านเกณฑ์</v>
      </c>
      <c r="V55" s="48">
        <f t="shared" si="6"/>
        <v>1</v>
      </c>
      <c r="W55" s="48">
        <f t="shared" si="7"/>
        <v>0</v>
      </c>
      <c r="X55" s="48">
        <f t="shared" si="8"/>
        <v>0</v>
      </c>
      <c r="Y55" s="48" t="str">
        <f t="shared" si="9"/>
        <v>-แนวโน้มปสภ.ดีขึ้น</v>
      </c>
    </row>
    <row r="56" spans="1:25" x14ac:dyDescent="0.4">
      <c r="A56" s="62">
        <v>52</v>
      </c>
      <c r="B56" s="63" t="s">
        <v>44</v>
      </c>
      <c r="C56" s="64" t="s">
        <v>62</v>
      </c>
      <c r="D56" s="63" t="s">
        <v>171</v>
      </c>
      <c r="E56" s="79">
        <v>1</v>
      </c>
      <c r="F56" s="66">
        <v>8.69</v>
      </c>
      <c r="G56" s="67">
        <v>436704.83</v>
      </c>
      <c r="H56" s="68"/>
      <c r="I56" s="79">
        <v>1</v>
      </c>
      <c r="J56" s="69">
        <v>85.714285714285708</v>
      </c>
      <c r="K56" s="70">
        <v>36392.069166666668</v>
      </c>
      <c r="L56" s="79">
        <v>1</v>
      </c>
      <c r="M56" s="66">
        <v>3.45</v>
      </c>
      <c r="N56" s="72">
        <v>3637474.55</v>
      </c>
      <c r="O56" s="73"/>
      <c r="P56" s="79">
        <v>1</v>
      </c>
      <c r="Q56" s="69">
        <v>85.714285714285708</v>
      </c>
      <c r="R56" s="74">
        <v>519639.22142857139</v>
      </c>
      <c r="S56" s="75" t="str">
        <f t="shared" si="5"/>
        <v>ผ่านเกณฑ์-แนวโน้มปสภ.ดีขึ้น</v>
      </c>
      <c r="U56" s="76" t="str">
        <f>IF($P$56&gt;=4,"ไม่ผ่านเกณฑ์","ผ่านเกณฑ์")</f>
        <v>ผ่านเกณฑ์</v>
      </c>
      <c r="V56" s="48">
        <f t="shared" si="6"/>
        <v>0</v>
      </c>
      <c r="W56" s="48">
        <f t="shared" si="7"/>
        <v>0</v>
      </c>
      <c r="X56" s="48">
        <f t="shared" si="8"/>
        <v>1</v>
      </c>
      <c r="Y56" s="48" t="str">
        <f t="shared" si="9"/>
        <v>-แนวโน้มปสภ.ดีขึ้น</v>
      </c>
    </row>
    <row r="57" spans="1:25" x14ac:dyDescent="0.4">
      <c r="A57" s="62">
        <v>53</v>
      </c>
      <c r="B57" s="63" t="s">
        <v>63</v>
      </c>
      <c r="C57" s="64" t="s">
        <v>64</v>
      </c>
      <c r="D57" s="63" t="s">
        <v>63</v>
      </c>
      <c r="E57" s="92">
        <v>0</v>
      </c>
      <c r="F57" s="66">
        <v>5</v>
      </c>
      <c r="G57" s="67">
        <v>104376113.15000001</v>
      </c>
      <c r="H57" s="68"/>
      <c r="I57" s="92">
        <v>0</v>
      </c>
      <c r="J57" s="69">
        <v>85.714285714285708</v>
      </c>
      <c r="K57" s="70">
        <v>8698009.4291666672</v>
      </c>
      <c r="L57" s="92">
        <v>0</v>
      </c>
      <c r="M57" s="66">
        <v>3.98</v>
      </c>
      <c r="N57" s="72">
        <v>131300537.55</v>
      </c>
      <c r="O57" s="73"/>
      <c r="P57" s="92">
        <v>0</v>
      </c>
      <c r="Q57" s="69">
        <v>85.714285714285708</v>
      </c>
      <c r="R57" s="74">
        <v>18757219.649999999</v>
      </c>
      <c r="S57" s="75" t="str">
        <f t="shared" si="5"/>
        <v>ผ่านเกณฑ์-แนวโน้มปสภ.ดีขึ้น</v>
      </c>
      <c r="U57" s="76" t="str">
        <f>IF($P$57&gt;=4,"ไม่ผ่านเกณฑ์","ผ่านเกณฑ์")</f>
        <v>ผ่านเกณฑ์</v>
      </c>
      <c r="V57" s="48">
        <f t="shared" si="6"/>
        <v>0</v>
      </c>
      <c r="W57" s="48">
        <f t="shared" si="7"/>
        <v>0</v>
      </c>
      <c r="X57" s="48">
        <f t="shared" si="8"/>
        <v>1</v>
      </c>
      <c r="Y57" s="48" t="str">
        <f t="shared" si="9"/>
        <v>-แนวโน้มปสภ.ดีขึ้น</v>
      </c>
    </row>
    <row r="58" spans="1:25" x14ac:dyDescent="0.4">
      <c r="A58" s="62">
        <v>54</v>
      </c>
      <c r="B58" s="63" t="s">
        <v>63</v>
      </c>
      <c r="C58" s="64" t="s">
        <v>65</v>
      </c>
      <c r="D58" s="63" t="s">
        <v>172</v>
      </c>
      <c r="E58" s="87">
        <v>2</v>
      </c>
      <c r="F58" s="66">
        <v>0.52</v>
      </c>
      <c r="G58" s="67">
        <v>-24460888.920000002</v>
      </c>
      <c r="H58" s="68"/>
      <c r="I58" s="87">
        <v>2</v>
      </c>
      <c r="J58" s="82">
        <v>71.428571428571431</v>
      </c>
      <c r="K58" s="67">
        <v>-2038407.4100000001</v>
      </c>
      <c r="L58" s="65">
        <v>2</v>
      </c>
      <c r="M58" s="83">
        <v>0.28000000000000003</v>
      </c>
      <c r="N58" s="72">
        <v>-15081238.93</v>
      </c>
      <c r="O58" s="73"/>
      <c r="P58" s="65">
        <v>2</v>
      </c>
      <c r="Q58" s="78">
        <v>28.571428571428569</v>
      </c>
      <c r="R58" s="72">
        <v>-2154462.7042857143</v>
      </c>
      <c r="S58" s="80" t="str">
        <f t="shared" si="5"/>
        <v>ผ่านเกณฑ์-แนวโน้มปสภ.ลดลง</v>
      </c>
      <c r="U58" s="76" t="str">
        <f>IF($P$58&gt;=4,"ไม่ผ่านเกณฑ์","ผ่านเกณฑ์")</f>
        <v>ผ่านเกณฑ์</v>
      </c>
      <c r="V58" s="48">
        <f t="shared" si="6"/>
        <v>0</v>
      </c>
      <c r="W58" s="48">
        <f t="shared" si="7"/>
        <v>0</v>
      </c>
      <c r="X58" s="48">
        <f t="shared" si="8"/>
        <v>0</v>
      </c>
      <c r="Y58" s="48" t="str">
        <f t="shared" si="9"/>
        <v>-แนวโน้มปสภ.ลดลง</v>
      </c>
    </row>
    <row r="59" spans="1:25" x14ac:dyDescent="0.4">
      <c r="A59" s="62">
        <v>55</v>
      </c>
      <c r="B59" s="63" t="s">
        <v>63</v>
      </c>
      <c r="C59" s="64" t="s">
        <v>66</v>
      </c>
      <c r="D59" s="63" t="s">
        <v>173</v>
      </c>
      <c r="E59" s="101">
        <v>4</v>
      </c>
      <c r="F59" s="83">
        <v>0.33</v>
      </c>
      <c r="G59" s="67">
        <v>-5896833.79</v>
      </c>
      <c r="H59" s="93" t="s">
        <v>6</v>
      </c>
      <c r="I59" s="101">
        <v>4</v>
      </c>
      <c r="J59" s="82">
        <v>57.142857142857139</v>
      </c>
      <c r="K59" s="67">
        <v>-491402.81583333336</v>
      </c>
      <c r="L59" s="88">
        <v>6</v>
      </c>
      <c r="M59" s="83">
        <v>0.24</v>
      </c>
      <c r="N59" s="72">
        <v>-6925561.0999999996</v>
      </c>
      <c r="O59" s="94" t="s">
        <v>208</v>
      </c>
      <c r="P59" s="88">
        <v>6</v>
      </c>
      <c r="Q59" s="82">
        <v>71.428571428571431</v>
      </c>
      <c r="R59" s="72">
        <v>-989365.87142857141</v>
      </c>
      <c r="S59" s="99" t="str">
        <f t="shared" si="5"/>
        <v>ไม่ผ่านเกณฑ์-แนวโน้มปสภ.ดีขึ้น</v>
      </c>
      <c r="U59" s="76" t="str">
        <f>IF($P$59&gt;=4,"ไม่ผ่านเกณฑ์","ผ่านเกณฑ์")</f>
        <v>ไม่ผ่านเกณฑ์</v>
      </c>
      <c r="V59" s="48">
        <f t="shared" si="6"/>
        <v>1</v>
      </c>
      <c r="W59" s="48">
        <f t="shared" si="7"/>
        <v>0</v>
      </c>
      <c r="X59" s="48">
        <f t="shared" si="8"/>
        <v>0</v>
      </c>
      <c r="Y59" s="48" t="str">
        <f t="shared" si="9"/>
        <v>-แนวโน้มปสภ.ดีขึ้น</v>
      </c>
    </row>
    <row r="60" spans="1:25" x14ac:dyDescent="0.4">
      <c r="A60" s="62">
        <v>56</v>
      </c>
      <c r="B60" s="63" t="s">
        <v>63</v>
      </c>
      <c r="C60" s="64" t="s">
        <v>67</v>
      </c>
      <c r="D60" s="63" t="s">
        <v>174</v>
      </c>
      <c r="E60" s="87">
        <v>2</v>
      </c>
      <c r="F60" s="66">
        <v>0.52</v>
      </c>
      <c r="G60" s="67">
        <v>3974073.1</v>
      </c>
      <c r="H60" s="68"/>
      <c r="I60" s="87">
        <v>2</v>
      </c>
      <c r="J60" s="82">
        <v>57.142857142857139</v>
      </c>
      <c r="K60" s="67">
        <v>331172.75833333336</v>
      </c>
      <c r="L60" s="90">
        <v>3</v>
      </c>
      <c r="M60" s="83">
        <v>0.26</v>
      </c>
      <c r="N60" s="72">
        <v>694551.01</v>
      </c>
      <c r="O60" s="73"/>
      <c r="P60" s="90">
        <v>3</v>
      </c>
      <c r="Q60" s="82">
        <v>85.714285714285708</v>
      </c>
      <c r="R60" s="72">
        <v>99221.572857142863</v>
      </c>
      <c r="S60" s="75" t="str">
        <f t="shared" si="5"/>
        <v>ผ่านเกณฑ์-แนวโน้มปสภ.ดีขึ้น</v>
      </c>
      <c r="U60" s="76" t="str">
        <f t="shared" ref="U60:U92" si="10">IF($P60&gt;=4,"ไม่ผ่านเกณฑ์","ผ่านเกณฑ์")</f>
        <v>ผ่านเกณฑ์</v>
      </c>
      <c r="V60" s="48">
        <f t="shared" si="6"/>
        <v>1</v>
      </c>
      <c r="W60" s="48">
        <f t="shared" si="7"/>
        <v>0</v>
      </c>
      <c r="X60" s="48">
        <f t="shared" si="8"/>
        <v>0</v>
      </c>
      <c r="Y60" s="48" t="str">
        <f t="shared" si="9"/>
        <v>-แนวโน้มปสภ.ดีขึ้น</v>
      </c>
    </row>
    <row r="61" spans="1:25" x14ac:dyDescent="0.4">
      <c r="A61" s="62">
        <v>57</v>
      </c>
      <c r="B61" s="63" t="s">
        <v>63</v>
      </c>
      <c r="C61" s="64" t="s">
        <v>68</v>
      </c>
      <c r="D61" s="63" t="s">
        <v>175</v>
      </c>
      <c r="E61" s="101">
        <v>4</v>
      </c>
      <c r="F61" s="83">
        <v>0.34</v>
      </c>
      <c r="G61" s="67">
        <v>52641895.039999999</v>
      </c>
      <c r="H61" s="93" t="s">
        <v>209</v>
      </c>
      <c r="I61" s="101">
        <v>4</v>
      </c>
      <c r="J61" s="82">
        <v>85.714285714285708</v>
      </c>
      <c r="K61" s="67">
        <v>4386824.5866666669</v>
      </c>
      <c r="L61" s="102">
        <v>2</v>
      </c>
      <c r="M61" s="66">
        <v>0.51</v>
      </c>
      <c r="N61" s="72">
        <v>70776562.510000005</v>
      </c>
      <c r="O61" s="73"/>
      <c r="P61" s="102">
        <v>2</v>
      </c>
      <c r="Q61" s="82">
        <v>71.428571428571431</v>
      </c>
      <c r="R61" s="72">
        <v>10110937.501428572</v>
      </c>
      <c r="S61" s="80" t="str">
        <f t="shared" si="5"/>
        <v>ผ่านเกณฑ์-แนวโน้มปสภ.ลดลง</v>
      </c>
      <c r="U61" s="76" t="str">
        <f t="shared" si="10"/>
        <v>ผ่านเกณฑ์</v>
      </c>
      <c r="V61" s="48">
        <f t="shared" si="6"/>
        <v>0</v>
      </c>
      <c r="W61" s="48">
        <f t="shared" si="7"/>
        <v>0</v>
      </c>
      <c r="X61" s="48">
        <f t="shared" si="8"/>
        <v>0</v>
      </c>
      <c r="Y61" s="48" t="str">
        <f t="shared" si="9"/>
        <v>-แนวโน้มปสภ.ลดลง</v>
      </c>
    </row>
    <row r="62" spans="1:25" x14ac:dyDescent="0.4">
      <c r="A62" s="62">
        <v>58</v>
      </c>
      <c r="B62" s="63" t="s">
        <v>63</v>
      </c>
      <c r="C62" s="64" t="s">
        <v>69</v>
      </c>
      <c r="D62" s="63" t="s">
        <v>176</v>
      </c>
      <c r="E62" s="81">
        <v>1</v>
      </c>
      <c r="F62" s="66">
        <v>4.1900000000000004</v>
      </c>
      <c r="G62" s="67">
        <v>-2763592.78</v>
      </c>
      <c r="H62" s="68"/>
      <c r="I62" s="81">
        <v>1</v>
      </c>
      <c r="J62" s="82">
        <v>100</v>
      </c>
      <c r="K62" s="67">
        <v>-230299.39833333332</v>
      </c>
      <c r="L62" s="77">
        <v>1</v>
      </c>
      <c r="M62" s="66">
        <v>3.51</v>
      </c>
      <c r="N62" s="72">
        <v>-1828625.54</v>
      </c>
      <c r="O62" s="73"/>
      <c r="P62" s="77">
        <v>1</v>
      </c>
      <c r="Q62" s="82">
        <v>100</v>
      </c>
      <c r="R62" s="74">
        <v>-261232.22</v>
      </c>
      <c r="S62" s="75" t="str">
        <f t="shared" si="5"/>
        <v>ผ่านเกณฑ์-แนวโน้มปสภ.ดีขึ้น</v>
      </c>
      <c r="U62" s="76" t="str">
        <f t="shared" si="10"/>
        <v>ผ่านเกณฑ์</v>
      </c>
      <c r="V62" s="48">
        <f t="shared" si="6"/>
        <v>0</v>
      </c>
      <c r="W62" s="48">
        <f t="shared" si="7"/>
        <v>1</v>
      </c>
      <c r="X62" s="48">
        <f t="shared" si="8"/>
        <v>0</v>
      </c>
      <c r="Y62" s="48" t="str">
        <f t="shared" si="9"/>
        <v>-แนวโน้มปสภ.ดีขึ้น</v>
      </c>
    </row>
    <row r="63" spans="1:25" x14ac:dyDescent="0.4">
      <c r="A63" s="62">
        <v>59</v>
      </c>
      <c r="B63" s="63" t="s">
        <v>63</v>
      </c>
      <c r="C63" s="64" t="s">
        <v>70</v>
      </c>
      <c r="D63" s="63" t="s">
        <v>177</v>
      </c>
      <c r="E63" s="103">
        <v>5</v>
      </c>
      <c r="F63" s="83">
        <v>0.44</v>
      </c>
      <c r="G63" s="67">
        <v>-1830478.31</v>
      </c>
      <c r="H63" s="93" t="s">
        <v>6</v>
      </c>
      <c r="I63" s="103">
        <v>5</v>
      </c>
      <c r="J63" s="82">
        <v>57.142857142857139</v>
      </c>
      <c r="K63" s="67">
        <v>-152539.85916666666</v>
      </c>
      <c r="L63" s="85">
        <v>7</v>
      </c>
      <c r="M63" s="83">
        <v>0.12</v>
      </c>
      <c r="N63" s="72">
        <v>876740.18</v>
      </c>
      <c r="O63" s="86" t="s">
        <v>208</v>
      </c>
      <c r="P63" s="85">
        <v>7</v>
      </c>
      <c r="Q63" s="82">
        <v>71.428571428571431</v>
      </c>
      <c r="R63" s="72">
        <v>125248.59714285715</v>
      </c>
      <c r="S63" s="99" t="str">
        <f t="shared" si="5"/>
        <v>ไม่ผ่านเกณฑ์-แนวโน้มปสภ.ดีขึ้น</v>
      </c>
      <c r="U63" s="76" t="str">
        <f t="shared" si="10"/>
        <v>ไม่ผ่านเกณฑ์</v>
      </c>
      <c r="V63" s="48">
        <f t="shared" si="6"/>
        <v>1</v>
      </c>
      <c r="W63" s="48">
        <f t="shared" si="7"/>
        <v>0</v>
      </c>
      <c r="X63" s="48">
        <f t="shared" si="8"/>
        <v>0</v>
      </c>
      <c r="Y63" s="48" t="str">
        <f t="shared" si="9"/>
        <v>-แนวโน้มปสภ.ดีขึ้น</v>
      </c>
    </row>
    <row r="64" spans="1:25" x14ac:dyDescent="0.4">
      <c r="A64" s="62">
        <v>60</v>
      </c>
      <c r="B64" s="63" t="s">
        <v>63</v>
      </c>
      <c r="C64" s="64" t="s">
        <v>71</v>
      </c>
      <c r="D64" s="63" t="s">
        <v>178</v>
      </c>
      <c r="E64" s="77">
        <v>1</v>
      </c>
      <c r="F64" s="66">
        <v>1.43</v>
      </c>
      <c r="G64" s="67">
        <v>-9741108.7799999993</v>
      </c>
      <c r="H64" s="68"/>
      <c r="I64" s="77">
        <v>1</v>
      </c>
      <c r="J64" s="78">
        <v>28.571428571428569</v>
      </c>
      <c r="K64" s="67">
        <v>-811759.06499999994</v>
      </c>
      <c r="L64" s="79">
        <v>1</v>
      </c>
      <c r="M64" s="66">
        <v>0.98</v>
      </c>
      <c r="N64" s="72">
        <v>-1602020.12</v>
      </c>
      <c r="O64" s="73"/>
      <c r="P64" s="79">
        <v>1</v>
      </c>
      <c r="Q64" s="82">
        <v>57.142857142857139</v>
      </c>
      <c r="R64" s="72">
        <v>-228860.01714285716</v>
      </c>
      <c r="S64" s="75" t="str">
        <f t="shared" si="5"/>
        <v>ผ่านเกณฑ์-แนวโน้มปสภ.ดีขึ้น</v>
      </c>
      <c r="U64" s="76" t="str">
        <f t="shared" si="10"/>
        <v>ผ่านเกณฑ์</v>
      </c>
      <c r="V64" s="48">
        <f t="shared" si="6"/>
        <v>1</v>
      </c>
      <c r="W64" s="48">
        <f t="shared" si="7"/>
        <v>0</v>
      </c>
      <c r="X64" s="48">
        <f t="shared" si="8"/>
        <v>0</v>
      </c>
      <c r="Y64" s="48" t="str">
        <f t="shared" si="9"/>
        <v>-แนวโน้มปสภ.ดีขึ้น</v>
      </c>
    </row>
    <row r="65" spans="1:25" x14ac:dyDescent="0.4">
      <c r="A65" s="62">
        <v>61</v>
      </c>
      <c r="B65" s="63" t="s">
        <v>63</v>
      </c>
      <c r="C65" s="64" t="s">
        <v>72</v>
      </c>
      <c r="D65" s="63" t="s">
        <v>179</v>
      </c>
      <c r="E65" s="79">
        <v>1</v>
      </c>
      <c r="F65" s="66">
        <v>1.32</v>
      </c>
      <c r="G65" s="67">
        <v>-6179607.7999999998</v>
      </c>
      <c r="H65" s="68"/>
      <c r="I65" s="79">
        <v>1</v>
      </c>
      <c r="J65" s="78">
        <v>42.857142857142854</v>
      </c>
      <c r="K65" s="67">
        <v>-514967.31666666665</v>
      </c>
      <c r="L65" s="104">
        <v>0</v>
      </c>
      <c r="M65" s="66">
        <v>0.82</v>
      </c>
      <c r="N65" s="72">
        <v>-1412998.18</v>
      </c>
      <c r="O65" s="73"/>
      <c r="P65" s="104">
        <v>0</v>
      </c>
      <c r="Q65" s="82">
        <v>57.142857142857139</v>
      </c>
      <c r="R65" s="72">
        <v>-201856.88285714286</v>
      </c>
      <c r="S65" s="75" t="str">
        <f t="shared" si="5"/>
        <v>ผ่านเกณฑ์-แนวโน้มปสภ.ดีขึ้น</v>
      </c>
      <c r="U65" s="76" t="str">
        <f t="shared" si="10"/>
        <v>ผ่านเกณฑ์</v>
      </c>
      <c r="V65" s="48">
        <f t="shared" si="6"/>
        <v>1</v>
      </c>
      <c r="W65" s="48">
        <f t="shared" si="7"/>
        <v>0</v>
      </c>
      <c r="X65" s="48">
        <f t="shared" si="8"/>
        <v>0</v>
      </c>
      <c r="Y65" s="48" t="str">
        <f t="shared" si="9"/>
        <v>-แนวโน้มปสภ.ดีขึ้น</v>
      </c>
    </row>
    <row r="66" spans="1:25" x14ac:dyDescent="0.4">
      <c r="A66" s="62">
        <v>62</v>
      </c>
      <c r="B66" s="63" t="s">
        <v>73</v>
      </c>
      <c r="C66" s="64" t="s">
        <v>74</v>
      </c>
      <c r="D66" s="63" t="s">
        <v>73</v>
      </c>
      <c r="E66" s="79">
        <v>1</v>
      </c>
      <c r="F66" s="66">
        <v>2.04</v>
      </c>
      <c r="G66" s="67">
        <v>8067690.6399999997</v>
      </c>
      <c r="H66" s="68"/>
      <c r="I66" s="79">
        <v>1</v>
      </c>
      <c r="J66" s="82">
        <v>57.142857142857139</v>
      </c>
      <c r="K66" s="67">
        <v>672307.55333333334</v>
      </c>
      <c r="L66" s="71">
        <v>0</v>
      </c>
      <c r="M66" s="66">
        <v>2.62</v>
      </c>
      <c r="N66" s="72">
        <v>115385319.15000001</v>
      </c>
      <c r="O66" s="73"/>
      <c r="P66" s="71">
        <v>0</v>
      </c>
      <c r="Q66" s="82">
        <v>71.428571428571431</v>
      </c>
      <c r="R66" s="72">
        <v>16483617.021428572</v>
      </c>
      <c r="S66" s="75" t="str">
        <f t="shared" si="5"/>
        <v>ผ่านเกณฑ์-แนวโน้มปสภ.ดีขึ้น</v>
      </c>
      <c r="U66" s="76" t="str">
        <f t="shared" si="10"/>
        <v>ผ่านเกณฑ์</v>
      </c>
      <c r="V66" s="48">
        <f t="shared" si="6"/>
        <v>1</v>
      </c>
      <c r="W66" s="48">
        <f t="shared" si="7"/>
        <v>0</v>
      </c>
      <c r="X66" s="48">
        <f t="shared" si="8"/>
        <v>0</v>
      </c>
      <c r="Y66" s="48" t="str">
        <f t="shared" si="9"/>
        <v>-แนวโน้มปสภ.ดีขึ้น</v>
      </c>
    </row>
    <row r="67" spans="1:25" x14ac:dyDescent="0.4">
      <c r="A67" s="62">
        <v>63</v>
      </c>
      <c r="B67" s="63" t="s">
        <v>73</v>
      </c>
      <c r="C67" s="64" t="s">
        <v>75</v>
      </c>
      <c r="D67" s="63" t="s">
        <v>180</v>
      </c>
      <c r="E67" s="79">
        <v>1</v>
      </c>
      <c r="F67" s="66">
        <v>1.36</v>
      </c>
      <c r="G67" s="67">
        <v>-19364903.789999999</v>
      </c>
      <c r="H67" s="68"/>
      <c r="I67" s="79">
        <v>1</v>
      </c>
      <c r="J67" s="82">
        <v>85.714285714285708</v>
      </c>
      <c r="K67" s="67">
        <v>-1613741.9824999999</v>
      </c>
      <c r="L67" s="79">
        <v>1</v>
      </c>
      <c r="M67" s="66">
        <v>0.98</v>
      </c>
      <c r="N67" s="72">
        <v>-8798069.8399999999</v>
      </c>
      <c r="O67" s="73"/>
      <c r="P67" s="79">
        <v>1</v>
      </c>
      <c r="Q67" s="82">
        <v>57.142857142857139</v>
      </c>
      <c r="R67" s="72">
        <v>-1256867.1199999999</v>
      </c>
      <c r="S67" s="80" t="str">
        <f t="shared" si="5"/>
        <v>ผ่านเกณฑ์-แนวโน้มปสภ.ลดลง</v>
      </c>
      <c r="U67" s="76" t="str">
        <f t="shared" si="10"/>
        <v>ผ่านเกณฑ์</v>
      </c>
      <c r="V67" s="48">
        <f t="shared" si="6"/>
        <v>0</v>
      </c>
      <c r="W67" s="48">
        <f t="shared" si="7"/>
        <v>0</v>
      </c>
      <c r="X67" s="48">
        <f t="shared" si="8"/>
        <v>0</v>
      </c>
      <c r="Y67" s="48" t="str">
        <f t="shared" si="9"/>
        <v>-แนวโน้มปสภ.ลดลง</v>
      </c>
    </row>
    <row r="68" spans="1:25" x14ac:dyDescent="0.4">
      <c r="A68" s="62">
        <v>64</v>
      </c>
      <c r="B68" s="63" t="s">
        <v>73</v>
      </c>
      <c r="C68" s="64" t="s">
        <v>76</v>
      </c>
      <c r="D68" s="63" t="s">
        <v>181</v>
      </c>
      <c r="E68" s="81">
        <v>1</v>
      </c>
      <c r="F68" s="66">
        <v>2.38</v>
      </c>
      <c r="G68" s="67">
        <v>-11273575.27</v>
      </c>
      <c r="H68" s="68"/>
      <c r="I68" s="81">
        <v>1</v>
      </c>
      <c r="J68" s="78">
        <v>42.857142857142854</v>
      </c>
      <c r="K68" s="67">
        <v>-939464.60583333333</v>
      </c>
      <c r="L68" s="81">
        <v>1</v>
      </c>
      <c r="M68" s="66">
        <v>1.55</v>
      </c>
      <c r="N68" s="72">
        <v>1247551.6599999999</v>
      </c>
      <c r="O68" s="73"/>
      <c r="P68" s="81">
        <v>1</v>
      </c>
      <c r="Q68" s="82">
        <v>71.428571428571431</v>
      </c>
      <c r="R68" s="72">
        <v>178221.66571428571</v>
      </c>
      <c r="S68" s="75" t="str">
        <f t="shared" si="5"/>
        <v>ผ่านเกณฑ์-แนวโน้มปสภ.ดีขึ้น</v>
      </c>
      <c r="U68" s="76" t="str">
        <f t="shared" si="10"/>
        <v>ผ่านเกณฑ์</v>
      </c>
      <c r="V68" s="48">
        <f t="shared" si="6"/>
        <v>1</v>
      </c>
      <c r="W68" s="48">
        <f t="shared" si="7"/>
        <v>0</v>
      </c>
      <c r="X68" s="48">
        <f t="shared" si="8"/>
        <v>0</v>
      </c>
      <c r="Y68" s="48" t="str">
        <f t="shared" si="9"/>
        <v>-แนวโน้มปสภ.ดีขึ้น</v>
      </c>
    </row>
    <row r="69" spans="1:25" x14ac:dyDescent="0.4">
      <c r="A69" s="62">
        <v>65</v>
      </c>
      <c r="B69" s="63" t="s">
        <v>73</v>
      </c>
      <c r="C69" s="64" t="s">
        <v>77</v>
      </c>
      <c r="D69" s="63" t="s">
        <v>182</v>
      </c>
      <c r="E69" s="65">
        <v>2</v>
      </c>
      <c r="F69" s="66">
        <v>0.9</v>
      </c>
      <c r="G69" s="67">
        <v>-1588828.99</v>
      </c>
      <c r="H69" s="68"/>
      <c r="I69" s="65">
        <v>2</v>
      </c>
      <c r="J69" s="69">
        <v>85.714285714285708</v>
      </c>
      <c r="K69" s="70">
        <v>-132402.41583333333</v>
      </c>
      <c r="L69" s="90">
        <v>3</v>
      </c>
      <c r="M69" s="66">
        <v>0.54</v>
      </c>
      <c r="N69" s="72">
        <v>774622.27</v>
      </c>
      <c r="O69" s="73"/>
      <c r="P69" s="90">
        <v>3</v>
      </c>
      <c r="Q69" s="69">
        <v>85.714285714285708</v>
      </c>
      <c r="R69" s="74">
        <v>110660.32428571429</v>
      </c>
      <c r="S69" s="75" t="str">
        <f t="shared" si="5"/>
        <v>ผ่านเกณฑ์-แนวโน้มปสภ.ดีขึ้น</v>
      </c>
      <c r="U69" s="76" t="str">
        <f t="shared" si="10"/>
        <v>ผ่านเกณฑ์</v>
      </c>
      <c r="V69" s="48">
        <f t="shared" ref="V69:V92" si="11">IF($Q69&gt;$J69,1,0)</f>
        <v>0</v>
      </c>
      <c r="W69" s="48">
        <f t="shared" ref="W69:W92" si="12">IF(AND($J69=$Q69,$Q69=100),1,0)</f>
        <v>0</v>
      </c>
      <c r="X69" s="48">
        <f t="shared" ref="X69:X92" si="13">IF(AND($J69=$Q69,$R69&gt;$K69),1,0)</f>
        <v>1</v>
      </c>
      <c r="Y69" s="48" t="str">
        <f t="shared" ref="Y69:Y92" si="14">IF(OR($W69+$V69&gt;0,$W69+$X69&gt;0),"-แนวโน้มปสภ.ดีขึ้น","-แนวโน้มปสภ.ลดลง")</f>
        <v>-แนวโน้มปสภ.ดีขึ้น</v>
      </c>
    </row>
    <row r="70" spans="1:25" x14ac:dyDescent="0.4">
      <c r="A70" s="62">
        <v>66</v>
      </c>
      <c r="B70" s="63" t="s">
        <v>73</v>
      </c>
      <c r="C70" s="64" t="s">
        <v>78</v>
      </c>
      <c r="D70" s="63" t="s">
        <v>183</v>
      </c>
      <c r="E70" s="77">
        <v>1</v>
      </c>
      <c r="F70" s="66">
        <v>1.71</v>
      </c>
      <c r="G70" s="67">
        <v>-2246904.0099999998</v>
      </c>
      <c r="H70" s="68"/>
      <c r="I70" s="77">
        <v>1</v>
      </c>
      <c r="J70" s="78">
        <v>0</v>
      </c>
      <c r="K70" s="67">
        <v>-187242.00083333332</v>
      </c>
      <c r="L70" s="84">
        <v>1</v>
      </c>
      <c r="M70" s="66">
        <v>0.93</v>
      </c>
      <c r="N70" s="72">
        <v>-5311741.13</v>
      </c>
      <c r="O70" s="73"/>
      <c r="P70" s="84">
        <v>1</v>
      </c>
      <c r="Q70" s="78">
        <v>42.857142857142854</v>
      </c>
      <c r="R70" s="72">
        <v>-758820.16142857145</v>
      </c>
      <c r="S70" s="75" t="str">
        <f t="shared" ref="S70:S92" si="15">_xlfn.CONCAT(U70&amp;Y70)</f>
        <v>ผ่านเกณฑ์-แนวโน้มปสภ.ดีขึ้น</v>
      </c>
      <c r="U70" s="76" t="str">
        <f t="shared" si="10"/>
        <v>ผ่านเกณฑ์</v>
      </c>
      <c r="V70" s="48">
        <f t="shared" si="11"/>
        <v>1</v>
      </c>
      <c r="W70" s="48">
        <f t="shared" si="12"/>
        <v>0</v>
      </c>
      <c r="X70" s="48">
        <f t="shared" si="13"/>
        <v>0</v>
      </c>
      <c r="Y70" s="48" t="str">
        <f t="shared" si="14"/>
        <v>-แนวโน้มปสภ.ดีขึ้น</v>
      </c>
    </row>
    <row r="71" spans="1:25" x14ac:dyDescent="0.4">
      <c r="A71" s="62">
        <v>67</v>
      </c>
      <c r="B71" s="63" t="s">
        <v>73</v>
      </c>
      <c r="C71" s="64" t="s">
        <v>79</v>
      </c>
      <c r="D71" s="63" t="s">
        <v>184</v>
      </c>
      <c r="E71" s="79">
        <v>1</v>
      </c>
      <c r="F71" s="66">
        <v>1.25</v>
      </c>
      <c r="G71" s="67">
        <v>-11738318.4</v>
      </c>
      <c r="H71" s="68"/>
      <c r="I71" s="79">
        <v>1</v>
      </c>
      <c r="J71" s="78">
        <v>28.571428571428569</v>
      </c>
      <c r="K71" s="70">
        <v>-978193.20000000007</v>
      </c>
      <c r="L71" s="65">
        <v>2</v>
      </c>
      <c r="M71" s="66">
        <v>0.74</v>
      </c>
      <c r="N71" s="72">
        <v>-9065477.4700000007</v>
      </c>
      <c r="O71" s="73"/>
      <c r="P71" s="65">
        <v>2</v>
      </c>
      <c r="Q71" s="78">
        <v>28.571428571428569</v>
      </c>
      <c r="R71" s="74">
        <v>-1295068.2100000002</v>
      </c>
      <c r="S71" s="80" t="str">
        <f t="shared" si="15"/>
        <v>ผ่านเกณฑ์-แนวโน้มปสภ.ลดลง</v>
      </c>
      <c r="U71" s="76" t="str">
        <f t="shared" si="10"/>
        <v>ผ่านเกณฑ์</v>
      </c>
      <c r="V71" s="48">
        <f t="shared" si="11"/>
        <v>0</v>
      </c>
      <c r="W71" s="48">
        <f t="shared" si="12"/>
        <v>0</v>
      </c>
      <c r="X71" s="48">
        <f t="shared" si="13"/>
        <v>0</v>
      </c>
      <c r="Y71" s="48" t="str">
        <f t="shared" si="14"/>
        <v>-แนวโน้มปสภ.ลดลง</v>
      </c>
    </row>
    <row r="72" spans="1:25" x14ac:dyDescent="0.4">
      <c r="A72" s="62">
        <v>68</v>
      </c>
      <c r="B72" s="63" t="s">
        <v>80</v>
      </c>
      <c r="C72" s="64" t="s">
        <v>81</v>
      </c>
      <c r="D72" s="63" t="s">
        <v>80</v>
      </c>
      <c r="E72" s="92">
        <v>0</v>
      </c>
      <c r="F72" s="66">
        <v>1.54</v>
      </c>
      <c r="G72" s="67">
        <v>149277284.09</v>
      </c>
      <c r="H72" s="68"/>
      <c r="I72" s="92">
        <v>0</v>
      </c>
      <c r="J72" s="82">
        <v>85.714285714285708</v>
      </c>
      <c r="K72" s="67">
        <v>12439773.674166666</v>
      </c>
      <c r="L72" s="77">
        <v>1</v>
      </c>
      <c r="M72" s="66">
        <v>1.4</v>
      </c>
      <c r="N72" s="105">
        <v>93704415.060000002</v>
      </c>
      <c r="O72" s="73"/>
      <c r="P72" s="77">
        <v>1</v>
      </c>
      <c r="Q72" s="82">
        <v>71.428571428571431</v>
      </c>
      <c r="R72" s="105">
        <v>13386345.008571429</v>
      </c>
      <c r="S72" s="80" t="str">
        <f t="shared" si="15"/>
        <v>ผ่านเกณฑ์-แนวโน้มปสภ.ลดลง</v>
      </c>
      <c r="U72" s="76" t="str">
        <f t="shared" si="10"/>
        <v>ผ่านเกณฑ์</v>
      </c>
      <c r="V72" s="48">
        <f t="shared" si="11"/>
        <v>0</v>
      </c>
      <c r="W72" s="48">
        <f t="shared" si="12"/>
        <v>0</v>
      </c>
      <c r="X72" s="48">
        <f t="shared" si="13"/>
        <v>0</v>
      </c>
      <c r="Y72" s="48" t="str">
        <f t="shared" si="14"/>
        <v>-แนวโน้มปสภ.ลดลง</v>
      </c>
    </row>
    <row r="73" spans="1:25" x14ac:dyDescent="0.4">
      <c r="A73" s="62">
        <v>69</v>
      </c>
      <c r="B73" s="63" t="s">
        <v>80</v>
      </c>
      <c r="C73" s="64" t="s">
        <v>82</v>
      </c>
      <c r="D73" s="63" t="s">
        <v>185</v>
      </c>
      <c r="E73" s="88">
        <v>6</v>
      </c>
      <c r="F73" s="66">
        <v>0.57999999999999996</v>
      </c>
      <c r="G73" s="67">
        <v>-8221075.6799999997</v>
      </c>
      <c r="H73" s="93" t="s">
        <v>6</v>
      </c>
      <c r="I73" s="88">
        <v>6</v>
      </c>
      <c r="J73" s="82">
        <v>71.428571428571431</v>
      </c>
      <c r="K73" s="67">
        <v>-685089.64</v>
      </c>
      <c r="L73" s="101">
        <v>4</v>
      </c>
      <c r="M73" s="66">
        <v>0.51</v>
      </c>
      <c r="N73" s="105">
        <v>-4155449.13</v>
      </c>
      <c r="O73" s="98" t="s">
        <v>6</v>
      </c>
      <c r="P73" s="101">
        <v>4</v>
      </c>
      <c r="Q73" s="82">
        <v>57.142857142857139</v>
      </c>
      <c r="R73" s="105">
        <v>-593635.59</v>
      </c>
      <c r="S73" s="95" t="str">
        <f t="shared" si="15"/>
        <v>ไม่ผ่านเกณฑ์-แนวโน้มปสภ.ลดลง</v>
      </c>
      <c r="T73" s="96"/>
      <c r="U73" s="76" t="str">
        <f t="shared" si="10"/>
        <v>ไม่ผ่านเกณฑ์</v>
      </c>
      <c r="V73" s="48">
        <f t="shared" si="11"/>
        <v>0</v>
      </c>
      <c r="W73" s="48">
        <f t="shared" si="12"/>
        <v>0</v>
      </c>
      <c r="X73" s="48">
        <f t="shared" si="13"/>
        <v>0</v>
      </c>
      <c r="Y73" s="48" t="str">
        <f t="shared" si="14"/>
        <v>-แนวโน้มปสภ.ลดลง</v>
      </c>
    </row>
    <row r="74" spans="1:25" x14ac:dyDescent="0.4">
      <c r="A74" s="62">
        <v>70</v>
      </c>
      <c r="B74" s="63" t="s">
        <v>80</v>
      </c>
      <c r="C74" s="64" t="s">
        <v>83</v>
      </c>
      <c r="D74" s="63" t="s">
        <v>186</v>
      </c>
      <c r="E74" s="103">
        <v>5</v>
      </c>
      <c r="F74" s="83">
        <v>0.31</v>
      </c>
      <c r="G74" s="67">
        <v>5318498.8499999996</v>
      </c>
      <c r="H74" s="93" t="s">
        <v>209</v>
      </c>
      <c r="I74" s="103">
        <v>5</v>
      </c>
      <c r="J74" s="78">
        <v>42.857142857142854</v>
      </c>
      <c r="K74" s="67">
        <v>443208.23749999999</v>
      </c>
      <c r="L74" s="101">
        <v>4</v>
      </c>
      <c r="M74" s="83">
        <v>0.36</v>
      </c>
      <c r="N74" s="105">
        <v>2232211.23</v>
      </c>
      <c r="O74" s="98" t="s">
        <v>209</v>
      </c>
      <c r="P74" s="101">
        <v>4</v>
      </c>
      <c r="Q74" s="82">
        <v>71.428571428571431</v>
      </c>
      <c r="R74" s="105">
        <v>318887.31857142859</v>
      </c>
      <c r="S74" s="99" t="str">
        <f t="shared" si="15"/>
        <v>ไม่ผ่านเกณฑ์-แนวโน้มปสภ.ดีขึ้น</v>
      </c>
      <c r="U74" s="76" t="str">
        <f t="shared" si="10"/>
        <v>ไม่ผ่านเกณฑ์</v>
      </c>
      <c r="V74" s="48">
        <f t="shared" si="11"/>
        <v>1</v>
      </c>
      <c r="W74" s="48">
        <f t="shared" si="12"/>
        <v>0</v>
      </c>
      <c r="X74" s="48">
        <f t="shared" si="13"/>
        <v>0</v>
      </c>
      <c r="Y74" s="48" t="str">
        <f t="shared" si="14"/>
        <v>-แนวโน้มปสภ.ดีขึ้น</v>
      </c>
    </row>
    <row r="75" spans="1:25" x14ac:dyDescent="0.4">
      <c r="A75" s="62">
        <v>71</v>
      </c>
      <c r="B75" s="63" t="s">
        <v>80</v>
      </c>
      <c r="C75" s="64" t="s">
        <v>84</v>
      </c>
      <c r="D75" s="63" t="s">
        <v>187</v>
      </c>
      <c r="E75" s="102">
        <v>2</v>
      </c>
      <c r="F75" s="66">
        <v>0.72</v>
      </c>
      <c r="G75" s="67">
        <v>10527453.33</v>
      </c>
      <c r="H75" s="68"/>
      <c r="I75" s="102">
        <v>2</v>
      </c>
      <c r="J75" s="69">
        <v>57.142857142857139</v>
      </c>
      <c r="K75" s="70">
        <v>877287.77749999997</v>
      </c>
      <c r="L75" s="65">
        <v>2</v>
      </c>
      <c r="M75" s="66">
        <v>0.79</v>
      </c>
      <c r="N75" s="105">
        <v>344979.22</v>
      </c>
      <c r="O75" s="73"/>
      <c r="P75" s="65">
        <v>2</v>
      </c>
      <c r="Q75" s="69">
        <v>57.142857142857139</v>
      </c>
      <c r="R75" s="106">
        <v>49282.745714285709</v>
      </c>
      <c r="S75" s="80" t="str">
        <f t="shared" si="15"/>
        <v>ผ่านเกณฑ์-แนวโน้มปสภ.ลดลง</v>
      </c>
      <c r="U75" s="76" t="str">
        <f t="shared" si="10"/>
        <v>ผ่านเกณฑ์</v>
      </c>
      <c r="V75" s="48">
        <f t="shared" si="11"/>
        <v>0</v>
      </c>
      <c r="W75" s="48">
        <f t="shared" si="12"/>
        <v>0</v>
      </c>
      <c r="X75" s="48">
        <f t="shared" si="13"/>
        <v>0</v>
      </c>
      <c r="Y75" s="48" t="str">
        <f t="shared" si="14"/>
        <v>-แนวโน้มปสภ.ลดลง</v>
      </c>
    </row>
    <row r="76" spans="1:25" x14ac:dyDescent="0.4">
      <c r="A76" s="62">
        <v>72</v>
      </c>
      <c r="B76" s="63" t="s">
        <v>80</v>
      </c>
      <c r="C76" s="64" t="s">
        <v>85</v>
      </c>
      <c r="D76" s="63" t="s">
        <v>188</v>
      </c>
      <c r="E76" s="84">
        <v>1</v>
      </c>
      <c r="F76" s="66">
        <v>6.05</v>
      </c>
      <c r="G76" s="67">
        <v>-889163.05</v>
      </c>
      <c r="H76" s="68"/>
      <c r="I76" s="84">
        <v>1</v>
      </c>
      <c r="J76" s="78">
        <v>28.571428571428569</v>
      </c>
      <c r="K76" s="67">
        <v>-74096.920833333337</v>
      </c>
      <c r="L76" s="84">
        <v>1</v>
      </c>
      <c r="M76" s="66">
        <v>1.7</v>
      </c>
      <c r="N76" s="105">
        <v>-1254799.75</v>
      </c>
      <c r="O76" s="73"/>
      <c r="P76" s="84">
        <v>1</v>
      </c>
      <c r="Q76" s="78">
        <v>14.285714285714285</v>
      </c>
      <c r="R76" s="105">
        <v>-179257.10714285713</v>
      </c>
      <c r="S76" s="80" t="str">
        <f t="shared" si="15"/>
        <v>ผ่านเกณฑ์-แนวโน้มปสภ.ลดลง</v>
      </c>
      <c r="U76" s="76" t="str">
        <f t="shared" si="10"/>
        <v>ผ่านเกณฑ์</v>
      </c>
      <c r="V76" s="48">
        <f t="shared" si="11"/>
        <v>0</v>
      </c>
      <c r="W76" s="48">
        <f t="shared" si="12"/>
        <v>0</v>
      </c>
      <c r="X76" s="48">
        <f t="shared" si="13"/>
        <v>0</v>
      </c>
      <c r="Y76" s="48" t="str">
        <f t="shared" si="14"/>
        <v>-แนวโน้มปสภ.ลดลง</v>
      </c>
    </row>
    <row r="77" spans="1:25" x14ac:dyDescent="0.4">
      <c r="A77" s="62">
        <v>73</v>
      </c>
      <c r="B77" s="63" t="s">
        <v>80</v>
      </c>
      <c r="C77" s="64" t="s">
        <v>86</v>
      </c>
      <c r="D77" s="63" t="s">
        <v>189</v>
      </c>
      <c r="E77" s="107">
        <v>5</v>
      </c>
      <c r="F77" s="83">
        <v>0.48</v>
      </c>
      <c r="G77" s="67">
        <v>4226889.5</v>
      </c>
      <c r="H77" s="93" t="s">
        <v>209</v>
      </c>
      <c r="I77" s="107">
        <v>5</v>
      </c>
      <c r="J77" s="69">
        <v>57.142857142857139</v>
      </c>
      <c r="K77" s="70">
        <v>352240.79166666669</v>
      </c>
      <c r="L77" s="90">
        <v>3</v>
      </c>
      <c r="M77" s="83">
        <v>0.48</v>
      </c>
      <c r="N77" s="105">
        <v>1779505.02</v>
      </c>
      <c r="O77" s="73"/>
      <c r="P77" s="90">
        <v>3</v>
      </c>
      <c r="Q77" s="69">
        <v>57.142857142857139</v>
      </c>
      <c r="R77" s="106">
        <v>254215.00285714286</v>
      </c>
      <c r="S77" s="80" t="str">
        <f t="shared" si="15"/>
        <v>ผ่านเกณฑ์-แนวโน้มปสภ.ลดลง</v>
      </c>
      <c r="U77" s="76" t="str">
        <f t="shared" si="10"/>
        <v>ผ่านเกณฑ์</v>
      </c>
      <c r="V77" s="48">
        <f t="shared" si="11"/>
        <v>0</v>
      </c>
      <c r="W77" s="48">
        <f t="shared" si="12"/>
        <v>0</v>
      </c>
      <c r="X77" s="48">
        <f t="shared" si="13"/>
        <v>0</v>
      </c>
      <c r="Y77" s="48" t="str">
        <f t="shared" si="14"/>
        <v>-แนวโน้มปสภ.ลดลง</v>
      </c>
    </row>
    <row r="78" spans="1:25" x14ac:dyDescent="0.4">
      <c r="A78" s="62">
        <v>74</v>
      </c>
      <c r="B78" s="63" t="s">
        <v>80</v>
      </c>
      <c r="C78" s="64" t="s">
        <v>87</v>
      </c>
      <c r="D78" s="63" t="s">
        <v>190</v>
      </c>
      <c r="E78" s="88">
        <v>6</v>
      </c>
      <c r="F78" s="83">
        <v>0.39</v>
      </c>
      <c r="G78" s="67">
        <v>-16863167.5</v>
      </c>
      <c r="H78" s="89" t="s">
        <v>208</v>
      </c>
      <c r="I78" s="88">
        <v>6</v>
      </c>
      <c r="J78" s="82">
        <v>85.714285714285708</v>
      </c>
      <c r="K78" s="67">
        <v>-1405263.9583333333</v>
      </c>
      <c r="L78" s="90">
        <v>3</v>
      </c>
      <c r="M78" s="83">
        <v>0.46</v>
      </c>
      <c r="N78" s="105">
        <v>10039099.18</v>
      </c>
      <c r="O78" s="73"/>
      <c r="P78" s="90">
        <v>3</v>
      </c>
      <c r="Q78" s="82">
        <v>100</v>
      </c>
      <c r="R78" s="105">
        <v>1434157.0257142857</v>
      </c>
      <c r="S78" s="75" t="str">
        <f t="shared" si="15"/>
        <v>ผ่านเกณฑ์-แนวโน้มปสภ.ดีขึ้น</v>
      </c>
      <c r="U78" s="76" t="str">
        <f t="shared" si="10"/>
        <v>ผ่านเกณฑ์</v>
      </c>
      <c r="V78" s="48">
        <f t="shared" si="11"/>
        <v>1</v>
      </c>
      <c r="W78" s="48">
        <f t="shared" si="12"/>
        <v>0</v>
      </c>
      <c r="X78" s="48">
        <f t="shared" si="13"/>
        <v>0</v>
      </c>
      <c r="Y78" s="48" t="str">
        <f t="shared" si="14"/>
        <v>-แนวโน้มปสภ.ดีขึ้น</v>
      </c>
    </row>
    <row r="79" spans="1:25" x14ac:dyDescent="0.4">
      <c r="A79" s="62">
        <v>75</v>
      </c>
      <c r="B79" s="63" t="s">
        <v>80</v>
      </c>
      <c r="C79" s="64" t="s">
        <v>88</v>
      </c>
      <c r="D79" s="63" t="s">
        <v>191</v>
      </c>
      <c r="E79" s="90">
        <v>3</v>
      </c>
      <c r="F79" s="66">
        <v>0.72</v>
      </c>
      <c r="G79" s="67">
        <v>-6808946.9000000004</v>
      </c>
      <c r="H79" s="68"/>
      <c r="I79" s="90">
        <v>3</v>
      </c>
      <c r="J79" s="69">
        <v>85.714285714285708</v>
      </c>
      <c r="K79" s="70">
        <v>-567412.2416666667</v>
      </c>
      <c r="L79" s="90">
        <v>3</v>
      </c>
      <c r="M79" s="66">
        <v>0.68</v>
      </c>
      <c r="N79" s="105">
        <v>1013742.9</v>
      </c>
      <c r="O79" s="73"/>
      <c r="P79" s="90">
        <v>3</v>
      </c>
      <c r="Q79" s="69">
        <v>85.714285714285708</v>
      </c>
      <c r="R79" s="106">
        <v>144820.4142857143</v>
      </c>
      <c r="S79" s="75" t="str">
        <f t="shared" si="15"/>
        <v>ผ่านเกณฑ์-แนวโน้มปสภ.ดีขึ้น</v>
      </c>
      <c r="U79" s="76" t="str">
        <f t="shared" si="10"/>
        <v>ผ่านเกณฑ์</v>
      </c>
      <c r="V79" s="48">
        <f t="shared" si="11"/>
        <v>0</v>
      </c>
      <c r="W79" s="48">
        <f t="shared" si="12"/>
        <v>0</v>
      </c>
      <c r="X79" s="48">
        <f t="shared" si="13"/>
        <v>1</v>
      </c>
      <c r="Y79" s="48" t="str">
        <f t="shared" si="14"/>
        <v>-แนวโน้มปสภ.ดีขึ้น</v>
      </c>
    </row>
    <row r="80" spans="1:25" x14ac:dyDescent="0.4">
      <c r="A80" s="62">
        <v>76</v>
      </c>
      <c r="B80" s="63" t="s">
        <v>80</v>
      </c>
      <c r="C80" s="64" t="s">
        <v>89</v>
      </c>
      <c r="D80" s="63" t="s">
        <v>192</v>
      </c>
      <c r="E80" s="90">
        <v>3</v>
      </c>
      <c r="F80" s="83">
        <v>0.32</v>
      </c>
      <c r="G80" s="67">
        <v>36366.559999999998</v>
      </c>
      <c r="H80" s="68"/>
      <c r="I80" s="90">
        <v>3</v>
      </c>
      <c r="J80" s="69">
        <v>57.142857142857139</v>
      </c>
      <c r="K80" s="70">
        <v>3030.5466666666666</v>
      </c>
      <c r="L80" s="101">
        <v>4</v>
      </c>
      <c r="M80" s="83">
        <v>0.37</v>
      </c>
      <c r="N80" s="105">
        <v>2148095.7000000002</v>
      </c>
      <c r="O80" s="98" t="s">
        <v>209</v>
      </c>
      <c r="P80" s="101">
        <v>4</v>
      </c>
      <c r="Q80" s="69">
        <v>57.142857142857139</v>
      </c>
      <c r="R80" s="106">
        <v>306870.8142857143</v>
      </c>
      <c r="S80" s="99" t="str">
        <f t="shared" si="15"/>
        <v>ไม่ผ่านเกณฑ์-แนวโน้มปสภ.ดีขึ้น</v>
      </c>
      <c r="U80" s="76" t="str">
        <f t="shared" si="10"/>
        <v>ไม่ผ่านเกณฑ์</v>
      </c>
      <c r="V80" s="48">
        <f t="shared" si="11"/>
        <v>0</v>
      </c>
      <c r="W80" s="48">
        <f t="shared" si="12"/>
        <v>0</v>
      </c>
      <c r="X80" s="48">
        <f t="shared" si="13"/>
        <v>1</v>
      </c>
      <c r="Y80" s="48" t="str">
        <f t="shared" si="14"/>
        <v>-แนวโน้มปสภ.ดีขึ้น</v>
      </c>
    </row>
    <row r="81" spans="1:25" x14ac:dyDescent="0.4">
      <c r="A81" s="62">
        <v>77</v>
      </c>
      <c r="B81" s="63" t="s">
        <v>80</v>
      </c>
      <c r="C81" s="64" t="s">
        <v>90</v>
      </c>
      <c r="D81" s="63" t="s">
        <v>193</v>
      </c>
      <c r="E81" s="84">
        <v>1</v>
      </c>
      <c r="F81" s="66">
        <v>1.69</v>
      </c>
      <c r="G81" s="67">
        <v>-5284163.63</v>
      </c>
      <c r="H81" s="68"/>
      <c r="I81" s="84">
        <v>1</v>
      </c>
      <c r="J81" s="82">
        <v>57.142857142857139</v>
      </c>
      <c r="K81" s="67">
        <v>-440346.96916666668</v>
      </c>
      <c r="L81" s="81">
        <v>1</v>
      </c>
      <c r="M81" s="66">
        <v>0.98</v>
      </c>
      <c r="N81" s="105">
        <v>-5626385.5499999998</v>
      </c>
      <c r="O81" s="73"/>
      <c r="P81" s="81">
        <v>1</v>
      </c>
      <c r="Q81" s="82">
        <v>71.428571428571431</v>
      </c>
      <c r="R81" s="105">
        <v>-803769.36428571423</v>
      </c>
      <c r="S81" s="75" t="str">
        <f t="shared" si="15"/>
        <v>ผ่านเกณฑ์-แนวโน้มปสภ.ดีขึ้น</v>
      </c>
      <c r="U81" s="76" t="str">
        <f t="shared" si="10"/>
        <v>ผ่านเกณฑ์</v>
      </c>
      <c r="V81" s="48">
        <f t="shared" si="11"/>
        <v>1</v>
      </c>
      <c r="W81" s="48">
        <f t="shared" si="12"/>
        <v>0</v>
      </c>
      <c r="X81" s="48">
        <f t="shared" si="13"/>
        <v>0</v>
      </c>
      <c r="Y81" s="48" t="str">
        <f t="shared" si="14"/>
        <v>-แนวโน้มปสภ.ดีขึ้น</v>
      </c>
    </row>
    <row r="82" spans="1:25" x14ac:dyDescent="0.4">
      <c r="A82" s="62">
        <v>78</v>
      </c>
      <c r="B82" s="63" t="s">
        <v>80</v>
      </c>
      <c r="C82" s="64" t="s">
        <v>91</v>
      </c>
      <c r="D82" s="63" t="s">
        <v>194</v>
      </c>
      <c r="E82" s="87">
        <v>2</v>
      </c>
      <c r="F82" s="66">
        <v>0.55000000000000004</v>
      </c>
      <c r="G82" s="67">
        <v>-13716724.310000001</v>
      </c>
      <c r="H82" s="68"/>
      <c r="I82" s="87">
        <v>2</v>
      </c>
      <c r="J82" s="82">
        <v>71.428571428571431</v>
      </c>
      <c r="K82" s="67">
        <v>-1143060.3591666666</v>
      </c>
      <c r="L82" s="65">
        <v>2</v>
      </c>
      <c r="M82" s="83">
        <v>0.34</v>
      </c>
      <c r="N82" s="105">
        <v>1834551.36</v>
      </c>
      <c r="O82" s="73"/>
      <c r="P82" s="65">
        <v>2</v>
      </c>
      <c r="Q82" s="82">
        <v>85.714285714285708</v>
      </c>
      <c r="R82" s="105">
        <v>262078.76571428572</v>
      </c>
      <c r="S82" s="75" t="str">
        <f t="shared" si="15"/>
        <v>ผ่านเกณฑ์-แนวโน้มปสภ.ดีขึ้น</v>
      </c>
      <c r="U82" s="76" t="str">
        <f t="shared" si="10"/>
        <v>ผ่านเกณฑ์</v>
      </c>
      <c r="V82" s="48">
        <f t="shared" si="11"/>
        <v>1</v>
      </c>
      <c r="W82" s="48">
        <f t="shared" si="12"/>
        <v>0</v>
      </c>
      <c r="X82" s="48">
        <f t="shared" si="13"/>
        <v>0</v>
      </c>
      <c r="Y82" s="48" t="str">
        <f t="shared" si="14"/>
        <v>-แนวโน้มปสภ.ดีขึ้น</v>
      </c>
    </row>
    <row r="83" spans="1:25" x14ac:dyDescent="0.4">
      <c r="A83" s="62">
        <v>79</v>
      </c>
      <c r="B83" s="63" t="s">
        <v>80</v>
      </c>
      <c r="C83" s="64" t="s">
        <v>92</v>
      </c>
      <c r="D83" s="63" t="s">
        <v>195</v>
      </c>
      <c r="E83" s="88">
        <v>6</v>
      </c>
      <c r="F83" s="66">
        <v>0.52</v>
      </c>
      <c r="G83" s="67">
        <v>-36473754.979999997</v>
      </c>
      <c r="H83" s="93" t="s">
        <v>6</v>
      </c>
      <c r="I83" s="88">
        <v>6</v>
      </c>
      <c r="J83" s="69">
        <v>71.428571428571431</v>
      </c>
      <c r="K83" s="70">
        <v>-3039479.5816666665</v>
      </c>
      <c r="L83" s="101">
        <v>4</v>
      </c>
      <c r="M83" s="83">
        <v>0.45</v>
      </c>
      <c r="N83" s="105">
        <v>-8052451.0599999996</v>
      </c>
      <c r="O83" s="98" t="s">
        <v>6</v>
      </c>
      <c r="P83" s="101">
        <v>4</v>
      </c>
      <c r="Q83" s="69">
        <v>71.428571428571431</v>
      </c>
      <c r="R83" s="106">
        <v>-1150350.1514285714</v>
      </c>
      <c r="S83" s="99" t="str">
        <f t="shared" si="15"/>
        <v>ไม่ผ่านเกณฑ์-แนวโน้มปสภ.ดีขึ้น</v>
      </c>
      <c r="U83" s="76" t="str">
        <f t="shared" si="10"/>
        <v>ไม่ผ่านเกณฑ์</v>
      </c>
      <c r="V83" s="48">
        <f t="shared" si="11"/>
        <v>0</v>
      </c>
      <c r="W83" s="48">
        <f t="shared" si="12"/>
        <v>0</v>
      </c>
      <c r="X83" s="48">
        <f t="shared" si="13"/>
        <v>1</v>
      </c>
      <c r="Y83" s="48" t="str">
        <f t="shared" si="14"/>
        <v>-แนวโน้มปสภ.ดีขึ้น</v>
      </c>
    </row>
    <row r="84" spans="1:25" x14ac:dyDescent="0.4">
      <c r="A84" s="62">
        <v>80</v>
      </c>
      <c r="B84" s="63" t="s">
        <v>80</v>
      </c>
      <c r="C84" s="64" t="s">
        <v>93</v>
      </c>
      <c r="D84" s="63" t="s">
        <v>196</v>
      </c>
      <c r="E84" s="79">
        <v>1</v>
      </c>
      <c r="F84" s="66">
        <v>2.2000000000000002</v>
      </c>
      <c r="G84" s="67">
        <v>-20845041.379999999</v>
      </c>
      <c r="H84" s="68"/>
      <c r="I84" s="79">
        <v>1</v>
      </c>
      <c r="J84" s="82">
        <v>57.142857142857139</v>
      </c>
      <c r="K84" s="67">
        <v>-1737086.7816666665</v>
      </c>
      <c r="L84" s="79">
        <v>1</v>
      </c>
      <c r="M84" s="66">
        <v>1.72</v>
      </c>
      <c r="N84" s="105">
        <v>2792878.05</v>
      </c>
      <c r="O84" s="73"/>
      <c r="P84" s="79">
        <v>1</v>
      </c>
      <c r="Q84" s="82">
        <v>71.428571428571431</v>
      </c>
      <c r="R84" s="105">
        <v>398982.57857142854</v>
      </c>
      <c r="S84" s="75" t="str">
        <f t="shared" si="15"/>
        <v>ผ่านเกณฑ์-แนวโน้มปสภ.ดีขึ้น</v>
      </c>
      <c r="U84" s="76" t="str">
        <f t="shared" si="10"/>
        <v>ผ่านเกณฑ์</v>
      </c>
      <c r="V84" s="48">
        <f t="shared" si="11"/>
        <v>1</v>
      </c>
      <c r="W84" s="48">
        <f t="shared" si="12"/>
        <v>0</v>
      </c>
      <c r="X84" s="48">
        <f t="shared" si="13"/>
        <v>0</v>
      </c>
      <c r="Y84" s="48" t="str">
        <f t="shared" si="14"/>
        <v>-แนวโน้มปสภ.ดีขึ้น</v>
      </c>
    </row>
    <row r="85" spans="1:25" x14ac:dyDescent="0.4">
      <c r="A85" s="62">
        <v>81</v>
      </c>
      <c r="B85" s="63" t="s">
        <v>80</v>
      </c>
      <c r="C85" s="64" t="s">
        <v>94</v>
      </c>
      <c r="D85" s="63" t="s">
        <v>197</v>
      </c>
      <c r="E85" s="81">
        <v>1</v>
      </c>
      <c r="F85" s="66">
        <v>0.96</v>
      </c>
      <c r="G85" s="67">
        <v>-26225784.530000001</v>
      </c>
      <c r="H85" s="68"/>
      <c r="I85" s="81">
        <v>1</v>
      </c>
      <c r="J85" s="82">
        <v>85.714285714285708</v>
      </c>
      <c r="K85" s="67">
        <v>-2185482.0441666669</v>
      </c>
      <c r="L85" s="81">
        <v>1</v>
      </c>
      <c r="M85" s="66">
        <v>0.83</v>
      </c>
      <c r="N85" s="105">
        <v>-7009022.4900000002</v>
      </c>
      <c r="O85" s="73"/>
      <c r="P85" s="81">
        <v>1</v>
      </c>
      <c r="Q85" s="82">
        <v>57.142857142857139</v>
      </c>
      <c r="R85" s="105">
        <v>-1001288.9271428572</v>
      </c>
      <c r="S85" s="80" t="str">
        <f t="shared" si="15"/>
        <v>ผ่านเกณฑ์-แนวโน้มปสภ.ลดลง</v>
      </c>
      <c r="U85" s="76" t="str">
        <f t="shared" si="10"/>
        <v>ผ่านเกณฑ์</v>
      </c>
      <c r="V85" s="48">
        <f t="shared" si="11"/>
        <v>0</v>
      </c>
      <c r="W85" s="48">
        <f t="shared" si="12"/>
        <v>0</v>
      </c>
      <c r="X85" s="48">
        <f t="shared" si="13"/>
        <v>0</v>
      </c>
      <c r="Y85" s="48" t="str">
        <f t="shared" si="14"/>
        <v>-แนวโน้มปสภ.ลดลง</v>
      </c>
    </row>
    <row r="86" spans="1:25" x14ac:dyDescent="0.4">
      <c r="A86" s="62">
        <v>82</v>
      </c>
      <c r="B86" s="63" t="s">
        <v>80</v>
      </c>
      <c r="C86" s="64" t="s">
        <v>95</v>
      </c>
      <c r="D86" s="63" t="s">
        <v>198</v>
      </c>
      <c r="E86" s="88">
        <v>6</v>
      </c>
      <c r="F86" s="66">
        <v>0.77</v>
      </c>
      <c r="G86" s="67">
        <v>-15015877.6</v>
      </c>
      <c r="H86" s="93" t="s">
        <v>6</v>
      </c>
      <c r="I86" s="88">
        <v>6</v>
      </c>
      <c r="J86" s="82">
        <v>85.714285714285708</v>
      </c>
      <c r="K86" s="67">
        <v>-1251323.1333333333</v>
      </c>
      <c r="L86" s="90">
        <v>3</v>
      </c>
      <c r="M86" s="66">
        <v>0.55000000000000004</v>
      </c>
      <c r="N86" s="105">
        <v>-3237831.6</v>
      </c>
      <c r="O86" s="73"/>
      <c r="P86" s="90">
        <v>3</v>
      </c>
      <c r="Q86" s="82">
        <v>57.142857142857139</v>
      </c>
      <c r="R86" s="105">
        <v>-462547.37142857147</v>
      </c>
      <c r="S86" s="80" t="str">
        <f t="shared" si="15"/>
        <v>ผ่านเกณฑ์-แนวโน้มปสภ.ลดลง</v>
      </c>
      <c r="U86" s="76" t="str">
        <f t="shared" si="10"/>
        <v>ผ่านเกณฑ์</v>
      </c>
      <c r="V86" s="48">
        <f t="shared" si="11"/>
        <v>0</v>
      </c>
      <c r="W86" s="48">
        <f t="shared" si="12"/>
        <v>0</v>
      </c>
      <c r="X86" s="48">
        <f t="shared" si="13"/>
        <v>0</v>
      </c>
      <c r="Y86" s="48" t="str">
        <f t="shared" si="14"/>
        <v>-แนวโน้มปสภ.ลดลง</v>
      </c>
    </row>
    <row r="87" spans="1:25" x14ac:dyDescent="0.4">
      <c r="A87" s="62">
        <v>83</v>
      </c>
      <c r="B87" s="63" t="s">
        <v>80</v>
      </c>
      <c r="C87" s="64" t="s">
        <v>96</v>
      </c>
      <c r="D87" s="63" t="s">
        <v>199</v>
      </c>
      <c r="E87" s="101">
        <v>4</v>
      </c>
      <c r="F87" s="66">
        <v>0.54</v>
      </c>
      <c r="G87" s="67">
        <v>-9563692.2200000007</v>
      </c>
      <c r="H87" s="93" t="s">
        <v>6</v>
      </c>
      <c r="I87" s="101">
        <v>4</v>
      </c>
      <c r="J87" s="82">
        <v>57.142857142857139</v>
      </c>
      <c r="K87" s="67">
        <v>-796974.35166666668</v>
      </c>
      <c r="L87" s="90">
        <v>3</v>
      </c>
      <c r="M87" s="66">
        <v>0.52</v>
      </c>
      <c r="N87" s="105">
        <v>-1021479.35</v>
      </c>
      <c r="O87" s="73"/>
      <c r="P87" s="90">
        <v>3</v>
      </c>
      <c r="Q87" s="78">
        <v>42.857142857142854</v>
      </c>
      <c r="R87" s="105">
        <v>-145925.62142857144</v>
      </c>
      <c r="S87" s="80" t="str">
        <f t="shared" si="15"/>
        <v>ผ่านเกณฑ์-แนวโน้มปสภ.ลดลง</v>
      </c>
      <c r="U87" s="76" t="str">
        <f t="shared" si="10"/>
        <v>ผ่านเกณฑ์</v>
      </c>
      <c r="V87" s="48">
        <f t="shared" si="11"/>
        <v>0</v>
      </c>
      <c r="W87" s="48">
        <f t="shared" si="12"/>
        <v>0</v>
      </c>
      <c r="X87" s="48">
        <f t="shared" si="13"/>
        <v>0</v>
      </c>
      <c r="Y87" s="48" t="str">
        <f t="shared" si="14"/>
        <v>-แนวโน้มปสภ.ลดลง</v>
      </c>
    </row>
    <row r="88" spans="1:25" x14ac:dyDescent="0.4">
      <c r="A88" s="62">
        <v>84</v>
      </c>
      <c r="B88" s="63" t="s">
        <v>80</v>
      </c>
      <c r="C88" s="64" t="s">
        <v>97</v>
      </c>
      <c r="D88" s="63" t="s">
        <v>200</v>
      </c>
      <c r="E88" s="81">
        <v>1</v>
      </c>
      <c r="F88" s="66">
        <v>1.06</v>
      </c>
      <c r="G88" s="67">
        <v>-452744.43</v>
      </c>
      <c r="H88" s="68"/>
      <c r="I88" s="81">
        <v>1</v>
      </c>
      <c r="J88" s="82">
        <v>57.142857142857139</v>
      </c>
      <c r="K88" s="67">
        <v>-37728.702499999999</v>
      </c>
      <c r="L88" s="77">
        <v>1</v>
      </c>
      <c r="M88" s="66">
        <v>0.9</v>
      </c>
      <c r="N88" s="105">
        <v>1752369.93</v>
      </c>
      <c r="O88" s="73"/>
      <c r="P88" s="77">
        <v>1</v>
      </c>
      <c r="Q88" s="82">
        <v>57.142857142857139</v>
      </c>
      <c r="R88" s="105">
        <v>250338.56142857141</v>
      </c>
      <c r="S88" s="75" t="str">
        <f t="shared" si="15"/>
        <v>ผ่านเกณฑ์-แนวโน้มปสภ.ดีขึ้น</v>
      </c>
      <c r="U88" s="76" t="str">
        <f t="shared" si="10"/>
        <v>ผ่านเกณฑ์</v>
      </c>
      <c r="V88" s="48">
        <f t="shared" si="11"/>
        <v>0</v>
      </c>
      <c r="W88" s="48">
        <f t="shared" si="12"/>
        <v>0</v>
      </c>
      <c r="X88" s="48">
        <f t="shared" si="13"/>
        <v>1</v>
      </c>
      <c r="Y88" s="48" t="str">
        <f t="shared" si="14"/>
        <v>-แนวโน้มปสภ.ดีขึ้น</v>
      </c>
    </row>
    <row r="89" spans="1:25" x14ac:dyDescent="0.4">
      <c r="A89" s="62">
        <v>85</v>
      </c>
      <c r="B89" s="63" t="s">
        <v>80</v>
      </c>
      <c r="C89" s="64" t="s">
        <v>98</v>
      </c>
      <c r="D89" s="63" t="s">
        <v>201</v>
      </c>
      <c r="E89" s="100">
        <v>3</v>
      </c>
      <c r="F89" s="66">
        <v>0.82</v>
      </c>
      <c r="G89" s="67">
        <v>-9905845.4100000001</v>
      </c>
      <c r="H89" s="68"/>
      <c r="I89" s="100">
        <v>3</v>
      </c>
      <c r="J89" s="69">
        <v>85.714285714285708</v>
      </c>
      <c r="K89" s="70">
        <v>-825487.11750000005</v>
      </c>
      <c r="L89" s="79">
        <v>1</v>
      </c>
      <c r="M89" s="66">
        <v>0.85</v>
      </c>
      <c r="N89" s="105">
        <v>-550333.38</v>
      </c>
      <c r="O89" s="73"/>
      <c r="P89" s="79">
        <v>1</v>
      </c>
      <c r="Q89" s="69">
        <v>85.714285714285708</v>
      </c>
      <c r="R89" s="106">
        <v>-78619.054285714286</v>
      </c>
      <c r="S89" s="75" t="str">
        <f t="shared" si="15"/>
        <v>ผ่านเกณฑ์-แนวโน้มปสภ.ดีขึ้น</v>
      </c>
      <c r="U89" s="76" t="str">
        <f t="shared" si="10"/>
        <v>ผ่านเกณฑ์</v>
      </c>
      <c r="V89" s="48">
        <f t="shared" si="11"/>
        <v>0</v>
      </c>
      <c r="W89" s="48">
        <f t="shared" si="12"/>
        <v>0</v>
      </c>
      <c r="X89" s="48">
        <f t="shared" si="13"/>
        <v>1</v>
      </c>
      <c r="Y89" s="48" t="str">
        <f t="shared" si="14"/>
        <v>-แนวโน้มปสภ.ดีขึ้น</v>
      </c>
    </row>
    <row r="90" spans="1:25" x14ac:dyDescent="0.4">
      <c r="A90" s="62">
        <v>86</v>
      </c>
      <c r="B90" s="63" t="s">
        <v>80</v>
      </c>
      <c r="C90" s="64" t="s">
        <v>99</v>
      </c>
      <c r="D90" s="63" t="s">
        <v>202</v>
      </c>
      <c r="E90" s="88">
        <v>6</v>
      </c>
      <c r="F90" s="83">
        <v>0.28999999999999998</v>
      </c>
      <c r="G90" s="67">
        <v>-32413352.489999998</v>
      </c>
      <c r="H90" s="89" t="s">
        <v>208</v>
      </c>
      <c r="I90" s="88">
        <v>6</v>
      </c>
      <c r="J90" s="69">
        <v>85.714285714285708</v>
      </c>
      <c r="K90" s="70">
        <v>-2701112.7075</v>
      </c>
      <c r="L90" s="101">
        <v>4</v>
      </c>
      <c r="M90" s="83">
        <v>0.33</v>
      </c>
      <c r="N90" s="105">
        <v>6613096.5899999999</v>
      </c>
      <c r="O90" s="98" t="s">
        <v>209</v>
      </c>
      <c r="P90" s="101">
        <v>4</v>
      </c>
      <c r="Q90" s="69">
        <v>85.714285714285708</v>
      </c>
      <c r="R90" s="106">
        <v>944728.08428571431</v>
      </c>
      <c r="S90" s="99" t="str">
        <f t="shared" si="15"/>
        <v>ไม่ผ่านเกณฑ์-แนวโน้มปสภ.ดีขึ้น</v>
      </c>
      <c r="U90" s="76" t="str">
        <f t="shared" si="10"/>
        <v>ไม่ผ่านเกณฑ์</v>
      </c>
      <c r="V90" s="48">
        <f t="shared" si="11"/>
        <v>0</v>
      </c>
      <c r="W90" s="48">
        <f t="shared" si="12"/>
        <v>0</v>
      </c>
      <c r="X90" s="48">
        <f t="shared" si="13"/>
        <v>1</v>
      </c>
      <c r="Y90" s="48" t="str">
        <f t="shared" si="14"/>
        <v>-แนวโน้มปสภ.ดีขึ้น</v>
      </c>
    </row>
    <row r="91" spans="1:25" x14ac:dyDescent="0.4">
      <c r="A91" s="62">
        <v>87</v>
      </c>
      <c r="B91" s="63" t="s">
        <v>80</v>
      </c>
      <c r="C91" s="64" t="s">
        <v>100</v>
      </c>
      <c r="D91" s="63" t="s">
        <v>203</v>
      </c>
      <c r="E91" s="103">
        <v>5</v>
      </c>
      <c r="F91" s="66">
        <v>0.59</v>
      </c>
      <c r="G91" s="67">
        <v>-2132778.11</v>
      </c>
      <c r="H91" s="93" t="s">
        <v>6</v>
      </c>
      <c r="I91" s="103">
        <v>5</v>
      </c>
      <c r="J91" s="82">
        <v>71.428571428571431</v>
      </c>
      <c r="K91" s="67">
        <v>-177731.50916666666</v>
      </c>
      <c r="L91" s="90">
        <v>3</v>
      </c>
      <c r="M91" s="66">
        <v>0.61</v>
      </c>
      <c r="N91" s="105">
        <v>2777504.42</v>
      </c>
      <c r="O91" s="73"/>
      <c r="P91" s="90">
        <v>3</v>
      </c>
      <c r="Q91" s="78">
        <v>42.857142857142854</v>
      </c>
      <c r="R91" s="105">
        <v>396786.34571428568</v>
      </c>
      <c r="S91" s="80" t="str">
        <f t="shared" si="15"/>
        <v>ผ่านเกณฑ์-แนวโน้มปสภ.ลดลง</v>
      </c>
      <c r="U91" s="76" t="str">
        <f t="shared" si="10"/>
        <v>ผ่านเกณฑ์</v>
      </c>
      <c r="V91" s="48">
        <f t="shared" si="11"/>
        <v>0</v>
      </c>
      <c r="W91" s="48">
        <f t="shared" si="12"/>
        <v>0</v>
      </c>
      <c r="X91" s="48">
        <f t="shared" si="13"/>
        <v>0</v>
      </c>
      <c r="Y91" s="48" t="str">
        <f t="shared" si="14"/>
        <v>-แนวโน้มปสภ.ลดลง</v>
      </c>
    </row>
    <row r="92" spans="1:25" x14ac:dyDescent="0.4">
      <c r="A92" s="62">
        <v>88</v>
      </c>
      <c r="B92" s="63" t="s">
        <v>80</v>
      </c>
      <c r="C92" s="64" t="s">
        <v>101</v>
      </c>
      <c r="D92" s="63" t="s">
        <v>204</v>
      </c>
      <c r="E92" s="77">
        <v>1</v>
      </c>
      <c r="F92" s="66">
        <v>1.52</v>
      </c>
      <c r="G92" s="67">
        <v>-3755237.75</v>
      </c>
      <c r="H92" s="68"/>
      <c r="I92" s="77">
        <v>1</v>
      </c>
      <c r="J92" s="69">
        <v>71.428571428571431</v>
      </c>
      <c r="K92" s="70">
        <v>-312936.47916666669</v>
      </c>
      <c r="L92" s="77">
        <v>1</v>
      </c>
      <c r="M92" s="66">
        <v>1.53</v>
      </c>
      <c r="N92" s="105">
        <v>1975632.08</v>
      </c>
      <c r="O92" s="73"/>
      <c r="P92" s="77">
        <v>1</v>
      </c>
      <c r="Q92" s="69">
        <v>71.428571428571431</v>
      </c>
      <c r="R92" s="106">
        <v>282233.15428571432</v>
      </c>
      <c r="S92" s="75" t="str">
        <f t="shared" si="15"/>
        <v>ผ่านเกณฑ์-แนวโน้มปสภ.ดีขึ้น</v>
      </c>
      <c r="U92" s="76" t="str">
        <f t="shared" si="10"/>
        <v>ผ่านเกณฑ์</v>
      </c>
      <c r="V92" s="48">
        <f t="shared" si="11"/>
        <v>0</v>
      </c>
      <c r="W92" s="48">
        <f t="shared" si="12"/>
        <v>0</v>
      </c>
      <c r="X92" s="48">
        <f t="shared" si="13"/>
        <v>1</v>
      </c>
      <c r="Y92" s="48" t="str">
        <f t="shared" si="14"/>
        <v>-แนวโน้มปสภ.ดีขึ้น</v>
      </c>
    </row>
  </sheetData>
  <autoFilter ref="A4:Y92" xr:uid="{EEA0A0D5-16F8-47A3-9FE9-D2A1B15F21AB}"/>
  <mergeCells count="11">
    <mergeCell ref="E2:J2"/>
    <mergeCell ref="E3:H3"/>
    <mergeCell ref="I3:J3"/>
    <mergeCell ref="U2:Y2"/>
    <mergeCell ref="A3:A4"/>
    <mergeCell ref="B3:B4"/>
    <mergeCell ref="C3:C4"/>
    <mergeCell ref="L3:O3"/>
    <mergeCell ref="P3:S3"/>
    <mergeCell ref="D2:D4"/>
    <mergeCell ref="L2:S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2DF4-E9BA-4842-99A8-498FF2870394}">
  <dimension ref="A2:AN92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5" sqref="I5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50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7" width="12.59765625" style="48" customWidth="1"/>
    <col min="18" max="18" width="36.2968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40" width="9" style="50"/>
    <col min="41" max="43" width="9" style="48"/>
    <col min="44" max="44" width="7.3984375" style="48" customWidth="1"/>
    <col min="45" max="16384" width="9" style="48"/>
  </cols>
  <sheetData>
    <row r="2" spans="1:40" x14ac:dyDescent="0.4">
      <c r="A2" s="47" t="s">
        <v>102</v>
      </c>
      <c r="B2" s="47"/>
      <c r="C2" s="47"/>
      <c r="D2" s="47"/>
      <c r="E2" s="108"/>
      <c r="F2" s="47"/>
      <c r="G2" s="47"/>
      <c r="H2" s="47"/>
      <c r="O2" s="47"/>
      <c r="P2" s="47"/>
      <c r="Q2" s="47"/>
      <c r="R2" s="47"/>
    </row>
    <row r="3" spans="1:40" x14ac:dyDescent="0.4">
      <c r="A3" s="189" t="s">
        <v>0</v>
      </c>
      <c r="B3" s="191" t="s">
        <v>1</v>
      </c>
      <c r="C3" s="191" t="s">
        <v>2</v>
      </c>
      <c r="D3" s="191" t="s">
        <v>3</v>
      </c>
      <c r="E3" s="54"/>
      <c r="F3" s="207" t="s">
        <v>103</v>
      </c>
      <c r="G3" s="208"/>
      <c r="H3" s="208"/>
      <c r="I3" s="209"/>
      <c r="J3" s="186" t="s">
        <v>117</v>
      </c>
      <c r="K3" s="186"/>
      <c r="L3" s="186"/>
      <c r="M3" s="186"/>
      <c r="N3" s="186"/>
      <c r="O3" s="197" t="s">
        <v>274</v>
      </c>
      <c r="P3" s="198"/>
      <c r="Q3" s="198"/>
      <c r="R3" s="199"/>
      <c r="S3" s="204" t="s">
        <v>105</v>
      </c>
      <c r="T3" s="205"/>
      <c r="U3" s="205"/>
      <c r="V3" s="205"/>
      <c r="W3" s="205"/>
      <c r="X3" s="205"/>
      <c r="Y3" s="205"/>
      <c r="Z3" s="206"/>
      <c r="AA3" s="204" t="s">
        <v>121</v>
      </c>
      <c r="AB3" s="205"/>
      <c r="AC3" s="205"/>
      <c r="AD3" s="205"/>
      <c r="AE3" s="205"/>
      <c r="AF3" s="205"/>
      <c r="AG3" s="205"/>
      <c r="AH3" s="206"/>
    </row>
    <row r="4" spans="1:40" s="61" customFormat="1" ht="63" x14ac:dyDescent="0.25">
      <c r="A4" s="190"/>
      <c r="B4" s="192"/>
      <c r="C4" s="192"/>
      <c r="D4" s="192"/>
      <c r="E4" s="109" t="s">
        <v>205</v>
      </c>
      <c r="F4" s="110" t="s">
        <v>104</v>
      </c>
      <c r="G4" s="57" t="s">
        <v>211</v>
      </c>
      <c r="H4" s="21" t="s">
        <v>5</v>
      </c>
      <c r="I4" s="111" t="s">
        <v>4</v>
      </c>
      <c r="J4" s="112" t="s">
        <v>112</v>
      </c>
      <c r="K4" s="113" t="s">
        <v>113</v>
      </c>
      <c r="L4" s="57" t="s">
        <v>114</v>
      </c>
      <c r="M4" s="59" t="s">
        <v>111</v>
      </c>
      <c r="N4" s="60" t="s">
        <v>206</v>
      </c>
      <c r="O4" s="59" t="s">
        <v>118</v>
      </c>
      <c r="P4" s="60" t="s">
        <v>116</v>
      </c>
      <c r="Q4" s="57" t="s">
        <v>304</v>
      </c>
      <c r="R4" s="59" t="s">
        <v>119</v>
      </c>
      <c r="S4" s="114" t="s">
        <v>106</v>
      </c>
      <c r="T4" s="114" t="s">
        <v>107</v>
      </c>
      <c r="U4" s="113" t="s">
        <v>108</v>
      </c>
      <c r="V4" s="113" t="s">
        <v>108</v>
      </c>
      <c r="W4" s="57" t="s">
        <v>109</v>
      </c>
      <c r="X4" s="57" t="s">
        <v>110</v>
      </c>
      <c r="Y4" s="59" t="s">
        <v>111</v>
      </c>
      <c r="Z4" s="59" t="s">
        <v>122</v>
      </c>
      <c r="AA4" s="114" t="s">
        <v>106</v>
      </c>
      <c r="AB4" s="114" t="s">
        <v>107</v>
      </c>
      <c r="AC4" s="113" t="s">
        <v>108</v>
      </c>
      <c r="AD4" s="113" t="s">
        <v>108</v>
      </c>
      <c r="AE4" s="57" t="s">
        <v>109</v>
      </c>
      <c r="AF4" s="57" t="s">
        <v>110</v>
      </c>
      <c r="AG4" s="59" t="s">
        <v>111</v>
      </c>
      <c r="AH4" s="60" t="s">
        <v>207</v>
      </c>
    </row>
    <row r="5" spans="1:40" x14ac:dyDescent="0.4">
      <c r="A5" s="62">
        <v>1</v>
      </c>
      <c r="B5" s="63" t="s">
        <v>7</v>
      </c>
      <c r="C5" s="64" t="s">
        <v>8</v>
      </c>
      <c r="D5" s="63" t="s">
        <v>123</v>
      </c>
      <c r="E5" s="115">
        <v>16</v>
      </c>
      <c r="F5" s="71">
        <v>0</v>
      </c>
      <c r="G5" s="66">
        <v>0.85</v>
      </c>
      <c r="H5" s="72">
        <v>133693795.62</v>
      </c>
      <c r="I5" s="73"/>
      <c r="J5" s="116">
        <f t="shared" ref="J5:J36" si="0">AA5+AB5</f>
        <v>100</v>
      </c>
      <c r="K5" s="116">
        <f t="shared" ref="K5:K36" si="1">AC5+AD5</f>
        <v>100</v>
      </c>
      <c r="L5" s="116">
        <f t="shared" ref="L5:L36" si="2">AE5+AF5</f>
        <v>0</v>
      </c>
      <c r="M5" s="116">
        <f t="shared" ref="M5:M36" si="3">AG5</f>
        <v>100</v>
      </c>
      <c r="N5" s="117">
        <f>(S5+T5+U5+V5+W5+X5+Y5)/7*100</f>
        <v>71.428571428571431</v>
      </c>
      <c r="O5" s="71">
        <v>0</v>
      </c>
      <c r="P5" s="82">
        <f>N5</f>
        <v>71.428571428571431</v>
      </c>
      <c r="Q5" s="74">
        <v>19099113.66</v>
      </c>
      <c r="R5" s="75" t="s">
        <v>307</v>
      </c>
      <c r="S5" s="116">
        <v>1</v>
      </c>
      <c r="T5" s="116">
        <v>1</v>
      </c>
      <c r="U5" s="118">
        <v>1</v>
      </c>
      <c r="V5" s="118">
        <v>1</v>
      </c>
      <c r="W5" s="118">
        <v>0</v>
      </c>
      <c r="X5" s="118">
        <v>0</v>
      </c>
      <c r="Y5" s="118">
        <v>1</v>
      </c>
      <c r="Z5" s="119">
        <f>S5+T5+U5+V5+W5+X5+Y5</f>
        <v>5</v>
      </c>
      <c r="AA5" s="122">
        <f>IF(S5=1,50,0)</f>
        <v>50</v>
      </c>
      <c r="AB5" s="122">
        <f t="shared" ref="AB5:AF5" si="4">IF(T5=1,50,0)</f>
        <v>50</v>
      </c>
      <c r="AC5" s="122">
        <f t="shared" si="4"/>
        <v>50</v>
      </c>
      <c r="AD5" s="122">
        <f t="shared" si="4"/>
        <v>50</v>
      </c>
      <c r="AE5" s="122">
        <f t="shared" si="4"/>
        <v>0</v>
      </c>
      <c r="AF5" s="122">
        <f t="shared" si="4"/>
        <v>0</v>
      </c>
      <c r="AG5" s="123">
        <f>IF(Y5=1,100,0)</f>
        <v>100</v>
      </c>
      <c r="AH5" s="122">
        <f>Z5/7*100</f>
        <v>71.428571428571431</v>
      </c>
      <c r="AJ5" s="48"/>
      <c r="AK5" s="48"/>
      <c r="AL5" s="48"/>
      <c r="AM5" s="48"/>
      <c r="AN5" s="48"/>
    </row>
    <row r="6" spans="1:40" x14ac:dyDescent="0.4">
      <c r="A6" s="62">
        <v>2</v>
      </c>
      <c r="B6" s="63" t="s">
        <v>7</v>
      </c>
      <c r="C6" s="64" t="s">
        <v>9</v>
      </c>
      <c r="D6" s="63" t="s">
        <v>124</v>
      </c>
      <c r="E6" s="115">
        <v>6</v>
      </c>
      <c r="F6" s="79">
        <v>1</v>
      </c>
      <c r="G6" s="66">
        <v>3.02</v>
      </c>
      <c r="H6" s="72">
        <v>-11606583.84</v>
      </c>
      <c r="I6" s="73"/>
      <c r="J6" s="116">
        <f t="shared" si="0"/>
        <v>0</v>
      </c>
      <c r="K6" s="116">
        <f t="shared" si="1"/>
        <v>50</v>
      </c>
      <c r="L6" s="116">
        <f t="shared" si="2"/>
        <v>100</v>
      </c>
      <c r="M6" s="116">
        <f t="shared" si="3"/>
        <v>0</v>
      </c>
      <c r="N6" s="117">
        <f t="shared" ref="N6:N36" si="5">(S6+T6+U6+V6+W6+X6+Y6)/7*100</f>
        <v>42.857142857142854</v>
      </c>
      <c r="O6" s="79">
        <v>1</v>
      </c>
      <c r="P6" s="78">
        <f t="shared" ref="P6:P69" si="6">N6</f>
        <v>42.857142857142854</v>
      </c>
      <c r="Q6" s="72">
        <v>-1658083.4057142858</v>
      </c>
      <c r="R6" s="75" t="s">
        <v>307</v>
      </c>
      <c r="S6" s="116">
        <v>0</v>
      </c>
      <c r="T6" s="116">
        <v>0</v>
      </c>
      <c r="U6" s="118">
        <v>0</v>
      </c>
      <c r="V6" s="118">
        <v>1</v>
      </c>
      <c r="W6" s="118">
        <v>1</v>
      </c>
      <c r="X6" s="118">
        <v>1</v>
      </c>
      <c r="Y6" s="118">
        <v>0</v>
      </c>
      <c r="Z6" s="119">
        <f t="shared" ref="Z6:Z69" si="7">S6+T6+U6+V6+W6+X6+Y6</f>
        <v>3</v>
      </c>
      <c r="AA6" s="122">
        <f t="shared" ref="AA6:AA19" si="8">IF(S6=1,50,0)</f>
        <v>0</v>
      </c>
      <c r="AB6" s="122">
        <f t="shared" ref="AB6:AB19" si="9">IF(T6=1,50,0)</f>
        <v>0</v>
      </c>
      <c r="AC6" s="122">
        <f t="shared" ref="AC6:AC19" si="10">IF(U6=1,50,0)</f>
        <v>0</v>
      </c>
      <c r="AD6" s="122">
        <f t="shared" ref="AD6:AD19" si="11">IF(V6=1,50,0)</f>
        <v>50</v>
      </c>
      <c r="AE6" s="122">
        <f t="shared" ref="AE6:AE19" si="12">IF(W6=1,50,0)</f>
        <v>50</v>
      </c>
      <c r="AF6" s="122">
        <f t="shared" ref="AF6:AF19" si="13">IF(X6=1,50,0)</f>
        <v>50</v>
      </c>
      <c r="AG6" s="123">
        <f t="shared" ref="AG6:AG69" si="14">IF(Y6=1,100,0)</f>
        <v>0</v>
      </c>
      <c r="AH6" s="122">
        <f t="shared" ref="AH6:AH69" si="15">Z6/7*100</f>
        <v>42.857142857142854</v>
      </c>
      <c r="AJ6" s="48"/>
      <c r="AK6" s="48"/>
      <c r="AL6" s="48"/>
      <c r="AM6" s="48"/>
      <c r="AN6" s="48"/>
    </row>
    <row r="7" spans="1:40" x14ac:dyDescent="0.4">
      <c r="A7" s="62">
        <v>3</v>
      </c>
      <c r="B7" s="63" t="s">
        <v>7</v>
      </c>
      <c r="C7" s="64" t="s">
        <v>10</v>
      </c>
      <c r="D7" s="63" t="s">
        <v>125</v>
      </c>
      <c r="E7" s="115">
        <v>6</v>
      </c>
      <c r="F7" s="79">
        <v>1</v>
      </c>
      <c r="G7" s="66">
        <v>2.86</v>
      </c>
      <c r="H7" s="72">
        <v>-10750818.24</v>
      </c>
      <c r="I7" s="73"/>
      <c r="J7" s="116">
        <f t="shared" si="0"/>
        <v>0</v>
      </c>
      <c r="K7" s="116">
        <f t="shared" si="1"/>
        <v>100</v>
      </c>
      <c r="L7" s="116">
        <f t="shared" si="2"/>
        <v>0</v>
      </c>
      <c r="M7" s="116">
        <f t="shared" si="3"/>
        <v>0</v>
      </c>
      <c r="N7" s="117">
        <f t="shared" si="5"/>
        <v>28.571428571428569</v>
      </c>
      <c r="O7" s="79">
        <v>1</v>
      </c>
      <c r="P7" s="78">
        <f t="shared" si="6"/>
        <v>28.571428571428569</v>
      </c>
      <c r="Q7" s="74">
        <v>-1535831.1771428571</v>
      </c>
      <c r="R7" s="80" t="s">
        <v>308</v>
      </c>
      <c r="S7" s="116">
        <v>0</v>
      </c>
      <c r="T7" s="116">
        <v>0</v>
      </c>
      <c r="U7" s="118">
        <v>1</v>
      </c>
      <c r="V7" s="118">
        <v>1</v>
      </c>
      <c r="W7" s="118">
        <v>0</v>
      </c>
      <c r="X7" s="118">
        <v>0</v>
      </c>
      <c r="Y7" s="118">
        <v>0</v>
      </c>
      <c r="Z7" s="119">
        <f t="shared" si="7"/>
        <v>2</v>
      </c>
      <c r="AA7" s="122">
        <f t="shared" si="8"/>
        <v>0</v>
      </c>
      <c r="AB7" s="122">
        <f t="shared" si="9"/>
        <v>0</v>
      </c>
      <c r="AC7" s="122">
        <f t="shared" si="10"/>
        <v>50</v>
      </c>
      <c r="AD7" s="122">
        <f t="shared" si="11"/>
        <v>50</v>
      </c>
      <c r="AE7" s="122">
        <f t="shared" si="12"/>
        <v>0</v>
      </c>
      <c r="AF7" s="122">
        <f t="shared" si="13"/>
        <v>0</v>
      </c>
      <c r="AG7" s="123">
        <f t="shared" si="14"/>
        <v>0</v>
      </c>
      <c r="AH7" s="122">
        <f t="shared" si="15"/>
        <v>28.571428571428569</v>
      </c>
      <c r="AJ7" s="48"/>
      <c r="AK7" s="48"/>
      <c r="AL7" s="48"/>
      <c r="AM7" s="48"/>
      <c r="AN7" s="48"/>
    </row>
    <row r="8" spans="1:40" x14ac:dyDescent="0.4">
      <c r="A8" s="62">
        <v>4</v>
      </c>
      <c r="B8" s="63" t="s">
        <v>7</v>
      </c>
      <c r="C8" s="64" t="s">
        <v>11</v>
      </c>
      <c r="D8" s="63" t="s">
        <v>126</v>
      </c>
      <c r="E8" s="115">
        <v>5</v>
      </c>
      <c r="F8" s="79">
        <v>1</v>
      </c>
      <c r="G8" s="66">
        <v>1.25</v>
      </c>
      <c r="H8" s="72">
        <v>-17956851.98</v>
      </c>
      <c r="I8" s="73"/>
      <c r="J8" s="116">
        <f t="shared" si="0"/>
        <v>50</v>
      </c>
      <c r="K8" s="116">
        <f t="shared" si="1"/>
        <v>50</v>
      </c>
      <c r="L8" s="116">
        <f t="shared" si="2"/>
        <v>50</v>
      </c>
      <c r="M8" s="116">
        <f t="shared" si="3"/>
        <v>0</v>
      </c>
      <c r="N8" s="117">
        <f t="shared" si="5"/>
        <v>42.857142857142854</v>
      </c>
      <c r="O8" s="79">
        <v>1</v>
      </c>
      <c r="P8" s="78">
        <f t="shared" si="6"/>
        <v>42.857142857142854</v>
      </c>
      <c r="Q8" s="74">
        <v>-2565264.5685714288</v>
      </c>
      <c r="R8" s="80" t="s">
        <v>308</v>
      </c>
      <c r="S8" s="116">
        <v>0</v>
      </c>
      <c r="T8" s="116">
        <v>1</v>
      </c>
      <c r="U8" s="118">
        <v>1</v>
      </c>
      <c r="V8" s="118">
        <v>0</v>
      </c>
      <c r="W8" s="118">
        <v>1</v>
      </c>
      <c r="X8" s="118">
        <v>0</v>
      </c>
      <c r="Y8" s="118">
        <v>0</v>
      </c>
      <c r="Z8" s="119">
        <f t="shared" si="7"/>
        <v>3</v>
      </c>
      <c r="AA8" s="122">
        <f t="shared" si="8"/>
        <v>0</v>
      </c>
      <c r="AB8" s="122">
        <f t="shared" si="9"/>
        <v>50</v>
      </c>
      <c r="AC8" s="122">
        <f t="shared" si="10"/>
        <v>50</v>
      </c>
      <c r="AD8" s="122">
        <f t="shared" si="11"/>
        <v>0</v>
      </c>
      <c r="AE8" s="122">
        <f t="shared" si="12"/>
        <v>50</v>
      </c>
      <c r="AF8" s="122">
        <f t="shared" si="13"/>
        <v>0</v>
      </c>
      <c r="AG8" s="123">
        <f t="shared" si="14"/>
        <v>0</v>
      </c>
      <c r="AH8" s="122">
        <f t="shared" si="15"/>
        <v>42.857142857142854</v>
      </c>
      <c r="AJ8" s="48"/>
      <c r="AK8" s="48"/>
      <c r="AL8" s="48"/>
      <c r="AM8" s="48"/>
      <c r="AN8" s="48"/>
    </row>
    <row r="9" spans="1:40" x14ac:dyDescent="0.4">
      <c r="A9" s="62">
        <v>5</v>
      </c>
      <c r="B9" s="63" t="s">
        <v>7</v>
      </c>
      <c r="C9" s="64" t="s">
        <v>12</v>
      </c>
      <c r="D9" s="63" t="s">
        <v>127</v>
      </c>
      <c r="E9" s="115">
        <v>5</v>
      </c>
      <c r="F9" s="81">
        <v>1</v>
      </c>
      <c r="G9" s="66">
        <v>1.3</v>
      </c>
      <c r="H9" s="72">
        <v>-2407272.36</v>
      </c>
      <c r="I9" s="73"/>
      <c r="J9" s="116">
        <f t="shared" si="0"/>
        <v>0</v>
      </c>
      <c r="K9" s="116">
        <f t="shared" si="1"/>
        <v>50</v>
      </c>
      <c r="L9" s="116">
        <f t="shared" si="2"/>
        <v>0</v>
      </c>
      <c r="M9" s="116">
        <f t="shared" si="3"/>
        <v>0</v>
      </c>
      <c r="N9" s="117">
        <f t="shared" si="5"/>
        <v>14.285714285714285</v>
      </c>
      <c r="O9" s="81">
        <v>1</v>
      </c>
      <c r="P9" s="78">
        <f t="shared" si="6"/>
        <v>14.285714285714285</v>
      </c>
      <c r="Q9" s="72">
        <v>-343896.0514285714</v>
      </c>
      <c r="R9" s="80" t="s">
        <v>308</v>
      </c>
      <c r="S9" s="116">
        <v>0</v>
      </c>
      <c r="T9" s="116">
        <v>0</v>
      </c>
      <c r="U9" s="118">
        <v>0</v>
      </c>
      <c r="V9" s="118">
        <v>1</v>
      </c>
      <c r="W9" s="118">
        <v>0</v>
      </c>
      <c r="X9" s="118">
        <v>0</v>
      </c>
      <c r="Y9" s="118">
        <v>0</v>
      </c>
      <c r="Z9" s="119">
        <f t="shared" si="7"/>
        <v>1</v>
      </c>
      <c r="AA9" s="122">
        <f t="shared" si="8"/>
        <v>0</v>
      </c>
      <c r="AB9" s="122">
        <f t="shared" si="9"/>
        <v>0</v>
      </c>
      <c r="AC9" s="122">
        <f t="shared" si="10"/>
        <v>0</v>
      </c>
      <c r="AD9" s="122">
        <f t="shared" si="11"/>
        <v>50</v>
      </c>
      <c r="AE9" s="122">
        <f t="shared" si="12"/>
        <v>0</v>
      </c>
      <c r="AF9" s="122">
        <f t="shared" si="13"/>
        <v>0</v>
      </c>
      <c r="AG9" s="123">
        <f t="shared" si="14"/>
        <v>0</v>
      </c>
      <c r="AH9" s="122">
        <f t="shared" si="15"/>
        <v>14.285714285714285</v>
      </c>
      <c r="AJ9" s="48"/>
      <c r="AK9" s="48"/>
      <c r="AL9" s="48"/>
      <c r="AM9" s="48"/>
      <c r="AN9" s="48"/>
    </row>
    <row r="10" spans="1:40" x14ac:dyDescent="0.4">
      <c r="A10" s="62">
        <v>6</v>
      </c>
      <c r="B10" s="63" t="s">
        <v>7</v>
      </c>
      <c r="C10" s="64" t="s">
        <v>13</v>
      </c>
      <c r="D10" s="63" t="s">
        <v>128</v>
      </c>
      <c r="E10" s="115">
        <v>6</v>
      </c>
      <c r="F10" s="65">
        <v>2</v>
      </c>
      <c r="G10" s="83">
        <v>0.45</v>
      </c>
      <c r="H10" s="72">
        <v>-11937999.779999999</v>
      </c>
      <c r="I10" s="73"/>
      <c r="J10" s="116">
        <f t="shared" si="0"/>
        <v>50</v>
      </c>
      <c r="K10" s="116">
        <f t="shared" si="1"/>
        <v>100</v>
      </c>
      <c r="L10" s="116">
        <f t="shared" si="2"/>
        <v>100</v>
      </c>
      <c r="M10" s="116">
        <f t="shared" si="3"/>
        <v>100</v>
      </c>
      <c r="N10" s="117">
        <f t="shared" si="5"/>
        <v>85.714285714285708</v>
      </c>
      <c r="O10" s="65">
        <v>2</v>
      </c>
      <c r="P10" s="82">
        <f t="shared" si="6"/>
        <v>85.714285714285708</v>
      </c>
      <c r="Q10" s="72">
        <v>-1705428.5399999998</v>
      </c>
      <c r="R10" s="75" t="s">
        <v>307</v>
      </c>
      <c r="S10" s="116">
        <v>1</v>
      </c>
      <c r="T10" s="116">
        <v>0</v>
      </c>
      <c r="U10" s="118">
        <v>1</v>
      </c>
      <c r="V10" s="118">
        <v>1</v>
      </c>
      <c r="W10" s="118">
        <v>1</v>
      </c>
      <c r="X10" s="118">
        <v>1</v>
      </c>
      <c r="Y10" s="118">
        <v>1</v>
      </c>
      <c r="Z10" s="119">
        <f t="shared" si="7"/>
        <v>6</v>
      </c>
      <c r="AA10" s="122">
        <f t="shared" si="8"/>
        <v>50</v>
      </c>
      <c r="AB10" s="122">
        <f t="shared" si="9"/>
        <v>0</v>
      </c>
      <c r="AC10" s="122">
        <f t="shared" si="10"/>
        <v>50</v>
      </c>
      <c r="AD10" s="122">
        <f t="shared" si="11"/>
        <v>50</v>
      </c>
      <c r="AE10" s="122">
        <f t="shared" si="12"/>
        <v>50</v>
      </c>
      <c r="AF10" s="122">
        <f t="shared" si="13"/>
        <v>50</v>
      </c>
      <c r="AG10" s="123">
        <f t="shared" si="14"/>
        <v>100</v>
      </c>
      <c r="AH10" s="122">
        <f t="shared" si="15"/>
        <v>85.714285714285708</v>
      </c>
      <c r="AJ10" s="48"/>
      <c r="AK10" s="48"/>
      <c r="AL10" s="48"/>
      <c r="AM10" s="48"/>
      <c r="AN10" s="48"/>
    </row>
    <row r="11" spans="1:40" x14ac:dyDescent="0.4">
      <c r="A11" s="62">
        <v>7</v>
      </c>
      <c r="B11" s="63" t="s">
        <v>7</v>
      </c>
      <c r="C11" s="64" t="s">
        <v>14</v>
      </c>
      <c r="D11" s="63" t="s">
        <v>129</v>
      </c>
      <c r="E11" s="115">
        <v>6</v>
      </c>
      <c r="F11" s="84">
        <v>1</v>
      </c>
      <c r="G11" s="66">
        <v>1.92</v>
      </c>
      <c r="H11" s="72">
        <v>-16470561.24</v>
      </c>
      <c r="I11" s="73"/>
      <c r="J11" s="116">
        <f t="shared" si="0"/>
        <v>50</v>
      </c>
      <c r="K11" s="116">
        <f t="shared" si="1"/>
        <v>100</v>
      </c>
      <c r="L11" s="116">
        <f t="shared" si="2"/>
        <v>100</v>
      </c>
      <c r="M11" s="116">
        <f t="shared" si="3"/>
        <v>0</v>
      </c>
      <c r="N11" s="117">
        <f t="shared" si="5"/>
        <v>71.428571428571431</v>
      </c>
      <c r="O11" s="84">
        <v>1</v>
      </c>
      <c r="P11" s="82">
        <f t="shared" si="6"/>
        <v>71.428571428571431</v>
      </c>
      <c r="Q11" s="72">
        <v>-2352937.3199999998</v>
      </c>
      <c r="R11" s="75" t="s">
        <v>307</v>
      </c>
      <c r="S11" s="116">
        <v>0</v>
      </c>
      <c r="T11" s="116">
        <v>1</v>
      </c>
      <c r="U11" s="118">
        <v>1</v>
      </c>
      <c r="V11" s="118">
        <v>1</v>
      </c>
      <c r="W11" s="118">
        <v>1</v>
      </c>
      <c r="X11" s="118">
        <v>1</v>
      </c>
      <c r="Y11" s="118">
        <v>0</v>
      </c>
      <c r="Z11" s="119">
        <f t="shared" si="7"/>
        <v>5</v>
      </c>
      <c r="AA11" s="122">
        <f t="shared" si="8"/>
        <v>0</v>
      </c>
      <c r="AB11" s="122">
        <f t="shared" si="9"/>
        <v>50</v>
      </c>
      <c r="AC11" s="122">
        <f t="shared" si="10"/>
        <v>50</v>
      </c>
      <c r="AD11" s="122">
        <f t="shared" si="11"/>
        <v>50</v>
      </c>
      <c r="AE11" s="122">
        <f t="shared" si="12"/>
        <v>50</v>
      </c>
      <c r="AF11" s="122">
        <f t="shared" si="13"/>
        <v>50</v>
      </c>
      <c r="AG11" s="123">
        <f t="shared" si="14"/>
        <v>0</v>
      </c>
      <c r="AH11" s="122">
        <f t="shared" si="15"/>
        <v>71.428571428571431</v>
      </c>
      <c r="AJ11" s="48"/>
      <c r="AK11" s="48"/>
      <c r="AL11" s="48"/>
      <c r="AM11" s="48"/>
      <c r="AN11" s="48"/>
    </row>
    <row r="12" spans="1:40" x14ac:dyDescent="0.4">
      <c r="A12" s="62">
        <v>8</v>
      </c>
      <c r="B12" s="63" t="s">
        <v>7</v>
      </c>
      <c r="C12" s="64" t="s">
        <v>15</v>
      </c>
      <c r="D12" s="63" t="s">
        <v>130</v>
      </c>
      <c r="E12" s="115">
        <v>12</v>
      </c>
      <c r="F12" s="65">
        <v>2</v>
      </c>
      <c r="G12" s="66">
        <v>0.74</v>
      </c>
      <c r="H12" s="72">
        <v>-23967679.059999999</v>
      </c>
      <c r="I12" s="73"/>
      <c r="J12" s="116">
        <f t="shared" si="0"/>
        <v>0</v>
      </c>
      <c r="K12" s="116">
        <f t="shared" si="1"/>
        <v>50</v>
      </c>
      <c r="L12" s="116">
        <f t="shared" si="2"/>
        <v>50</v>
      </c>
      <c r="M12" s="116">
        <f t="shared" si="3"/>
        <v>0</v>
      </c>
      <c r="N12" s="117">
        <f t="shared" si="5"/>
        <v>28.571428571428569</v>
      </c>
      <c r="O12" s="65">
        <v>2</v>
      </c>
      <c r="P12" s="78">
        <f t="shared" si="6"/>
        <v>28.571428571428569</v>
      </c>
      <c r="Q12" s="74">
        <v>-3423954.1514285714</v>
      </c>
      <c r="R12" s="80" t="s">
        <v>308</v>
      </c>
      <c r="S12" s="116">
        <v>0</v>
      </c>
      <c r="T12" s="116">
        <v>0</v>
      </c>
      <c r="U12" s="118">
        <v>0</v>
      </c>
      <c r="V12" s="118">
        <v>1</v>
      </c>
      <c r="W12" s="118">
        <v>0</v>
      </c>
      <c r="X12" s="118">
        <v>1</v>
      </c>
      <c r="Y12" s="118">
        <v>0</v>
      </c>
      <c r="Z12" s="119">
        <f t="shared" si="7"/>
        <v>2</v>
      </c>
      <c r="AA12" s="122">
        <f t="shared" si="8"/>
        <v>0</v>
      </c>
      <c r="AB12" s="122">
        <f t="shared" si="9"/>
        <v>0</v>
      </c>
      <c r="AC12" s="122">
        <f t="shared" si="10"/>
        <v>0</v>
      </c>
      <c r="AD12" s="122">
        <f t="shared" si="11"/>
        <v>50</v>
      </c>
      <c r="AE12" s="122">
        <f t="shared" si="12"/>
        <v>0</v>
      </c>
      <c r="AF12" s="122">
        <f t="shared" si="13"/>
        <v>50</v>
      </c>
      <c r="AG12" s="123">
        <f t="shared" si="14"/>
        <v>0</v>
      </c>
      <c r="AH12" s="122">
        <f t="shared" si="15"/>
        <v>28.571428571428569</v>
      </c>
      <c r="AJ12" s="48"/>
      <c r="AK12" s="48"/>
      <c r="AL12" s="48"/>
      <c r="AM12" s="48"/>
      <c r="AN12" s="48"/>
    </row>
    <row r="13" spans="1:40" x14ac:dyDescent="0.4">
      <c r="A13" s="62">
        <v>9</v>
      </c>
      <c r="B13" s="63" t="s">
        <v>7</v>
      </c>
      <c r="C13" s="64" t="s">
        <v>16</v>
      </c>
      <c r="D13" s="63" t="s">
        <v>131</v>
      </c>
      <c r="E13" s="115">
        <v>6</v>
      </c>
      <c r="F13" s="77">
        <v>1</v>
      </c>
      <c r="G13" s="66">
        <v>1.87</v>
      </c>
      <c r="H13" s="72">
        <v>-10030311.51</v>
      </c>
      <c r="I13" s="73"/>
      <c r="J13" s="116">
        <f t="shared" si="0"/>
        <v>0</v>
      </c>
      <c r="K13" s="116">
        <f t="shared" si="1"/>
        <v>100</v>
      </c>
      <c r="L13" s="116">
        <f t="shared" si="2"/>
        <v>100</v>
      </c>
      <c r="M13" s="116">
        <f t="shared" si="3"/>
        <v>0</v>
      </c>
      <c r="N13" s="117">
        <f t="shared" si="5"/>
        <v>57.142857142857139</v>
      </c>
      <c r="O13" s="77">
        <v>1</v>
      </c>
      <c r="P13" s="82">
        <f t="shared" si="6"/>
        <v>57.142857142857139</v>
      </c>
      <c r="Q13" s="74">
        <v>-1432901.6442857143</v>
      </c>
      <c r="R13" s="80" t="s">
        <v>308</v>
      </c>
      <c r="S13" s="116">
        <v>0</v>
      </c>
      <c r="T13" s="116">
        <v>0</v>
      </c>
      <c r="U13" s="118">
        <v>1</v>
      </c>
      <c r="V13" s="118">
        <v>1</v>
      </c>
      <c r="W13" s="118">
        <v>1</v>
      </c>
      <c r="X13" s="118">
        <v>1</v>
      </c>
      <c r="Y13" s="118">
        <v>0</v>
      </c>
      <c r="Z13" s="119">
        <f t="shared" si="7"/>
        <v>4</v>
      </c>
      <c r="AA13" s="122">
        <f t="shared" si="8"/>
        <v>0</v>
      </c>
      <c r="AB13" s="122">
        <f t="shared" si="9"/>
        <v>0</v>
      </c>
      <c r="AC13" s="122">
        <f t="shared" si="10"/>
        <v>50</v>
      </c>
      <c r="AD13" s="122">
        <f t="shared" si="11"/>
        <v>50</v>
      </c>
      <c r="AE13" s="122">
        <f t="shared" si="12"/>
        <v>50</v>
      </c>
      <c r="AF13" s="122">
        <f t="shared" si="13"/>
        <v>50</v>
      </c>
      <c r="AG13" s="123">
        <f t="shared" si="14"/>
        <v>0</v>
      </c>
      <c r="AH13" s="122">
        <f t="shared" si="15"/>
        <v>57.142857142857139</v>
      </c>
      <c r="AJ13" s="48"/>
      <c r="AK13" s="48"/>
      <c r="AL13" s="48"/>
      <c r="AM13" s="48"/>
      <c r="AN13" s="48"/>
    </row>
    <row r="14" spans="1:40" x14ac:dyDescent="0.4">
      <c r="A14" s="62">
        <v>10</v>
      </c>
      <c r="B14" s="63" t="s">
        <v>7</v>
      </c>
      <c r="C14" s="64" t="s">
        <v>17</v>
      </c>
      <c r="D14" s="63" t="s">
        <v>132</v>
      </c>
      <c r="E14" s="115">
        <v>6</v>
      </c>
      <c r="F14" s="81">
        <v>1</v>
      </c>
      <c r="G14" s="66">
        <v>1.51</v>
      </c>
      <c r="H14" s="72">
        <v>-12608059.99</v>
      </c>
      <c r="I14" s="73"/>
      <c r="J14" s="116">
        <f t="shared" si="0"/>
        <v>100</v>
      </c>
      <c r="K14" s="116">
        <f t="shared" si="1"/>
        <v>100</v>
      </c>
      <c r="L14" s="116">
        <f t="shared" si="2"/>
        <v>100</v>
      </c>
      <c r="M14" s="116">
        <f t="shared" si="3"/>
        <v>0</v>
      </c>
      <c r="N14" s="117">
        <f t="shared" si="5"/>
        <v>85.714285714285708</v>
      </c>
      <c r="O14" s="81">
        <v>1</v>
      </c>
      <c r="P14" s="82">
        <f t="shared" si="6"/>
        <v>85.714285714285708</v>
      </c>
      <c r="Q14" s="72">
        <v>-1801151.4271428571</v>
      </c>
      <c r="R14" s="75" t="s">
        <v>307</v>
      </c>
      <c r="S14" s="116">
        <v>1</v>
      </c>
      <c r="T14" s="116">
        <v>1</v>
      </c>
      <c r="U14" s="118">
        <v>1</v>
      </c>
      <c r="V14" s="118">
        <v>1</v>
      </c>
      <c r="W14" s="118">
        <v>1</v>
      </c>
      <c r="X14" s="118">
        <v>1</v>
      </c>
      <c r="Y14" s="118">
        <v>0</v>
      </c>
      <c r="Z14" s="119">
        <f t="shared" si="7"/>
        <v>6</v>
      </c>
      <c r="AA14" s="122">
        <f t="shared" si="8"/>
        <v>50</v>
      </c>
      <c r="AB14" s="122">
        <f t="shared" si="9"/>
        <v>50</v>
      </c>
      <c r="AC14" s="122">
        <f t="shared" si="10"/>
        <v>50</v>
      </c>
      <c r="AD14" s="122">
        <f t="shared" si="11"/>
        <v>50</v>
      </c>
      <c r="AE14" s="122">
        <f t="shared" si="12"/>
        <v>50</v>
      </c>
      <c r="AF14" s="122">
        <f t="shared" si="13"/>
        <v>50</v>
      </c>
      <c r="AG14" s="123">
        <f t="shared" si="14"/>
        <v>0</v>
      </c>
      <c r="AH14" s="122">
        <f t="shared" si="15"/>
        <v>85.714285714285708</v>
      </c>
      <c r="AJ14" s="48"/>
      <c r="AK14" s="48"/>
      <c r="AL14" s="48"/>
      <c r="AM14" s="48"/>
      <c r="AN14" s="48"/>
    </row>
    <row r="15" spans="1:40" x14ac:dyDescent="0.4">
      <c r="A15" s="62">
        <v>11</v>
      </c>
      <c r="B15" s="63" t="s">
        <v>7</v>
      </c>
      <c r="C15" s="64" t="s">
        <v>18</v>
      </c>
      <c r="D15" s="63" t="s">
        <v>133</v>
      </c>
      <c r="E15" s="115">
        <v>13</v>
      </c>
      <c r="F15" s="87">
        <v>2</v>
      </c>
      <c r="G15" s="83">
        <v>0.26</v>
      </c>
      <c r="H15" s="72">
        <v>567486.79</v>
      </c>
      <c r="I15" s="73"/>
      <c r="J15" s="116">
        <f t="shared" si="0"/>
        <v>50</v>
      </c>
      <c r="K15" s="116">
        <f t="shared" si="1"/>
        <v>50</v>
      </c>
      <c r="L15" s="116">
        <f t="shared" si="2"/>
        <v>100</v>
      </c>
      <c r="M15" s="116">
        <f t="shared" si="3"/>
        <v>100</v>
      </c>
      <c r="N15" s="117">
        <f t="shared" si="5"/>
        <v>71.428571428571431</v>
      </c>
      <c r="O15" s="87">
        <v>2</v>
      </c>
      <c r="P15" s="82">
        <f t="shared" si="6"/>
        <v>71.428571428571431</v>
      </c>
      <c r="Q15" s="74">
        <v>81069.541428571436</v>
      </c>
      <c r="R15" s="75" t="s">
        <v>307</v>
      </c>
      <c r="S15" s="116">
        <v>0</v>
      </c>
      <c r="T15" s="116">
        <v>1</v>
      </c>
      <c r="U15" s="118">
        <v>0</v>
      </c>
      <c r="V15" s="118">
        <v>1</v>
      </c>
      <c r="W15" s="118">
        <v>1</v>
      </c>
      <c r="X15" s="118">
        <v>1</v>
      </c>
      <c r="Y15" s="118">
        <v>1</v>
      </c>
      <c r="Z15" s="119">
        <f t="shared" si="7"/>
        <v>5</v>
      </c>
      <c r="AA15" s="122">
        <f t="shared" si="8"/>
        <v>0</v>
      </c>
      <c r="AB15" s="122">
        <f t="shared" si="9"/>
        <v>50</v>
      </c>
      <c r="AC15" s="122">
        <f t="shared" si="10"/>
        <v>0</v>
      </c>
      <c r="AD15" s="122">
        <f t="shared" si="11"/>
        <v>50</v>
      </c>
      <c r="AE15" s="122">
        <f t="shared" si="12"/>
        <v>50</v>
      </c>
      <c r="AF15" s="122">
        <f t="shared" si="13"/>
        <v>50</v>
      </c>
      <c r="AG15" s="123">
        <f t="shared" si="14"/>
        <v>100</v>
      </c>
      <c r="AH15" s="122">
        <f t="shared" si="15"/>
        <v>71.428571428571431</v>
      </c>
      <c r="AJ15" s="48"/>
      <c r="AK15" s="48"/>
      <c r="AL15" s="48"/>
      <c r="AM15" s="48"/>
      <c r="AN15" s="48"/>
    </row>
    <row r="16" spans="1:40" x14ac:dyDescent="0.4">
      <c r="A16" s="62">
        <v>12</v>
      </c>
      <c r="B16" s="63" t="s">
        <v>7</v>
      </c>
      <c r="C16" s="64" t="s">
        <v>19</v>
      </c>
      <c r="D16" s="63" t="s">
        <v>134</v>
      </c>
      <c r="E16" s="115">
        <v>2</v>
      </c>
      <c r="F16" s="90">
        <v>3</v>
      </c>
      <c r="G16" s="66">
        <v>0.52</v>
      </c>
      <c r="H16" s="72">
        <v>-411068.83</v>
      </c>
      <c r="I16" s="73"/>
      <c r="J16" s="116">
        <f t="shared" si="0"/>
        <v>50</v>
      </c>
      <c r="K16" s="116">
        <f t="shared" si="1"/>
        <v>100</v>
      </c>
      <c r="L16" s="116">
        <f t="shared" si="2"/>
        <v>50</v>
      </c>
      <c r="M16" s="116">
        <f t="shared" si="3"/>
        <v>0</v>
      </c>
      <c r="N16" s="117">
        <f t="shared" si="5"/>
        <v>57.142857142857139</v>
      </c>
      <c r="O16" s="90">
        <v>3</v>
      </c>
      <c r="P16" s="82">
        <f t="shared" si="6"/>
        <v>57.142857142857139</v>
      </c>
      <c r="Q16" s="72">
        <v>-58724.118571428575</v>
      </c>
      <c r="R16" s="75" t="s">
        <v>307</v>
      </c>
      <c r="S16" s="116">
        <v>0</v>
      </c>
      <c r="T16" s="116">
        <v>1</v>
      </c>
      <c r="U16" s="118">
        <v>1</v>
      </c>
      <c r="V16" s="118">
        <v>1</v>
      </c>
      <c r="W16" s="118">
        <v>1</v>
      </c>
      <c r="X16" s="118">
        <v>0</v>
      </c>
      <c r="Y16" s="118">
        <v>0</v>
      </c>
      <c r="Z16" s="119">
        <f t="shared" si="7"/>
        <v>4</v>
      </c>
      <c r="AA16" s="122">
        <f t="shared" si="8"/>
        <v>0</v>
      </c>
      <c r="AB16" s="122">
        <f t="shared" si="9"/>
        <v>50</v>
      </c>
      <c r="AC16" s="122">
        <f t="shared" si="10"/>
        <v>50</v>
      </c>
      <c r="AD16" s="122">
        <f t="shared" si="11"/>
        <v>50</v>
      </c>
      <c r="AE16" s="122">
        <f t="shared" si="12"/>
        <v>50</v>
      </c>
      <c r="AF16" s="122">
        <f t="shared" si="13"/>
        <v>0</v>
      </c>
      <c r="AG16" s="123">
        <f t="shared" si="14"/>
        <v>0</v>
      </c>
      <c r="AH16" s="122">
        <f t="shared" si="15"/>
        <v>57.142857142857139</v>
      </c>
      <c r="AJ16" s="48"/>
      <c r="AK16" s="48"/>
      <c r="AL16" s="48"/>
      <c r="AM16" s="48"/>
      <c r="AN16" s="48"/>
    </row>
    <row r="17" spans="1:35" s="48" customFormat="1" x14ac:dyDescent="0.4">
      <c r="A17" s="62">
        <v>13</v>
      </c>
      <c r="B17" s="63" t="s">
        <v>20</v>
      </c>
      <c r="C17" s="64" t="s">
        <v>21</v>
      </c>
      <c r="D17" s="91" t="s">
        <v>20</v>
      </c>
      <c r="E17" s="120">
        <v>16</v>
      </c>
      <c r="F17" s="77">
        <v>1</v>
      </c>
      <c r="G17" s="66">
        <v>1.33</v>
      </c>
      <c r="H17" s="72">
        <v>15779681.67</v>
      </c>
      <c r="I17" s="73"/>
      <c r="J17" s="116">
        <f t="shared" si="0"/>
        <v>50</v>
      </c>
      <c r="K17" s="116">
        <f t="shared" si="1"/>
        <v>100</v>
      </c>
      <c r="L17" s="116">
        <f t="shared" si="2"/>
        <v>0</v>
      </c>
      <c r="M17" s="116">
        <f t="shared" si="3"/>
        <v>100</v>
      </c>
      <c r="N17" s="117">
        <f t="shared" si="5"/>
        <v>57.142857142857139</v>
      </c>
      <c r="O17" s="77">
        <v>1</v>
      </c>
      <c r="P17" s="82">
        <f t="shared" si="6"/>
        <v>57.142857142857139</v>
      </c>
      <c r="Q17" s="74">
        <v>2254240.2385714287</v>
      </c>
      <c r="R17" s="75" t="s">
        <v>307</v>
      </c>
      <c r="S17" s="116">
        <v>0</v>
      </c>
      <c r="T17" s="116">
        <v>1</v>
      </c>
      <c r="U17" s="118">
        <v>1</v>
      </c>
      <c r="V17" s="118">
        <v>1</v>
      </c>
      <c r="W17" s="118">
        <v>0</v>
      </c>
      <c r="X17" s="118">
        <v>0</v>
      </c>
      <c r="Y17" s="118">
        <v>1</v>
      </c>
      <c r="Z17" s="119">
        <f t="shared" si="7"/>
        <v>4</v>
      </c>
      <c r="AA17" s="122">
        <f t="shared" si="8"/>
        <v>0</v>
      </c>
      <c r="AB17" s="122">
        <f t="shared" si="9"/>
        <v>50</v>
      </c>
      <c r="AC17" s="122">
        <f t="shared" si="10"/>
        <v>50</v>
      </c>
      <c r="AD17" s="122">
        <f t="shared" si="11"/>
        <v>50</v>
      </c>
      <c r="AE17" s="122">
        <f t="shared" si="12"/>
        <v>0</v>
      </c>
      <c r="AF17" s="122">
        <f t="shared" si="13"/>
        <v>0</v>
      </c>
      <c r="AG17" s="123">
        <f t="shared" si="14"/>
        <v>100</v>
      </c>
      <c r="AH17" s="122">
        <f t="shared" si="15"/>
        <v>57.142857142857139</v>
      </c>
      <c r="AI17" s="50"/>
    </row>
    <row r="18" spans="1:35" s="48" customFormat="1" x14ac:dyDescent="0.4">
      <c r="A18" s="62">
        <v>14</v>
      </c>
      <c r="B18" s="63" t="s">
        <v>20</v>
      </c>
      <c r="C18" s="64" t="s">
        <v>22</v>
      </c>
      <c r="D18" s="91" t="s">
        <v>135</v>
      </c>
      <c r="E18" s="120">
        <v>6</v>
      </c>
      <c r="F18" s="81">
        <v>1</v>
      </c>
      <c r="G18" s="66">
        <v>1.56</v>
      </c>
      <c r="H18" s="72">
        <v>-10763810.43</v>
      </c>
      <c r="I18" s="73"/>
      <c r="J18" s="116">
        <f t="shared" si="0"/>
        <v>100</v>
      </c>
      <c r="K18" s="116">
        <f t="shared" si="1"/>
        <v>100</v>
      </c>
      <c r="L18" s="116">
        <f t="shared" si="2"/>
        <v>100</v>
      </c>
      <c r="M18" s="116">
        <f t="shared" si="3"/>
        <v>100</v>
      </c>
      <c r="N18" s="117">
        <f t="shared" si="5"/>
        <v>100</v>
      </c>
      <c r="O18" s="81">
        <v>1</v>
      </c>
      <c r="P18" s="82">
        <f t="shared" si="6"/>
        <v>100</v>
      </c>
      <c r="Q18" s="72">
        <v>-1537687.2042857143</v>
      </c>
      <c r="R18" s="75" t="s">
        <v>307</v>
      </c>
      <c r="S18" s="116">
        <v>1</v>
      </c>
      <c r="T18" s="116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9">
        <f t="shared" si="7"/>
        <v>7</v>
      </c>
      <c r="AA18" s="122">
        <f t="shared" si="8"/>
        <v>50</v>
      </c>
      <c r="AB18" s="122">
        <f t="shared" si="9"/>
        <v>50</v>
      </c>
      <c r="AC18" s="122">
        <f t="shared" si="10"/>
        <v>50</v>
      </c>
      <c r="AD18" s="122">
        <f t="shared" si="11"/>
        <v>50</v>
      </c>
      <c r="AE18" s="122">
        <f t="shared" si="12"/>
        <v>50</v>
      </c>
      <c r="AF18" s="122">
        <f t="shared" si="13"/>
        <v>50</v>
      </c>
      <c r="AG18" s="123">
        <f t="shared" si="14"/>
        <v>100</v>
      </c>
      <c r="AH18" s="122">
        <f t="shared" si="15"/>
        <v>100</v>
      </c>
      <c r="AI18" s="50"/>
    </row>
    <row r="19" spans="1:35" s="48" customFormat="1" x14ac:dyDescent="0.4">
      <c r="A19" s="62">
        <v>15</v>
      </c>
      <c r="B19" s="63" t="s">
        <v>20</v>
      </c>
      <c r="C19" s="64" t="s">
        <v>23</v>
      </c>
      <c r="D19" s="91" t="s">
        <v>136</v>
      </c>
      <c r="E19" s="120">
        <v>9</v>
      </c>
      <c r="F19" s="65">
        <v>2</v>
      </c>
      <c r="G19" s="66">
        <v>0.72</v>
      </c>
      <c r="H19" s="72">
        <v>-5213236.6500000004</v>
      </c>
      <c r="I19" s="73"/>
      <c r="J19" s="116">
        <f t="shared" si="0"/>
        <v>50</v>
      </c>
      <c r="K19" s="116">
        <f t="shared" si="1"/>
        <v>100</v>
      </c>
      <c r="L19" s="116">
        <f t="shared" si="2"/>
        <v>100</v>
      </c>
      <c r="M19" s="116">
        <f t="shared" si="3"/>
        <v>100</v>
      </c>
      <c r="N19" s="117">
        <f t="shared" si="5"/>
        <v>85.714285714285708</v>
      </c>
      <c r="O19" s="65">
        <v>2</v>
      </c>
      <c r="P19" s="82">
        <f t="shared" si="6"/>
        <v>85.714285714285708</v>
      </c>
      <c r="Q19" s="74">
        <v>-744748.09285714291</v>
      </c>
      <c r="R19" s="75" t="s">
        <v>307</v>
      </c>
      <c r="S19" s="116">
        <v>0</v>
      </c>
      <c r="T19" s="116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9">
        <f t="shared" si="7"/>
        <v>6</v>
      </c>
      <c r="AA19" s="122">
        <f t="shared" si="8"/>
        <v>0</v>
      </c>
      <c r="AB19" s="122">
        <f t="shared" si="9"/>
        <v>50</v>
      </c>
      <c r="AC19" s="122">
        <f t="shared" si="10"/>
        <v>50</v>
      </c>
      <c r="AD19" s="122">
        <f t="shared" si="11"/>
        <v>50</v>
      </c>
      <c r="AE19" s="122">
        <f t="shared" si="12"/>
        <v>50</v>
      </c>
      <c r="AF19" s="122">
        <f t="shared" si="13"/>
        <v>50</v>
      </c>
      <c r="AG19" s="123">
        <f t="shared" si="14"/>
        <v>100</v>
      </c>
      <c r="AH19" s="122">
        <f t="shared" si="15"/>
        <v>85.714285714285708</v>
      </c>
      <c r="AI19" s="50"/>
    </row>
    <row r="20" spans="1:35" s="48" customFormat="1" x14ac:dyDescent="0.4">
      <c r="A20" s="62">
        <v>16</v>
      </c>
      <c r="B20" s="63" t="s">
        <v>20</v>
      </c>
      <c r="C20" s="64" t="s">
        <v>24</v>
      </c>
      <c r="D20" s="91" t="s">
        <v>137</v>
      </c>
      <c r="E20" s="120">
        <v>13</v>
      </c>
      <c r="F20" s="77">
        <v>1</v>
      </c>
      <c r="G20" s="66">
        <v>0.82</v>
      </c>
      <c r="H20" s="72">
        <v>-2125060.0499999998</v>
      </c>
      <c r="I20" s="73"/>
      <c r="J20" s="116">
        <f t="shared" si="0"/>
        <v>0</v>
      </c>
      <c r="K20" s="116">
        <f t="shared" si="1"/>
        <v>100</v>
      </c>
      <c r="L20" s="116">
        <f t="shared" si="2"/>
        <v>0</v>
      </c>
      <c r="M20" s="116">
        <f t="shared" si="3"/>
        <v>100</v>
      </c>
      <c r="N20" s="117">
        <f t="shared" si="5"/>
        <v>42.857142857142854</v>
      </c>
      <c r="O20" s="77">
        <v>1</v>
      </c>
      <c r="P20" s="78">
        <f t="shared" si="6"/>
        <v>42.857142857142854</v>
      </c>
      <c r="Q20" s="72">
        <v>-303580.00714285712</v>
      </c>
      <c r="R20" s="80" t="s">
        <v>308</v>
      </c>
      <c r="S20" s="116">
        <v>0</v>
      </c>
      <c r="T20" s="116">
        <v>0</v>
      </c>
      <c r="U20" s="118">
        <v>1</v>
      </c>
      <c r="V20" s="118">
        <v>1</v>
      </c>
      <c r="W20" s="118">
        <v>0</v>
      </c>
      <c r="X20" s="118">
        <v>0</v>
      </c>
      <c r="Y20" s="118">
        <v>1</v>
      </c>
      <c r="Z20" s="119">
        <f t="shared" si="7"/>
        <v>3</v>
      </c>
      <c r="AA20" s="122">
        <f t="shared" ref="AA20:AF55" si="16">IF(S20=1,50,0)</f>
        <v>0</v>
      </c>
      <c r="AB20" s="122">
        <f t="shared" ref="AB20:AF20" si="17">IF(T20=1,50,0)</f>
        <v>0</v>
      </c>
      <c r="AC20" s="122">
        <f t="shared" si="17"/>
        <v>50</v>
      </c>
      <c r="AD20" s="122">
        <f t="shared" si="17"/>
        <v>50</v>
      </c>
      <c r="AE20" s="122">
        <f t="shared" si="17"/>
        <v>0</v>
      </c>
      <c r="AF20" s="122">
        <f t="shared" si="17"/>
        <v>0</v>
      </c>
      <c r="AG20" s="123">
        <f t="shared" si="14"/>
        <v>100</v>
      </c>
      <c r="AH20" s="122">
        <f t="shared" si="15"/>
        <v>42.857142857142854</v>
      </c>
      <c r="AI20" s="50"/>
    </row>
    <row r="21" spans="1:35" s="48" customFormat="1" x14ac:dyDescent="0.4">
      <c r="A21" s="62">
        <v>17</v>
      </c>
      <c r="B21" s="63" t="s">
        <v>20</v>
      </c>
      <c r="C21" s="64" t="s">
        <v>25</v>
      </c>
      <c r="D21" s="91" t="s">
        <v>138</v>
      </c>
      <c r="E21" s="120">
        <v>6</v>
      </c>
      <c r="F21" s="79">
        <v>1</v>
      </c>
      <c r="G21" s="66">
        <v>1.79</v>
      </c>
      <c r="H21" s="72">
        <v>-11839033.689999999</v>
      </c>
      <c r="I21" s="73"/>
      <c r="J21" s="116">
        <f t="shared" si="0"/>
        <v>100</v>
      </c>
      <c r="K21" s="116">
        <f t="shared" si="1"/>
        <v>100</v>
      </c>
      <c r="L21" s="116">
        <f t="shared" si="2"/>
        <v>50</v>
      </c>
      <c r="M21" s="116">
        <f t="shared" si="3"/>
        <v>100</v>
      </c>
      <c r="N21" s="117">
        <f t="shared" si="5"/>
        <v>85.714285714285708</v>
      </c>
      <c r="O21" s="79">
        <v>1</v>
      </c>
      <c r="P21" s="82">
        <f t="shared" si="6"/>
        <v>85.714285714285708</v>
      </c>
      <c r="Q21" s="72">
        <v>-1691290.527142857</v>
      </c>
      <c r="R21" s="75" t="s">
        <v>307</v>
      </c>
      <c r="S21" s="116">
        <v>1</v>
      </c>
      <c r="T21" s="116">
        <v>1</v>
      </c>
      <c r="U21" s="118">
        <v>1</v>
      </c>
      <c r="V21" s="118">
        <v>1</v>
      </c>
      <c r="W21" s="118">
        <v>0</v>
      </c>
      <c r="X21" s="118">
        <v>1</v>
      </c>
      <c r="Y21" s="118">
        <v>1</v>
      </c>
      <c r="Z21" s="119">
        <f t="shared" si="7"/>
        <v>6</v>
      </c>
      <c r="AA21" s="122">
        <f t="shared" si="16"/>
        <v>50</v>
      </c>
      <c r="AB21" s="122">
        <f t="shared" si="16"/>
        <v>50</v>
      </c>
      <c r="AC21" s="122">
        <f t="shared" si="16"/>
        <v>50</v>
      </c>
      <c r="AD21" s="122">
        <f t="shared" si="16"/>
        <v>50</v>
      </c>
      <c r="AE21" s="122">
        <f t="shared" si="16"/>
        <v>0</v>
      </c>
      <c r="AF21" s="122">
        <f t="shared" si="16"/>
        <v>50</v>
      </c>
      <c r="AG21" s="123">
        <f t="shared" si="14"/>
        <v>100</v>
      </c>
      <c r="AH21" s="122">
        <f t="shared" si="15"/>
        <v>85.714285714285708</v>
      </c>
      <c r="AI21" s="50"/>
    </row>
    <row r="22" spans="1:35" s="48" customFormat="1" x14ac:dyDescent="0.4">
      <c r="A22" s="62">
        <v>18</v>
      </c>
      <c r="B22" s="63" t="s">
        <v>20</v>
      </c>
      <c r="C22" s="64" t="s">
        <v>26</v>
      </c>
      <c r="D22" s="91" t="s">
        <v>139</v>
      </c>
      <c r="E22" s="120">
        <v>6</v>
      </c>
      <c r="F22" s="92">
        <v>0</v>
      </c>
      <c r="G22" s="66">
        <v>2.15</v>
      </c>
      <c r="H22" s="72">
        <v>6913291.71</v>
      </c>
      <c r="I22" s="73"/>
      <c r="J22" s="116">
        <f t="shared" si="0"/>
        <v>50</v>
      </c>
      <c r="K22" s="116">
        <f t="shared" si="1"/>
        <v>100</v>
      </c>
      <c r="L22" s="116">
        <f t="shared" si="2"/>
        <v>50</v>
      </c>
      <c r="M22" s="116">
        <f t="shared" si="3"/>
        <v>0</v>
      </c>
      <c r="N22" s="117">
        <f t="shared" si="5"/>
        <v>57.142857142857139</v>
      </c>
      <c r="O22" s="92">
        <v>0</v>
      </c>
      <c r="P22" s="82">
        <f t="shared" si="6"/>
        <v>57.142857142857139</v>
      </c>
      <c r="Q22" s="74">
        <v>987613.10142857139</v>
      </c>
      <c r="R22" s="75" t="s">
        <v>307</v>
      </c>
      <c r="S22" s="116">
        <v>0</v>
      </c>
      <c r="T22" s="116">
        <v>1</v>
      </c>
      <c r="U22" s="118">
        <v>1</v>
      </c>
      <c r="V22" s="118">
        <v>1</v>
      </c>
      <c r="W22" s="118">
        <v>0</v>
      </c>
      <c r="X22" s="118">
        <v>1</v>
      </c>
      <c r="Y22" s="118">
        <v>0</v>
      </c>
      <c r="Z22" s="119">
        <f t="shared" si="7"/>
        <v>4</v>
      </c>
      <c r="AA22" s="122">
        <f t="shared" si="16"/>
        <v>0</v>
      </c>
      <c r="AB22" s="122">
        <f t="shared" si="16"/>
        <v>50</v>
      </c>
      <c r="AC22" s="122">
        <f t="shared" si="16"/>
        <v>50</v>
      </c>
      <c r="AD22" s="122">
        <f t="shared" si="16"/>
        <v>50</v>
      </c>
      <c r="AE22" s="122">
        <f t="shared" si="16"/>
        <v>0</v>
      </c>
      <c r="AF22" s="122">
        <f t="shared" si="16"/>
        <v>50</v>
      </c>
      <c r="AG22" s="123">
        <f t="shared" si="14"/>
        <v>0</v>
      </c>
      <c r="AH22" s="122">
        <f t="shared" si="15"/>
        <v>57.142857142857139</v>
      </c>
      <c r="AI22" s="50"/>
    </row>
    <row r="23" spans="1:35" s="48" customFormat="1" x14ac:dyDescent="0.4">
      <c r="A23" s="62">
        <v>19</v>
      </c>
      <c r="B23" s="63" t="s">
        <v>20</v>
      </c>
      <c r="C23" s="64" t="s">
        <v>27</v>
      </c>
      <c r="D23" s="91" t="s">
        <v>140</v>
      </c>
      <c r="E23" s="120">
        <v>6</v>
      </c>
      <c r="F23" s="81">
        <v>1</v>
      </c>
      <c r="G23" s="66">
        <v>0.92</v>
      </c>
      <c r="H23" s="72">
        <v>-8976380.6400000006</v>
      </c>
      <c r="I23" s="73"/>
      <c r="J23" s="116">
        <f t="shared" si="0"/>
        <v>0</v>
      </c>
      <c r="K23" s="116">
        <f t="shared" si="1"/>
        <v>100</v>
      </c>
      <c r="L23" s="116">
        <f t="shared" si="2"/>
        <v>50</v>
      </c>
      <c r="M23" s="116">
        <f t="shared" si="3"/>
        <v>100</v>
      </c>
      <c r="N23" s="117">
        <f t="shared" si="5"/>
        <v>57.142857142857139</v>
      </c>
      <c r="O23" s="81">
        <v>1</v>
      </c>
      <c r="P23" s="82">
        <f t="shared" si="6"/>
        <v>57.142857142857139</v>
      </c>
      <c r="Q23" s="74">
        <v>-1282340.0914285716</v>
      </c>
      <c r="R23" s="75" t="s">
        <v>307</v>
      </c>
      <c r="S23" s="116">
        <v>0</v>
      </c>
      <c r="T23" s="116">
        <v>0</v>
      </c>
      <c r="U23" s="118">
        <v>1</v>
      </c>
      <c r="V23" s="118">
        <v>1</v>
      </c>
      <c r="W23" s="118">
        <v>1</v>
      </c>
      <c r="X23" s="118">
        <v>0</v>
      </c>
      <c r="Y23" s="118">
        <v>1</v>
      </c>
      <c r="Z23" s="119">
        <f t="shared" si="7"/>
        <v>4</v>
      </c>
      <c r="AA23" s="122">
        <f t="shared" si="16"/>
        <v>0</v>
      </c>
      <c r="AB23" s="122">
        <f t="shared" si="16"/>
        <v>0</v>
      </c>
      <c r="AC23" s="122">
        <f t="shared" si="16"/>
        <v>50</v>
      </c>
      <c r="AD23" s="122">
        <f t="shared" si="16"/>
        <v>50</v>
      </c>
      <c r="AE23" s="122">
        <f t="shared" si="16"/>
        <v>50</v>
      </c>
      <c r="AF23" s="122">
        <f t="shared" si="16"/>
        <v>0</v>
      </c>
      <c r="AG23" s="123">
        <f t="shared" si="14"/>
        <v>100</v>
      </c>
      <c r="AH23" s="122">
        <f t="shared" si="15"/>
        <v>57.142857142857139</v>
      </c>
      <c r="AI23" s="50"/>
    </row>
    <row r="24" spans="1:35" s="48" customFormat="1" x14ac:dyDescent="0.4">
      <c r="A24" s="62">
        <v>20</v>
      </c>
      <c r="B24" s="63" t="s">
        <v>20</v>
      </c>
      <c r="C24" s="64" t="s">
        <v>28</v>
      </c>
      <c r="D24" s="91" t="s">
        <v>141</v>
      </c>
      <c r="E24" s="120">
        <v>2</v>
      </c>
      <c r="F24" s="90">
        <v>3</v>
      </c>
      <c r="G24" s="83">
        <v>0.4</v>
      </c>
      <c r="H24" s="72">
        <v>-2793948.45</v>
      </c>
      <c r="I24" s="73"/>
      <c r="J24" s="116">
        <f t="shared" si="0"/>
        <v>50</v>
      </c>
      <c r="K24" s="116">
        <f t="shared" si="1"/>
        <v>100</v>
      </c>
      <c r="L24" s="116">
        <f t="shared" si="2"/>
        <v>100</v>
      </c>
      <c r="M24" s="116">
        <f t="shared" si="3"/>
        <v>0</v>
      </c>
      <c r="N24" s="117">
        <f t="shared" si="5"/>
        <v>71.428571428571431</v>
      </c>
      <c r="O24" s="90">
        <v>3</v>
      </c>
      <c r="P24" s="82">
        <f t="shared" si="6"/>
        <v>71.428571428571431</v>
      </c>
      <c r="Q24" s="72">
        <v>-399135.49285714288</v>
      </c>
      <c r="R24" s="80" t="s">
        <v>308</v>
      </c>
      <c r="S24" s="116">
        <v>0</v>
      </c>
      <c r="T24" s="116">
        <v>1</v>
      </c>
      <c r="U24" s="118">
        <v>1</v>
      </c>
      <c r="V24" s="118">
        <v>1</v>
      </c>
      <c r="W24" s="118">
        <v>1</v>
      </c>
      <c r="X24" s="118">
        <v>1</v>
      </c>
      <c r="Y24" s="118">
        <v>0</v>
      </c>
      <c r="Z24" s="119">
        <f t="shared" si="7"/>
        <v>5</v>
      </c>
      <c r="AA24" s="122">
        <f t="shared" si="16"/>
        <v>0</v>
      </c>
      <c r="AB24" s="122">
        <f t="shared" si="16"/>
        <v>50</v>
      </c>
      <c r="AC24" s="122">
        <f t="shared" si="16"/>
        <v>50</v>
      </c>
      <c r="AD24" s="122">
        <f t="shared" si="16"/>
        <v>50</v>
      </c>
      <c r="AE24" s="122">
        <f t="shared" si="16"/>
        <v>50</v>
      </c>
      <c r="AF24" s="122">
        <f t="shared" si="16"/>
        <v>50</v>
      </c>
      <c r="AG24" s="123">
        <f t="shared" si="14"/>
        <v>0</v>
      </c>
      <c r="AH24" s="122">
        <f t="shared" si="15"/>
        <v>71.428571428571431</v>
      </c>
      <c r="AI24" s="50"/>
    </row>
    <row r="25" spans="1:35" s="48" customFormat="1" x14ac:dyDescent="0.4">
      <c r="A25" s="62">
        <v>21</v>
      </c>
      <c r="B25" s="63" t="s">
        <v>29</v>
      </c>
      <c r="C25" s="64" t="s">
        <v>30</v>
      </c>
      <c r="D25" s="91" t="s">
        <v>29</v>
      </c>
      <c r="E25" s="120">
        <v>17</v>
      </c>
      <c r="F25" s="92">
        <v>0</v>
      </c>
      <c r="G25" s="66">
        <v>0.81</v>
      </c>
      <c r="H25" s="72">
        <v>603331112.26999998</v>
      </c>
      <c r="I25" s="73"/>
      <c r="J25" s="116">
        <f t="shared" si="0"/>
        <v>100</v>
      </c>
      <c r="K25" s="116">
        <f t="shared" si="1"/>
        <v>50</v>
      </c>
      <c r="L25" s="116">
        <f t="shared" si="2"/>
        <v>50</v>
      </c>
      <c r="M25" s="116">
        <f t="shared" si="3"/>
        <v>100</v>
      </c>
      <c r="N25" s="117">
        <f t="shared" si="5"/>
        <v>71.428571428571431</v>
      </c>
      <c r="O25" s="92">
        <v>0</v>
      </c>
      <c r="P25" s="82">
        <f t="shared" si="6"/>
        <v>71.428571428571431</v>
      </c>
      <c r="Q25" s="72">
        <v>86190158.895714283</v>
      </c>
      <c r="R25" s="75" t="s">
        <v>307</v>
      </c>
      <c r="S25" s="116">
        <v>1</v>
      </c>
      <c r="T25" s="116">
        <v>1</v>
      </c>
      <c r="U25" s="118">
        <v>0</v>
      </c>
      <c r="V25" s="118">
        <v>1</v>
      </c>
      <c r="W25" s="118">
        <v>0</v>
      </c>
      <c r="X25" s="118">
        <v>1</v>
      </c>
      <c r="Y25" s="118">
        <v>1</v>
      </c>
      <c r="Z25" s="119">
        <f t="shared" si="7"/>
        <v>5</v>
      </c>
      <c r="AA25" s="122">
        <f t="shared" si="16"/>
        <v>50</v>
      </c>
      <c r="AB25" s="122">
        <f t="shared" si="16"/>
        <v>50</v>
      </c>
      <c r="AC25" s="122">
        <f t="shared" si="16"/>
        <v>0</v>
      </c>
      <c r="AD25" s="122">
        <f t="shared" si="16"/>
        <v>50</v>
      </c>
      <c r="AE25" s="122">
        <f t="shared" si="16"/>
        <v>0</v>
      </c>
      <c r="AF25" s="122">
        <f t="shared" si="16"/>
        <v>50</v>
      </c>
      <c r="AG25" s="123">
        <f t="shared" si="14"/>
        <v>100</v>
      </c>
      <c r="AH25" s="122">
        <f t="shared" si="15"/>
        <v>71.428571428571431</v>
      </c>
      <c r="AI25" s="50"/>
    </row>
    <row r="26" spans="1:35" s="48" customFormat="1" x14ac:dyDescent="0.4">
      <c r="A26" s="62">
        <v>22</v>
      </c>
      <c r="B26" s="63" t="s">
        <v>29</v>
      </c>
      <c r="C26" s="64" t="s">
        <v>31</v>
      </c>
      <c r="D26" s="91" t="s">
        <v>142</v>
      </c>
      <c r="E26" s="120">
        <v>5</v>
      </c>
      <c r="F26" s="81">
        <v>1</v>
      </c>
      <c r="G26" s="66">
        <v>2.46</v>
      </c>
      <c r="H26" s="72">
        <v>-4805453.4400000004</v>
      </c>
      <c r="I26" s="73"/>
      <c r="J26" s="116">
        <f t="shared" si="0"/>
        <v>100</v>
      </c>
      <c r="K26" s="116">
        <f t="shared" si="1"/>
        <v>100</v>
      </c>
      <c r="L26" s="116">
        <f t="shared" si="2"/>
        <v>100</v>
      </c>
      <c r="M26" s="116">
        <f t="shared" si="3"/>
        <v>100</v>
      </c>
      <c r="N26" s="117">
        <f t="shared" si="5"/>
        <v>100</v>
      </c>
      <c r="O26" s="81">
        <v>1</v>
      </c>
      <c r="P26" s="82">
        <f t="shared" si="6"/>
        <v>100</v>
      </c>
      <c r="Q26" s="72">
        <v>-686493.34857142868</v>
      </c>
      <c r="R26" s="75" t="s">
        <v>307</v>
      </c>
      <c r="S26" s="116">
        <v>1</v>
      </c>
      <c r="T26" s="116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9">
        <f t="shared" si="7"/>
        <v>7</v>
      </c>
      <c r="AA26" s="122">
        <f t="shared" si="16"/>
        <v>50</v>
      </c>
      <c r="AB26" s="122">
        <f t="shared" si="16"/>
        <v>50</v>
      </c>
      <c r="AC26" s="122">
        <f t="shared" si="16"/>
        <v>50</v>
      </c>
      <c r="AD26" s="122">
        <f t="shared" si="16"/>
        <v>50</v>
      </c>
      <c r="AE26" s="122">
        <f t="shared" si="16"/>
        <v>50</v>
      </c>
      <c r="AF26" s="122">
        <f t="shared" si="16"/>
        <v>50</v>
      </c>
      <c r="AG26" s="123">
        <f t="shared" si="14"/>
        <v>100</v>
      </c>
      <c r="AH26" s="122">
        <f t="shared" si="15"/>
        <v>100</v>
      </c>
      <c r="AI26" s="50"/>
    </row>
    <row r="27" spans="1:35" s="48" customFormat="1" x14ac:dyDescent="0.4">
      <c r="A27" s="62">
        <v>23</v>
      </c>
      <c r="B27" s="63" t="s">
        <v>29</v>
      </c>
      <c r="C27" s="64" t="s">
        <v>32</v>
      </c>
      <c r="D27" s="91" t="s">
        <v>143</v>
      </c>
      <c r="E27" s="120">
        <v>6</v>
      </c>
      <c r="F27" s="65">
        <v>2</v>
      </c>
      <c r="G27" s="66">
        <v>0.63</v>
      </c>
      <c r="H27" s="72">
        <v>3260841.82</v>
      </c>
      <c r="I27" s="73"/>
      <c r="J27" s="116">
        <f t="shared" si="0"/>
        <v>100</v>
      </c>
      <c r="K27" s="116">
        <f t="shared" si="1"/>
        <v>100</v>
      </c>
      <c r="L27" s="116">
        <f t="shared" si="2"/>
        <v>50</v>
      </c>
      <c r="M27" s="116">
        <f t="shared" si="3"/>
        <v>0</v>
      </c>
      <c r="N27" s="117">
        <f t="shared" si="5"/>
        <v>71.428571428571431</v>
      </c>
      <c r="O27" s="65">
        <v>2</v>
      </c>
      <c r="P27" s="82">
        <f t="shared" si="6"/>
        <v>71.428571428571431</v>
      </c>
      <c r="Q27" s="72">
        <v>465834.54571428569</v>
      </c>
      <c r="R27" s="75" t="s">
        <v>307</v>
      </c>
      <c r="S27" s="116">
        <v>1</v>
      </c>
      <c r="T27" s="116">
        <v>1</v>
      </c>
      <c r="U27" s="118">
        <v>1</v>
      </c>
      <c r="V27" s="118">
        <v>1</v>
      </c>
      <c r="W27" s="118">
        <v>1</v>
      </c>
      <c r="X27" s="118">
        <v>0</v>
      </c>
      <c r="Y27" s="118">
        <v>0</v>
      </c>
      <c r="Z27" s="119">
        <f t="shared" si="7"/>
        <v>5</v>
      </c>
      <c r="AA27" s="122">
        <f t="shared" si="16"/>
        <v>50</v>
      </c>
      <c r="AB27" s="122">
        <f t="shared" si="16"/>
        <v>50</v>
      </c>
      <c r="AC27" s="122">
        <f t="shared" si="16"/>
        <v>50</v>
      </c>
      <c r="AD27" s="122">
        <f t="shared" si="16"/>
        <v>50</v>
      </c>
      <c r="AE27" s="122">
        <f t="shared" si="16"/>
        <v>50</v>
      </c>
      <c r="AF27" s="122">
        <f t="shared" si="16"/>
        <v>0</v>
      </c>
      <c r="AG27" s="123">
        <f t="shared" si="14"/>
        <v>0</v>
      </c>
      <c r="AH27" s="122">
        <f t="shared" si="15"/>
        <v>71.428571428571431</v>
      </c>
      <c r="AI27" s="50"/>
    </row>
    <row r="28" spans="1:35" s="48" customFormat="1" x14ac:dyDescent="0.4">
      <c r="A28" s="62">
        <v>24</v>
      </c>
      <c r="B28" s="63" t="s">
        <v>29</v>
      </c>
      <c r="C28" s="64" t="s">
        <v>33</v>
      </c>
      <c r="D28" s="91" t="s">
        <v>144</v>
      </c>
      <c r="E28" s="120">
        <v>6</v>
      </c>
      <c r="F28" s="92">
        <v>0</v>
      </c>
      <c r="G28" s="66">
        <v>1.2</v>
      </c>
      <c r="H28" s="72">
        <v>8677152.1300000008</v>
      </c>
      <c r="I28" s="73"/>
      <c r="J28" s="116">
        <f t="shared" si="0"/>
        <v>100</v>
      </c>
      <c r="K28" s="116">
        <f t="shared" si="1"/>
        <v>100</v>
      </c>
      <c r="L28" s="116">
        <f t="shared" si="2"/>
        <v>100</v>
      </c>
      <c r="M28" s="116">
        <f t="shared" si="3"/>
        <v>0</v>
      </c>
      <c r="N28" s="117">
        <f t="shared" si="5"/>
        <v>85.714285714285708</v>
      </c>
      <c r="O28" s="92">
        <v>0</v>
      </c>
      <c r="P28" s="82">
        <f t="shared" si="6"/>
        <v>85.714285714285708</v>
      </c>
      <c r="Q28" s="72">
        <v>1239593.1614285714</v>
      </c>
      <c r="R28" s="75" t="s">
        <v>307</v>
      </c>
      <c r="S28" s="116">
        <v>1</v>
      </c>
      <c r="T28" s="116">
        <v>1</v>
      </c>
      <c r="U28" s="118">
        <v>1</v>
      </c>
      <c r="V28" s="118">
        <v>1</v>
      </c>
      <c r="W28" s="118">
        <v>1</v>
      </c>
      <c r="X28" s="118">
        <v>1</v>
      </c>
      <c r="Y28" s="118">
        <v>0</v>
      </c>
      <c r="Z28" s="119">
        <f t="shared" si="7"/>
        <v>6</v>
      </c>
      <c r="AA28" s="122">
        <f t="shared" si="16"/>
        <v>50</v>
      </c>
      <c r="AB28" s="122">
        <f t="shared" si="16"/>
        <v>50</v>
      </c>
      <c r="AC28" s="122">
        <f t="shared" si="16"/>
        <v>50</v>
      </c>
      <c r="AD28" s="122">
        <f t="shared" si="16"/>
        <v>50</v>
      </c>
      <c r="AE28" s="122">
        <f t="shared" si="16"/>
        <v>50</v>
      </c>
      <c r="AF28" s="122">
        <f t="shared" si="16"/>
        <v>50</v>
      </c>
      <c r="AG28" s="123">
        <f t="shared" si="14"/>
        <v>0</v>
      </c>
      <c r="AH28" s="122">
        <f t="shared" si="15"/>
        <v>85.714285714285708</v>
      </c>
      <c r="AI28" s="50"/>
    </row>
    <row r="29" spans="1:35" s="48" customFormat="1" x14ac:dyDescent="0.4">
      <c r="A29" s="62">
        <v>25</v>
      </c>
      <c r="B29" s="63" t="s">
        <v>29</v>
      </c>
      <c r="C29" s="64" t="s">
        <v>34</v>
      </c>
      <c r="D29" s="91" t="s">
        <v>145</v>
      </c>
      <c r="E29" s="120">
        <v>2</v>
      </c>
      <c r="F29" s="90">
        <v>3</v>
      </c>
      <c r="G29" s="83">
        <v>0.4</v>
      </c>
      <c r="H29" s="72">
        <v>869534.61</v>
      </c>
      <c r="I29" s="73"/>
      <c r="J29" s="116">
        <f t="shared" si="0"/>
        <v>50</v>
      </c>
      <c r="K29" s="116">
        <f t="shared" si="1"/>
        <v>50</v>
      </c>
      <c r="L29" s="116">
        <f t="shared" si="2"/>
        <v>100</v>
      </c>
      <c r="M29" s="116">
        <f t="shared" si="3"/>
        <v>100</v>
      </c>
      <c r="N29" s="117">
        <f t="shared" si="5"/>
        <v>71.428571428571431</v>
      </c>
      <c r="O29" s="90">
        <v>3</v>
      </c>
      <c r="P29" s="82">
        <f t="shared" si="6"/>
        <v>71.428571428571431</v>
      </c>
      <c r="Q29" s="74">
        <v>124219.23</v>
      </c>
      <c r="R29" s="75" t="s">
        <v>307</v>
      </c>
      <c r="S29" s="116">
        <v>0</v>
      </c>
      <c r="T29" s="116">
        <v>1</v>
      </c>
      <c r="U29" s="118">
        <v>0</v>
      </c>
      <c r="V29" s="118">
        <v>1</v>
      </c>
      <c r="W29" s="118">
        <v>1</v>
      </c>
      <c r="X29" s="118">
        <v>1</v>
      </c>
      <c r="Y29" s="118">
        <v>1</v>
      </c>
      <c r="Z29" s="119">
        <f t="shared" si="7"/>
        <v>5</v>
      </c>
      <c r="AA29" s="122">
        <f t="shared" si="16"/>
        <v>0</v>
      </c>
      <c r="AB29" s="122">
        <f t="shared" si="16"/>
        <v>50</v>
      </c>
      <c r="AC29" s="122">
        <f t="shared" si="16"/>
        <v>0</v>
      </c>
      <c r="AD29" s="122">
        <f t="shared" si="16"/>
        <v>50</v>
      </c>
      <c r="AE29" s="122">
        <f t="shared" si="16"/>
        <v>50</v>
      </c>
      <c r="AF29" s="122">
        <f t="shared" si="16"/>
        <v>50</v>
      </c>
      <c r="AG29" s="123">
        <f t="shared" si="14"/>
        <v>100</v>
      </c>
      <c r="AH29" s="122">
        <f t="shared" si="15"/>
        <v>71.428571428571431</v>
      </c>
      <c r="AI29" s="50"/>
    </row>
    <row r="30" spans="1:35" s="48" customFormat="1" x14ac:dyDescent="0.4">
      <c r="A30" s="62">
        <v>26</v>
      </c>
      <c r="B30" s="63" t="s">
        <v>29</v>
      </c>
      <c r="C30" s="64" t="s">
        <v>35</v>
      </c>
      <c r="D30" s="91" t="s">
        <v>146</v>
      </c>
      <c r="E30" s="120">
        <v>5</v>
      </c>
      <c r="F30" s="77">
        <v>1</v>
      </c>
      <c r="G30" s="66">
        <v>1.1399999999999999</v>
      </c>
      <c r="H30" s="72">
        <v>-1396870.99</v>
      </c>
      <c r="I30" s="73"/>
      <c r="J30" s="116">
        <f t="shared" si="0"/>
        <v>50</v>
      </c>
      <c r="K30" s="116">
        <f t="shared" si="1"/>
        <v>100</v>
      </c>
      <c r="L30" s="116">
        <f t="shared" si="2"/>
        <v>100</v>
      </c>
      <c r="M30" s="116">
        <f t="shared" si="3"/>
        <v>0</v>
      </c>
      <c r="N30" s="117">
        <f t="shared" si="5"/>
        <v>71.428571428571431</v>
      </c>
      <c r="O30" s="77">
        <v>1</v>
      </c>
      <c r="P30" s="82">
        <f t="shared" si="6"/>
        <v>71.428571428571431</v>
      </c>
      <c r="Q30" s="72">
        <v>-199552.99857142856</v>
      </c>
      <c r="R30" s="75" t="s">
        <v>307</v>
      </c>
      <c r="S30" s="116">
        <v>0</v>
      </c>
      <c r="T30" s="116">
        <v>1</v>
      </c>
      <c r="U30" s="118">
        <v>1</v>
      </c>
      <c r="V30" s="118">
        <v>1</v>
      </c>
      <c r="W30" s="118">
        <v>1</v>
      </c>
      <c r="X30" s="118">
        <v>1</v>
      </c>
      <c r="Y30" s="118">
        <v>0</v>
      </c>
      <c r="Z30" s="119">
        <f t="shared" si="7"/>
        <v>5</v>
      </c>
      <c r="AA30" s="122">
        <f t="shared" si="16"/>
        <v>0</v>
      </c>
      <c r="AB30" s="122">
        <f t="shared" si="16"/>
        <v>50</v>
      </c>
      <c r="AC30" s="122">
        <f t="shared" si="16"/>
        <v>50</v>
      </c>
      <c r="AD30" s="122">
        <f t="shared" si="16"/>
        <v>50</v>
      </c>
      <c r="AE30" s="122">
        <f t="shared" si="16"/>
        <v>50</v>
      </c>
      <c r="AF30" s="122">
        <f t="shared" si="16"/>
        <v>50</v>
      </c>
      <c r="AG30" s="123">
        <f t="shared" si="14"/>
        <v>0</v>
      </c>
      <c r="AH30" s="122">
        <f t="shared" si="15"/>
        <v>71.428571428571431</v>
      </c>
      <c r="AI30" s="50"/>
    </row>
    <row r="31" spans="1:35" s="48" customFormat="1" x14ac:dyDescent="0.4">
      <c r="A31" s="62">
        <v>27</v>
      </c>
      <c r="B31" s="63" t="s">
        <v>29</v>
      </c>
      <c r="C31" s="64" t="s">
        <v>36</v>
      </c>
      <c r="D31" s="91" t="s">
        <v>147</v>
      </c>
      <c r="E31" s="120">
        <v>5</v>
      </c>
      <c r="F31" s="79">
        <v>1</v>
      </c>
      <c r="G31" s="66">
        <v>0.96</v>
      </c>
      <c r="H31" s="72">
        <v>-9864776.9700000007</v>
      </c>
      <c r="I31" s="73"/>
      <c r="J31" s="116">
        <f t="shared" si="0"/>
        <v>50</v>
      </c>
      <c r="K31" s="116">
        <f t="shared" si="1"/>
        <v>100</v>
      </c>
      <c r="L31" s="116">
        <f t="shared" si="2"/>
        <v>0</v>
      </c>
      <c r="M31" s="116">
        <f t="shared" si="3"/>
        <v>100</v>
      </c>
      <c r="N31" s="117">
        <f t="shared" si="5"/>
        <v>57.142857142857139</v>
      </c>
      <c r="O31" s="79">
        <v>1</v>
      </c>
      <c r="P31" s="82">
        <f t="shared" si="6"/>
        <v>57.142857142857139</v>
      </c>
      <c r="Q31" s="74">
        <v>-1409253.8528571429</v>
      </c>
      <c r="R31" s="80" t="s">
        <v>308</v>
      </c>
      <c r="S31" s="116">
        <v>0</v>
      </c>
      <c r="T31" s="116">
        <v>1</v>
      </c>
      <c r="U31" s="118">
        <v>1</v>
      </c>
      <c r="V31" s="118">
        <v>1</v>
      </c>
      <c r="W31" s="118">
        <v>0</v>
      </c>
      <c r="X31" s="118">
        <v>0</v>
      </c>
      <c r="Y31" s="118">
        <v>1</v>
      </c>
      <c r="Z31" s="119">
        <f t="shared" si="7"/>
        <v>4</v>
      </c>
      <c r="AA31" s="122">
        <f t="shared" si="16"/>
        <v>0</v>
      </c>
      <c r="AB31" s="122">
        <f t="shared" si="16"/>
        <v>50</v>
      </c>
      <c r="AC31" s="122">
        <f t="shared" si="16"/>
        <v>50</v>
      </c>
      <c r="AD31" s="122">
        <f t="shared" si="16"/>
        <v>50</v>
      </c>
      <c r="AE31" s="122">
        <f t="shared" si="16"/>
        <v>0</v>
      </c>
      <c r="AF31" s="122">
        <f t="shared" si="16"/>
        <v>0</v>
      </c>
      <c r="AG31" s="123">
        <f t="shared" si="14"/>
        <v>100</v>
      </c>
      <c r="AH31" s="122">
        <f t="shared" si="15"/>
        <v>57.142857142857139</v>
      </c>
      <c r="AI31" s="50"/>
    </row>
    <row r="32" spans="1:35" s="48" customFormat="1" x14ac:dyDescent="0.4">
      <c r="A32" s="62">
        <v>28</v>
      </c>
      <c r="B32" s="63" t="s">
        <v>29</v>
      </c>
      <c r="C32" s="64" t="s">
        <v>37</v>
      </c>
      <c r="D32" s="91" t="s">
        <v>148</v>
      </c>
      <c r="E32" s="120">
        <v>13</v>
      </c>
      <c r="F32" s="88">
        <v>6</v>
      </c>
      <c r="G32" s="83">
        <v>0.25</v>
      </c>
      <c r="H32" s="72">
        <v>-23020878.989999998</v>
      </c>
      <c r="I32" s="94" t="s">
        <v>208</v>
      </c>
      <c r="J32" s="116">
        <f t="shared" si="0"/>
        <v>100</v>
      </c>
      <c r="K32" s="116">
        <f t="shared" si="1"/>
        <v>100</v>
      </c>
      <c r="L32" s="116">
        <f t="shared" si="2"/>
        <v>50</v>
      </c>
      <c r="M32" s="116">
        <f t="shared" si="3"/>
        <v>100</v>
      </c>
      <c r="N32" s="117">
        <f t="shared" si="5"/>
        <v>85.714285714285708</v>
      </c>
      <c r="O32" s="88">
        <v>6</v>
      </c>
      <c r="P32" s="82">
        <f t="shared" si="6"/>
        <v>85.714285714285708</v>
      </c>
      <c r="Q32" s="74">
        <v>-3288696.9985714285</v>
      </c>
      <c r="R32" s="95" t="s">
        <v>309</v>
      </c>
      <c r="S32" s="116">
        <v>1</v>
      </c>
      <c r="T32" s="116">
        <v>1</v>
      </c>
      <c r="U32" s="118">
        <v>1</v>
      </c>
      <c r="V32" s="118">
        <v>1</v>
      </c>
      <c r="W32" s="118">
        <v>1</v>
      </c>
      <c r="X32" s="118">
        <v>0</v>
      </c>
      <c r="Y32" s="118">
        <v>1</v>
      </c>
      <c r="Z32" s="119">
        <f t="shared" si="7"/>
        <v>6</v>
      </c>
      <c r="AA32" s="122">
        <f t="shared" si="16"/>
        <v>50</v>
      </c>
      <c r="AB32" s="122">
        <f t="shared" si="16"/>
        <v>50</v>
      </c>
      <c r="AC32" s="122">
        <f t="shared" si="16"/>
        <v>50</v>
      </c>
      <c r="AD32" s="122">
        <f t="shared" si="16"/>
        <v>50</v>
      </c>
      <c r="AE32" s="122">
        <f t="shared" si="16"/>
        <v>50</v>
      </c>
      <c r="AF32" s="122">
        <f t="shared" si="16"/>
        <v>0</v>
      </c>
      <c r="AG32" s="123">
        <f t="shared" si="14"/>
        <v>100</v>
      </c>
      <c r="AH32" s="122">
        <f t="shared" si="15"/>
        <v>85.714285714285708</v>
      </c>
      <c r="AI32" s="50"/>
    </row>
    <row r="33" spans="1:35" s="48" customFormat="1" x14ac:dyDescent="0.4">
      <c r="A33" s="62">
        <v>29</v>
      </c>
      <c r="B33" s="63" t="s">
        <v>29</v>
      </c>
      <c r="C33" s="64" t="s">
        <v>38</v>
      </c>
      <c r="D33" s="91" t="s">
        <v>149</v>
      </c>
      <c r="E33" s="120">
        <v>5</v>
      </c>
      <c r="F33" s="65">
        <v>2</v>
      </c>
      <c r="G33" s="66">
        <v>0.68</v>
      </c>
      <c r="H33" s="72">
        <v>-1214209.42</v>
      </c>
      <c r="I33" s="73"/>
      <c r="J33" s="116">
        <f t="shared" si="0"/>
        <v>100</v>
      </c>
      <c r="K33" s="116">
        <f t="shared" si="1"/>
        <v>100</v>
      </c>
      <c r="L33" s="116">
        <f t="shared" si="2"/>
        <v>100</v>
      </c>
      <c r="M33" s="116">
        <f t="shared" si="3"/>
        <v>100</v>
      </c>
      <c r="N33" s="117">
        <f t="shared" si="5"/>
        <v>100</v>
      </c>
      <c r="O33" s="65">
        <v>2</v>
      </c>
      <c r="P33" s="82">
        <f t="shared" si="6"/>
        <v>100</v>
      </c>
      <c r="Q33" s="72">
        <v>-173458.48857142855</v>
      </c>
      <c r="R33" s="75" t="s">
        <v>307</v>
      </c>
      <c r="S33" s="116">
        <v>1</v>
      </c>
      <c r="T33" s="116">
        <v>1</v>
      </c>
      <c r="U33" s="118">
        <v>1</v>
      </c>
      <c r="V33" s="118">
        <v>1</v>
      </c>
      <c r="W33" s="118">
        <v>1</v>
      </c>
      <c r="X33" s="118">
        <v>1</v>
      </c>
      <c r="Y33" s="118">
        <v>1</v>
      </c>
      <c r="Z33" s="119">
        <f t="shared" si="7"/>
        <v>7</v>
      </c>
      <c r="AA33" s="122">
        <f t="shared" si="16"/>
        <v>50</v>
      </c>
      <c r="AB33" s="122">
        <f t="shared" si="16"/>
        <v>50</v>
      </c>
      <c r="AC33" s="122">
        <f t="shared" si="16"/>
        <v>50</v>
      </c>
      <c r="AD33" s="122">
        <f t="shared" si="16"/>
        <v>50</v>
      </c>
      <c r="AE33" s="122">
        <f t="shared" si="16"/>
        <v>50</v>
      </c>
      <c r="AF33" s="122">
        <f t="shared" si="16"/>
        <v>50</v>
      </c>
      <c r="AG33" s="123">
        <f t="shared" si="14"/>
        <v>100</v>
      </c>
      <c r="AH33" s="122">
        <f t="shared" si="15"/>
        <v>100</v>
      </c>
      <c r="AI33" s="50"/>
    </row>
    <row r="34" spans="1:35" s="48" customFormat="1" x14ac:dyDescent="0.4">
      <c r="A34" s="62">
        <v>30</v>
      </c>
      <c r="B34" s="63" t="s">
        <v>29</v>
      </c>
      <c r="C34" s="64" t="s">
        <v>39</v>
      </c>
      <c r="D34" s="91" t="s">
        <v>150</v>
      </c>
      <c r="E34" s="120">
        <v>5</v>
      </c>
      <c r="F34" s="65">
        <v>2</v>
      </c>
      <c r="G34" s="83">
        <v>0.37</v>
      </c>
      <c r="H34" s="72">
        <v>-4389508.97</v>
      </c>
      <c r="I34" s="73"/>
      <c r="J34" s="116">
        <f t="shared" si="0"/>
        <v>100</v>
      </c>
      <c r="K34" s="116">
        <f t="shared" si="1"/>
        <v>100</v>
      </c>
      <c r="L34" s="116">
        <f t="shared" si="2"/>
        <v>0</v>
      </c>
      <c r="M34" s="116">
        <f t="shared" si="3"/>
        <v>0</v>
      </c>
      <c r="N34" s="117">
        <f t="shared" si="5"/>
        <v>57.142857142857139</v>
      </c>
      <c r="O34" s="65">
        <v>2</v>
      </c>
      <c r="P34" s="82">
        <f t="shared" si="6"/>
        <v>57.142857142857139</v>
      </c>
      <c r="Q34" s="72">
        <v>-627072.71</v>
      </c>
      <c r="R34" s="75" t="s">
        <v>307</v>
      </c>
      <c r="S34" s="116">
        <v>1</v>
      </c>
      <c r="T34" s="116">
        <v>1</v>
      </c>
      <c r="U34" s="118">
        <v>1</v>
      </c>
      <c r="V34" s="118">
        <v>1</v>
      </c>
      <c r="W34" s="118">
        <v>0</v>
      </c>
      <c r="X34" s="118">
        <v>0</v>
      </c>
      <c r="Y34" s="118">
        <v>0</v>
      </c>
      <c r="Z34" s="119">
        <f t="shared" si="7"/>
        <v>4</v>
      </c>
      <c r="AA34" s="122">
        <f t="shared" si="16"/>
        <v>50</v>
      </c>
      <c r="AB34" s="122">
        <f t="shared" si="16"/>
        <v>50</v>
      </c>
      <c r="AC34" s="122">
        <f t="shared" si="16"/>
        <v>50</v>
      </c>
      <c r="AD34" s="122">
        <f t="shared" si="16"/>
        <v>50</v>
      </c>
      <c r="AE34" s="122">
        <f t="shared" si="16"/>
        <v>0</v>
      </c>
      <c r="AF34" s="122">
        <f t="shared" si="16"/>
        <v>0</v>
      </c>
      <c r="AG34" s="123">
        <f t="shared" si="14"/>
        <v>0</v>
      </c>
      <c r="AH34" s="122">
        <f t="shared" si="15"/>
        <v>57.142857142857139</v>
      </c>
      <c r="AI34" s="50"/>
    </row>
    <row r="35" spans="1:35" s="48" customFormat="1" x14ac:dyDescent="0.4">
      <c r="A35" s="62">
        <v>31</v>
      </c>
      <c r="B35" s="63" t="s">
        <v>29</v>
      </c>
      <c r="C35" s="64" t="s">
        <v>40</v>
      </c>
      <c r="D35" s="91" t="s">
        <v>151</v>
      </c>
      <c r="E35" s="120">
        <v>6</v>
      </c>
      <c r="F35" s="97">
        <v>5</v>
      </c>
      <c r="G35" s="83">
        <v>0.34</v>
      </c>
      <c r="H35" s="72">
        <v>2053919</v>
      </c>
      <c r="I35" s="98" t="s">
        <v>209</v>
      </c>
      <c r="J35" s="116">
        <f t="shared" si="0"/>
        <v>100</v>
      </c>
      <c r="K35" s="116">
        <f t="shared" si="1"/>
        <v>100</v>
      </c>
      <c r="L35" s="116">
        <f t="shared" si="2"/>
        <v>100</v>
      </c>
      <c r="M35" s="116">
        <f t="shared" si="3"/>
        <v>100</v>
      </c>
      <c r="N35" s="117">
        <f t="shared" si="5"/>
        <v>100</v>
      </c>
      <c r="O35" s="97">
        <v>5</v>
      </c>
      <c r="P35" s="82">
        <f t="shared" si="6"/>
        <v>100</v>
      </c>
      <c r="Q35" s="72">
        <v>293417</v>
      </c>
      <c r="R35" s="99" t="s">
        <v>310</v>
      </c>
      <c r="S35" s="116">
        <v>1</v>
      </c>
      <c r="T35" s="116">
        <v>1</v>
      </c>
      <c r="U35" s="118">
        <v>1</v>
      </c>
      <c r="V35" s="118">
        <v>1</v>
      </c>
      <c r="W35" s="118">
        <v>1</v>
      </c>
      <c r="X35" s="118">
        <v>1</v>
      </c>
      <c r="Y35" s="118">
        <v>1</v>
      </c>
      <c r="Z35" s="119">
        <f t="shared" si="7"/>
        <v>7</v>
      </c>
      <c r="AA35" s="122">
        <f t="shared" si="16"/>
        <v>50</v>
      </c>
      <c r="AB35" s="122">
        <f t="shared" si="16"/>
        <v>50</v>
      </c>
      <c r="AC35" s="122">
        <f t="shared" si="16"/>
        <v>50</v>
      </c>
      <c r="AD35" s="122">
        <f t="shared" si="16"/>
        <v>50</v>
      </c>
      <c r="AE35" s="122">
        <f t="shared" si="16"/>
        <v>50</v>
      </c>
      <c r="AF35" s="122">
        <f t="shared" si="16"/>
        <v>50</v>
      </c>
      <c r="AG35" s="123">
        <f t="shared" si="14"/>
        <v>100</v>
      </c>
      <c r="AH35" s="122">
        <f t="shared" si="15"/>
        <v>100</v>
      </c>
      <c r="AI35" s="50"/>
    </row>
    <row r="36" spans="1:35" s="48" customFormat="1" x14ac:dyDescent="0.4">
      <c r="A36" s="62">
        <v>32</v>
      </c>
      <c r="B36" s="63" t="s">
        <v>29</v>
      </c>
      <c r="C36" s="64" t="s">
        <v>41</v>
      </c>
      <c r="D36" s="91" t="s">
        <v>152</v>
      </c>
      <c r="E36" s="120">
        <v>12</v>
      </c>
      <c r="F36" s="90">
        <v>3</v>
      </c>
      <c r="G36" s="66">
        <v>0.63</v>
      </c>
      <c r="H36" s="72">
        <v>1250860.1200000001</v>
      </c>
      <c r="I36" s="73"/>
      <c r="J36" s="116">
        <f t="shared" si="0"/>
        <v>0</v>
      </c>
      <c r="K36" s="116">
        <f t="shared" si="1"/>
        <v>100</v>
      </c>
      <c r="L36" s="116">
        <f t="shared" si="2"/>
        <v>0</v>
      </c>
      <c r="M36" s="116">
        <f t="shared" si="3"/>
        <v>100</v>
      </c>
      <c r="N36" s="117">
        <f t="shared" si="5"/>
        <v>42.857142857142854</v>
      </c>
      <c r="O36" s="90">
        <v>3</v>
      </c>
      <c r="P36" s="78">
        <f t="shared" si="6"/>
        <v>42.857142857142854</v>
      </c>
      <c r="Q36" s="72">
        <v>178694.30285714287</v>
      </c>
      <c r="R36" s="80" t="s">
        <v>308</v>
      </c>
      <c r="S36" s="116">
        <v>0</v>
      </c>
      <c r="T36" s="116">
        <v>0</v>
      </c>
      <c r="U36" s="118">
        <v>1</v>
      </c>
      <c r="V36" s="118">
        <v>1</v>
      </c>
      <c r="W36" s="118">
        <v>0</v>
      </c>
      <c r="X36" s="118">
        <v>0</v>
      </c>
      <c r="Y36" s="118">
        <v>1</v>
      </c>
      <c r="Z36" s="119">
        <f t="shared" si="7"/>
        <v>3</v>
      </c>
      <c r="AA36" s="122">
        <f t="shared" si="16"/>
        <v>0</v>
      </c>
      <c r="AB36" s="122">
        <f t="shared" si="16"/>
        <v>0</v>
      </c>
      <c r="AC36" s="122">
        <f t="shared" si="16"/>
        <v>50</v>
      </c>
      <c r="AD36" s="122">
        <f t="shared" si="16"/>
        <v>50</v>
      </c>
      <c r="AE36" s="122">
        <f t="shared" si="16"/>
        <v>0</v>
      </c>
      <c r="AF36" s="122">
        <f t="shared" si="16"/>
        <v>0</v>
      </c>
      <c r="AG36" s="123">
        <f t="shared" si="14"/>
        <v>100</v>
      </c>
      <c r="AH36" s="122">
        <f t="shared" si="15"/>
        <v>42.857142857142854</v>
      </c>
      <c r="AI36" s="50"/>
    </row>
    <row r="37" spans="1:35" s="48" customFormat="1" x14ac:dyDescent="0.4">
      <c r="A37" s="62">
        <v>33</v>
      </c>
      <c r="B37" s="63" t="s">
        <v>29</v>
      </c>
      <c r="C37" s="64" t="s">
        <v>42</v>
      </c>
      <c r="D37" s="91" t="s">
        <v>153</v>
      </c>
      <c r="E37" s="120">
        <v>6</v>
      </c>
      <c r="F37" s="77">
        <v>1</v>
      </c>
      <c r="G37" s="66">
        <v>2.52</v>
      </c>
      <c r="H37" s="72">
        <v>-8406695.0299999993</v>
      </c>
      <c r="I37" s="73"/>
      <c r="J37" s="116">
        <f t="shared" ref="J37:J68" si="18">AA37+AB37</f>
        <v>50</v>
      </c>
      <c r="K37" s="116">
        <f t="shared" ref="K37:K68" si="19">AC37+AD37</f>
        <v>100</v>
      </c>
      <c r="L37" s="116">
        <f t="shared" ref="L37:L68" si="20">AE37+AF37</f>
        <v>100</v>
      </c>
      <c r="M37" s="116">
        <f t="shared" ref="M37:M68" si="21">AG37</f>
        <v>100</v>
      </c>
      <c r="N37" s="117">
        <f t="shared" ref="N37:N68" si="22">(S37+T37+U37+V37+W37+X37+Y37)/7*100</f>
        <v>85.714285714285708</v>
      </c>
      <c r="O37" s="77">
        <v>1</v>
      </c>
      <c r="P37" s="82">
        <f t="shared" si="6"/>
        <v>85.714285714285708</v>
      </c>
      <c r="Q37" s="72">
        <v>-1200956.4328571428</v>
      </c>
      <c r="R37" s="75" t="s">
        <v>307</v>
      </c>
      <c r="S37" s="116">
        <v>1</v>
      </c>
      <c r="T37" s="116">
        <v>0</v>
      </c>
      <c r="U37" s="118">
        <v>1</v>
      </c>
      <c r="V37" s="118">
        <v>1</v>
      </c>
      <c r="W37" s="118">
        <v>1</v>
      </c>
      <c r="X37" s="118">
        <v>1</v>
      </c>
      <c r="Y37" s="118">
        <v>1</v>
      </c>
      <c r="Z37" s="119">
        <f t="shared" si="7"/>
        <v>6</v>
      </c>
      <c r="AA37" s="122">
        <f t="shared" si="16"/>
        <v>50</v>
      </c>
      <c r="AB37" s="122">
        <f t="shared" si="16"/>
        <v>0</v>
      </c>
      <c r="AC37" s="122">
        <f t="shared" si="16"/>
        <v>50</v>
      </c>
      <c r="AD37" s="122">
        <f t="shared" si="16"/>
        <v>50</v>
      </c>
      <c r="AE37" s="122">
        <f t="shared" si="16"/>
        <v>50</v>
      </c>
      <c r="AF37" s="122">
        <f t="shared" si="16"/>
        <v>50</v>
      </c>
      <c r="AG37" s="123">
        <f t="shared" si="14"/>
        <v>100</v>
      </c>
      <c r="AH37" s="122">
        <f t="shared" si="15"/>
        <v>85.714285714285708</v>
      </c>
      <c r="AI37" s="50"/>
    </row>
    <row r="38" spans="1:35" s="48" customFormat="1" x14ac:dyDescent="0.4">
      <c r="A38" s="62">
        <v>34</v>
      </c>
      <c r="B38" s="63" t="s">
        <v>29</v>
      </c>
      <c r="C38" s="64" t="s">
        <v>43</v>
      </c>
      <c r="D38" s="91" t="s">
        <v>154</v>
      </c>
      <c r="E38" s="120">
        <v>5</v>
      </c>
      <c r="F38" s="79">
        <v>1</v>
      </c>
      <c r="G38" s="66">
        <v>0.83</v>
      </c>
      <c r="H38" s="72">
        <v>-1984792.47</v>
      </c>
      <c r="I38" s="73"/>
      <c r="J38" s="116">
        <f t="shared" si="18"/>
        <v>0</v>
      </c>
      <c r="K38" s="116">
        <f t="shared" si="19"/>
        <v>100</v>
      </c>
      <c r="L38" s="116">
        <f t="shared" si="20"/>
        <v>50</v>
      </c>
      <c r="M38" s="116">
        <f t="shared" si="21"/>
        <v>0</v>
      </c>
      <c r="N38" s="117">
        <f t="shared" si="22"/>
        <v>42.857142857142854</v>
      </c>
      <c r="O38" s="79">
        <v>1</v>
      </c>
      <c r="P38" s="78">
        <f t="shared" si="6"/>
        <v>42.857142857142854</v>
      </c>
      <c r="Q38" s="72">
        <v>-283541.78142857144</v>
      </c>
      <c r="R38" s="80" t="s">
        <v>308</v>
      </c>
      <c r="S38" s="116">
        <v>0</v>
      </c>
      <c r="T38" s="116">
        <v>0</v>
      </c>
      <c r="U38" s="118">
        <v>1</v>
      </c>
      <c r="V38" s="118">
        <v>1</v>
      </c>
      <c r="W38" s="118">
        <v>1</v>
      </c>
      <c r="X38" s="118">
        <v>0</v>
      </c>
      <c r="Y38" s="118">
        <v>0</v>
      </c>
      <c r="Z38" s="119">
        <f t="shared" si="7"/>
        <v>3</v>
      </c>
      <c r="AA38" s="122">
        <f t="shared" si="16"/>
        <v>0</v>
      </c>
      <c r="AB38" s="122">
        <f t="shared" si="16"/>
        <v>0</v>
      </c>
      <c r="AC38" s="122">
        <f t="shared" si="16"/>
        <v>50</v>
      </c>
      <c r="AD38" s="122">
        <f t="shared" si="16"/>
        <v>50</v>
      </c>
      <c r="AE38" s="122">
        <f t="shared" si="16"/>
        <v>50</v>
      </c>
      <c r="AF38" s="122">
        <f t="shared" si="16"/>
        <v>0</v>
      </c>
      <c r="AG38" s="123">
        <f t="shared" si="14"/>
        <v>0</v>
      </c>
      <c r="AH38" s="122">
        <f t="shared" si="15"/>
        <v>42.857142857142854</v>
      </c>
      <c r="AI38" s="50"/>
    </row>
    <row r="39" spans="1:35" s="48" customFormat="1" x14ac:dyDescent="0.4">
      <c r="A39" s="62">
        <v>35</v>
      </c>
      <c r="B39" s="63" t="s">
        <v>44</v>
      </c>
      <c r="C39" s="64" t="s">
        <v>45</v>
      </c>
      <c r="D39" s="63" t="s">
        <v>44</v>
      </c>
      <c r="E39" s="115">
        <v>19</v>
      </c>
      <c r="F39" s="79">
        <v>1</v>
      </c>
      <c r="G39" s="66">
        <v>0.61</v>
      </c>
      <c r="H39" s="72">
        <v>412194809.48000002</v>
      </c>
      <c r="I39" s="73"/>
      <c r="J39" s="116">
        <f t="shared" si="18"/>
        <v>100</v>
      </c>
      <c r="K39" s="116">
        <f t="shared" si="19"/>
        <v>100</v>
      </c>
      <c r="L39" s="116">
        <f t="shared" si="20"/>
        <v>50</v>
      </c>
      <c r="M39" s="116">
        <f t="shared" si="21"/>
        <v>100</v>
      </c>
      <c r="N39" s="117">
        <f t="shared" si="22"/>
        <v>85.714285714285708</v>
      </c>
      <c r="O39" s="79">
        <v>1</v>
      </c>
      <c r="P39" s="82">
        <f t="shared" si="6"/>
        <v>85.714285714285708</v>
      </c>
      <c r="Q39" s="74">
        <v>58884972.782857142</v>
      </c>
      <c r="R39" s="75" t="s">
        <v>307</v>
      </c>
      <c r="S39" s="116">
        <v>1</v>
      </c>
      <c r="T39" s="116">
        <v>1</v>
      </c>
      <c r="U39" s="118">
        <v>1</v>
      </c>
      <c r="V39" s="118">
        <v>1</v>
      </c>
      <c r="W39" s="118">
        <v>0</v>
      </c>
      <c r="X39" s="118">
        <v>1</v>
      </c>
      <c r="Y39" s="118">
        <v>1</v>
      </c>
      <c r="Z39" s="119">
        <f t="shared" si="7"/>
        <v>6</v>
      </c>
      <c r="AA39" s="122">
        <f t="shared" si="16"/>
        <v>50</v>
      </c>
      <c r="AB39" s="122">
        <f t="shared" si="16"/>
        <v>50</v>
      </c>
      <c r="AC39" s="122">
        <f t="shared" si="16"/>
        <v>50</v>
      </c>
      <c r="AD39" s="122">
        <f t="shared" si="16"/>
        <v>50</v>
      </c>
      <c r="AE39" s="122">
        <f t="shared" si="16"/>
        <v>0</v>
      </c>
      <c r="AF39" s="122">
        <f t="shared" si="16"/>
        <v>50</v>
      </c>
      <c r="AG39" s="123">
        <f t="shared" si="14"/>
        <v>100</v>
      </c>
      <c r="AH39" s="122">
        <f t="shared" si="15"/>
        <v>85.714285714285708</v>
      </c>
      <c r="AI39" s="50"/>
    </row>
    <row r="40" spans="1:35" s="48" customFormat="1" x14ac:dyDescent="0.4">
      <c r="A40" s="62">
        <v>36</v>
      </c>
      <c r="B40" s="63" t="s">
        <v>44</v>
      </c>
      <c r="C40" s="64" t="s">
        <v>46</v>
      </c>
      <c r="D40" s="63" t="s">
        <v>155</v>
      </c>
      <c r="E40" s="115">
        <v>6</v>
      </c>
      <c r="F40" s="92">
        <v>0</v>
      </c>
      <c r="G40" s="66">
        <v>4.43</v>
      </c>
      <c r="H40" s="72">
        <v>7436112.7999999998</v>
      </c>
      <c r="I40" s="73"/>
      <c r="J40" s="116">
        <f t="shared" si="18"/>
        <v>100</v>
      </c>
      <c r="K40" s="116">
        <f t="shared" si="19"/>
        <v>100</v>
      </c>
      <c r="L40" s="116">
        <f t="shared" si="20"/>
        <v>100</v>
      </c>
      <c r="M40" s="116">
        <f t="shared" si="21"/>
        <v>0</v>
      </c>
      <c r="N40" s="117">
        <f t="shared" si="22"/>
        <v>85.714285714285708</v>
      </c>
      <c r="O40" s="92">
        <v>0</v>
      </c>
      <c r="P40" s="82">
        <f t="shared" si="6"/>
        <v>85.714285714285708</v>
      </c>
      <c r="Q40" s="72">
        <v>1062301.8285714285</v>
      </c>
      <c r="R40" s="75" t="s">
        <v>307</v>
      </c>
      <c r="S40" s="116">
        <v>1</v>
      </c>
      <c r="T40" s="116">
        <v>1</v>
      </c>
      <c r="U40" s="118">
        <v>1</v>
      </c>
      <c r="V40" s="118">
        <v>1</v>
      </c>
      <c r="W40" s="118">
        <v>1</v>
      </c>
      <c r="X40" s="118">
        <v>1</v>
      </c>
      <c r="Y40" s="118">
        <v>0</v>
      </c>
      <c r="Z40" s="119">
        <f t="shared" si="7"/>
        <v>6</v>
      </c>
      <c r="AA40" s="122">
        <f t="shared" si="16"/>
        <v>50</v>
      </c>
      <c r="AB40" s="122">
        <f t="shared" si="16"/>
        <v>50</v>
      </c>
      <c r="AC40" s="122">
        <f t="shared" si="16"/>
        <v>50</v>
      </c>
      <c r="AD40" s="122">
        <f t="shared" si="16"/>
        <v>50</v>
      </c>
      <c r="AE40" s="122">
        <f t="shared" si="16"/>
        <v>50</v>
      </c>
      <c r="AF40" s="122">
        <f t="shared" si="16"/>
        <v>50</v>
      </c>
      <c r="AG40" s="123">
        <f t="shared" si="14"/>
        <v>0</v>
      </c>
      <c r="AH40" s="122">
        <f t="shared" si="15"/>
        <v>85.714285714285708</v>
      </c>
      <c r="AI40" s="50"/>
    </row>
    <row r="41" spans="1:35" s="48" customFormat="1" x14ac:dyDescent="0.4">
      <c r="A41" s="62">
        <v>37</v>
      </c>
      <c r="B41" s="63" t="s">
        <v>44</v>
      </c>
      <c r="C41" s="64" t="s">
        <v>47</v>
      </c>
      <c r="D41" s="63" t="s">
        <v>156</v>
      </c>
      <c r="E41" s="115">
        <v>5</v>
      </c>
      <c r="F41" s="79">
        <v>1</v>
      </c>
      <c r="G41" s="66">
        <v>3.39</v>
      </c>
      <c r="H41" s="72">
        <v>-1128216.06</v>
      </c>
      <c r="I41" s="73"/>
      <c r="J41" s="116">
        <f t="shared" si="18"/>
        <v>50</v>
      </c>
      <c r="K41" s="116">
        <f t="shared" si="19"/>
        <v>100</v>
      </c>
      <c r="L41" s="116">
        <f t="shared" si="20"/>
        <v>100</v>
      </c>
      <c r="M41" s="116">
        <f t="shared" si="21"/>
        <v>100</v>
      </c>
      <c r="N41" s="117">
        <f t="shared" si="22"/>
        <v>85.714285714285708</v>
      </c>
      <c r="O41" s="79">
        <v>1</v>
      </c>
      <c r="P41" s="82">
        <f t="shared" si="6"/>
        <v>85.714285714285708</v>
      </c>
      <c r="Q41" s="74">
        <v>-161173.72285714286</v>
      </c>
      <c r="R41" s="75" t="s">
        <v>307</v>
      </c>
      <c r="S41" s="116">
        <v>0</v>
      </c>
      <c r="T41" s="116">
        <v>1</v>
      </c>
      <c r="U41" s="118">
        <v>1</v>
      </c>
      <c r="V41" s="118">
        <v>1</v>
      </c>
      <c r="W41" s="118">
        <v>1</v>
      </c>
      <c r="X41" s="118">
        <v>1</v>
      </c>
      <c r="Y41" s="118">
        <v>1</v>
      </c>
      <c r="Z41" s="119">
        <f t="shared" si="7"/>
        <v>6</v>
      </c>
      <c r="AA41" s="122">
        <f t="shared" si="16"/>
        <v>0</v>
      </c>
      <c r="AB41" s="122">
        <f t="shared" si="16"/>
        <v>50</v>
      </c>
      <c r="AC41" s="122">
        <f t="shared" si="16"/>
        <v>50</v>
      </c>
      <c r="AD41" s="122">
        <f t="shared" si="16"/>
        <v>50</v>
      </c>
      <c r="AE41" s="122">
        <f t="shared" si="16"/>
        <v>50</v>
      </c>
      <c r="AF41" s="122">
        <f t="shared" si="16"/>
        <v>50</v>
      </c>
      <c r="AG41" s="123">
        <f t="shared" si="14"/>
        <v>100</v>
      </c>
      <c r="AH41" s="122">
        <f t="shared" si="15"/>
        <v>85.714285714285708</v>
      </c>
      <c r="AI41" s="50"/>
    </row>
    <row r="42" spans="1:35" s="48" customFormat="1" x14ac:dyDescent="0.4">
      <c r="A42" s="62">
        <v>38</v>
      </c>
      <c r="B42" s="63" t="s">
        <v>44</v>
      </c>
      <c r="C42" s="64" t="s">
        <v>48</v>
      </c>
      <c r="D42" s="63" t="s">
        <v>157</v>
      </c>
      <c r="E42" s="115">
        <v>10</v>
      </c>
      <c r="F42" s="81">
        <v>1</v>
      </c>
      <c r="G42" s="66">
        <v>0.56999999999999995</v>
      </c>
      <c r="H42" s="72">
        <v>19794605.920000002</v>
      </c>
      <c r="I42" s="73"/>
      <c r="J42" s="116">
        <f t="shared" si="18"/>
        <v>100</v>
      </c>
      <c r="K42" s="116">
        <f t="shared" si="19"/>
        <v>100</v>
      </c>
      <c r="L42" s="116">
        <f t="shared" si="20"/>
        <v>50</v>
      </c>
      <c r="M42" s="116">
        <f t="shared" si="21"/>
        <v>100</v>
      </c>
      <c r="N42" s="117">
        <f t="shared" si="22"/>
        <v>85.714285714285708</v>
      </c>
      <c r="O42" s="81">
        <v>1</v>
      </c>
      <c r="P42" s="82">
        <f t="shared" si="6"/>
        <v>85.714285714285708</v>
      </c>
      <c r="Q42" s="72">
        <v>2827800.845714286</v>
      </c>
      <c r="R42" s="75" t="s">
        <v>307</v>
      </c>
      <c r="S42" s="116">
        <v>1</v>
      </c>
      <c r="T42" s="116">
        <v>1</v>
      </c>
      <c r="U42" s="118">
        <v>1</v>
      </c>
      <c r="V42" s="118">
        <v>1</v>
      </c>
      <c r="W42" s="118">
        <v>1</v>
      </c>
      <c r="X42" s="118">
        <v>0</v>
      </c>
      <c r="Y42" s="118">
        <v>1</v>
      </c>
      <c r="Z42" s="119">
        <f t="shared" si="7"/>
        <v>6</v>
      </c>
      <c r="AA42" s="122">
        <f t="shared" si="16"/>
        <v>50</v>
      </c>
      <c r="AB42" s="122">
        <f t="shared" si="16"/>
        <v>50</v>
      </c>
      <c r="AC42" s="122">
        <f t="shared" si="16"/>
        <v>50</v>
      </c>
      <c r="AD42" s="122">
        <f t="shared" si="16"/>
        <v>50</v>
      </c>
      <c r="AE42" s="122">
        <f t="shared" si="16"/>
        <v>50</v>
      </c>
      <c r="AF42" s="122">
        <f t="shared" si="16"/>
        <v>0</v>
      </c>
      <c r="AG42" s="123">
        <f t="shared" si="14"/>
        <v>100</v>
      </c>
      <c r="AH42" s="122">
        <f t="shared" si="15"/>
        <v>85.714285714285708</v>
      </c>
      <c r="AI42" s="50"/>
    </row>
    <row r="43" spans="1:35" s="48" customFormat="1" x14ac:dyDescent="0.4">
      <c r="A43" s="62">
        <v>39</v>
      </c>
      <c r="B43" s="63" t="s">
        <v>44</v>
      </c>
      <c r="C43" s="64" t="s">
        <v>49</v>
      </c>
      <c r="D43" s="63" t="s">
        <v>158</v>
      </c>
      <c r="E43" s="115">
        <v>13</v>
      </c>
      <c r="F43" s="65">
        <v>2</v>
      </c>
      <c r="G43" s="66">
        <v>0.77</v>
      </c>
      <c r="H43" s="72">
        <v>-3747396.41</v>
      </c>
      <c r="I43" s="73"/>
      <c r="J43" s="116">
        <f t="shared" si="18"/>
        <v>50</v>
      </c>
      <c r="K43" s="116">
        <f t="shared" si="19"/>
        <v>100</v>
      </c>
      <c r="L43" s="116">
        <f t="shared" si="20"/>
        <v>100</v>
      </c>
      <c r="M43" s="116">
        <f t="shared" si="21"/>
        <v>100</v>
      </c>
      <c r="N43" s="117">
        <f t="shared" si="22"/>
        <v>85.714285714285708</v>
      </c>
      <c r="O43" s="65">
        <v>2</v>
      </c>
      <c r="P43" s="82">
        <f t="shared" si="6"/>
        <v>85.714285714285708</v>
      </c>
      <c r="Q43" s="74">
        <v>-535342.34428571432</v>
      </c>
      <c r="R43" s="75" t="s">
        <v>307</v>
      </c>
      <c r="S43" s="116">
        <v>1</v>
      </c>
      <c r="T43" s="116">
        <v>0</v>
      </c>
      <c r="U43" s="118">
        <v>1</v>
      </c>
      <c r="V43" s="118">
        <v>1</v>
      </c>
      <c r="W43" s="118">
        <v>1</v>
      </c>
      <c r="X43" s="118">
        <v>1</v>
      </c>
      <c r="Y43" s="118">
        <v>1</v>
      </c>
      <c r="Z43" s="119">
        <f t="shared" si="7"/>
        <v>6</v>
      </c>
      <c r="AA43" s="122">
        <f t="shared" si="16"/>
        <v>50</v>
      </c>
      <c r="AB43" s="122">
        <f t="shared" si="16"/>
        <v>0</v>
      </c>
      <c r="AC43" s="122">
        <f t="shared" si="16"/>
        <v>50</v>
      </c>
      <c r="AD43" s="122">
        <f t="shared" si="16"/>
        <v>50</v>
      </c>
      <c r="AE43" s="122">
        <f t="shared" si="16"/>
        <v>50</v>
      </c>
      <c r="AF43" s="122">
        <f t="shared" si="16"/>
        <v>50</v>
      </c>
      <c r="AG43" s="123">
        <f t="shared" si="14"/>
        <v>100</v>
      </c>
      <c r="AH43" s="122">
        <f t="shared" si="15"/>
        <v>85.714285714285708</v>
      </c>
      <c r="AI43" s="50"/>
    </row>
    <row r="44" spans="1:35" s="48" customFormat="1" x14ac:dyDescent="0.4">
      <c r="A44" s="62">
        <v>40</v>
      </c>
      <c r="B44" s="63" t="s">
        <v>44</v>
      </c>
      <c r="C44" s="64" t="s">
        <v>50</v>
      </c>
      <c r="D44" s="63" t="s">
        <v>159</v>
      </c>
      <c r="E44" s="115">
        <v>6</v>
      </c>
      <c r="F44" s="77">
        <v>1</v>
      </c>
      <c r="G44" s="66">
        <v>0.86</v>
      </c>
      <c r="H44" s="72">
        <v>-4073535.33</v>
      </c>
      <c r="I44" s="73"/>
      <c r="J44" s="116">
        <f t="shared" si="18"/>
        <v>0</v>
      </c>
      <c r="K44" s="116">
        <f t="shared" si="19"/>
        <v>100</v>
      </c>
      <c r="L44" s="116">
        <f t="shared" si="20"/>
        <v>100</v>
      </c>
      <c r="M44" s="116">
        <f t="shared" si="21"/>
        <v>100</v>
      </c>
      <c r="N44" s="117">
        <f t="shared" si="22"/>
        <v>71.428571428571431</v>
      </c>
      <c r="O44" s="77">
        <v>1</v>
      </c>
      <c r="P44" s="82">
        <f t="shared" si="6"/>
        <v>71.428571428571431</v>
      </c>
      <c r="Q44" s="74">
        <v>-581933.61857142858</v>
      </c>
      <c r="R44" s="75" t="s">
        <v>307</v>
      </c>
      <c r="S44" s="116">
        <v>0</v>
      </c>
      <c r="T44" s="116">
        <v>0</v>
      </c>
      <c r="U44" s="118">
        <v>1</v>
      </c>
      <c r="V44" s="118">
        <v>1</v>
      </c>
      <c r="W44" s="118">
        <v>1</v>
      </c>
      <c r="X44" s="118">
        <v>1</v>
      </c>
      <c r="Y44" s="118">
        <v>1</v>
      </c>
      <c r="Z44" s="119">
        <f t="shared" si="7"/>
        <v>5</v>
      </c>
      <c r="AA44" s="122">
        <f t="shared" si="16"/>
        <v>0</v>
      </c>
      <c r="AB44" s="122">
        <f t="shared" si="16"/>
        <v>0</v>
      </c>
      <c r="AC44" s="122">
        <f t="shared" si="16"/>
        <v>50</v>
      </c>
      <c r="AD44" s="122">
        <f t="shared" si="16"/>
        <v>50</v>
      </c>
      <c r="AE44" s="122">
        <f t="shared" si="16"/>
        <v>50</v>
      </c>
      <c r="AF44" s="122">
        <f t="shared" si="16"/>
        <v>50</v>
      </c>
      <c r="AG44" s="123">
        <f t="shared" si="14"/>
        <v>100</v>
      </c>
      <c r="AH44" s="122">
        <f t="shared" si="15"/>
        <v>71.428571428571431</v>
      </c>
      <c r="AI44" s="50"/>
    </row>
    <row r="45" spans="1:35" s="48" customFormat="1" x14ac:dyDescent="0.4">
      <c r="A45" s="62">
        <v>41</v>
      </c>
      <c r="B45" s="63" t="s">
        <v>44</v>
      </c>
      <c r="C45" s="64" t="s">
        <v>51</v>
      </c>
      <c r="D45" s="63" t="s">
        <v>160</v>
      </c>
      <c r="E45" s="115">
        <v>2</v>
      </c>
      <c r="F45" s="79">
        <v>1</v>
      </c>
      <c r="G45" s="66">
        <v>1.79</v>
      </c>
      <c r="H45" s="72">
        <v>-5726060.5300000003</v>
      </c>
      <c r="I45" s="73"/>
      <c r="J45" s="116">
        <f t="shared" si="18"/>
        <v>50</v>
      </c>
      <c r="K45" s="116">
        <f t="shared" si="19"/>
        <v>100</v>
      </c>
      <c r="L45" s="116">
        <f t="shared" si="20"/>
        <v>100</v>
      </c>
      <c r="M45" s="116">
        <f t="shared" si="21"/>
        <v>100</v>
      </c>
      <c r="N45" s="117">
        <f t="shared" si="22"/>
        <v>85.714285714285708</v>
      </c>
      <c r="O45" s="79">
        <v>1</v>
      </c>
      <c r="P45" s="82">
        <f t="shared" si="6"/>
        <v>85.714285714285708</v>
      </c>
      <c r="Q45" s="72">
        <v>-818008.6471428572</v>
      </c>
      <c r="R45" s="75" t="s">
        <v>307</v>
      </c>
      <c r="S45" s="116">
        <v>0</v>
      </c>
      <c r="T45" s="116">
        <v>1</v>
      </c>
      <c r="U45" s="118">
        <v>1</v>
      </c>
      <c r="V45" s="118">
        <v>1</v>
      </c>
      <c r="W45" s="118">
        <v>1</v>
      </c>
      <c r="X45" s="118">
        <v>1</v>
      </c>
      <c r="Y45" s="118">
        <v>1</v>
      </c>
      <c r="Z45" s="119">
        <f t="shared" si="7"/>
        <v>6</v>
      </c>
      <c r="AA45" s="122">
        <f t="shared" si="16"/>
        <v>0</v>
      </c>
      <c r="AB45" s="122">
        <f t="shared" si="16"/>
        <v>50</v>
      </c>
      <c r="AC45" s="122">
        <f t="shared" si="16"/>
        <v>50</v>
      </c>
      <c r="AD45" s="122">
        <f t="shared" si="16"/>
        <v>50</v>
      </c>
      <c r="AE45" s="122">
        <f t="shared" si="16"/>
        <v>50</v>
      </c>
      <c r="AF45" s="122">
        <f t="shared" si="16"/>
        <v>50</v>
      </c>
      <c r="AG45" s="123">
        <f t="shared" si="14"/>
        <v>100</v>
      </c>
      <c r="AH45" s="122">
        <f t="shared" si="15"/>
        <v>85.714285714285708</v>
      </c>
      <c r="AI45" s="50"/>
    </row>
    <row r="46" spans="1:35" s="48" customFormat="1" x14ac:dyDescent="0.4">
      <c r="A46" s="62">
        <v>42</v>
      </c>
      <c r="B46" s="63" t="s">
        <v>44</v>
      </c>
      <c r="C46" s="64" t="s">
        <v>52</v>
      </c>
      <c r="D46" s="63" t="s">
        <v>161</v>
      </c>
      <c r="E46" s="115">
        <v>15</v>
      </c>
      <c r="F46" s="92">
        <v>0</v>
      </c>
      <c r="G46" s="66">
        <v>0.98</v>
      </c>
      <c r="H46" s="72">
        <v>55751977.380000003</v>
      </c>
      <c r="I46" s="73"/>
      <c r="J46" s="116">
        <f t="shared" si="18"/>
        <v>50</v>
      </c>
      <c r="K46" s="116">
        <f t="shared" si="19"/>
        <v>50</v>
      </c>
      <c r="L46" s="116">
        <f t="shared" si="20"/>
        <v>100</v>
      </c>
      <c r="M46" s="116">
        <f t="shared" si="21"/>
        <v>100</v>
      </c>
      <c r="N46" s="117">
        <f t="shared" si="22"/>
        <v>71.428571428571431</v>
      </c>
      <c r="O46" s="92">
        <v>0</v>
      </c>
      <c r="P46" s="82">
        <f t="shared" si="6"/>
        <v>71.428571428571431</v>
      </c>
      <c r="Q46" s="72">
        <v>7964568.1971428571</v>
      </c>
      <c r="R46" s="75" t="s">
        <v>307</v>
      </c>
      <c r="S46" s="116">
        <v>0</v>
      </c>
      <c r="T46" s="116">
        <v>1</v>
      </c>
      <c r="U46" s="118">
        <v>0</v>
      </c>
      <c r="V46" s="118">
        <v>1</v>
      </c>
      <c r="W46" s="118">
        <v>1</v>
      </c>
      <c r="X46" s="118">
        <v>1</v>
      </c>
      <c r="Y46" s="118">
        <v>1</v>
      </c>
      <c r="Z46" s="119">
        <f t="shared" si="7"/>
        <v>5</v>
      </c>
      <c r="AA46" s="122">
        <f t="shared" si="16"/>
        <v>0</v>
      </c>
      <c r="AB46" s="122">
        <f t="shared" si="16"/>
        <v>50</v>
      </c>
      <c r="AC46" s="122">
        <f t="shared" si="16"/>
        <v>0</v>
      </c>
      <c r="AD46" s="122">
        <f t="shared" si="16"/>
        <v>50</v>
      </c>
      <c r="AE46" s="122">
        <f t="shared" si="16"/>
        <v>50</v>
      </c>
      <c r="AF46" s="122">
        <f t="shared" si="16"/>
        <v>50</v>
      </c>
      <c r="AG46" s="123">
        <f t="shared" si="14"/>
        <v>100</v>
      </c>
      <c r="AH46" s="122">
        <f t="shared" si="15"/>
        <v>71.428571428571431</v>
      </c>
      <c r="AI46" s="50"/>
    </row>
    <row r="47" spans="1:35" s="48" customFormat="1" x14ac:dyDescent="0.4">
      <c r="A47" s="62">
        <v>43</v>
      </c>
      <c r="B47" s="63" t="s">
        <v>44</v>
      </c>
      <c r="C47" s="64" t="s">
        <v>53</v>
      </c>
      <c r="D47" s="63" t="s">
        <v>162</v>
      </c>
      <c r="E47" s="115">
        <v>6</v>
      </c>
      <c r="F47" s="81">
        <v>1</v>
      </c>
      <c r="G47" s="66">
        <v>2.57</v>
      </c>
      <c r="H47" s="72">
        <v>-1084379.96</v>
      </c>
      <c r="I47" s="73"/>
      <c r="J47" s="116">
        <f t="shared" si="18"/>
        <v>50</v>
      </c>
      <c r="K47" s="116">
        <f t="shared" si="19"/>
        <v>100</v>
      </c>
      <c r="L47" s="116">
        <f t="shared" si="20"/>
        <v>100</v>
      </c>
      <c r="M47" s="116">
        <f t="shared" si="21"/>
        <v>100</v>
      </c>
      <c r="N47" s="117">
        <f t="shared" si="22"/>
        <v>85.714285714285708</v>
      </c>
      <c r="O47" s="81">
        <v>1</v>
      </c>
      <c r="P47" s="82">
        <f t="shared" si="6"/>
        <v>85.714285714285708</v>
      </c>
      <c r="Q47" s="72">
        <v>-154911.42285714284</v>
      </c>
      <c r="R47" s="75" t="s">
        <v>307</v>
      </c>
      <c r="S47" s="116">
        <v>0</v>
      </c>
      <c r="T47" s="116">
        <v>1</v>
      </c>
      <c r="U47" s="118">
        <v>1</v>
      </c>
      <c r="V47" s="118">
        <v>1</v>
      </c>
      <c r="W47" s="118">
        <v>1</v>
      </c>
      <c r="X47" s="118">
        <v>1</v>
      </c>
      <c r="Y47" s="118">
        <v>1</v>
      </c>
      <c r="Z47" s="119">
        <f t="shared" si="7"/>
        <v>6</v>
      </c>
      <c r="AA47" s="122">
        <f t="shared" si="16"/>
        <v>0</v>
      </c>
      <c r="AB47" s="122">
        <f t="shared" si="16"/>
        <v>50</v>
      </c>
      <c r="AC47" s="122">
        <f t="shared" si="16"/>
        <v>50</v>
      </c>
      <c r="AD47" s="122">
        <f t="shared" si="16"/>
        <v>50</v>
      </c>
      <c r="AE47" s="122">
        <f t="shared" si="16"/>
        <v>50</v>
      </c>
      <c r="AF47" s="122">
        <f t="shared" si="16"/>
        <v>50</v>
      </c>
      <c r="AG47" s="123">
        <f t="shared" si="14"/>
        <v>100</v>
      </c>
      <c r="AH47" s="122">
        <f t="shared" si="15"/>
        <v>85.714285714285708</v>
      </c>
      <c r="AI47" s="50"/>
    </row>
    <row r="48" spans="1:35" s="48" customFormat="1" x14ac:dyDescent="0.4">
      <c r="A48" s="62">
        <v>44</v>
      </c>
      <c r="B48" s="63" t="s">
        <v>44</v>
      </c>
      <c r="C48" s="64" t="s">
        <v>54</v>
      </c>
      <c r="D48" s="63" t="s">
        <v>163</v>
      </c>
      <c r="E48" s="115">
        <v>10</v>
      </c>
      <c r="F48" s="65">
        <v>2</v>
      </c>
      <c r="G48" s="66">
        <v>0.74</v>
      </c>
      <c r="H48" s="72">
        <v>4538792.97</v>
      </c>
      <c r="I48" s="73"/>
      <c r="J48" s="116">
        <f t="shared" si="18"/>
        <v>100</v>
      </c>
      <c r="K48" s="116">
        <f t="shared" si="19"/>
        <v>100</v>
      </c>
      <c r="L48" s="116">
        <f t="shared" si="20"/>
        <v>100</v>
      </c>
      <c r="M48" s="116">
        <f t="shared" si="21"/>
        <v>100</v>
      </c>
      <c r="N48" s="117">
        <f t="shared" si="22"/>
        <v>100</v>
      </c>
      <c r="O48" s="65">
        <v>2</v>
      </c>
      <c r="P48" s="82">
        <f t="shared" si="6"/>
        <v>100</v>
      </c>
      <c r="Q48" s="72">
        <v>648398.99571428564</v>
      </c>
      <c r="R48" s="75" t="s">
        <v>307</v>
      </c>
      <c r="S48" s="116">
        <v>1</v>
      </c>
      <c r="T48" s="116">
        <v>1</v>
      </c>
      <c r="U48" s="118">
        <v>1</v>
      </c>
      <c r="V48" s="118">
        <v>1</v>
      </c>
      <c r="W48" s="118">
        <v>1</v>
      </c>
      <c r="X48" s="118">
        <v>1</v>
      </c>
      <c r="Y48" s="118">
        <v>1</v>
      </c>
      <c r="Z48" s="119">
        <f t="shared" si="7"/>
        <v>7</v>
      </c>
      <c r="AA48" s="122">
        <f t="shared" si="16"/>
        <v>50</v>
      </c>
      <c r="AB48" s="122">
        <f t="shared" si="16"/>
        <v>50</v>
      </c>
      <c r="AC48" s="122">
        <f t="shared" si="16"/>
        <v>50</v>
      </c>
      <c r="AD48" s="122">
        <f t="shared" si="16"/>
        <v>50</v>
      </c>
      <c r="AE48" s="122">
        <f t="shared" si="16"/>
        <v>50</v>
      </c>
      <c r="AF48" s="122">
        <f t="shared" si="16"/>
        <v>50</v>
      </c>
      <c r="AG48" s="123">
        <f t="shared" si="14"/>
        <v>100</v>
      </c>
      <c r="AH48" s="122">
        <f t="shared" si="15"/>
        <v>100</v>
      </c>
      <c r="AI48" s="50"/>
    </row>
    <row r="49" spans="1:35" s="48" customFormat="1" x14ac:dyDescent="0.4">
      <c r="A49" s="62">
        <v>45</v>
      </c>
      <c r="B49" s="63" t="s">
        <v>44</v>
      </c>
      <c r="C49" s="64" t="s">
        <v>55</v>
      </c>
      <c r="D49" s="63" t="s">
        <v>164</v>
      </c>
      <c r="E49" s="115">
        <v>10</v>
      </c>
      <c r="F49" s="65">
        <v>2</v>
      </c>
      <c r="G49" s="66">
        <v>0.6</v>
      </c>
      <c r="H49" s="72">
        <v>4179753.52</v>
      </c>
      <c r="I49" s="73"/>
      <c r="J49" s="116">
        <f t="shared" si="18"/>
        <v>100</v>
      </c>
      <c r="K49" s="116">
        <f t="shared" si="19"/>
        <v>100</v>
      </c>
      <c r="L49" s="116">
        <f t="shared" si="20"/>
        <v>100</v>
      </c>
      <c r="M49" s="116">
        <f t="shared" si="21"/>
        <v>100</v>
      </c>
      <c r="N49" s="117">
        <f t="shared" si="22"/>
        <v>100</v>
      </c>
      <c r="O49" s="65">
        <v>2</v>
      </c>
      <c r="P49" s="82">
        <f t="shared" si="6"/>
        <v>100</v>
      </c>
      <c r="Q49" s="72">
        <v>597107.64571428567</v>
      </c>
      <c r="R49" s="75" t="s">
        <v>307</v>
      </c>
      <c r="S49" s="116">
        <v>1</v>
      </c>
      <c r="T49" s="116">
        <v>1</v>
      </c>
      <c r="U49" s="118">
        <v>1</v>
      </c>
      <c r="V49" s="118">
        <v>1</v>
      </c>
      <c r="W49" s="118">
        <v>1</v>
      </c>
      <c r="X49" s="118">
        <v>1</v>
      </c>
      <c r="Y49" s="118">
        <v>1</v>
      </c>
      <c r="Z49" s="119">
        <f t="shared" si="7"/>
        <v>7</v>
      </c>
      <c r="AA49" s="122">
        <f t="shared" si="16"/>
        <v>50</v>
      </c>
      <c r="AB49" s="122">
        <f t="shared" si="16"/>
        <v>50</v>
      </c>
      <c r="AC49" s="122">
        <f t="shared" si="16"/>
        <v>50</v>
      </c>
      <c r="AD49" s="122">
        <f t="shared" si="16"/>
        <v>50</v>
      </c>
      <c r="AE49" s="122">
        <f t="shared" si="16"/>
        <v>50</v>
      </c>
      <c r="AF49" s="122">
        <f t="shared" si="16"/>
        <v>50</v>
      </c>
      <c r="AG49" s="123">
        <f t="shared" si="14"/>
        <v>100</v>
      </c>
      <c r="AH49" s="122">
        <f t="shared" si="15"/>
        <v>100</v>
      </c>
      <c r="AI49" s="50"/>
    </row>
    <row r="50" spans="1:35" s="48" customFormat="1" x14ac:dyDescent="0.4">
      <c r="A50" s="62">
        <v>46</v>
      </c>
      <c r="B50" s="63" t="s">
        <v>44</v>
      </c>
      <c r="C50" s="64" t="s">
        <v>56</v>
      </c>
      <c r="D50" s="63" t="s">
        <v>165</v>
      </c>
      <c r="E50" s="115">
        <v>5</v>
      </c>
      <c r="F50" s="92">
        <v>0</v>
      </c>
      <c r="G50" s="66">
        <v>2.9</v>
      </c>
      <c r="H50" s="72">
        <v>3207805.88</v>
      </c>
      <c r="I50" s="73"/>
      <c r="J50" s="116">
        <f t="shared" si="18"/>
        <v>100</v>
      </c>
      <c r="K50" s="116">
        <f t="shared" si="19"/>
        <v>100</v>
      </c>
      <c r="L50" s="116">
        <f t="shared" si="20"/>
        <v>100</v>
      </c>
      <c r="M50" s="116">
        <f t="shared" si="21"/>
        <v>100</v>
      </c>
      <c r="N50" s="117">
        <f t="shared" si="22"/>
        <v>100</v>
      </c>
      <c r="O50" s="92">
        <v>0</v>
      </c>
      <c r="P50" s="82">
        <f t="shared" si="6"/>
        <v>100</v>
      </c>
      <c r="Q50" s="72">
        <v>458257.98285714287</v>
      </c>
      <c r="R50" s="75" t="s">
        <v>307</v>
      </c>
      <c r="S50" s="116">
        <v>1</v>
      </c>
      <c r="T50" s="116">
        <v>1</v>
      </c>
      <c r="U50" s="118">
        <v>1</v>
      </c>
      <c r="V50" s="118">
        <v>1</v>
      </c>
      <c r="W50" s="118">
        <v>1</v>
      </c>
      <c r="X50" s="118">
        <v>1</v>
      </c>
      <c r="Y50" s="118">
        <v>1</v>
      </c>
      <c r="Z50" s="119">
        <f t="shared" si="7"/>
        <v>7</v>
      </c>
      <c r="AA50" s="122">
        <f t="shared" si="16"/>
        <v>50</v>
      </c>
      <c r="AB50" s="122">
        <f t="shared" si="16"/>
        <v>50</v>
      </c>
      <c r="AC50" s="122">
        <f t="shared" si="16"/>
        <v>50</v>
      </c>
      <c r="AD50" s="122">
        <f t="shared" si="16"/>
        <v>50</v>
      </c>
      <c r="AE50" s="122">
        <f t="shared" si="16"/>
        <v>50</v>
      </c>
      <c r="AF50" s="122">
        <f t="shared" si="16"/>
        <v>50</v>
      </c>
      <c r="AG50" s="123">
        <f t="shared" si="14"/>
        <v>100</v>
      </c>
      <c r="AH50" s="122">
        <f t="shared" si="15"/>
        <v>100</v>
      </c>
      <c r="AI50" s="50"/>
    </row>
    <row r="51" spans="1:35" s="48" customFormat="1" x14ac:dyDescent="0.4">
      <c r="A51" s="62">
        <v>47</v>
      </c>
      <c r="B51" s="63" t="s">
        <v>44</v>
      </c>
      <c r="C51" s="64" t="s">
        <v>57</v>
      </c>
      <c r="D51" s="63" t="s">
        <v>166</v>
      </c>
      <c r="E51" s="115">
        <v>5</v>
      </c>
      <c r="F51" s="79">
        <v>1</v>
      </c>
      <c r="G51" s="66">
        <v>1.65</v>
      </c>
      <c r="H51" s="72">
        <v>-4028686.9</v>
      </c>
      <c r="I51" s="73"/>
      <c r="J51" s="116">
        <f t="shared" si="18"/>
        <v>50</v>
      </c>
      <c r="K51" s="116">
        <f t="shared" si="19"/>
        <v>50</v>
      </c>
      <c r="L51" s="116">
        <f t="shared" si="20"/>
        <v>50</v>
      </c>
      <c r="M51" s="116">
        <f t="shared" si="21"/>
        <v>100</v>
      </c>
      <c r="N51" s="117">
        <f t="shared" si="22"/>
        <v>57.142857142857139</v>
      </c>
      <c r="O51" s="79">
        <v>1</v>
      </c>
      <c r="P51" s="82">
        <f t="shared" si="6"/>
        <v>57.142857142857139</v>
      </c>
      <c r="Q51" s="72">
        <v>-575526.69999999995</v>
      </c>
      <c r="R51" s="80" t="s">
        <v>308</v>
      </c>
      <c r="S51" s="116">
        <v>0</v>
      </c>
      <c r="T51" s="116">
        <v>1</v>
      </c>
      <c r="U51" s="118">
        <v>1</v>
      </c>
      <c r="V51" s="118">
        <v>0</v>
      </c>
      <c r="W51" s="118">
        <v>1</v>
      </c>
      <c r="X51" s="118">
        <v>0</v>
      </c>
      <c r="Y51" s="118">
        <v>1</v>
      </c>
      <c r="Z51" s="119">
        <f t="shared" si="7"/>
        <v>4</v>
      </c>
      <c r="AA51" s="122">
        <f t="shared" si="16"/>
        <v>0</v>
      </c>
      <c r="AB51" s="122">
        <f t="shared" si="16"/>
        <v>50</v>
      </c>
      <c r="AC51" s="122">
        <f t="shared" si="16"/>
        <v>50</v>
      </c>
      <c r="AD51" s="122">
        <f t="shared" si="16"/>
        <v>0</v>
      </c>
      <c r="AE51" s="122">
        <f t="shared" si="16"/>
        <v>50</v>
      </c>
      <c r="AF51" s="122">
        <f t="shared" si="16"/>
        <v>0</v>
      </c>
      <c r="AG51" s="123">
        <f t="shared" si="14"/>
        <v>100</v>
      </c>
      <c r="AH51" s="122">
        <f t="shared" si="15"/>
        <v>57.142857142857139</v>
      </c>
      <c r="AI51" s="50"/>
    </row>
    <row r="52" spans="1:35" s="48" customFormat="1" x14ac:dyDescent="0.4">
      <c r="A52" s="62">
        <v>48</v>
      </c>
      <c r="B52" s="63" t="s">
        <v>44</v>
      </c>
      <c r="C52" s="64" t="s">
        <v>58</v>
      </c>
      <c r="D52" s="63" t="s">
        <v>167</v>
      </c>
      <c r="E52" s="115">
        <v>5</v>
      </c>
      <c r="F52" s="79">
        <v>1</v>
      </c>
      <c r="G52" s="66">
        <v>2.41</v>
      </c>
      <c r="H52" s="72">
        <v>4032692.2</v>
      </c>
      <c r="I52" s="73"/>
      <c r="J52" s="116">
        <f t="shared" si="18"/>
        <v>100</v>
      </c>
      <c r="K52" s="116">
        <f t="shared" si="19"/>
        <v>100</v>
      </c>
      <c r="L52" s="116">
        <f t="shared" si="20"/>
        <v>50</v>
      </c>
      <c r="M52" s="116">
        <f t="shared" si="21"/>
        <v>100</v>
      </c>
      <c r="N52" s="117">
        <f t="shared" si="22"/>
        <v>85.714285714285708</v>
      </c>
      <c r="O52" s="79">
        <v>1</v>
      </c>
      <c r="P52" s="82">
        <f t="shared" si="6"/>
        <v>85.714285714285708</v>
      </c>
      <c r="Q52" s="74">
        <v>576098.88571428577</v>
      </c>
      <c r="R52" s="75" t="s">
        <v>307</v>
      </c>
      <c r="S52" s="116">
        <v>1</v>
      </c>
      <c r="T52" s="116">
        <v>1</v>
      </c>
      <c r="U52" s="118">
        <v>1</v>
      </c>
      <c r="V52" s="118">
        <v>1</v>
      </c>
      <c r="W52" s="118">
        <v>1</v>
      </c>
      <c r="X52" s="118">
        <v>0</v>
      </c>
      <c r="Y52" s="118">
        <v>1</v>
      </c>
      <c r="Z52" s="119">
        <f t="shared" si="7"/>
        <v>6</v>
      </c>
      <c r="AA52" s="122">
        <f t="shared" si="16"/>
        <v>50</v>
      </c>
      <c r="AB52" s="122">
        <f t="shared" si="16"/>
        <v>50</v>
      </c>
      <c r="AC52" s="122">
        <f t="shared" si="16"/>
        <v>50</v>
      </c>
      <c r="AD52" s="122">
        <f t="shared" si="16"/>
        <v>50</v>
      </c>
      <c r="AE52" s="122">
        <f t="shared" si="16"/>
        <v>50</v>
      </c>
      <c r="AF52" s="122">
        <f t="shared" si="16"/>
        <v>0</v>
      </c>
      <c r="AG52" s="123">
        <f t="shared" si="14"/>
        <v>100</v>
      </c>
      <c r="AH52" s="122">
        <f t="shared" si="15"/>
        <v>85.714285714285708</v>
      </c>
      <c r="AI52" s="50"/>
    </row>
    <row r="53" spans="1:35" s="48" customFormat="1" x14ac:dyDescent="0.4">
      <c r="A53" s="62">
        <v>49</v>
      </c>
      <c r="B53" s="63" t="s">
        <v>44</v>
      </c>
      <c r="C53" s="64" t="s">
        <v>59</v>
      </c>
      <c r="D53" s="63" t="s">
        <v>168</v>
      </c>
      <c r="E53" s="115">
        <v>6</v>
      </c>
      <c r="F53" s="79">
        <v>1</v>
      </c>
      <c r="G53" s="66">
        <v>1</v>
      </c>
      <c r="H53" s="72">
        <v>937077.01</v>
      </c>
      <c r="I53" s="73"/>
      <c r="J53" s="116">
        <f t="shared" si="18"/>
        <v>0</v>
      </c>
      <c r="K53" s="116">
        <f t="shared" si="19"/>
        <v>100</v>
      </c>
      <c r="L53" s="116">
        <f t="shared" si="20"/>
        <v>100</v>
      </c>
      <c r="M53" s="116">
        <f t="shared" si="21"/>
        <v>100</v>
      </c>
      <c r="N53" s="117">
        <f t="shared" si="22"/>
        <v>71.428571428571431</v>
      </c>
      <c r="O53" s="79">
        <v>1</v>
      </c>
      <c r="P53" s="82">
        <f t="shared" si="6"/>
        <v>71.428571428571431</v>
      </c>
      <c r="Q53" s="72">
        <v>133868.14428571428</v>
      </c>
      <c r="R53" s="75" t="s">
        <v>307</v>
      </c>
      <c r="S53" s="116">
        <v>0</v>
      </c>
      <c r="T53" s="116">
        <v>0</v>
      </c>
      <c r="U53" s="118">
        <v>1</v>
      </c>
      <c r="V53" s="118">
        <v>1</v>
      </c>
      <c r="W53" s="118">
        <v>1</v>
      </c>
      <c r="X53" s="118">
        <v>1</v>
      </c>
      <c r="Y53" s="118">
        <v>1</v>
      </c>
      <c r="Z53" s="119">
        <f t="shared" si="7"/>
        <v>5</v>
      </c>
      <c r="AA53" s="122">
        <f t="shared" si="16"/>
        <v>0</v>
      </c>
      <c r="AB53" s="122">
        <f t="shared" si="16"/>
        <v>0</v>
      </c>
      <c r="AC53" s="122">
        <f t="shared" si="16"/>
        <v>50</v>
      </c>
      <c r="AD53" s="122">
        <f t="shared" si="16"/>
        <v>50</v>
      </c>
      <c r="AE53" s="122">
        <f t="shared" si="16"/>
        <v>50</v>
      </c>
      <c r="AF53" s="122">
        <f t="shared" si="16"/>
        <v>50</v>
      </c>
      <c r="AG53" s="123">
        <f t="shared" si="14"/>
        <v>100</v>
      </c>
      <c r="AH53" s="122">
        <f t="shared" si="15"/>
        <v>71.428571428571431</v>
      </c>
      <c r="AI53" s="50"/>
    </row>
    <row r="54" spans="1:35" s="48" customFormat="1" x14ac:dyDescent="0.4">
      <c r="A54" s="62">
        <v>50</v>
      </c>
      <c r="B54" s="63" t="s">
        <v>44</v>
      </c>
      <c r="C54" s="64" t="s">
        <v>60</v>
      </c>
      <c r="D54" s="63" t="s">
        <v>169</v>
      </c>
      <c r="E54" s="115">
        <v>5</v>
      </c>
      <c r="F54" s="79">
        <v>1</v>
      </c>
      <c r="G54" s="66">
        <v>4.83</v>
      </c>
      <c r="H54" s="72">
        <v>257856.85</v>
      </c>
      <c r="I54" s="73"/>
      <c r="J54" s="116">
        <f t="shared" si="18"/>
        <v>50</v>
      </c>
      <c r="K54" s="116">
        <f t="shared" si="19"/>
        <v>100</v>
      </c>
      <c r="L54" s="116">
        <f t="shared" si="20"/>
        <v>100</v>
      </c>
      <c r="M54" s="116">
        <f t="shared" si="21"/>
        <v>100</v>
      </c>
      <c r="N54" s="117">
        <f t="shared" si="22"/>
        <v>85.714285714285708</v>
      </c>
      <c r="O54" s="79">
        <v>1</v>
      </c>
      <c r="P54" s="82">
        <f t="shared" si="6"/>
        <v>85.714285714285708</v>
      </c>
      <c r="Q54" s="74">
        <v>36836.692857142858</v>
      </c>
      <c r="R54" s="75" t="s">
        <v>307</v>
      </c>
      <c r="S54" s="116">
        <v>0</v>
      </c>
      <c r="T54" s="116">
        <v>1</v>
      </c>
      <c r="U54" s="118">
        <v>1</v>
      </c>
      <c r="V54" s="118">
        <v>1</v>
      </c>
      <c r="W54" s="118">
        <v>1</v>
      </c>
      <c r="X54" s="118">
        <v>1</v>
      </c>
      <c r="Y54" s="118">
        <v>1</v>
      </c>
      <c r="Z54" s="119">
        <f t="shared" si="7"/>
        <v>6</v>
      </c>
      <c r="AA54" s="122">
        <f t="shared" si="16"/>
        <v>0</v>
      </c>
      <c r="AB54" s="122">
        <f t="shared" si="16"/>
        <v>50</v>
      </c>
      <c r="AC54" s="122">
        <f t="shared" si="16"/>
        <v>50</v>
      </c>
      <c r="AD54" s="122">
        <f t="shared" si="16"/>
        <v>50</v>
      </c>
      <c r="AE54" s="122">
        <f t="shared" si="16"/>
        <v>50</v>
      </c>
      <c r="AF54" s="122">
        <f t="shared" si="16"/>
        <v>50</v>
      </c>
      <c r="AG54" s="123">
        <f t="shared" si="14"/>
        <v>100</v>
      </c>
      <c r="AH54" s="122">
        <f t="shared" si="15"/>
        <v>85.714285714285708</v>
      </c>
      <c r="AI54" s="50"/>
    </row>
    <row r="55" spans="1:35" s="48" customFormat="1" x14ac:dyDescent="0.4">
      <c r="A55" s="62">
        <v>51</v>
      </c>
      <c r="B55" s="63" t="s">
        <v>44</v>
      </c>
      <c r="C55" s="64" t="s">
        <v>61</v>
      </c>
      <c r="D55" s="63" t="s">
        <v>170</v>
      </c>
      <c r="E55" s="115">
        <v>16</v>
      </c>
      <c r="F55" s="92">
        <v>0</v>
      </c>
      <c r="G55" s="66">
        <v>3.35</v>
      </c>
      <c r="H55" s="72">
        <v>58955279.009999998</v>
      </c>
      <c r="I55" s="73"/>
      <c r="J55" s="116">
        <f t="shared" si="18"/>
        <v>0</v>
      </c>
      <c r="K55" s="116">
        <f t="shared" si="19"/>
        <v>100</v>
      </c>
      <c r="L55" s="116">
        <f t="shared" si="20"/>
        <v>100</v>
      </c>
      <c r="M55" s="116">
        <f t="shared" si="21"/>
        <v>0</v>
      </c>
      <c r="N55" s="117">
        <f t="shared" si="22"/>
        <v>57.142857142857139</v>
      </c>
      <c r="O55" s="92">
        <v>0</v>
      </c>
      <c r="P55" s="82">
        <f t="shared" si="6"/>
        <v>57.142857142857139</v>
      </c>
      <c r="Q55" s="72">
        <v>8422182.7157142852</v>
      </c>
      <c r="R55" s="75" t="s">
        <v>307</v>
      </c>
      <c r="S55" s="116">
        <v>0</v>
      </c>
      <c r="T55" s="116">
        <v>0</v>
      </c>
      <c r="U55" s="118">
        <v>1</v>
      </c>
      <c r="V55" s="118">
        <v>1</v>
      </c>
      <c r="W55" s="118">
        <v>1</v>
      </c>
      <c r="X55" s="118">
        <v>1</v>
      </c>
      <c r="Y55" s="118">
        <v>0</v>
      </c>
      <c r="Z55" s="119">
        <f t="shared" si="7"/>
        <v>4</v>
      </c>
      <c r="AA55" s="122">
        <f t="shared" si="16"/>
        <v>0</v>
      </c>
      <c r="AB55" s="122">
        <f t="shared" si="16"/>
        <v>0</v>
      </c>
      <c r="AC55" s="122">
        <f t="shared" ref="AC55:AF92" si="23">IF(U55=1,50,0)</f>
        <v>50</v>
      </c>
      <c r="AD55" s="122">
        <f t="shared" si="23"/>
        <v>50</v>
      </c>
      <c r="AE55" s="122">
        <f t="shared" si="23"/>
        <v>50</v>
      </c>
      <c r="AF55" s="122">
        <f t="shared" si="23"/>
        <v>50</v>
      </c>
      <c r="AG55" s="123">
        <f t="shared" si="14"/>
        <v>0</v>
      </c>
      <c r="AH55" s="122">
        <f t="shared" si="15"/>
        <v>57.142857142857139</v>
      </c>
      <c r="AI55" s="50"/>
    </row>
    <row r="56" spans="1:35" s="48" customFormat="1" x14ac:dyDescent="0.4">
      <c r="A56" s="62">
        <v>52</v>
      </c>
      <c r="B56" s="63" t="s">
        <v>44</v>
      </c>
      <c r="C56" s="64" t="s">
        <v>62</v>
      </c>
      <c r="D56" s="63" t="s">
        <v>171</v>
      </c>
      <c r="E56" s="115">
        <v>5</v>
      </c>
      <c r="F56" s="79">
        <v>1</v>
      </c>
      <c r="G56" s="66">
        <v>3.45</v>
      </c>
      <c r="H56" s="72">
        <v>3637474.55</v>
      </c>
      <c r="I56" s="73"/>
      <c r="J56" s="116">
        <f t="shared" si="18"/>
        <v>100</v>
      </c>
      <c r="K56" s="116">
        <f t="shared" si="19"/>
        <v>100</v>
      </c>
      <c r="L56" s="116">
        <f t="shared" si="20"/>
        <v>50</v>
      </c>
      <c r="M56" s="116">
        <f t="shared" si="21"/>
        <v>100</v>
      </c>
      <c r="N56" s="117">
        <f t="shared" si="22"/>
        <v>85.714285714285708</v>
      </c>
      <c r="O56" s="79">
        <v>1</v>
      </c>
      <c r="P56" s="82">
        <f t="shared" si="6"/>
        <v>85.714285714285708</v>
      </c>
      <c r="Q56" s="74">
        <v>519639.22142857139</v>
      </c>
      <c r="R56" s="75" t="s">
        <v>307</v>
      </c>
      <c r="S56" s="116">
        <v>1</v>
      </c>
      <c r="T56" s="116">
        <v>1</v>
      </c>
      <c r="U56" s="118">
        <v>1</v>
      </c>
      <c r="V56" s="118">
        <v>1</v>
      </c>
      <c r="W56" s="118">
        <v>1</v>
      </c>
      <c r="X56" s="118">
        <v>0</v>
      </c>
      <c r="Y56" s="118">
        <v>1</v>
      </c>
      <c r="Z56" s="119">
        <f t="shared" si="7"/>
        <v>6</v>
      </c>
      <c r="AA56" s="122">
        <f t="shared" ref="AA56:AB92" si="24">IF(S56=1,50,0)</f>
        <v>50</v>
      </c>
      <c r="AB56" s="122">
        <f t="shared" si="24"/>
        <v>50</v>
      </c>
      <c r="AC56" s="122">
        <f t="shared" si="23"/>
        <v>50</v>
      </c>
      <c r="AD56" s="122">
        <f t="shared" si="23"/>
        <v>50</v>
      </c>
      <c r="AE56" s="122">
        <f t="shared" si="23"/>
        <v>50</v>
      </c>
      <c r="AF56" s="122">
        <f t="shared" si="23"/>
        <v>0</v>
      </c>
      <c r="AG56" s="123">
        <f t="shared" si="14"/>
        <v>100</v>
      </c>
      <c r="AH56" s="122">
        <f t="shared" si="15"/>
        <v>85.714285714285708</v>
      </c>
      <c r="AI56" s="50"/>
    </row>
    <row r="57" spans="1:35" s="48" customFormat="1" x14ac:dyDescent="0.4">
      <c r="A57" s="62">
        <v>53</v>
      </c>
      <c r="B57" s="63" t="s">
        <v>63</v>
      </c>
      <c r="C57" s="64" t="s">
        <v>64</v>
      </c>
      <c r="D57" s="63" t="s">
        <v>63</v>
      </c>
      <c r="E57" s="115">
        <v>17</v>
      </c>
      <c r="F57" s="92">
        <v>0</v>
      </c>
      <c r="G57" s="66">
        <v>3.98</v>
      </c>
      <c r="H57" s="72">
        <v>131300537.55</v>
      </c>
      <c r="I57" s="73"/>
      <c r="J57" s="116">
        <f t="shared" si="18"/>
        <v>100</v>
      </c>
      <c r="K57" s="116">
        <f t="shared" si="19"/>
        <v>100</v>
      </c>
      <c r="L57" s="116">
        <f t="shared" si="20"/>
        <v>50</v>
      </c>
      <c r="M57" s="116">
        <f t="shared" si="21"/>
        <v>100</v>
      </c>
      <c r="N57" s="117">
        <f t="shared" si="22"/>
        <v>85.714285714285708</v>
      </c>
      <c r="O57" s="92">
        <v>0</v>
      </c>
      <c r="P57" s="82">
        <f t="shared" si="6"/>
        <v>85.714285714285708</v>
      </c>
      <c r="Q57" s="74">
        <v>18757219.649999999</v>
      </c>
      <c r="R57" s="75" t="s">
        <v>307</v>
      </c>
      <c r="S57" s="116">
        <v>1</v>
      </c>
      <c r="T57" s="116">
        <v>1</v>
      </c>
      <c r="U57" s="118">
        <v>1</v>
      </c>
      <c r="V57" s="118">
        <v>1</v>
      </c>
      <c r="W57" s="118">
        <v>0</v>
      </c>
      <c r="X57" s="118">
        <v>1</v>
      </c>
      <c r="Y57" s="118">
        <v>1</v>
      </c>
      <c r="Z57" s="119">
        <f t="shared" si="7"/>
        <v>6</v>
      </c>
      <c r="AA57" s="122">
        <f t="shared" si="24"/>
        <v>50</v>
      </c>
      <c r="AB57" s="122">
        <f t="shared" si="24"/>
        <v>50</v>
      </c>
      <c r="AC57" s="122">
        <f t="shared" si="23"/>
        <v>50</v>
      </c>
      <c r="AD57" s="122">
        <f t="shared" si="23"/>
        <v>50</v>
      </c>
      <c r="AE57" s="122">
        <f t="shared" si="23"/>
        <v>0</v>
      </c>
      <c r="AF57" s="122">
        <f t="shared" si="23"/>
        <v>50</v>
      </c>
      <c r="AG57" s="123">
        <f t="shared" si="14"/>
        <v>100</v>
      </c>
      <c r="AH57" s="122">
        <f t="shared" si="15"/>
        <v>85.714285714285708</v>
      </c>
      <c r="AI57" s="50"/>
    </row>
    <row r="58" spans="1:35" s="48" customFormat="1" x14ac:dyDescent="0.4">
      <c r="A58" s="62">
        <v>54</v>
      </c>
      <c r="B58" s="63" t="s">
        <v>63</v>
      </c>
      <c r="C58" s="64" t="s">
        <v>65</v>
      </c>
      <c r="D58" s="63" t="s">
        <v>172</v>
      </c>
      <c r="E58" s="115">
        <v>13</v>
      </c>
      <c r="F58" s="65">
        <v>2</v>
      </c>
      <c r="G58" s="83">
        <v>0.28000000000000003</v>
      </c>
      <c r="H58" s="72">
        <v>-15081238.93</v>
      </c>
      <c r="I58" s="73"/>
      <c r="J58" s="116">
        <f t="shared" si="18"/>
        <v>0</v>
      </c>
      <c r="K58" s="116">
        <f t="shared" si="19"/>
        <v>100</v>
      </c>
      <c r="L58" s="116">
        <f t="shared" si="20"/>
        <v>0</v>
      </c>
      <c r="M58" s="116">
        <f t="shared" si="21"/>
        <v>0</v>
      </c>
      <c r="N58" s="117">
        <f t="shared" si="22"/>
        <v>28.571428571428569</v>
      </c>
      <c r="O58" s="65">
        <v>2</v>
      </c>
      <c r="P58" s="78">
        <f t="shared" si="6"/>
        <v>28.571428571428569</v>
      </c>
      <c r="Q58" s="72">
        <v>-2154462.7042857143</v>
      </c>
      <c r="R58" s="80" t="s">
        <v>308</v>
      </c>
      <c r="S58" s="116">
        <v>0</v>
      </c>
      <c r="T58" s="116">
        <v>0</v>
      </c>
      <c r="U58" s="118">
        <v>1</v>
      </c>
      <c r="V58" s="118">
        <v>1</v>
      </c>
      <c r="W58" s="118">
        <v>0</v>
      </c>
      <c r="X58" s="118">
        <v>0</v>
      </c>
      <c r="Y58" s="118">
        <v>0</v>
      </c>
      <c r="Z58" s="119">
        <f t="shared" si="7"/>
        <v>2</v>
      </c>
      <c r="AA58" s="122">
        <f t="shared" si="24"/>
        <v>0</v>
      </c>
      <c r="AB58" s="122">
        <f t="shared" si="24"/>
        <v>0</v>
      </c>
      <c r="AC58" s="122">
        <f t="shared" si="23"/>
        <v>50</v>
      </c>
      <c r="AD58" s="122">
        <f t="shared" si="23"/>
        <v>50</v>
      </c>
      <c r="AE58" s="122">
        <f t="shared" si="23"/>
        <v>0</v>
      </c>
      <c r="AF58" s="122">
        <f t="shared" si="23"/>
        <v>0</v>
      </c>
      <c r="AG58" s="123">
        <f t="shared" si="14"/>
        <v>0</v>
      </c>
      <c r="AH58" s="122">
        <f t="shared" si="15"/>
        <v>28.571428571428569</v>
      </c>
      <c r="AI58" s="50"/>
    </row>
    <row r="59" spans="1:35" s="48" customFormat="1" x14ac:dyDescent="0.4">
      <c r="A59" s="62">
        <v>55</v>
      </c>
      <c r="B59" s="63" t="s">
        <v>63</v>
      </c>
      <c r="C59" s="64" t="s">
        <v>66</v>
      </c>
      <c r="D59" s="63" t="s">
        <v>173</v>
      </c>
      <c r="E59" s="115">
        <v>5</v>
      </c>
      <c r="F59" s="88">
        <v>6</v>
      </c>
      <c r="G59" s="83">
        <v>0.24</v>
      </c>
      <c r="H59" s="72">
        <v>-6925561.0999999996</v>
      </c>
      <c r="I59" s="94" t="s">
        <v>208</v>
      </c>
      <c r="J59" s="116">
        <f t="shared" si="18"/>
        <v>50</v>
      </c>
      <c r="K59" s="116">
        <f t="shared" si="19"/>
        <v>100</v>
      </c>
      <c r="L59" s="116">
        <f t="shared" si="20"/>
        <v>100</v>
      </c>
      <c r="M59" s="116">
        <f t="shared" si="21"/>
        <v>0</v>
      </c>
      <c r="N59" s="117">
        <f t="shared" si="22"/>
        <v>71.428571428571431</v>
      </c>
      <c r="O59" s="88">
        <v>6</v>
      </c>
      <c r="P59" s="82">
        <f t="shared" si="6"/>
        <v>71.428571428571431</v>
      </c>
      <c r="Q59" s="72">
        <v>-989365.87142857141</v>
      </c>
      <c r="R59" s="99" t="s">
        <v>310</v>
      </c>
      <c r="S59" s="116">
        <v>0</v>
      </c>
      <c r="T59" s="116">
        <v>1</v>
      </c>
      <c r="U59" s="118">
        <v>1</v>
      </c>
      <c r="V59" s="118">
        <v>1</v>
      </c>
      <c r="W59" s="118">
        <v>1</v>
      </c>
      <c r="X59" s="118">
        <v>1</v>
      </c>
      <c r="Y59" s="118">
        <v>0</v>
      </c>
      <c r="Z59" s="119">
        <f t="shared" si="7"/>
        <v>5</v>
      </c>
      <c r="AA59" s="122">
        <f t="shared" si="24"/>
        <v>0</v>
      </c>
      <c r="AB59" s="122">
        <f t="shared" si="24"/>
        <v>50</v>
      </c>
      <c r="AC59" s="122">
        <f t="shared" si="23"/>
        <v>50</v>
      </c>
      <c r="AD59" s="122">
        <f t="shared" si="23"/>
        <v>50</v>
      </c>
      <c r="AE59" s="122">
        <f t="shared" si="23"/>
        <v>50</v>
      </c>
      <c r="AF59" s="122">
        <f t="shared" si="23"/>
        <v>50</v>
      </c>
      <c r="AG59" s="123">
        <f t="shared" si="14"/>
        <v>0</v>
      </c>
      <c r="AH59" s="122">
        <f t="shared" si="15"/>
        <v>71.428571428571431</v>
      </c>
      <c r="AI59" s="50"/>
    </row>
    <row r="60" spans="1:35" s="48" customFormat="1" x14ac:dyDescent="0.4">
      <c r="A60" s="62">
        <v>56</v>
      </c>
      <c r="B60" s="63" t="s">
        <v>63</v>
      </c>
      <c r="C60" s="64" t="s">
        <v>67</v>
      </c>
      <c r="D60" s="63" t="s">
        <v>174</v>
      </c>
      <c r="E60" s="115">
        <v>5</v>
      </c>
      <c r="F60" s="90">
        <v>3</v>
      </c>
      <c r="G60" s="83">
        <v>0.26</v>
      </c>
      <c r="H60" s="72">
        <v>694551.01</v>
      </c>
      <c r="I60" s="73"/>
      <c r="J60" s="116">
        <f t="shared" si="18"/>
        <v>100</v>
      </c>
      <c r="K60" s="116">
        <f t="shared" si="19"/>
        <v>100</v>
      </c>
      <c r="L60" s="116">
        <f t="shared" si="20"/>
        <v>50</v>
      </c>
      <c r="M60" s="116">
        <f t="shared" si="21"/>
        <v>100</v>
      </c>
      <c r="N60" s="117">
        <f t="shared" si="22"/>
        <v>85.714285714285708</v>
      </c>
      <c r="O60" s="90">
        <v>3</v>
      </c>
      <c r="P60" s="82">
        <f t="shared" si="6"/>
        <v>85.714285714285708</v>
      </c>
      <c r="Q60" s="72">
        <v>99221.572857142863</v>
      </c>
      <c r="R60" s="75" t="s">
        <v>307</v>
      </c>
      <c r="S60" s="116">
        <v>1</v>
      </c>
      <c r="T60" s="116">
        <v>1</v>
      </c>
      <c r="U60" s="118">
        <v>1</v>
      </c>
      <c r="V60" s="118">
        <v>1</v>
      </c>
      <c r="W60" s="118">
        <v>1</v>
      </c>
      <c r="X60" s="118">
        <v>0</v>
      </c>
      <c r="Y60" s="118">
        <v>1</v>
      </c>
      <c r="Z60" s="119">
        <f t="shared" si="7"/>
        <v>6</v>
      </c>
      <c r="AA60" s="122">
        <f t="shared" si="24"/>
        <v>50</v>
      </c>
      <c r="AB60" s="122">
        <f t="shared" si="24"/>
        <v>50</v>
      </c>
      <c r="AC60" s="122">
        <f t="shared" si="23"/>
        <v>50</v>
      </c>
      <c r="AD60" s="122">
        <f t="shared" si="23"/>
        <v>50</v>
      </c>
      <c r="AE60" s="122">
        <f t="shared" si="23"/>
        <v>50</v>
      </c>
      <c r="AF60" s="122">
        <f t="shared" si="23"/>
        <v>0</v>
      </c>
      <c r="AG60" s="123">
        <f t="shared" si="14"/>
        <v>100</v>
      </c>
      <c r="AH60" s="122">
        <f t="shared" si="15"/>
        <v>85.714285714285708</v>
      </c>
      <c r="AI60" s="50"/>
    </row>
    <row r="61" spans="1:35" s="48" customFormat="1" x14ac:dyDescent="0.4">
      <c r="A61" s="62">
        <v>57</v>
      </c>
      <c r="B61" s="63" t="s">
        <v>63</v>
      </c>
      <c r="C61" s="64" t="s">
        <v>68</v>
      </c>
      <c r="D61" s="63" t="s">
        <v>175</v>
      </c>
      <c r="E61" s="115">
        <v>15</v>
      </c>
      <c r="F61" s="102">
        <v>2</v>
      </c>
      <c r="G61" s="66">
        <v>0.51</v>
      </c>
      <c r="H61" s="72">
        <v>70776562.510000005</v>
      </c>
      <c r="I61" s="73"/>
      <c r="J61" s="116">
        <f t="shared" si="18"/>
        <v>50</v>
      </c>
      <c r="K61" s="116">
        <f t="shared" si="19"/>
        <v>100</v>
      </c>
      <c r="L61" s="116">
        <f t="shared" si="20"/>
        <v>50</v>
      </c>
      <c r="M61" s="116">
        <f t="shared" si="21"/>
        <v>100</v>
      </c>
      <c r="N61" s="117">
        <f t="shared" si="22"/>
        <v>71.428571428571431</v>
      </c>
      <c r="O61" s="102">
        <v>2</v>
      </c>
      <c r="P61" s="82">
        <f t="shared" si="6"/>
        <v>71.428571428571431</v>
      </c>
      <c r="Q61" s="72">
        <v>10110937.501428572</v>
      </c>
      <c r="R61" s="80" t="s">
        <v>308</v>
      </c>
      <c r="S61" s="116">
        <v>0</v>
      </c>
      <c r="T61" s="116">
        <v>1</v>
      </c>
      <c r="U61" s="118">
        <v>1</v>
      </c>
      <c r="V61" s="118">
        <v>1</v>
      </c>
      <c r="W61" s="118">
        <v>1</v>
      </c>
      <c r="X61" s="118">
        <v>0</v>
      </c>
      <c r="Y61" s="118">
        <v>1</v>
      </c>
      <c r="Z61" s="119">
        <f t="shared" si="7"/>
        <v>5</v>
      </c>
      <c r="AA61" s="122">
        <f t="shared" si="24"/>
        <v>0</v>
      </c>
      <c r="AB61" s="122">
        <f t="shared" si="24"/>
        <v>50</v>
      </c>
      <c r="AC61" s="122">
        <f t="shared" si="23"/>
        <v>50</v>
      </c>
      <c r="AD61" s="122">
        <f t="shared" si="23"/>
        <v>50</v>
      </c>
      <c r="AE61" s="122">
        <f t="shared" si="23"/>
        <v>50</v>
      </c>
      <c r="AF61" s="122">
        <f t="shared" si="23"/>
        <v>0</v>
      </c>
      <c r="AG61" s="123">
        <f t="shared" si="14"/>
        <v>100</v>
      </c>
      <c r="AH61" s="122">
        <f t="shared" si="15"/>
        <v>71.428571428571431</v>
      </c>
      <c r="AI61" s="50"/>
    </row>
    <row r="62" spans="1:35" s="48" customFormat="1" x14ac:dyDescent="0.4">
      <c r="A62" s="62">
        <v>58</v>
      </c>
      <c r="B62" s="63" t="s">
        <v>63</v>
      </c>
      <c r="C62" s="64" t="s">
        <v>69</v>
      </c>
      <c r="D62" s="63" t="s">
        <v>176</v>
      </c>
      <c r="E62" s="115">
        <v>5</v>
      </c>
      <c r="F62" s="77">
        <v>1</v>
      </c>
      <c r="G62" s="66">
        <v>3.51</v>
      </c>
      <c r="H62" s="72">
        <v>-1828625.54</v>
      </c>
      <c r="I62" s="73"/>
      <c r="J62" s="116">
        <f t="shared" si="18"/>
        <v>100</v>
      </c>
      <c r="K62" s="116">
        <f t="shared" si="19"/>
        <v>100</v>
      </c>
      <c r="L62" s="116">
        <f t="shared" si="20"/>
        <v>100</v>
      </c>
      <c r="M62" s="116">
        <f t="shared" si="21"/>
        <v>100</v>
      </c>
      <c r="N62" s="117">
        <f t="shared" si="22"/>
        <v>100</v>
      </c>
      <c r="O62" s="77">
        <v>1</v>
      </c>
      <c r="P62" s="82">
        <f t="shared" si="6"/>
        <v>100</v>
      </c>
      <c r="Q62" s="74">
        <v>-261232.22</v>
      </c>
      <c r="R62" s="75" t="s">
        <v>307</v>
      </c>
      <c r="S62" s="116">
        <v>1</v>
      </c>
      <c r="T62" s="116">
        <v>1</v>
      </c>
      <c r="U62" s="118">
        <v>1</v>
      </c>
      <c r="V62" s="118">
        <v>1</v>
      </c>
      <c r="W62" s="118">
        <v>1</v>
      </c>
      <c r="X62" s="118">
        <v>1</v>
      </c>
      <c r="Y62" s="118">
        <v>1</v>
      </c>
      <c r="Z62" s="119">
        <f t="shared" si="7"/>
        <v>7</v>
      </c>
      <c r="AA62" s="122">
        <f t="shared" si="24"/>
        <v>50</v>
      </c>
      <c r="AB62" s="122">
        <f t="shared" si="24"/>
        <v>50</v>
      </c>
      <c r="AC62" s="122">
        <f t="shared" si="23"/>
        <v>50</v>
      </c>
      <c r="AD62" s="122">
        <f t="shared" si="23"/>
        <v>50</v>
      </c>
      <c r="AE62" s="122">
        <f t="shared" si="23"/>
        <v>50</v>
      </c>
      <c r="AF62" s="122">
        <f t="shared" si="23"/>
        <v>50</v>
      </c>
      <c r="AG62" s="123">
        <f t="shared" si="14"/>
        <v>100</v>
      </c>
      <c r="AH62" s="122">
        <f t="shared" si="15"/>
        <v>100</v>
      </c>
      <c r="AI62" s="50"/>
    </row>
    <row r="63" spans="1:35" s="48" customFormat="1" x14ac:dyDescent="0.4">
      <c r="A63" s="62">
        <v>59</v>
      </c>
      <c r="B63" s="63" t="s">
        <v>63</v>
      </c>
      <c r="C63" s="64" t="s">
        <v>70</v>
      </c>
      <c r="D63" s="63" t="s">
        <v>177</v>
      </c>
      <c r="E63" s="115">
        <v>2</v>
      </c>
      <c r="F63" s="85">
        <v>7</v>
      </c>
      <c r="G63" s="83">
        <v>0.12</v>
      </c>
      <c r="H63" s="72">
        <v>876740.18</v>
      </c>
      <c r="I63" s="86" t="s">
        <v>208</v>
      </c>
      <c r="J63" s="116">
        <f t="shared" si="18"/>
        <v>50</v>
      </c>
      <c r="K63" s="116">
        <f t="shared" si="19"/>
        <v>100</v>
      </c>
      <c r="L63" s="116">
        <f t="shared" si="20"/>
        <v>100</v>
      </c>
      <c r="M63" s="116">
        <f t="shared" si="21"/>
        <v>0</v>
      </c>
      <c r="N63" s="117">
        <f t="shared" si="22"/>
        <v>71.428571428571431</v>
      </c>
      <c r="O63" s="85">
        <v>7</v>
      </c>
      <c r="P63" s="82">
        <f t="shared" si="6"/>
        <v>71.428571428571431</v>
      </c>
      <c r="Q63" s="72">
        <v>125248.59714285715</v>
      </c>
      <c r="R63" s="99" t="s">
        <v>310</v>
      </c>
      <c r="S63" s="116">
        <v>0</v>
      </c>
      <c r="T63" s="116">
        <v>1</v>
      </c>
      <c r="U63" s="118">
        <v>1</v>
      </c>
      <c r="V63" s="118">
        <v>1</v>
      </c>
      <c r="W63" s="118">
        <v>1</v>
      </c>
      <c r="X63" s="118">
        <v>1</v>
      </c>
      <c r="Y63" s="118">
        <v>0</v>
      </c>
      <c r="Z63" s="119">
        <f t="shared" si="7"/>
        <v>5</v>
      </c>
      <c r="AA63" s="122">
        <f t="shared" si="24"/>
        <v>0</v>
      </c>
      <c r="AB63" s="122">
        <f t="shared" si="24"/>
        <v>50</v>
      </c>
      <c r="AC63" s="122">
        <f t="shared" si="23"/>
        <v>50</v>
      </c>
      <c r="AD63" s="122">
        <f t="shared" si="23"/>
        <v>50</v>
      </c>
      <c r="AE63" s="122">
        <f t="shared" si="23"/>
        <v>50</v>
      </c>
      <c r="AF63" s="122">
        <f t="shared" si="23"/>
        <v>50</v>
      </c>
      <c r="AG63" s="123">
        <f t="shared" si="14"/>
        <v>0</v>
      </c>
      <c r="AH63" s="122">
        <f t="shared" si="15"/>
        <v>71.428571428571431</v>
      </c>
      <c r="AI63" s="50"/>
    </row>
    <row r="64" spans="1:35" s="48" customFormat="1" x14ac:dyDescent="0.4">
      <c r="A64" s="62">
        <v>60</v>
      </c>
      <c r="B64" s="63" t="s">
        <v>63</v>
      </c>
      <c r="C64" s="64" t="s">
        <v>71</v>
      </c>
      <c r="D64" s="63" t="s">
        <v>178</v>
      </c>
      <c r="E64" s="115">
        <v>6</v>
      </c>
      <c r="F64" s="79">
        <v>1</v>
      </c>
      <c r="G64" s="66">
        <v>0.98</v>
      </c>
      <c r="H64" s="72">
        <v>-1602020.12</v>
      </c>
      <c r="I64" s="73"/>
      <c r="J64" s="116">
        <f t="shared" si="18"/>
        <v>50</v>
      </c>
      <c r="K64" s="116">
        <f t="shared" si="19"/>
        <v>100</v>
      </c>
      <c r="L64" s="116">
        <f t="shared" si="20"/>
        <v>50</v>
      </c>
      <c r="M64" s="116">
        <f t="shared" si="21"/>
        <v>0</v>
      </c>
      <c r="N64" s="117">
        <f t="shared" si="22"/>
        <v>57.142857142857139</v>
      </c>
      <c r="O64" s="79">
        <v>1</v>
      </c>
      <c r="P64" s="82">
        <f t="shared" si="6"/>
        <v>57.142857142857139</v>
      </c>
      <c r="Q64" s="72">
        <v>-228860.01714285716</v>
      </c>
      <c r="R64" s="75" t="s">
        <v>307</v>
      </c>
      <c r="S64" s="116">
        <v>1</v>
      </c>
      <c r="T64" s="116">
        <v>0</v>
      </c>
      <c r="U64" s="118">
        <v>1</v>
      </c>
      <c r="V64" s="118">
        <v>1</v>
      </c>
      <c r="W64" s="118">
        <v>1</v>
      </c>
      <c r="X64" s="118">
        <v>0</v>
      </c>
      <c r="Y64" s="118">
        <v>0</v>
      </c>
      <c r="Z64" s="119">
        <f t="shared" si="7"/>
        <v>4</v>
      </c>
      <c r="AA64" s="122">
        <f t="shared" si="24"/>
        <v>50</v>
      </c>
      <c r="AB64" s="122">
        <f t="shared" si="24"/>
        <v>0</v>
      </c>
      <c r="AC64" s="122">
        <f t="shared" si="23"/>
        <v>50</v>
      </c>
      <c r="AD64" s="122">
        <f t="shared" si="23"/>
        <v>50</v>
      </c>
      <c r="AE64" s="122">
        <f t="shared" si="23"/>
        <v>50</v>
      </c>
      <c r="AF64" s="122">
        <f t="shared" si="23"/>
        <v>0</v>
      </c>
      <c r="AG64" s="123">
        <f t="shared" si="14"/>
        <v>0</v>
      </c>
      <c r="AH64" s="122">
        <f t="shared" si="15"/>
        <v>57.142857142857139</v>
      </c>
      <c r="AI64" s="50"/>
    </row>
    <row r="65" spans="1:35" s="48" customFormat="1" x14ac:dyDescent="0.4">
      <c r="A65" s="62">
        <v>61</v>
      </c>
      <c r="B65" s="63" t="s">
        <v>63</v>
      </c>
      <c r="C65" s="64" t="s">
        <v>72</v>
      </c>
      <c r="D65" s="63" t="s">
        <v>179</v>
      </c>
      <c r="E65" s="115">
        <v>5</v>
      </c>
      <c r="F65" s="104">
        <v>0</v>
      </c>
      <c r="G65" s="66">
        <v>0.82</v>
      </c>
      <c r="H65" s="72">
        <v>-1412998.18</v>
      </c>
      <c r="I65" s="73"/>
      <c r="J65" s="116">
        <f t="shared" si="18"/>
        <v>50</v>
      </c>
      <c r="K65" s="116">
        <f t="shared" si="19"/>
        <v>100</v>
      </c>
      <c r="L65" s="116">
        <f t="shared" si="20"/>
        <v>0</v>
      </c>
      <c r="M65" s="116">
        <f t="shared" si="21"/>
        <v>100</v>
      </c>
      <c r="N65" s="117">
        <f t="shared" si="22"/>
        <v>57.142857142857139</v>
      </c>
      <c r="O65" s="104">
        <v>0</v>
      </c>
      <c r="P65" s="82">
        <f t="shared" si="6"/>
        <v>57.142857142857139</v>
      </c>
      <c r="Q65" s="72">
        <v>-201856.88285714286</v>
      </c>
      <c r="R65" s="75" t="s">
        <v>307</v>
      </c>
      <c r="S65" s="116">
        <v>0</v>
      </c>
      <c r="T65" s="116">
        <v>1</v>
      </c>
      <c r="U65" s="118">
        <v>1</v>
      </c>
      <c r="V65" s="118">
        <v>1</v>
      </c>
      <c r="W65" s="118">
        <v>0</v>
      </c>
      <c r="X65" s="118">
        <v>0</v>
      </c>
      <c r="Y65" s="118">
        <v>1</v>
      </c>
      <c r="Z65" s="119">
        <f t="shared" si="7"/>
        <v>4</v>
      </c>
      <c r="AA65" s="122">
        <f t="shared" si="24"/>
        <v>0</v>
      </c>
      <c r="AB65" s="122">
        <f t="shared" si="24"/>
        <v>50</v>
      </c>
      <c r="AC65" s="122">
        <f t="shared" si="23"/>
        <v>50</v>
      </c>
      <c r="AD65" s="122">
        <f t="shared" si="23"/>
        <v>50</v>
      </c>
      <c r="AE65" s="122">
        <f t="shared" si="23"/>
        <v>0</v>
      </c>
      <c r="AF65" s="122">
        <f t="shared" si="23"/>
        <v>0</v>
      </c>
      <c r="AG65" s="123">
        <f t="shared" si="14"/>
        <v>100</v>
      </c>
      <c r="AH65" s="122">
        <f t="shared" si="15"/>
        <v>57.142857142857139</v>
      </c>
      <c r="AI65" s="50"/>
    </row>
    <row r="66" spans="1:35" s="48" customFormat="1" x14ac:dyDescent="0.4">
      <c r="A66" s="62">
        <v>62</v>
      </c>
      <c r="B66" s="63" t="s">
        <v>73</v>
      </c>
      <c r="C66" s="64" t="s">
        <v>74</v>
      </c>
      <c r="D66" s="63" t="s">
        <v>73</v>
      </c>
      <c r="E66" s="115">
        <v>16</v>
      </c>
      <c r="F66" s="71">
        <v>0</v>
      </c>
      <c r="G66" s="66">
        <v>2.62</v>
      </c>
      <c r="H66" s="72">
        <v>115385319.15000001</v>
      </c>
      <c r="I66" s="73"/>
      <c r="J66" s="116">
        <f t="shared" si="18"/>
        <v>100</v>
      </c>
      <c r="K66" s="116">
        <f t="shared" si="19"/>
        <v>100</v>
      </c>
      <c r="L66" s="116">
        <f t="shared" si="20"/>
        <v>0</v>
      </c>
      <c r="M66" s="116">
        <f t="shared" si="21"/>
        <v>100</v>
      </c>
      <c r="N66" s="117">
        <f t="shared" si="22"/>
        <v>71.428571428571431</v>
      </c>
      <c r="O66" s="71">
        <v>0</v>
      </c>
      <c r="P66" s="82">
        <f t="shared" si="6"/>
        <v>71.428571428571431</v>
      </c>
      <c r="Q66" s="72">
        <v>16483617.021428572</v>
      </c>
      <c r="R66" s="75" t="s">
        <v>307</v>
      </c>
      <c r="S66" s="116">
        <v>1</v>
      </c>
      <c r="T66" s="116">
        <v>1</v>
      </c>
      <c r="U66" s="118">
        <v>1</v>
      </c>
      <c r="V66" s="118">
        <v>1</v>
      </c>
      <c r="W66" s="118">
        <v>0</v>
      </c>
      <c r="X66" s="118">
        <v>0</v>
      </c>
      <c r="Y66" s="118">
        <v>1</v>
      </c>
      <c r="Z66" s="119">
        <f t="shared" si="7"/>
        <v>5</v>
      </c>
      <c r="AA66" s="122">
        <f t="shared" si="24"/>
        <v>50</v>
      </c>
      <c r="AB66" s="122">
        <f t="shared" si="24"/>
        <v>50</v>
      </c>
      <c r="AC66" s="122">
        <f t="shared" si="23"/>
        <v>50</v>
      </c>
      <c r="AD66" s="122">
        <f t="shared" si="23"/>
        <v>50</v>
      </c>
      <c r="AE66" s="122">
        <f t="shared" si="23"/>
        <v>0</v>
      </c>
      <c r="AF66" s="122">
        <f t="shared" si="23"/>
        <v>0</v>
      </c>
      <c r="AG66" s="123">
        <f t="shared" si="14"/>
        <v>100</v>
      </c>
      <c r="AH66" s="122">
        <f t="shared" si="15"/>
        <v>71.428571428571431</v>
      </c>
      <c r="AI66" s="50"/>
    </row>
    <row r="67" spans="1:35" s="48" customFormat="1" x14ac:dyDescent="0.4">
      <c r="A67" s="62">
        <v>63</v>
      </c>
      <c r="B67" s="63" t="s">
        <v>73</v>
      </c>
      <c r="C67" s="64" t="s">
        <v>75</v>
      </c>
      <c r="D67" s="63" t="s">
        <v>180</v>
      </c>
      <c r="E67" s="115">
        <v>10</v>
      </c>
      <c r="F67" s="79">
        <v>1</v>
      </c>
      <c r="G67" s="66">
        <v>0.98</v>
      </c>
      <c r="H67" s="72">
        <v>-8798069.8399999999</v>
      </c>
      <c r="I67" s="73"/>
      <c r="J67" s="116">
        <f t="shared" si="18"/>
        <v>0</v>
      </c>
      <c r="K67" s="116">
        <f t="shared" si="19"/>
        <v>100</v>
      </c>
      <c r="L67" s="116">
        <f t="shared" si="20"/>
        <v>50</v>
      </c>
      <c r="M67" s="116">
        <f t="shared" si="21"/>
        <v>100</v>
      </c>
      <c r="N67" s="117">
        <f t="shared" si="22"/>
        <v>57.142857142857139</v>
      </c>
      <c r="O67" s="79">
        <v>1</v>
      </c>
      <c r="P67" s="82">
        <f t="shared" si="6"/>
        <v>57.142857142857139</v>
      </c>
      <c r="Q67" s="72">
        <v>-1256867.1199999999</v>
      </c>
      <c r="R67" s="80" t="s">
        <v>308</v>
      </c>
      <c r="S67" s="116">
        <v>0</v>
      </c>
      <c r="T67" s="116">
        <v>0</v>
      </c>
      <c r="U67" s="118">
        <v>1</v>
      </c>
      <c r="V67" s="118">
        <v>1</v>
      </c>
      <c r="W67" s="118">
        <v>1</v>
      </c>
      <c r="X67" s="118">
        <v>0</v>
      </c>
      <c r="Y67" s="118">
        <v>1</v>
      </c>
      <c r="Z67" s="119">
        <f t="shared" si="7"/>
        <v>4</v>
      </c>
      <c r="AA67" s="122">
        <f t="shared" si="24"/>
        <v>0</v>
      </c>
      <c r="AB67" s="122">
        <f t="shared" si="24"/>
        <v>0</v>
      </c>
      <c r="AC67" s="122">
        <f t="shared" si="23"/>
        <v>50</v>
      </c>
      <c r="AD67" s="122">
        <f t="shared" si="23"/>
        <v>50</v>
      </c>
      <c r="AE67" s="122">
        <f t="shared" si="23"/>
        <v>50</v>
      </c>
      <c r="AF67" s="122">
        <f t="shared" si="23"/>
        <v>0</v>
      </c>
      <c r="AG67" s="123">
        <f t="shared" si="14"/>
        <v>100</v>
      </c>
      <c r="AH67" s="122">
        <f t="shared" si="15"/>
        <v>57.142857142857139</v>
      </c>
      <c r="AI67" s="50"/>
    </row>
    <row r="68" spans="1:35" s="48" customFormat="1" x14ac:dyDescent="0.4">
      <c r="A68" s="62">
        <v>64</v>
      </c>
      <c r="B68" s="63" t="s">
        <v>73</v>
      </c>
      <c r="C68" s="64" t="s">
        <v>76</v>
      </c>
      <c r="D68" s="63" t="s">
        <v>181</v>
      </c>
      <c r="E68" s="115">
        <v>6</v>
      </c>
      <c r="F68" s="81">
        <v>1</v>
      </c>
      <c r="G68" s="66">
        <v>1.55</v>
      </c>
      <c r="H68" s="72">
        <v>1247551.6599999999</v>
      </c>
      <c r="I68" s="73"/>
      <c r="J68" s="116">
        <f t="shared" si="18"/>
        <v>50</v>
      </c>
      <c r="K68" s="116">
        <f t="shared" si="19"/>
        <v>50</v>
      </c>
      <c r="L68" s="116">
        <f t="shared" si="20"/>
        <v>100</v>
      </c>
      <c r="M68" s="116">
        <f t="shared" si="21"/>
        <v>100</v>
      </c>
      <c r="N68" s="117">
        <f t="shared" si="22"/>
        <v>71.428571428571431</v>
      </c>
      <c r="O68" s="81">
        <v>1</v>
      </c>
      <c r="P68" s="82">
        <f t="shared" si="6"/>
        <v>71.428571428571431</v>
      </c>
      <c r="Q68" s="72">
        <v>178221.66571428571</v>
      </c>
      <c r="R68" s="75" t="s">
        <v>307</v>
      </c>
      <c r="S68" s="116">
        <v>0</v>
      </c>
      <c r="T68" s="116">
        <v>1</v>
      </c>
      <c r="U68" s="118">
        <v>0</v>
      </c>
      <c r="V68" s="118">
        <v>1</v>
      </c>
      <c r="W68" s="118">
        <v>1</v>
      </c>
      <c r="X68" s="118">
        <v>1</v>
      </c>
      <c r="Y68" s="118">
        <v>1</v>
      </c>
      <c r="Z68" s="119">
        <f t="shared" si="7"/>
        <v>5</v>
      </c>
      <c r="AA68" s="122">
        <f t="shared" si="24"/>
        <v>0</v>
      </c>
      <c r="AB68" s="122">
        <f t="shared" si="24"/>
        <v>50</v>
      </c>
      <c r="AC68" s="122">
        <f t="shared" si="23"/>
        <v>0</v>
      </c>
      <c r="AD68" s="122">
        <f t="shared" si="23"/>
        <v>50</v>
      </c>
      <c r="AE68" s="122">
        <f t="shared" si="23"/>
        <v>50</v>
      </c>
      <c r="AF68" s="122">
        <f t="shared" si="23"/>
        <v>50</v>
      </c>
      <c r="AG68" s="123">
        <f t="shared" si="14"/>
        <v>100</v>
      </c>
      <c r="AH68" s="122">
        <f t="shared" si="15"/>
        <v>71.428571428571431</v>
      </c>
      <c r="AI68" s="50"/>
    </row>
    <row r="69" spans="1:35" s="48" customFormat="1" x14ac:dyDescent="0.4">
      <c r="A69" s="62">
        <v>65</v>
      </c>
      <c r="B69" s="63" t="s">
        <v>73</v>
      </c>
      <c r="C69" s="64" t="s">
        <v>77</v>
      </c>
      <c r="D69" s="63" t="s">
        <v>182</v>
      </c>
      <c r="E69" s="115">
        <v>12</v>
      </c>
      <c r="F69" s="90">
        <v>3</v>
      </c>
      <c r="G69" s="66">
        <v>0.54</v>
      </c>
      <c r="H69" s="72">
        <v>774622.27</v>
      </c>
      <c r="I69" s="73"/>
      <c r="J69" s="116">
        <f t="shared" ref="J69:J92" si="25">AA69+AB69</f>
        <v>100</v>
      </c>
      <c r="K69" s="116">
        <f t="shared" ref="K69:K92" si="26">AC69+AD69</f>
        <v>100</v>
      </c>
      <c r="L69" s="116">
        <f t="shared" ref="L69:L92" si="27">AE69+AF69</f>
        <v>50</v>
      </c>
      <c r="M69" s="116">
        <f t="shared" ref="M69:M92" si="28">AG69</f>
        <v>100</v>
      </c>
      <c r="N69" s="117">
        <f t="shared" ref="N69:N92" si="29">(S69+T69+U69+V69+W69+X69+Y69)/7*100</f>
        <v>85.714285714285708</v>
      </c>
      <c r="O69" s="90">
        <v>3</v>
      </c>
      <c r="P69" s="82">
        <f t="shared" si="6"/>
        <v>85.714285714285708</v>
      </c>
      <c r="Q69" s="74">
        <v>110660.32428571429</v>
      </c>
      <c r="R69" s="75" t="s">
        <v>307</v>
      </c>
      <c r="S69" s="116">
        <v>1</v>
      </c>
      <c r="T69" s="116">
        <v>1</v>
      </c>
      <c r="U69" s="118">
        <v>1</v>
      </c>
      <c r="V69" s="118">
        <v>1</v>
      </c>
      <c r="W69" s="118">
        <v>1</v>
      </c>
      <c r="X69" s="118">
        <v>0</v>
      </c>
      <c r="Y69" s="118">
        <v>1</v>
      </c>
      <c r="Z69" s="119">
        <f t="shared" si="7"/>
        <v>6</v>
      </c>
      <c r="AA69" s="122">
        <f t="shared" si="24"/>
        <v>50</v>
      </c>
      <c r="AB69" s="122">
        <f t="shared" si="24"/>
        <v>50</v>
      </c>
      <c r="AC69" s="122">
        <f t="shared" si="23"/>
        <v>50</v>
      </c>
      <c r="AD69" s="122">
        <f t="shared" si="23"/>
        <v>50</v>
      </c>
      <c r="AE69" s="122">
        <f t="shared" si="23"/>
        <v>50</v>
      </c>
      <c r="AF69" s="122">
        <f t="shared" si="23"/>
        <v>0</v>
      </c>
      <c r="AG69" s="123">
        <f t="shared" si="14"/>
        <v>100</v>
      </c>
      <c r="AH69" s="122">
        <f t="shared" si="15"/>
        <v>85.714285714285708</v>
      </c>
      <c r="AI69" s="50"/>
    </row>
    <row r="70" spans="1:35" s="48" customFormat="1" x14ac:dyDescent="0.4">
      <c r="A70" s="62">
        <v>66</v>
      </c>
      <c r="B70" s="63" t="s">
        <v>73</v>
      </c>
      <c r="C70" s="64" t="s">
        <v>78</v>
      </c>
      <c r="D70" s="63" t="s">
        <v>183</v>
      </c>
      <c r="E70" s="115">
        <v>10</v>
      </c>
      <c r="F70" s="84">
        <v>1</v>
      </c>
      <c r="G70" s="66">
        <v>0.93</v>
      </c>
      <c r="H70" s="72">
        <v>-5311741.13</v>
      </c>
      <c r="I70" s="73"/>
      <c r="J70" s="116">
        <f t="shared" si="25"/>
        <v>50</v>
      </c>
      <c r="K70" s="116">
        <f t="shared" si="26"/>
        <v>0</v>
      </c>
      <c r="L70" s="116">
        <f t="shared" si="27"/>
        <v>100</v>
      </c>
      <c r="M70" s="116">
        <f t="shared" si="28"/>
        <v>0</v>
      </c>
      <c r="N70" s="117">
        <f t="shared" si="29"/>
        <v>42.857142857142854</v>
      </c>
      <c r="O70" s="84">
        <v>1</v>
      </c>
      <c r="P70" s="78">
        <f t="shared" ref="P70:P92" si="30">N70</f>
        <v>42.857142857142854</v>
      </c>
      <c r="Q70" s="72">
        <v>-758820.16142857145</v>
      </c>
      <c r="R70" s="75" t="s">
        <v>307</v>
      </c>
      <c r="S70" s="116">
        <v>1</v>
      </c>
      <c r="T70" s="116">
        <v>0</v>
      </c>
      <c r="U70" s="118">
        <v>0</v>
      </c>
      <c r="V70" s="118">
        <v>0</v>
      </c>
      <c r="W70" s="118">
        <v>1</v>
      </c>
      <c r="X70" s="118">
        <v>1</v>
      </c>
      <c r="Y70" s="118">
        <v>0</v>
      </c>
      <c r="Z70" s="119">
        <f t="shared" ref="Z70:Z92" si="31">S70+T70+U70+V70+W70+X70+Y70</f>
        <v>3</v>
      </c>
      <c r="AA70" s="122">
        <f t="shared" si="24"/>
        <v>50</v>
      </c>
      <c r="AB70" s="122">
        <f t="shared" si="24"/>
        <v>0</v>
      </c>
      <c r="AC70" s="122">
        <f t="shared" si="23"/>
        <v>0</v>
      </c>
      <c r="AD70" s="122">
        <f t="shared" si="23"/>
        <v>0</v>
      </c>
      <c r="AE70" s="122">
        <f t="shared" si="23"/>
        <v>50</v>
      </c>
      <c r="AF70" s="122">
        <f t="shared" si="23"/>
        <v>50</v>
      </c>
      <c r="AG70" s="123">
        <f t="shared" ref="AG70:AG92" si="32">IF(Y70=1,100,0)</f>
        <v>0</v>
      </c>
      <c r="AH70" s="122">
        <f t="shared" ref="AH70:AH92" si="33">Z70/7*100</f>
        <v>42.857142857142854</v>
      </c>
      <c r="AI70" s="50"/>
    </row>
    <row r="71" spans="1:35" s="48" customFormat="1" x14ac:dyDescent="0.4">
      <c r="A71" s="62">
        <v>67</v>
      </c>
      <c r="B71" s="63" t="s">
        <v>73</v>
      </c>
      <c r="C71" s="64" t="s">
        <v>79</v>
      </c>
      <c r="D71" s="63" t="s">
        <v>184</v>
      </c>
      <c r="E71" s="115">
        <v>5</v>
      </c>
      <c r="F71" s="65">
        <v>2</v>
      </c>
      <c r="G71" s="66">
        <v>0.74</v>
      </c>
      <c r="H71" s="72">
        <v>-9065477.4700000007</v>
      </c>
      <c r="I71" s="73"/>
      <c r="J71" s="116">
        <f t="shared" si="25"/>
        <v>50</v>
      </c>
      <c r="K71" s="116">
        <f t="shared" si="26"/>
        <v>50</v>
      </c>
      <c r="L71" s="116">
        <f t="shared" si="27"/>
        <v>0</v>
      </c>
      <c r="M71" s="116">
        <f t="shared" si="28"/>
        <v>0</v>
      </c>
      <c r="N71" s="117">
        <f t="shared" si="29"/>
        <v>28.571428571428569</v>
      </c>
      <c r="O71" s="65">
        <v>2</v>
      </c>
      <c r="P71" s="78">
        <f t="shared" si="30"/>
        <v>28.571428571428569</v>
      </c>
      <c r="Q71" s="74">
        <v>-1295068.2100000002</v>
      </c>
      <c r="R71" s="80" t="s">
        <v>308</v>
      </c>
      <c r="S71" s="116">
        <v>0</v>
      </c>
      <c r="T71" s="116">
        <v>1</v>
      </c>
      <c r="U71" s="118">
        <v>0</v>
      </c>
      <c r="V71" s="118">
        <v>1</v>
      </c>
      <c r="W71" s="118">
        <v>0</v>
      </c>
      <c r="X71" s="118">
        <v>0</v>
      </c>
      <c r="Y71" s="118">
        <v>0</v>
      </c>
      <c r="Z71" s="119">
        <f t="shared" si="31"/>
        <v>2</v>
      </c>
      <c r="AA71" s="122">
        <f t="shared" si="24"/>
        <v>0</v>
      </c>
      <c r="AB71" s="122">
        <f t="shared" si="24"/>
        <v>50</v>
      </c>
      <c r="AC71" s="122">
        <f t="shared" si="23"/>
        <v>0</v>
      </c>
      <c r="AD71" s="122">
        <f t="shared" si="23"/>
        <v>50</v>
      </c>
      <c r="AE71" s="122">
        <f t="shared" si="23"/>
        <v>0</v>
      </c>
      <c r="AF71" s="122">
        <f t="shared" si="23"/>
        <v>0</v>
      </c>
      <c r="AG71" s="123">
        <f t="shared" si="32"/>
        <v>0</v>
      </c>
      <c r="AH71" s="122">
        <f t="shared" si="33"/>
        <v>28.571428571428569</v>
      </c>
      <c r="AI71" s="50"/>
    </row>
    <row r="72" spans="1:35" s="48" customFormat="1" x14ac:dyDescent="0.4">
      <c r="A72" s="62">
        <v>68</v>
      </c>
      <c r="B72" s="63" t="s">
        <v>80</v>
      </c>
      <c r="C72" s="64" t="s">
        <v>81</v>
      </c>
      <c r="D72" s="63" t="s">
        <v>80</v>
      </c>
      <c r="E72" s="115">
        <v>20</v>
      </c>
      <c r="F72" s="77">
        <v>1</v>
      </c>
      <c r="G72" s="66">
        <v>1.4</v>
      </c>
      <c r="H72" s="72">
        <v>93704415.060000002</v>
      </c>
      <c r="I72" s="73"/>
      <c r="J72" s="116">
        <f t="shared" si="25"/>
        <v>50</v>
      </c>
      <c r="K72" s="116">
        <f t="shared" si="26"/>
        <v>100</v>
      </c>
      <c r="L72" s="116">
        <f t="shared" si="27"/>
        <v>50</v>
      </c>
      <c r="M72" s="116">
        <f t="shared" si="28"/>
        <v>100</v>
      </c>
      <c r="N72" s="117">
        <f t="shared" si="29"/>
        <v>71.428571428571431</v>
      </c>
      <c r="O72" s="77">
        <v>1</v>
      </c>
      <c r="P72" s="82">
        <f t="shared" si="30"/>
        <v>71.428571428571431</v>
      </c>
      <c r="Q72" s="72">
        <v>13386345.008571429</v>
      </c>
      <c r="R72" s="80" t="s">
        <v>308</v>
      </c>
      <c r="S72" s="116">
        <v>1</v>
      </c>
      <c r="T72" s="116">
        <v>0</v>
      </c>
      <c r="U72" s="118">
        <v>1</v>
      </c>
      <c r="V72" s="118">
        <v>1</v>
      </c>
      <c r="W72" s="118">
        <v>0</v>
      </c>
      <c r="X72" s="118">
        <v>1</v>
      </c>
      <c r="Y72" s="118">
        <v>1</v>
      </c>
      <c r="Z72" s="119">
        <f t="shared" si="31"/>
        <v>5</v>
      </c>
      <c r="AA72" s="122">
        <f t="shared" si="24"/>
        <v>50</v>
      </c>
      <c r="AB72" s="122">
        <f t="shared" si="24"/>
        <v>0</v>
      </c>
      <c r="AC72" s="122">
        <f t="shared" si="23"/>
        <v>50</v>
      </c>
      <c r="AD72" s="122">
        <f t="shared" si="23"/>
        <v>50</v>
      </c>
      <c r="AE72" s="122">
        <f t="shared" si="23"/>
        <v>0</v>
      </c>
      <c r="AF72" s="122">
        <f t="shared" si="23"/>
        <v>50</v>
      </c>
      <c r="AG72" s="123">
        <f t="shared" si="32"/>
        <v>100</v>
      </c>
      <c r="AH72" s="122">
        <f t="shared" si="33"/>
        <v>71.428571428571431</v>
      </c>
      <c r="AI72" s="50"/>
    </row>
    <row r="73" spans="1:35" s="48" customFormat="1" x14ac:dyDescent="0.4">
      <c r="A73" s="62">
        <v>69</v>
      </c>
      <c r="B73" s="63" t="s">
        <v>80</v>
      </c>
      <c r="C73" s="64" t="s">
        <v>82</v>
      </c>
      <c r="D73" s="63" t="s">
        <v>185</v>
      </c>
      <c r="E73" s="115">
        <v>10</v>
      </c>
      <c r="F73" s="101">
        <v>4</v>
      </c>
      <c r="G73" s="66">
        <v>0.51</v>
      </c>
      <c r="H73" s="72">
        <v>-4155449.13</v>
      </c>
      <c r="I73" s="98" t="s">
        <v>6</v>
      </c>
      <c r="J73" s="116">
        <f t="shared" si="25"/>
        <v>50</v>
      </c>
      <c r="K73" s="116">
        <f t="shared" si="26"/>
        <v>100</v>
      </c>
      <c r="L73" s="116">
        <f t="shared" si="27"/>
        <v>50</v>
      </c>
      <c r="M73" s="116">
        <f t="shared" si="28"/>
        <v>0</v>
      </c>
      <c r="N73" s="117">
        <f t="shared" si="29"/>
        <v>57.142857142857139</v>
      </c>
      <c r="O73" s="101">
        <v>4</v>
      </c>
      <c r="P73" s="82">
        <f t="shared" si="30"/>
        <v>57.142857142857139</v>
      </c>
      <c r="Q73" s="72">
        <v>-593635.59</v>
      </c>
      <c r="R73" s="95" t="s">
        <v>309</v>
      </c>
      <c r="S73" s="116">
        <v>1</v>
      </c>
      <c r="T73" s="116">
        <v>0</v>
      </c>
      <c r="U73" s="118">
        <v>1</v>
      </c>
      <c r="V73" s="118">
        <v>1</v>
      </c>
      <c r="W73" s="118">
        <v>1</v>
      </c>
      <c r="X73" s="118">
        <v>0</v>
      </c>
      <c r="Y73" s="118">
        <v>0</v>
      </c>
      <c r="Z73" s="121">
        <f t="shared" si="31"/>
        <v>4</v>
      </c>
      <c r="AA73" s="122">
        <f t="shared" si="24"/>
        <v>50</v>
      </c>
      <c r="AB73" s="124">
        <f t="shared" si="24"/>
        <v>0</v>
      </c>
      <c r="AC73" s="122">
        <f t="shared" si="23"/>
        <v>50</v>
      </c>
      <c r="AD73" s="122">
        <f t="shared" si="23"/>
        <v>50</v>
      </c>
      <c r="AE73" s="122">
        <f t="shared" si="23"/>
        <v>50</v>
      </c>
      <c r="AF73" s="124">
        <f t="shared" si="23"/>
        <v>0</v>
      </c>
      <c r="AG73" s="125">
        <f t="shared" si="32"/>
        <v>0</v>
      </c>
      <c r="AH73" s="124">
        <f>Z73/7*100</f>
        <v>57.142857142857139</v>
      </c>
      <c r="AI73" s="50"/>
    </row>
    <row r="74" spans="1:35" s="48" customFormat="1" x14ac:dyDescent="0.4">
      <c r="A74" s="62">
        <v>70</v>
      </c>
      <c r="B74" s="63" t="s">
        <v>80</v>
      </c>
      <c r="C74" s="64" t="s">
        <v>83</v>
      </c>
      <c r="D74" s="63" t="s">
        <v>186</v>
      </c>
      <c r="E74" s="115">
        <v>9</v>
      </c>
      <c r="F74" s="101">
        <v>4</v>
      </c>
      <c r="G74" s="83">
        <v>0.36</v>
      </c>
      <c r="H74" s="72">
        <v>2232211.23</v>
      </c>
      <c r="I74" s="98" t="s">
        <v>209</v>
      </c>
      <c r="J74" s="116">
        <f t="shared" si="25"/>
        <v>50</v>
      </c>
      <c r="K74" s="116">
        <f t="shared" si="26"/>
        <v>100</v>
      </c>
      <c r="L74" s="116">
        <f t="shared" si="27"/>
        <v>100</v>
      </c>
      <c r="M74" s="116">
        <f t="shared" si="28"/>
        <v>0</v>
      </c>
      <c r="N74" s="117">
        <f t="shared" si="29"/>
        <v>71.428571428571431</v>
      </c>
      <c r="O74" s="101">
        <v>4</v>
      </c>
      <c r="P74" s="82">
        <f t="shared" si="30"/>
        <v>71.428571428571431</v>
      </c>
      <c r="Q74" s="72">
        <v>318887.31857142859</v>
      </c>
      <c r="R74" s="99" t="s">
        <v>310</v>
      </c>
      <c r="S74" s="116">
        <v>0</v>
      </c>
      <c r="T74" s="116">
        <v>1</v>
      </c>
      <c r="U74" s="118">
        <v>1</v>
      </c>
      <c r="V74" s="118">
        <v>1</v>
      </c>
      <c r="W74" s="118">
        <v>1</v>
      </c>
      <c r="X74" s="118">
        <v>1</v>
      </c>
      <c r="Y74" s="118">
        <v>0</v>
      </c>
      <c r="Z74" s="119">
        <f t="shared" si="31"/>
        <v>5</v>
      </c>
      <c r="AA74" s="122">
        <f t="shared" si="24"/>
        <v>0</v>
      </c>
      <c r="AB74" s="122">
        <f t="shared" si="24"/>
        <v>50</v>
      </c>
      <c r="AC74" s="122">
        <f t="shared" si="23"/>
        <v>50</v>
      </c>
      <c r="AD74" s="122">
        <f t="shared" si="23"/>
        <v>50</v>
      </c>
      <c r="AE74" s="122">
        <f t="shared" si="23"/>
        <v>50</v>
      </c>
      <c r="AF74" s="122">
        <f t="shared" si="23"/>
        <v>50</v>
      </c>
      <c r="AG74" s="123">
        <f t="shared" si="32"/>
        <v>0</v>
      </c>
      <c r="AH74" s="122">
        <f t="shared" si="33"/>
        <v>71.428571428571431</v>
      </c>
      <c r="AI74" s="50"/>
    </row>
    <row r="75" spans="1:35" s="48" customFormat="1" x14ac:dyDescent="0.4">
      <c r="A75" s="62">
        <v>71</v>
      </c>
      <c r="B75" s="63" t="s">
        <v>80</v>
      </c>
      <c r="C75" s="64" t="s">
        <v>84</v>
      </c>
      <c r="D75" s="63" t="s">
        <v>187</v>
      </c>
      <c r="E75" s="115">
        <v>16</v>
      </c>
      <c r="F75" s="65">
        <v>2</v>
      </c>
      <c r="G75" s="66">
        <v>0.79</v>
      </c>
      <c r="H75" s="72">
        <v>344979.22</v>
      </c>
      <c r="I75" s="73"/>
      <c r="J75" s="116">
        <f t="shared" si="25"/>
        <v>50</v>
      </c>
      <c r="K75" s="116">
        <f t="shared" si="26"/>
        <v>100</v>
      </c>
      <c r="L75" s="116">
        <f t="shared" si="27"/>
        <v>0</v>
      </c>
      <c r="M75" s="116">
        <f t="shared" si="28"/>
        <v>100</v>
      </c>
      <c r="N75" s="117">
        <f t="shared" si="29"/>
        <v>57.142857142857139</v>
      </c>
      <c r="O75" s="65">
        <v>2</v>
      </c>
      <c r="P75" s="82">
        <f t="shared" si="30"/>
        <v>57.142857142857139</v>
      </c>
      <c r="Q75" s="74">
        <v>49282.745714285709</v>
      </c>
      <c r="R75" s="80" t="s">
        <v>308</v>
      </c>
      <c r="S75" s="116">
        <v>0</v>
      </c>
      <c r="T75" s="116">
        <v>1</v>
      </c>
      <c r="U75" s="118">
        <v>1</v>
      </c>
      <c r="V75" s="118">
        <v>1</v>
      </c>
      <c r="W75" s="118">
        <v>0</v>
      </c>
      <c r="X75" s="118">
        <v>0</v>
      </c>
      <c r="Y75" s="118">
        <v>1</v>
      </c>
      <c r="Z75" s="119">
        <f t="shared" si="31"/>
        <v>4</v>
      </c>
      <c r="AA75" s="122">
        <f t="shared" si="24"/>
        <v>0</v>
      </c>
      <c r="AB75" s="122">
        <f t="shared" si="24"/>
        <v>50</v>
      </c>
      <c r="AC75" s="122">
        <f t="shared" si="23"/>
        <v>50</v>
      </c>
      <c r="AD75" s="122">
        <f t="shared" si="23"/>
        <v>50</v>
      </c>
      <c r="AE75" s="122">
        <f t="shared" si="23"/>
        <v>0</v>
      </c>
      <c r="AF75" s="122">
        <f t="shared" si="23"/>
        <v>0</v>
      </c>
      <c r="AG75" s="123">
        <f t="shared" si="32"/>
        <v>100</v>
      </c>
      <c r="AH75" s="122">
        <f t="shared" si="33"/>
        <v>57.142857142857139</v>
      </c>
      <c r="AI75" s="50"/>
    </row>
    <row r="76" spans="1:35" s="48" customFormat="1" x14ac:dyDescent="0.4">
      <c r="A76" s="62">
        <v>72</v>
      </c>
      <c r="B76" s="63" t="s">
        <v>80</v>
      </c>
      <c r="C76" s="64" t="s">
        <v>85</v>
      </c>
      <c r="D76" s="63" t="s">
        <v>188</v>
      </c>
      <c r="E76" s="115">
        <v>2</v>
      </c>
      <c r="F76" s="84">
        <v>1</v>
      </c>
      <c r="G76" s="66">
        <v>1.7</v>
      </c>
      <c r="H76" s="72">
        <v>-1254799.75</v>
      </c>
      <c r="I76" s="73"/>
      <c r="J76" s="116">
        <f t="shared" si="25"/>
        <v>0</v>
      </c>
      <c r="K76" s="116">
        <f t="shared" si="26"/>
        <v>50</v>
      </c>
      <c r="L76" s="116">
        <f t="shared" si="27"/>
        <v>0</v>
      </c>
      <c r="M76" s="116">
        <f t="shared" si="28"/>
        <v>0</v>
      </c>
      <c r="N76" s="117">
        <f t="shared" si="29"/>
        <v>14.285714285714285</v>
      </c>
      <c r="O76" s="84">
        <v>1</v>
      </c>
      <c r="P76" s="78">
        <f t="shared" si="30"/>
        <v>14.285714285714285</v>
      </c>
      <c r="Q76" s="72">
        <v>-179257.10714285713</v>
      </c>
      <c r="R76" s="80" t="s">
        <v>308</v>
      </c>
      <c r="S76" s="116">
        <v>0</v>
      </c>
      <c r="T76" s="116">
        <v>0</v>
      </c>
      <c r="U76" s="118">
        <v>1</v>
      </c>
      <c r="V76" s="118">
        <v>0</v>
      </c>
      <c r="W76" s="118">
        <v>0</v>
      </c>
      <c r="X76" s="118">
        <v>0</v>
      </c>
      <c r="Y76" s="118">
        <v>0</v>
      </c>
      <c r="Z76" s="119">
        <f t="shared" si="31"/>
        <v>1</v>
      </c>
      <c r="AA76" s="122">
        <f t="shared" si="24"/>
        <v>0</v>
      </c>
      <c r="AB76" s="122">
        <f t="shared" si="24"/>
        <v>0</v>
      </c>
      <c r="AC76" s="122">
        <f t="shared" si="23"/>
        <v>50</v>
      </c>
      <c r="AD76" s="122">
        <f t="shared" si="23"/>
        <v>0</v>
      </c>
      <c r="AE76" s="122">
        <f t="shared" si="23"/>
        <v>0</v>
      </c>
      <c r="AF76" s="122">
        <f t="shared" si="23"/>
        <v>0</v>
      </c>
      <c r="AG76" s="123">
        <f t="shared" si="32"/>
        <v>0</v>
      </c>
      <c r="AH76" s="122">
        <f t="shared" si="33"/>
        <v>14.285714285714285</v>
      </c>
      <c r="AI76" s="50"/>
    </row>
    <row r="77" spans="1:35" s="48" customFormat="1" x14ac:dyDescent="0.4">
      <c r="A77" s="62">
        <v>73</v>
      </c>
      <c r="B77" s="63" t="s">
        <v>80</v>
      </c>
      <c r="C77" s="64" t="s">
        <v>86</v>
      </c>
      <c r="D77" s="63" t="s">
        <v>189</v>
      </c>
      <c r="E77" s="115">
        <v>6</v>
      </c>
      <c r="F77" s="90">
        <v>3</v>
      </c>
      <c r="G77" s="83">
        <v>0.48</v>
      </c>
      <c r="H77" s="72">
        <v>1779505.02</v>
      </c>
      <c r="I77" s="73"/>
      <c r="J77" s="116">
        <f t="shared" si="25"/>
        <v>50</v>
      </c>
      <c r="K77" s="116">
        <f t="shared" si="26"/>
        <v>100</v>
      </c>
      <c r="L77" s="116">
        <f t="shared" si="27"/>
        <v>50</v>
      </c>
      <c r="M77" s="116">
        <f t="shared" si="28"/>
        <v>0</v>
      </c>
      <c r="N77" s="117">
        <f t="shared" si="29"/>
        <v>57.142857142857139</v>
      </c>
      <c r="O77" s="90">
        <v>3</v>
      </c>
      <c r="P77" s="82">
        <f t="shared" si="30"/>
        <v>57.142857142857139</v>
      </c>
      <c r="Q77" s="74">
        <v>254215.00285714286</v>
      </c>
      <c r="R77" s="80" t="s">
        <v>308</v>
      </c>
      <c r="S77" s="116">
        <v>0</v>
      </c>
      <c r="T77" s="116">
        <v>1</v>
      </c>
      <c r="U77" s="118">
        <v>1</v>
      </c>
      <c r="V77" s="118">
        <v>1</v>
      </c>
      <c r="W77" s="118">
        <v>1</v>
      </c>
      <c r="X77" s="118">
        <v>0</v>
      </c>
      <c r="Y77" s="118">
        <v>0</v>
      </c>
      <c r="Z77" s="119">
        <f t="shared" si="31"/>
        <v>4</v>
      </c>
      <c r="AA77" s="122">
        <f t="shared" si="24"/>
        <v>0</v>
      </c>
      <c r="AB77" s="122">
        <f t="shared" si="24"/>
        <v>50</v>
      </c>
      <c r="AC77" s="122">
        <f t="shared" si="23"/>
        <v>50</v>
      </c>
      <c r="AD77" s="122">
        <f t="shared" si="23"/>
        <v>50</v>
      </c>
      <c r="AE77" s="122">
        <f t="shared" si="23"/>
        <v>50</v>
      </c>
      <c r="AF77" s="122">
        <f t="shared" si="23"/>
        <v>0</v>
      </c>
      <c r="AG77" s="123">
        <f t="shared" si="32"/>
        <v>0</v>
      </c>
      <c r="AH77" s="122">
        <f t="shared" si="33"/>
        <v>57.142857142857139</v>
      </c>
      <c r="AI77" s="50"/>
    </row>
    <row r="78" spans="1:35" s="48" customFormat="1" x14ac:dyDescent="0.4">
      <c r="A78" s="62">
        <v>74</v>
      </c>
      <c r="B78" s="63" t="s">
        <v>80</v>
      </c>
      <c r="C78" s="64" t="s">
        <v>87</v>
      </c>
      <c r="D78" s="63" t="s">
        <v>190</v>
      </c>
      <c r="E78" s="115">
        <v>13</v>
      </c>
      <c r="F78" s="90">
        <v>3</v>
      </c>
      <c r="G78" s="83">
        <v>0.46</v>
      </c>
      <c r="H78" s="72">
        <v>10039099.18</v>
      </c>
      <c r="I78" s="73"/>
      <c r="J78" s="116">
        <f t="shared" si="25"/>
        <v>100</v>
      </c>
      <c r="K78" s="116">
        <f t="shared" si="26"/>
        <v>100</v>
      </c>
      <c r="L78" s="116">
        <f t="shared" si="27"/>
        <v>100</v>
      </c>
      <c r="M78" s="116">
        <f t="shared" si="28"/>
        <v>100</v>
      </c>
      <c r="N78" s="117">
        <f t="shared" si="29"/>
        <v>100</v>
      </c>
      <c r="O78" s="90">
        <v>3</v>
      </c>
      <c r="P78" s="82">
        <f t="shared" si="30"/>
        <v>100</v>
      </c>
      <c r="Q78" s="72">
        <v>1434157.0257142857</v>
      </c>
      <c r="R78" s="75" t="s">
        <v>307</v>
      </c>
      <c r="S78" s="116">
        <v>1</v>
      </c>
      <c r="T78" s="116">
        <v>1</v>
      </c>
      <c r="U78" s="118">
        <v>1</v>
      </c>
      <c r="V78" s="118">
        <v>1</v>
      </c>
      <c r="W78" s="118">
        <v>1</v>
      </c>
      <c r="X78" s="118">
        <v>1</v>
      </c>
      <c r="Y78" s="118">
        <v>1</v>
      </c>
      <c r="Z78" s="119">
        <f t="shared" si="31"/>
        <v>7</v>
      </c>
      <c r="AA78" s="122">
        <f t="shared" si="24"/>
        <v>50</v>
      </c>
      <c r="AB78" s="122">
        <f t="shared" si="24"/>
        <v>50</v>
      </c>
      <c r="AC78" s="122">
        <f t="shared" si="23"/>
        <v>50</v>
      </c>
      <c r="AD78" s="122">
        <f t="shared" si="23"/>
        <v>50</v>
      </c>
      <c r="AE78" s="122">
        <f t="shared" si="23"/>
        <v>50</v>
      </c>
      <c r="AF78" s="122">
        <f t="shared" si="23"/>
        <v>50</v>
      </c>
      <c r="AG78" s="123">
        <f t="shared" si="32"/>
        <v>100</v>
      </c>
      <c r="AH78" s="122">
        <f t="shared" si="33"/>
        <v>100</v>
      </c>
      <c r="AI78" s="50"/>
    </row>
    <row r="79" spans="1:35" s="48" customFormat="1" x14ac:dyDescent="0.4">
      <c r="A79" s="62">
        <v>75</v>
      </c>
      <c r="B79" s="63" t="s">
        <v>80</v>
      </c>
      <c r="C79" s="64" t="s">
        <v>88</v>
      </c>
      <c r="D79" s="63" t="s">
        <v>191</v>
      </c>
      <c r="E79" s="115">
        <v>5</v>
      </c>
      <c r="F79" s="90">
        <v>3</v>
      </c>
      <c r="G79" s="66">
        <v>0.68</v>
      </c>
      <c r="H79" s="72">
        <v>1013742.9</v>
      </c>
      <c r="I79" s="73"/>
      <c r="J79" s="116">
        <f t="shared" si="25"/>
        <v>50</v>
      </c>
      <c r="K79" s="116">
        <f t="shared" si="26"/>
        <v>100</v>
      </c>
      <c r="L79" s="116">
        <f t="shared" si="27"/>
        <v>100</v>
      </c>
      <c r="M79" s="116">
        <f t="shared" si="28"/>
        <v>100</v>
      </c>
      <c r="N79" s="117">
        <f t="shared" si="29"/>
        <v>85.714285714285708</v>
      </c>
      <c r="O79" s="90">
        <v>3</v>
      </c>
      <c r="P79" s="82">
        <f t="shared" si="30"/>
        <v>85.714285714285708</v>
      </c>
      <c r="Q79" s="74">
        <v>144820.4142857143</v>
      </c>
      <c r="R79" s="75" t="s">
        <v>307</v>
      </c>
      <c r="S79" s="116">
        <v>0</v>
      </c>
      <c r="T79" s="116">
        <v>1</v>
      </c>
      <c r="U79" s="118">
        <v>1</v>
      </c>
      <c r="V79" s="118">
        <v>1</v>
      </c>
      <c r="W79" s="118">
        <v>1</v>
      </c>
      <c r="X79" s="118">
        <v>1</v>
      </c>
      <c r="Y79" s="118">
        <v>1</v>
      </c>
      <c r="Z79" s="119">
        <f t="shared" si="31"/>
        <v>6</v>
      </c>
      <c r="AA79" s="122">
        <f t="shared" si="24"/>
        <v>0</v>
      </c>
      <c r="AB79" s="122">
        <f t="shared" si="24"/>
        <v>50</v>
      </c>
      <c r="AC79" s="122">
        <f t="shared" si="23"/>
        <v>50</v>
      </c>
      <c r="AD79" s="122">
        <f t="shared" si="23"/>
        <v>50</v>
      </c>
      <c r="AE79" s="122">
        <f t="shared" si="23"/>
        <v>50</v>
      </c>
      <c r="AF79" s="122">
        <f t="shared" si="23"/>
        <v>50</v>
      </c>
      <c r="AG79" s="123">
        <f t="shared" si="32"/>
        <v>100</v>
      </c>
      <c r="AH79" s="122">
        <f t="shared" si="33"/>
        <v>85.714285714285708</v>
      </c>
      <c r="AI79" s="50"/>
    </row>
    <row r="80" spans="1:35" s="48" customFormat="1" x14ac:dyDescent="0.4">
      <c r="A80" s="62">
        <v>76</v>
      </c>
      <c r="B80" s="63" t="s">
        <v>80</v>
      </c>
      <c r="C80" s="64" t="s">
        <v>89</v>
      </c>
      <c r="D80" s="63" t="s">
        <v>192</v>
      </c>
      <c r="E80" s="115">
        <v>5</v>
      </c>
      <c r="F80" s="101">
        <v>4</v>
      </c>
      <c r="G80" s="83">
        <v>0.37</v>
      </c>
      <c r="H80" s="72">
        <v>2148095.7000000002</v>
      </c>
      <c r="I80" s="98" t="s">
        <v>209</v>
      </c>
      <c r="J80" s="116">
        <f t="shared" si="25"/>
        <v>0</v>
      </c>
      <c r="K80" s="116">
        <f t="shared" si="26"/>
        <v>100</v>
      </c>
      <c r="L80" s="116">
        <f t="shared" si="27"/>
        <v>100</v>
      </c>
      <c r="M80" s="116">
        <f t="shared" si="28"/>
        <v>0</v>
      </c>
      <c r="N80" s="117">
        <f t="shared" si="29"/>
        <v>57.142857142857139</v>
      </c>
      <c r="O80" s="101">
        <v>4</v>
      </c>
      <c r="P80" s="82">
        <f t="shared" si="30"/>
        <v>57.142857142857139</v>
      </c>
      <c r="Q80" s="74">
        <v>306870.8142857143</v>
      </c>
      <c r="R80" s="99" t="s">
        <v>310</v>
      </c>
      <c r="S80" s="116">
        <v>0</v>
      </c>
      <c r="T80" s="116">
        <v>0</v>
      </c>
      <c r="U80" s="118">
        <v>1</v>
      </c>
      <c r="V80" s="118">
        <v>1</v>
      </c>
      <c r="W80" s="118">
        <v>1</v>
      </c>
      <c r="X80" s="118">
        <v>1</v>
      </c>
      <c r="Y80" s="118">
        <v>0</v>
      </c>
      <c r="Z80" s="119">
        <f t="shared" si="31"/>
        <v>4</v>
      </c>
      <c r="AA80" s="122">
        <f t="shared" si="24"/>
        <v>0</v>
      </c>
      <c r="AB80" s="122">
        <f t="shared" si="24"/>
        <v>0</v>
      </c>
      <c r="AC80" s="122">
        <f t="shared" si="23"/>
        <v>50</v>
      </c>
      <c r="AD80" s="122">
        <f t="shared" si="23"/>
        <v>50</v>
      </c>
      <c r="AE80" s="122">
        <f t="shared" si="23"/>
        <v>50</v>
      </c>
      <c r="AF80" s="122">
        <f t="shared" si="23"/>
        <v>50</v>
      </c>
      <c r="AG80" s="123">
        <f t="shared" si="32"/>
        <v>0</v>
      </c>
      <c r="AH80" s="122">
        <f t="shared" si="33"/>
        <v>57.142857142857139</v>
      </c>
      <c r="AI80" s="50"/>
    </row>
    <row r="81" spans="1:35" s="48" customFormat="1" x14ac:dyDescent="0.4">
      <c r="A81" s="62">
        <v>77</v>
      </c>
      <c r="B81" s="63" t="s">
        <v>80</v>
      </c>
      <c r="C81" s="64" t="s">
        <v>90</v>
      </c>
      <c r="D81" s="63" t="s">
        <v>193</v>
      </c>
      <c r="E81" s="115">
        <v>6</v>
      </c>
      <c r="F81" s="81">
        <v>1</v>
      </c>
      <c r="G81" s="66">
        <v>0.98</v>
      </c>
      <c r="H81" s="72">
        <v>-5626385.5499999998</v>
      </c>
      <c r="I81" s="73"/>
      <c r="J81" s="116">
        <f t="shared" si="25"/>
        <v>50</v>
      </c>
      <c r="K81" s="116">
        <f t="shared" si="26"/>
        <v>100</v>
      </c>
      <c r="L81" s="116">
        <f t="shared" si="27"/>
        <v>100</v>
      </c>
      <c r="M81" s="116">
        <f t="shared" si="28"/>
        <v>0</v>
      </c>
      <c r="N81" s="117">
        <f t="shared" si="29"/>
        <v>71.428571428571431</v>
      </c>
      <c r="O81" s="81">
        <v>1</v>
      </c>
      <c r="P81" s="82">
        <f t="shared" si="30"/>
        <v>71.428571428571431</v>
      </c>
      <c r="Q81" s="72">
        <v>-803769.36428571423</v>
      </c>
      <c r="R81" s="75" t="s">
        <v>307</v>
      </c>
      <c r="S81" s="116">
        <v>1</v>
      </c>
      <c r="T81" s="116">
        <v>0</v>
      </c>
      <c r="U81" s="118">
        <v>1</v>
      </c>
      <c r="V81" s="118">
        <v>1</v>
      </c>
      <c r="W81" s="118">
        <v>1</v>
      </c>
      <c r="X81" s="118">
        <v>1</v>
      </c>
      <c r="Y81" s="118">
        <v>0</v>
      </c>
      <c r="Z81" s="119">
        <f t="shared" si="31"/>
        <v>5</v>
      </c>
      <c r="AA81" s="122">
        <f t="shared" si="24"/>
        <v>50</v>
      </c>
      <c r="AB81" s="122">
        <f t="shared" si="24"/>
        <v>0</v>
      </c>
      <c r="AC81" s="122">
        <f t="shared" si="23"/>
        <v>50</v>
      </c>
      <c r="AD81" s="122">
        <f t="shared" si="23"/>
        <v>50</v>
      </c>
      <c r="AE81" s="122">
        <f t="shared" si="23"/>
        <v>50</v>
      </c>
      <c r="AF81" s="122">
        <f t="shared" si="23"/>
        <v>50</v>
      </c>
      <c r="AG81" s="123">
        <f t="shared" si="32"/>
        <v>0</v>
      </c>
      <c r="AH81" s="122">
        <f t="shared" si="33"/>
        <v>71.428571428571431</v>
      </c>
      <c r="AI81" s="50"/>
    </row>
    <row r="82" spans="1:35" s="48" customFormat="1" x14ac:dyDescent="0.4">
      <c r="A82" s="62">
        <v>78</v>
      </c>
      <c r="B82" s="63" t="s">
        <v>80</v>
      </c>
      <c r="C82" s="64" t="s">
        <v>91</v>
      </c>
      <c r="D82" s="63" t="s">
        <v>194</v>
      </c>
      <c r="E82" s="115">
        <v>9</v>
      </c>
      <c r="F82" s="65">
        <v>2</v>
      </c>
      <c r="G82" s="83">
        <v>0.34</v>
      </c>
      <c r="H82" s="72">
        <v>1834551.36</v>
      </c>
      <c r="I82" s="73"/>
      <c r="J82" s="116">
        <f t="shared" si="25"/>
        <v>100</v>
      </c>
      <c r="K82" s="116">
        <f t="shared" si="26"/>
        <v>100</v>
      </c>
      <c r="L82" s="116">
        <f t="shared" si="27"/>
        <v>100</v>
      </c>
      <c r="M82" s="116">
        <f t="shared" si="28"/>
        <v>0</v>
      </c>
      <c r="N82" s="117">
        <f t="shared" si="29"/>
        <v>85.714285714285708</v>
      </c>
      <c r="O82" s="65">
        <v>2</v>
      </c>
      <c r="P82" s="82">
        <f t="shared" si="30"/>
        <v>85.714285714285708</v>
      </c>
      <c r="Q82" s="72">
        <v>262078.76571428572</v>
      </c>
      <c r="R82" s="75" t="s">
        <v>307</v>
      </c>
      <c r="S82" s="116">
        <v>1</v>
      </c>
      <c r="T82" s="116">
        <v>1</v>
      </c>
      <c r="U82" s="118">
        <v>1</v>
      </c>
      <c r="V82" s="118">
        <v>1</v>
      </c>
      <c r="W82" s="118">
        <v>1</v>
      </c>
      <c r="X82" s="118">
        <v>1</v>
      </c>
      <c r="Y82" s="118">
        <v>0</v>
      </c>
      <c r="Z82" s="119">
        <f t="shared" si="31"/>
        <v>6</v>
      </c>
      <c r="AA82" s="122">
        <f t="shared" si="24"/>
        <v>50</v>
      </c>
      <c r="AB82" s="122">
        <f t="shared" si="24"/>
        <v>50</v>
      </c>
      <c r="AC82" s="122">
        <f t="shared" si="23"/>
        <v>50</v>
      </c>
      <c r="AD82" s="122">
        <f t="shared" si="23"/>
        <v>50</v>
      </c>
      <c r="AE82" s="122">
        <f t="shared" si="23"/>
        <v>50</v>
      </c>
      <c r="AF82" s="122">
        <f t="shared" si="23"/>
        <v>50</v>
      </c>
      <c r="AG82" s="123">
        <f t="shared" si="32"/>
        <v>0</v>
      </c>
      <c r="AH82" s="122">
        <f t="shared" si="33"/>
        <v>85.714285714285708</v>
      </c>
      <c r="AI82" s="50"/>
    </row>
    <row r="83" spans="1:35" s="48" customFormat="1" x14ac:dyDescent="0.4">
      <c r="A83" s="62">
        <v>79</v>
      </c>
      <c r="B83" s="63" t="s">
        <v>80</v>
      </c>
      <c r="C83" s="64" t="s">
        <v>92</v>
      </c>
      <c r="D83" s="63" t="s">
        <v>195</v>
      </c>
      <c r="E83" s="115">
        <v>13</v>
      </c>
      <c r="F83" s="101">
        <v>4</v>
      </c>
      <c r="G83" s="83">
        <v>0.45</v>
      </c>
      <c r="H83" s="72">
        <v>-8052451.0599999996</v>
      </c>
      <c r="I83" s="98" t="s">
        <v>6</v>
      </c>
      <c r="J83" s="116">
        <f t="shared" si="25"/>
        <v>50</v>
      </c>
      <c r="K83" s="116">
        <f t="shared" si="26"/>
        <v>100</v>
      </c>
      <c r="L83" s="116">
        <f t="shared" si="27"/>
        <v>100</v>
      </c>
      <c r="M83" s="116">
        <f t="shared" si="28"/>
        <v>0</v>
      </c>
      <c r="N83" s="117">
        <f t="shared" si="29"/>
        <v>71.428571428571431</v>
      </c>
      <c r="O83" s="101">
        <v>4</v>
      </c>
      <c r="P83" s="82">
        <f t="shared" si="30"/>
        <v>71.428571428571431</v>
      </c>
      <c r="Q83" s="74">
        <v>-1150350.1514285714</v>
      </c>
      <c r="R83" s="99" t="s">
        <v>310</v>
      </c>
      <c r="S83" s="116">
        <v>0</v>
      </c>
      <c r="T83" s="116">
        <v>1</v>
      </c>
      <c r="U83" s="118">
        <v>1</v>
      </c>
      <c r="V83" s="118">
        <v>1</v>
      </c>
      <c r="W83" s="118">
        <v>1</v>
      </c>
      <c r="X83" s="118">
        <v>1</v>
      </c>
      <c r="Y83" s="118">
        <v>0</v>
      </c>
      <c r="Z83" s="119">
        <f t="shared" si="31"/>
        <v>5</v>
      </c>
      <c r="AA83" s="122">
        <f t="shared" si="24"/>
        <v>0</v>
      </c>
      <c r="AB83" s="122">
        <f t="shared" si="24"/>
        <v>50</v>
      </c>
      <c r="AC83" s="122">
        <f t="shared" si="23"/>
        <v>50</v>
      </c>
      <c r="AD83" s="122">
        <f t="shared" si="23"/>
        <v>50</v>
      </c>
      <c r="AE83" s="122">
        <f t="shared" si="23"/>
        <v>50</v>
      </c>
      <c r="AF83" s="122">
        <f t="shared" si="23"/>
        <v>50</v>
      </c>
      <c r="AG83" s="123">
        <f t="shared" si="32"/>
        <v>0</v>
      </c>
      <c r="AH83" s="122">
        <f t="shared" si="33"/>
        <v>71.428571428571431</v>
      </c>
      <c r="AI83" s="50"/>
    </row>
    <row r="84" spans="1:35" s="48" customFormat="1" x14ac:dyDescent="0.4">
      <c r="A84" s="62">
        <v>80</v>
      </c>
      <c r="B84" s="63" t="s">
        <v>80</v>
      </c>
      <c r="C84" s="64" t="s">
        <v>93</v>
      </c>
      <c r="D84" s="63" t="s">
        <v>196</v>
      </c>
      <c r="E84" s="115">
        <v>6</v>
      </c>
      <c r="F84" s="79">
        <v>1</v>
      </c>
      <c r="G84" s="66">
        <v>1.72</v>
      </c>
      <c r="H84" s="72">
        <v>2792878.05</v>
      </c>
      <c r="I84" s="73"/>
      <c r="J84" s="116">
        <f t="shared" si="25"/>
        <v>100</v>
      </c>
      <c r="K84" s="116">
        <f t="shared" si="26"/>
        <v>100</v>
      </c>
      <c r="L84" s="116">
        <f t="shared" si="27"/>
        <v>50</v>
      </c>
      <c r="M84" s="116">
        <f t="shared" si="28"/>
        <v>0</v>
      </c>
      <c r="N84" s="117">
        <f t="shared" si="29"/>
        <v>71.428571428571431</v>
      </c>
      <c r="O84" s="79">
        <v>1</v>
      </c>
      <c r="P84" s="82">
        <f t="shared" si="30"/>
        <v>71.428571428571431</v>
      </c>
      <c r="Q84" s="72">
        <v>398982.57857142854</v>
      </c>
      <c r="R84" s="75" t="s">
        <v>307</v>
      </c>
      <c r="S84" s="116">
        <v>1</v>
      </c>
      <c r="T84" s="116">
        <v>1</v>
      </c>
      <c r="U84" s="118">
        <v>1</v>
      </c>
      <c r="V84" s="118">
        <v>1</v>
      </c>
      <c r="W84" s="118">
        <v>1</v>
      </c>
      <c r="X84" s="118">
        <v>0</v>
      </c>
      <c r="Y84" s="118">
        <v>0</v>
      </c>
      <c r="Z84" s="119">
        <f t="shared" si="31"/>
        <v>5</v>
      </c>
      <c r="AA84" s="122">
        <f t="shared" si="24"/>
        <v>50</v>
      </c>
      <c r="AB84" s="122">
        <f t="shared" si="24"/>
        <v>50</v>
      </c>
      <c r="AC84" s="122">
        <f t="shared" si="23"/>
        <v>50</v>
      </c>
      <c r="AD84" s="122">
        <f t="shared" si="23"/>
        <v>50</v>
      </c>
      <c r="AE84" s="122">
        <f t="shared" si="23"/>
        <v>50</v>
      </c>
      <c r="AF84" s="122">
        <f t="shared" si="23"/>
        <v>0</v>
      </c>
      <c r="AG84" s="123">
        <f t="shared" si="32"/>
        <v>0</v>
      </c>
      <c r="AH84" s="122">
        <f t="shared" si="33"/>
        <v>71.428571428571431</v>
      </c>
      <c r="AI84" s="50"/>
    </row>
    <row r="85" spans="1:35" s="48" customFormat="1" x14ac:dyDescent="0.4">
      <c r="A85" s="62">
        <v>81</v>
      </c>
      <c r="B85" s="63" t="s">
        <v>80</v>
      </c>
      <c r="C85" s="64" t="s">
        <v>94</v>
      </c>
      <c r="D85" s="63" t="s">
        <v>197</v>
      </c>
      <c r="E85" s="115">
        <v>13</v>
      </c>
      <c r="F85" s="81">
        <v>1</v>
      </c>
      <c r="G85" s="66">
        <v>0.83</v>
      </c>
      <c r="H85" s="72">
        <v>-7009022.4900000002</v>
      </c>
      <c r="I85" s="73"/>
      <c r="J85" s="116">
        <f t="shared" si="25"/>
        <v>0</v>
      </c>
      <c r="K85" s="116">
        <f t="shared" si="26"/>
        <v>100</v>
      </c>
      <c r="L85" s="116">
        <f t="shared" si="27"/>
        <v>100</v>
      </c>
      <c r="M85" s="116">
        <f t="shared" si="28"/>
        <v>0</v>
      </c>
      <c r="N85" s="117">
        <f t="shared" si="29"/>
        <v>57.142857142857139</v>
      </c>
      <c r="O85" s="81">
        <v>1</v>
      </c>
      <c r="P85" s="82">
        <f t="shared" si="30"/>
        <v>57.142857142857139</v>
      </c>
      <c r="Q85" s="72">
        <v>-1001288.9271428572</v>
      </c>
      <c r="R85" s="80" t="s">
        <v>308</v>
      </c>
      <c r="S85" s="116">
        <v>0</v>
      </c>
      <c r="T85" s="116">
        <v>0</v>
      </c>
      <c r="U85" s="118">
        <v>1</v>
      </c>
      <c r="V85" s="118">
        <v>1</v>
      </c>
      <c r="W85" s="118">
        <v>1</v>
      </c>
      <c r="X85" s="118">
        <v>1</v>
      </c>
      <c r="Y85" s="118">
        <v>0</v>
      </c>
      <c r="Z85" s="119">
        <f t="shared" si="31"/>
        <v>4</v>
      </c>
      <c r="AA85" s="122">
        <f t="shared" si="24"/>
        <v>0</v>
      </c>
      <c r="AB85" s="122">
        <f t="shared" si="24"/>
        <v>0</v>
      </c>
      <c r="AC85" s="122">
        <f t="shared" si="23"/>
        <v>50</v>
      </c>
      <c r="AD85" s="122">
        <f t="shared" si="23"/>
        <v>50</v>
      </c>
      <c r="AE85" s="122">
        <f t="shared" si="23"/>
        <v>50</v>
      </c>
      <c r="AF85" s="122">
        <f t="shared" si="23"/>
        <v>50</v>
      </c>
      <c r="AG85" s="123">
        <f t="shared" si="32"/>
        <v>0</v>
      </c>
      <c r="AH85" s="122">
        <f t="shared" si="33"/>
        <v>57.142857142857139</v>
      </c>
      <c r="AI85" s="50"/>
    </row>
    <row r="86" spans="1:35" s="48" customFormat="1" x14ac:dyDescent="0.4">
      <c r="A86" s="62">
        <v>82</v>
      </c>
      <c r="B86" s="63" t="s">
        <v>80</v>
      </c>
      <c r="C86" s="64" t="s">
        <v>95</v>
      </c>
      <c r="D86" s="63" t="s">
        <v>198</v>
      </c>
      <c r="E86" s="115">
        <v>5</v>
      </c>
      <c r="F86" s="90">
        <v>3</v>
      </c>
      <c r="G86" s="66">
        <v>0.55000000000000004</v>
      </c>
      <c r="H86" s="72">
        <v>-3237831.6</v>
      </c>
      <c r="I86" s="73"/>
      <c r="J86" s="116">
        <f t="shared" si="25"/>
        <v>0</v>
      </c>
      <c r="K86" s="116">
        <f t="shared" si="26"/>
        <v>100</v>
      </c>
      <c r="L86" s="116">
        <f t="shared" si="27"/>
        <v>100</v>
      </c>
      <c r="M86" s="116">
        <f t="shared" si="28"/>
        <v>0</v>
      </c>
      <c r="N86" s="117">
        <f t="shared" si="29"/>
        <v>57.142857142857139</v>
      </c>
      <c r="O86" s="90">
        <v>3</v>
      </c>
      <c r="P86" s="82">
        <f t="shared" si="30"/>
        <v>57.142857142857139</v>
      </c>
      <c r="Q86" s="72">
        <v>-462547.37142857147</v>
      </c>
      <c r="R86" s="80" t="s">
        <v>308</v>
      </c>
      <c r="S86" s="116">
        <v>0</v>
      </c>
      <c r="T86" s="116">
        <v>0</v>
      </c>
      <c r="U86" s="118">
        <v>1</v>
      </c>
      <c r="V86" s="118">
        <v>1</v>
      </c>
      <c r="W86" s="118">
        <v>1</v>
      </c>
      <c r="X86" s="118">
        <v>1</v>
      </c>
      <c r="Y86" s="118">
        <v>0</v>
      </c>
      <c r="Z86" s="119">
        <f t="shared" si="31"/>
        <v>4</v>
      </c>
      <c r="AA86" s="122">
        <f t="shared" si="24"/>
        <v>0</v>
      </c>
      <c r="AB86" s="122">
        <f t="shared" si="24"/>
        <v>0</v>
      </c>
      <c r="AC86" s="122">
        <f t="shared" si="23"/>
        <v>50</v>
      </c>
      <c r="AD86" s="122">
        <f t="shared" si="23"/>
        <v>50</v>
      </c>
      <c r="AE86" s="122">
        <f t="shared" si="23"/>
        <v>50</v>
      </c>
      <c r="AF86" s="122">
        <f t="shared" si="23"/>
        <v>50</v>
      </c>
      <c r="AG86" s="123">
        <f t="shared" si="32"/>
        <v>0</v>
      </c>
      <c r="AH86" s="122">
        <f t="shared" si="33"/>
        <v>57.142857142857139</v>
      </c>
      <c r="AI86" s="50"/>
    </row>
    <row r="87" spans="1:35" s="48" customFormat="1" x14ac:dyDescent="0.4">
      <c r="A87" s="62">
        <v>83</v>
      </c>
      <c r="B87" s="63" t="s">
        <v>80</v>
      </c>
      <c r="C87" s="64" t="s">
        <v>96</v>
      </c>
      <c r="D87" s="63" t="s">
        <v>199</v>
      </c>
      <c r="E87" s="115">
        <v>5</v>
      </c>
      <c r="F87" s="90">
        <v>3</v>
      </c>
      <c r="G87" s="66">
        <v>0.52</v>
      </c>
      <c r="H87" s="72">
        <v>-1021479.35</v>
      </c>
      <c r="I87" s="73"/>
      <c r="J87" s="116">
        <f t="shared" si="25"/>
        <v>50</v>
      </c>
      <c r="K87" s="116">
        <f t="shared" si="26"/>
        <v>100</v>
      </c>
      <c r="L87" s="116">
        <f t="shared" si="27"/>
        <v>0</v>
      </c>
      <c r="M87" s="116">
        <f t="shared" si="28"/>
        <v>0</v>
      </c>
      <c r="N87" s="117">
        <f t="shared" si="29"/>
        <v>42.857142857142854</v>
      </c>
      <c r="O87" s="90">
        <v>3</v>
      </c>
      <c r="P87" s="78">
        <f t="shared" si="30"/>
        <v>42.857142857142854</v>
      </c>
      <c r="Q87" s="72">
        <v>-145925.62142857144</v>
      </c>
      <c r="R87" s="80" t="s">
        <v>308</v>
      </c>
      <c r="S87" s="116">
        <v>0</v>
      </c>
      <c r="T87" s="116">
        <v>1</v>
      </c>
      <c r="U87" s="118">
        <v>1</v>
      </c>
      <c r="V87" s="118">
        <v>1</v>
      </c>
      <c r="W87" s="118">
        <v>0</v>
      </c>
      <c r="X87" s="118">
        <v>0</v>
      </c>
      <c r="Y87" s="118">
        <v>0</v>
      </c>
      <c r="Z87" s="119">
        <f t="shared" si="31"/>
        <v>3</v>
      </c>
      <c r="AA87" s="122">
        <f t="shared" si="24"/>
        <v>0</v>
      </c>
      <c r="AB87" s="122">
        <f t="shared" si="24"/>
        <v>50</v>
      </c>
      <c r="AC87" s="122">
        <f t="shared" si="23"/>
        <v>50</v>
      </c>
      <c r="AD87" s="122">
        <f t="shared" si="23"/>
        <v>50</v>
      </c>
      <c r="AE87" s="122">
        <f t="shared" si="23"/>
        <v>0</v>
      </c>
      <c r="AF87" s="122">
        <f t="shared" si="23"/>
        <v>0</v>
      </c>
      <c r="AG87" s="123">
        <f t="shared" si="32"/>
        <v>0</v>
      </c>
      <c r="AH87" s="122">
        <f t="shared" si="33"/>
        <v>42.857142857142854</v>
      </c>
      <c r="AI87" s="50"/>
    </row>
    <row r="88" spans="1:35" s="48" customFormat="1" x14ac:dyDescent="0.4">
      <c r="A88" s="62">
        <v>84</v>
      </c>
      <c r="B88" s="63" t="s">
        <v>80</v>
      </c>
      <c r="C88" s="64" t="s">
        <v>97</v>
      </c>
      <c r="D88" s="63" t="s">
        <v>200</v>
      </c>
      <c r="E88" s="115">
        <v>5</v>
      </c>
      <c r="F88" s="77">
        <v>1</v>
      </c>
      <c r="G88" s="66">
        <v>0.9</v>
      </c>
      <c r="H88" s="72">
        <v>1752369.93</v>
      </c>
      <c r="I88" s="73"/>
      <c r="J88" s="116">
        <f t="shared" si="25"/>
        <v>50</v>
      </c>
      <c r="K88" s="116">
        <f t="shared" si="26"/>
        <v>100</v>
      </c>
      <c r="L88" s="116">
        <f t="shared" si="27"/>
        <v>50</v>
      </c>
      <c r="M88" s="116">
        <f t="shared" si="28"/>
        <v>0</v>
      </c>
      <c r="N88" s="117">
        <f t="shared" si="29"/>
        <v>57.142857142857139</v>
      </c>
      <c r="O88" s="77">
        <v>1</v>
      </c>
      <c r="P88" s="82">
        <f t="shared" si="30"/>
        <v>57.142857142857139</v>
      </c>
      <c r="Q88" s="72">
        <v>250338.56142857141</v>
      </c>
      <c r="R88" s="75" t="s">
        <v>307</v>
      </c>
      <c r="S88" s="116">
        <v>0</v>
      </c>
      <c r="T88" s="116">
        <v>1</v>
      </c>
      <c r="U88" s="118">
        <v>1</v>
      </c>
      <c r="V88" s="118">
        <v>1</v>
      </c>
      <c r="W88" s="118">
        <v>1</v>
      </c>
      <c r="X88" s="118">
        <v>0</v>
      </c>
      <c r="Y88" s="118">
        <v>0</v>
      </c>
      <c r="Z88" s="119">
        <f t="shared" si="31"/>
        <v>4</v>
      </c>
      <c r="AA88" s="122">
        <f t="shared" si="24"/>
        <v>0</v>
      </c>
      <c r="AB88" s="122">
        <f t="shared" si="24"/>
        <v>50</v>
      </c>
      <c r="AC88" s="122">
        <f t="shared" si="23"/>
        <v>50</v>
      </c>
      <c r="AD88" s="122">
        <f t="shared" si="23"/>
        <v>50</v>
      </c>
      <c r="AE88" s="122">
        <f t="shared" si="23"/>
        <v>50</v>
      </c>
      <c r="AF88" s="122">
        <f t="shared" si="23"/>
        <v>0</v>
      </c>
      <c r="AG88" s="123">
        <f t="shared" si="32"/>
        <v>0</v>
      </c>
      <c r="AH88" s="122">
        <f t="shared" si="33"/>
        <v>57.142857142857139</v>
      </c>
      <c r="AI88" s="50"/>
    </row>
    <row r="89" spans="1:35" s="48" customFormat="1" x14ac:dyDescent="0.4">
      <c r="A89" s="62">
        <v>85</v>
      </c>
      <c r="B89" s="63" t="s">
        <v>80</v>
      </c>
      <c r="C89" s="64" t="s">
        <v>98</v>
      </c>
      <c r="D89" s="63" t="s">
        <v>201</v>
      </c>
      <c r="E89" s="115">
        <v>5</v>
      </c>
      <c r="F89" s="79">
        <v>1</v>
      </c>
      <c r="G89" s="66">
        <v>0.85</v>
      </c>
      <c r="H89" s="72">
        <v>-550333.38</v>
      </c>
      <c r="I89" s="73"/>
      <c r="J89" s="116">
        <f t="shared" si="25"/>
        <v>50</v>
      </c>
      <c r="K89" s="116">
        <f t="shared" si="26"/>
        <v>100</v>
      </c>
      <c r="L89" s="116">
        <f t="shared" si="27"/>
        <v>100</v>
      </c>
      <c r="M89" s="116">
        <f t="shared" si="28"/>
        <v>100</v>
      </c>
      <c r="N89" s="117">
        <f t="shared" si="29"/>
        <v>85.714285714285708</v>
      </c>
      <c r="O89" s="79">
        <v>1</v>
      </c>
      <c r="P89" s="82">
        <f t="shared" si="30"/>
        <v>85.714285714285708</v>
      </c>
      <c r="Q89" s="74">
        <v>-78619.054285714286</v>
      </c>
      <c r="R89" s="75" t="s">
        <v>307</v>
      </c>
      <c r="S89" s="116">
        <v>0</v>
      </c>
      <c r="T89" s="116">
        <v>1</v>
      </c>
      <c r="U89" s="118">
        <v>1</v>
      </c>
      <c r="V89" s="118">
        <v>1</v>
      </c>
      <c r="W89" s="118">
        <v>1</v>
      </c>
      <c r="X89" s="118">
        <v>1</v>
      </c>
      <c r="Y89" s="118">
        <v>1</v>
      </c>
      <c r="Z89" s="119">
        <f t="shared" si="31"/>
        <v>6</v>
      </c>
      <c r="AA89" s="122">
        <f t="shared" si="24"/>
        <v>0</v>
      </c>
      <c r="AB89" s="122">
        <f t="shared" si="24"/>
        <v>50</v>
      </c>
      <c r="AC89" s="122">
        <f t="shared" si="23"/>
        <v>50</v>
      </c>
      <c r="AD89" s="122">
        <f t="shared" si="23"/>
        <v>50</v>
      </c>
      <c r="AE89" s="122">
        <f t="shared" si="23"/>
        <v>50</v>
      </c>
      <c r="AF89" s="122">
        <f t="shared" si="23"/>
        <v>50</v>
      </c>
      <c r="AG89" s="123">
        <f t="shared" si="32"/>
        <v>100</v>
      </c>
      <c r="AH89" s="122">
        <f t="shared" si="33"/>
        <v>85.714285714285708</v>
      </c>
      <c r="AI89" s="50"/>
    </row>
    <row r="90" spans="1:35" s="48" customFormat="1" x14ac:dyDescent="0.4">
      <c r="A90" s="62">
        <v>86</v>
      </c>
      <c r="B90" s="63" t="s">
        <v>80</v>
      </c>
      <c r="C90" s="64" t="s">
        <v>99</v>
      </c>
      <c r="D90" s="63" t="s">
        <v>202</v>
      </c>
      <c r="E90" s="115">
        <v>13</v>
      </c>
      <c r="F90" s="101">
        <v>4</v>
      </c>
      <c r="G90" s="83">
        <v>0.33</v>
      </c>
      <c r="H90" s="72">
        <v>6613096.5899999999</v>
      </c>
      <c r="I90" s="98" t="s">
        <v>209</v>
      </c>
      <c r="J90" s="116">
        <f t="shared" si="25"/>
        <v>100</v>
      </c>
      <c r="K90" s="116">
        <f t="shared" si="26"/>
        <v>100</v>
      </c>
      <c r="L90" s="116">
        <f t="shared" si="27"/>
        <v>100</v>
      </c>
      <c r="M90" s="116">
        <f t="shared" si="28"/>
        <v>0</v>
      </c>
      <c r="N90" s="117">
        <f t="shared" si="29"/>
        <v>85.714285714285708</v>
      </c>
      <c r="O90" s="101">
        <v>4</v>
      </c>
      <c r="P90" s="82">
        <f t="shared" si="30"/>
        <v>85.714285714285708</v>
      </c>
      <c r="Q90" s="74">
        <v>944728.08428571431</v>
      </c>
      <c r="R90" s="99" t="s">
        <v>310</v>
      </c>
      <c r="S90" s="116">
        <v>1</v>
      </c>
      <c r="T90" s="116">
        <v>1</v>
      </c>
      <c r="U90" s="118">
        <v>1</v>
      </c>
      <c r="V90" s="118">
        <v>1</v>
      </c>
      <c r="W90" s="118">
        <v>1</v>
      </c>
      <c r="X90" s="118">
        <v>1</v>
      </c>
      <c r="Y90" s="118">
        <v>0</v>
      </c>
      <c r="Z90" s="119">
        <f t="shared" si="31"/>
        <v>6</v>
      </c>
      <c r="AA90" s="122">
        <f t="shared" si="24"/>
        <v>50</v>
      </c>
      <c r="AB90" s="122">
        <f t="shared" si="24"/>
        <v>50</v>
      </c>
      <c r="AC90" s="122">
        <f t="shared" si="23"/>
        <v>50</v>
      </c>
      <c r="AD90" s="122">
        <f t="shared" si="23"/>
        <v>50</v>
      </c>
      <c r="AE90" s="122">
        <f t="shared" si="23"/>
        <v>50</v>
      </c>
      <c r="AF90" s="122">
        <f t="shared" si="23"/>
        <v>50</v>
      </c>
      <c r="AG90" s="123">
        <f t="shared" si="32"/>
        <v>0</v>
      </c>
      <c r="AH90" s="122">
        <f t="shared" si="33"/>
        <v>85.714285714285708</v>
      </c>
      <c r="AI90" s="50"/>
    </row>
    <row r="91" spans="1:35" s="48" customFormat="1" x14ac:dyDescent="0.4">
      <c r="A91" s="62">
        <v>87</v>
      </c>
      <c r="B91" s="63" t="s">
        <v>80</v>
      </c>
      <c r="C91" s="64" t="s">
        <v>100</v>
      </c>
      <c r="D91" s="63" t="s">
        <v>203</v>
      </c>
      <c r="E91" s="115">
        <v>5</v>
      </c>
      <c r="F91" s="90">
        <v>3</v>
      </c>
      <c r="G91" s="66">
        <v>0.61</v>
      </c>
      <c r="H91" s="72">
        <v>2777504.42</v>
      </c>
      <c r="I91" s="73"/>
      <c r="J91" s="116">
        <f t="shared" si="25"/>
        <v>0</v>
      </c>
      <c r="K91" s="116">
        <f t="shared" si="26"/>
        <v>100</v>
      </c>
      <c r="L91" s="116">
        <f t="shared" si="27"/>
        <v>50</v>
      </c>
      <c r="M91" s="116">
        <f t="shared" si="28"/>
        <v>0</v>
      </c>
      <c r="N91" s="117">
        <f t="shared" si="29"/>
        <v>42.857142857142854</v>
      </c>
      <c r="O91" s="90">
        <v>3</v>
      </c>
      <c r="P91" s="78">
        <f t="shared" si="30"/>
        <v>42.857142857142854</v>
      </c>
      <c r="Q91" s="72">
        <v>396786.34571428568</v>
      </c>
      <c r="R91" s="80" t="s">
        <v>308</v>
      </c>
      <c r="S91" s="116">
        <v>0</v>
      </c>
      <c r="T91" s="116">
        <v>0</v>
      </c>
      <c r="U91" s="118">
        <v>1</v>
      </c>
      <c r="V91" s="118">
        <v>1</v>
      </c>
      <c r="W91" s="118">
        <v>1</v>
      </c>
      <c r="X91" s="118">
        <v>0</v>
      </c>
      <c r="Y91" s="118">
        <v>0</v>
      </c>
      <c r="Z91" s="119">
        <f t="shared" si="31"/>
        <v>3</v>
      </c>
      <c r="AA91" s="122">
        <f t="shared" si="24"/>
        <v>0</v>
      </c>
      <c r="AB91" s="122">
        <f t="shared" si="24"/>
        <v>0</v>
      </c>
      <c r="AC91" s="122">
        <f t="shared" si="23"/>
        <v>50</v>
      </c>
      <c r="AD91" s="122">
        <f t="shared" si="23"/>
        <v>50</v>
      </c>
      <c r="AE91" s="122">
        <f t="shared" si="23"/>
        <v>50</v>
      </c>
      <c r="AF91" s="122">
        <f t="shared" si="23"/>
        <v>0</v>
      </c>
      <c r="AG91" s="123">
        <f t="shared" si="32"/>
        <v>0</v>
      </c>
      <c r="AH91" s="122">
        <f t="shared" si="33"/>
        <v>42.857142857142854</v>
      </c>
      <c r="AI91" s="50"/>
    </row>
    <row r="92" spans="1:35" s="48" customFormat="1" x14ac:dyDescent="0.4">
      <c r="A92" s="62">
        <v>88</v>
      </c>
      <c r="B92" s="63" t="s">
        <v>80</v>
      </c>
      <c r="C92" s="64" t="s">
        <v>101</v>
      </c>
      <c r="D92" s="63" t="s">
        <v>204</v>
      </c>
      <c r="E92" s="115">
        <v>3</v>
      </c>
      <c r="F92" s="77">
        <v>1</v>
      </c>
      <c r="G92" s="66">
        <v>1.53</v>
      </c>
      <c r="H92" s="72">
        <v>1975632.08</v>
      </c>
      <c r="I92" s="73"/>
      <c r="J92" s="116">
        <f t="shared" si="25"/>
        <v>50</v>
      </c>
      <c r="K92" s="116">
        <f t="shared" si="26"/>
        <v>100</v>
      </c>
      <c r="L92" s="116">
        <f t="shared" si="27"/>
        <v>100</v>
      </c>
      <c r="M92" s="116">
        <f t="shared" si="28"/>
        <v>0</v>
      </c>
      <c r="N92" s="117">
        <f t="shared" si="29"/>
        <v>71.428571428571431</v>
      </c>
      <c r="O92" s="77">
        <v>1</v>
      </c>
      <c r="P92" s="82">
        <f t="shared" si="30"/>
        <v>71.428571428571431</v>
      </c>
      <c r="Q92" s="74">
        <v>282233.15428571432</v>
      </c>
      <c r="R92" s="75" t="s">
        <v>307</v>
      </c>
      <c r="S92" s="116">
        <v>0</v>
      </c>
      <c r="T92" s="116">
        <v>1</v>
      </c>
      <c r="U92" s="118">
        <v>1</v>
      </c>
      <c r="V92" s="118">
        <v>1</v>
      </c>
      <c r="W92" s="118">
        <v>1</v>
      </c>
      <c r="X92" s="118">
        <v>1</v>
      </c>
      <c r="Y92" s="118">
        <v>0</v>
      </c>
      <c r="Z92" s="119">
        <f t="shared" si="31"/>
        <v>5</v>
      </c>
      <c r="AA92" s="122">
        <f t="shared" si="24"/>
        <v>0</v>
      </c>
      <c r="AB92" s="122">
        <f t="shared" si="24"/>
        <v>50</v>
      </c>
      <c r="AC92" s="122">
        <f t="shared" si="23"/>
        <v>50</v>
      </c>
      <c r="AD92" s="122">
        <f t="shared" si="23"/>
        <v>50</v>
      </c>
      <c r="AE92" s="122">
        <f t="shared" si="23"/>
        <v>50</v>
      </c>
      <c r="AF92" s="122">
        <f t="shared" si="23"/>
        <v>50</v>
      </c>
      <c r="AG92" s="123">
        <f t="shared" si="32"/>
        <v>0</v>
      </c>
      <c r="AH92" s="122">
        <f t="shared" si="33"/>
        <v>71.428571428571431</v>
      </c>
      <c r="AI92" s="50"/>
    </row>
  </sheetData>
  <autoFilter ref="A4:AV92" xr:uid="{5DD62DF4-E9BA-4842-99A8-498FF2870394}"/>
  <mergeCells count="9">
    <mergeCell ref="O3:R3"/>
    <mergeCell ref="S3:Z3"/>
    <mergeCell ref="AA3:AH3"/>
    <mergeCell ref="A3:A4"/>
    <mergeCell ref="B3:B4"/>
    <mergeCell ref="C3:C4"/>
    <mergeCell ref="D3:D4"/>
    <mergeCell ref="F3:I3"/>
    <mergeCell ref="J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AFEB7-4A1E-49D1-86D8-2E684BE0B12C}">
  <dimension ref="A2:AH93"/>
  <sheetViews>
    <sheetView zoomScale="70" zoomScaleNormal="70" workbookViewId="0">
      <pane xSplit="4" ySplit="4" topLeftCell="J5" activePane="bottomRight" state="frozen"/>
      <selection pane="topRight" activeCell="E1" sqref="E1"/>
      <selection pane="bottomLeft" activeCell="A5" sqref="A5"/>
      <selection pane="bottomRight" activeCell="W14" sqref="W14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50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6" width="12.59765625" style="48" customWidth="1"/>
    <col min="17" max="17" width="15.296875" style="48" customWidth="1"/>
    <col min="18" max="18" width="36.2968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16384" width="9" style="48"/>
  </cols>
  <sheetData>
    <row r="2" spans="1:34" x14ac:dyDescent="0.4">
      <c r="A2" s="47" t="s">
        <v>210</v>
      </c>
      <c r="B2" s="47"/>
      <c r="C2" s="47"/>
      <c r="D2" s="47"/>
      <c r="E2" s="108"/>
      <c r="F2" s="47"/>
      <c r="G2" s="47"/>
      <c r="H2" s="47"/>
      <c r="O2" s="47"/>
      <c r="P2" s="47"/>
      <c r="Q2" s="47"/>
      <c r="R2" s="47"/>
    </row>
    <row r="3" spans="1:34" x14ac:dyDescent="0.4">
      <c r="A3" s="189" t="s">
        <v>0</v>
      </c>
      <c r="B3" s="191" t="s">
        <v>1</v>
      </c>
      <c r="C3" s="191" t="s">
        <v>2</v>
      </c>
      <c r="D3" s="191" t="s">
        <v>3</v>
      </c>
      <c r="E3" s="54"/>
      <c r="F3" s="207" t="s">
        <v>103</v>
      </c>
      <c r="G3" s="208"/>
      <c r="H3" s="208"/>
      <c r="I3" s="209"/>
      <c r="J3" s="186" t="s">
        <v>117</v>
      </c>
      <c r="K3" s="186"/>
      <c r="L3" s="186"/>
      <c r="M3" s="186"/>
      <c r="N3" s="186"/>
      <c r="O3" s="197" t="s">
        <v>274</v>
      </c>
      <c r="P3" s="198"/>
      <c r="Q3" s="198"/>
      <c r="R3" s="199"/>
      <c r="S3" s="204" t="s">
        <v>105</v>
      </c>
      <c r="T3" s="205"/>
      <c r="U3" s="205"/>
      <c r="V3" s="205"/>
      <c r="W3" s="205"/>
      <c r="X3" s="205"/>
      <c r="Y3" s="205"/>
      <c r="Z3" s="206"/>
      <c r="AA3" s="204" t="s">
        <v>121</v>
      </c>
      <c r="AB3" s="205"/>
      <c r="AC3" s="205"/>
      <c r="AD3" s="205"/>
      <c r="AE3" s="205"/>
      <c r="AF3" s="205"/>
      <c r="AG3" s="205"/>
      <c r="AH3" s="206"/>
    </row>
    <row r="4" spans="1:34" s="61" customFormat="1" ht="63" x14ac:dyDescent="0.25">
      <c r="A4" s="190"/>
      <c r="B4" s="192"/>
      <c r="C4" s="192"/>
      <c r="D4" s="192"/>
      <c r="E4" s="109" t="s">
        <v>205</v>
      </c>
      <c r="F4" s="110" t="s">
        <v>104</v>
      </c>
      <c r="G4" s="57" t="s">
        <v>211</v>
      </c>
      <c r="H4" s="21" t="s">
        <v>5</v>
      </c>
      <c r="I4" s="111" t="s">
        <v>4</v>
      </c>
      <c r="J4" s="112" t="s">
        <v>112</v>
      </c>
      <c r="K4" s="113" t="s">
        <v>113</v>
      </c>
      <c r="L4" s="57" t="s">
        <v>114</v>
      </c>
      <c r="M4" s="59" t="s">
        <v>111</v>
      </c>
      <c r="N4" s="60" t="s">
        <v>206</v>
      </c>
      <c r="O4" s="59" t="s">
        <v>118</v>
      </c>
      <c r="P4" s="60" t="s">
        <v>116</v>
      </c>
      <c r="Q4" s="57" t="s">
        <v>304</v>
      </c>
      <c r="R4" s="59" t="s">
        <v>119</v>
      </c>
      <c r="S4" s="114" t="s">
        <v>106</v>
      </c>
      <c r="T4" s="114" t="s">
        <v>107</v>
      </c>
      <c r="U4" s="113" t="s">
        <v>108</v>
      </c>
      <c r="V4" s="113" t="s">
        <v>108</v>
      </c>
      <c r="W4" s="57" t="s">
        <v>109</v>
      </c>
      <c r="X4" s="57" t="s">
        <v>110</v>
      </c>
      <c r="Y4" s="59" t="s">
        <v>111</v>
      </c>
      <c r="Z4" s="59" t="s">
        <v>122</v>
      </c>
      <c r="AA4" s="114" t="s">
        <v>106</v>
      </c>
      <c r="AB4" s="114" t="s">
        <v>107</v>
      </c>
      <c r="AC4" s="113" t="s">
        <v>108</v>
      </c>
      <c r="AD4" s="113" t="s">
        <v>108</v>
      </c>
      <c r="AE4" s="57" t="s">
        <v>109</v>
      </c>
      <c r="AF4" s="57" t="s">
        <v>110</v>
      </c>
      <c r="AG4" s="59" t="s">
        <v>111</v>
      </c>
      <c r="AH4" s="60" t="s">
        <v>207</v>
      </c>
    </row>
    <row r="5" spans="1:34" x14ac:dyDescent="0.4">
      <c r="A5" s="62">
        <v>1</v>
      </c>
      <c r="B5" s="63" t="s">
        <v>7</v>
      </c>
      <c r="C5" s="64" t="s">
        <v>8</v>
      </c>
      <c r="D5" s="63" t="s">
        <v>123</v>
      </c>
      <c r="E5" s="115">
        <v>16</v>
      </c>
      <c r="F5" s="79">
        <v>1</v>
      </c>
      <c r="G5" s="66">
        <v>0.78</v>
      </c>
      <c r="H5" s="72">
        <v>67276773.650000006</v>
      </c>
      <c r="I5" s="73"/>
      <c r="J5" s="116">
        <f t="shared" ref="J5:J36" si="0">AA5+AB5</f>
        <v>100</v>
      </c>
      <c r="K5" s="116">
        <f t="shared" ref="K5:K36" si="1">AC5+AD5</f>
        <v>100</v>
      </c>
      <c r="L5" s="116">
        <f t="shared" ref="L5:L36" si="2">AE5+AF5</f>
        <v>0</v>
      </c>
      <c r="M5" s="116">
        <f t="shared" ref="M5:M36" si="3">AG5</f>
        <v>100</v>
      </c>
      <c r="N5" s="117">
        <f t="shared" ref="N5:N36" si="4">(S5+T5+U5+V5+W5+X5+Y5)/7*100</f>
        <v>71.428571428571431</v>
      </c>
      <c r="O5" s="79">
        <v>1</v>
      </c>
      <c r="P5" s="82">
        <f>N5</f>
        <v>71.428571428571431</v>
      </c>
      <c r="Q5" s="72">
        <f t="shared" ref="Q5:Q36" si="5">H5/6</f>
        <v>11212795.608333334</v>
      </c>
      <c r="R5" s="126" t="s">
        <v>241</v>
      </c>
      <c r="S5" s="119">
        <v>1</v>
      </c>
      <c r="T5" s="119">
        <v>1</v>
      </c>
      <c r="U5" s="127">
        <v>1</v>
      </c>
      <c r="V5" s="127">
        <v>1</v>
      </c>
      <c r="W5" s="119">
        <v>0</v>
      </c>
      <c r="X5" s="119">
        <v>0</v>
      </c>
      <c r="Y5" s="119">
        <v>1</v>
      </c>
      <c r="Z5" s="119">
        <f>S5+T5+U5+V5+W5+X5+Y5</f>
        <v>5</v>
      </c>
      <c r="AA5" s="122">
        <f t="shared" ref="AA5:AF5" si="6">IF(S5=1,50,0)</f>
        <v>50</v>
      </c>
      <c r="AB5" s="122">
        <f t="shared" si="6"/>
        <v>50</v>
      </c>
      <c r="AC5" s="122">
        <f t="shared" si="6"/>
        <v>50</v>
      </c>
      <c r="AD5" s="122">
        <f t="shared" si="6"/>
        <v>50</v>
      </c>
      <c r="AE5" s="122">
        <f t="shared" si="6"/>
        <v>0</v>
      </c>
      <c r="AF5" s="122">
        <f t="shared" si="6"/>
        <v>0</v>
      </c>
      <c r="AG5" s="123">
        <f>IF(Y5=1,100,0)</f>
        <v>100</v>
      </c>
      <c r="AH5" s="122">
        <f>Z5/7*100</f>
        <v>71.428571428571431</v>
      </c>
    </row>
    <row r="6" spans="1:34" x14ac:dyDescent="0.4">
      <c r="A6" s="62">
        <v>2</v>
      </c>
      <c r="B6" s="63" t="s">
        <v>7</v>
      </c>
      <c r="C6" s="64" t="s">
        <v>9</v>
      </c>
      <c r="D6" s="63" t="s">
        <v>124</v>
      </c>
      <c r="E6" s="115">
        <v>6</v>
      </c>
      <c r="F6" s="79">
        <v>1</v>
      </c>
      <c r="G6" s="66">
        <v>2.35</v>
      </c>
      <c r="H6" s="72">
        <v>-5190183.6500000004</v>
      </c>
      <c r="I6" s="73"/>
      <c r="J6" s="116">
        <f t="shared" si="0"/>
        <v>50</v>
      </c>
      <c r="K6" s="116">
        <f t="shared" si="1"/>
        <v>50</v>
      </c>
      <c r="L6" s="116">
        <f t="shared" si="2"/>
        <v>100</v>
      </c>
      <c r="M6" s="116">
        <f t="shared" si="3"/>
        <v>0</v>
      </c>
      <c r="N6" s="117">
        <f t="shared" si="4"/>
        <v>57.142857142857139</v>
      </c>
      <c r="O6" s="79">
        <v>1</v>
      </c>
      <c r="P6" s="82">
        <f t="shared" ref="P6:P69" si="7">N6</f>
        <v>57.142857142857139</v>
      </c>
      <c r="Q6" s="72">
        <f t="shared" si="5"/>
        <v>-865030.6083333334</v>
      </c>
      <c r="R6" s="126" t="s">
        <v>241</v>
      </c>
      <c r="S6" s="119">
        <v>0</v>
      </c>
      <c r="T6" s="119">
        <v>1</v>
      </c>
      <c r="U6" s="127">
        <v>0</v>
      </c>
      <c r="V6" s="127">
        <v>1</v>
      </c>
      <c r="W6" s="119">
        <v>1</v>
      </c>
      <c r="X6" s="119">
        <v>1</v>
      </c>
      <c r="Y6" s="119">
        <v>0</v>
      </c>
      <c r="Z6" s="119">
        <f t="shared" ref="Z6:Z69" si="8">S6+T6+U6+V6+W6+X6+Y6</f>
        <v>4</v>
      </c>
      <c r="AA6" s="122">
        <f t="shared" ref="AA6:AA69" si="9">IF(S6=1,50,0)</f>
        <v>0</v>
      </c>
      <c r="AB6" s="122">
        <f t="shared" ref="AB6:AB69" si="10">IF(T6=1,50,0)</f>
        <v>50</v>
      </c>
      <c r="AC6" s="122">
        <f t="shared" ref="AC6:AC69" si="11">IF(U6=1,50,0)</f>
        <v>0</v>
      </c>
      <c r="AD6" s="122">
        <f t="shared" ref="AD6:AD69" si="12">IF(V6=1,50,0)</f>
        <v>50</v>
      </c>
      <c r="AE6" s="122">
        <f t="shared" ref="AE6:AE69" si="13">IF(W6=1,50,0)</f>
        <v>50</v>
      </c>
      <c r="AF6" s="122">
        <f t="shared" ref="AF6:AF69" si="14">IF(X6=1,50,0)</f>
        <v>50</v>
      </c>
      <c r="AG6" s="123">
        <f t="shared" ref="AG6:AG69" si="15">IF(Y6=1,100,0)</f>
        <v>0</v>
      </c>
      <c r="AH6" s="122">
        <f t="shared" ref="AH6:AH69" si="16">Z6/7*100</f>
        <v>57.142857142857139</v>
      </c>
    </row>
    <row r="7" spans="1:34" x14ac:dyDescent="0.4">
      <c r="A7" s="62">
        <v>3</v>
      </c>
      <c r="B7" s="63" t="s">
        <v>7</v>
      </c>
      <c r="C7" s="64" t="s">
        <v>10</v>
      </c>
      <c r="D7" s="63" t="s">
        <v>125</v>
      </c>
      <c r="E7" s="115">
        <v>6</v>
      </c>
      <c r="F7" s="79">
        <v>1</v>
      </c>
      <c r="G7" s="66">
        <v>2.38</v>
      </c>
      <c r="H7" s="72">
        <v>-4534222.21</v>
      </c>
      <c r="I7" s="73"/>
      <c r="J7" s="116">
        <f t="shared" si="0"/>
        <v>0</v>
      </c>
      <c r="K7" s="116">
        <f t="shared" si="1"/>
        <v>100</v>
      </c>
      <c r="L7" s="116">
        <f t="shared" si="2"/>
        <v>0</v>
      </c>
      <c r="M7" s="116">
        <f t="shared" si="3"/>
        <v>0</v>
      </c>
      <c r="N7" s="117">
        <f t="shared" si="4"/>
        <v>28.571428571428569</v>
      </c>
      <c r="O7" s="79">
        <v>1</v>
      </c>
      <c r="P7" s="78">
        <f t="shared" si="7"/>
        <v>28.571428571428569</v>
      </c>
      <c r="Q7" s="72">
        <f t="shared" si="5"/>
        <v>-755703.70166666666</v>
      </c>
      <c r="R7" s="126" t="s">
        <v>241</v>
      </c>
      <c r="S7" s="119">
        <v>0</v>
      </c>
      <c r="T7" s="119">
        <v>0</v>
      </c>
      <c r="U7" s="127">
        <v>1</v>
      </c>
      <c r="V7" s="127">
        <v>1</v>
      </c>
      <c r="W7" s="119">
        <v>0</v>
      </c>
      <c r="X7" s="119">
        <v>0</v>
      </c>
      <c r="Y7" s="119">
        <v>0</v>
      </c>
      <c r="Z7" s="119">
        <f t="shared" si="8"/>
        <v>2</v>
      </c>
      <c r="AA7" s="122">
        <f t="shared" si="9"/>
        <v>0</v>
      </c>
      <c r="AB7" s="122">
        <f t="shared" si="10"/>
        <v>0</v>
      </c>
      <c r="AC7" s="122">
        <f t="shared" si="11"/>
        <v>50</v>
      </c>
      <c r="AD7" s="122">
        <f t="shared" si="12"/>
        <v>50</v>
      </c>
      <c r="AE7" s="122">
        <f t="shared" si="13"/>
        <v>0</v>
      </c>
      <c r="AF7" s="122">
        <f t="shared" si="14"/>
        <v>0</v>
      </c>
      <c r="AG7" s="123">
        <f t="shared" si="15"/>
        <v>0</v>
      </c>
      <c r="AH7" s="122">
        <f t="shared" si="16"/>
        <v>28.571428571428569</v>
      </c>
    </row>
    <row r="8" spans="1:34" x14ac:dyDescent="0.4">
      <c r="A8" s="62">
        <v>4</v>
      </c>
      <c r="B8" s="63" t="s">
        <v>7</v>
      </c>
      <c r="C8" s="64" t="s">
        <v>11</v>
      </c>
      <c r="D8" s="63" t="s">
        <v>126</v>
      </c>
      <c r="E8" s="115">
        <v>5</v>
      </c>
      <c r="F8" s="79">
        <v>1</v>
      </c>
      <c r="G8" s="66">
        <v>1.25</v>
      </c>
      <c r="H8" s="72">
        <v>-15532693.890000001</v>
      </c>
      <c r="I8" s="73"/>
      <c r="J8" s="116">
        <f t="shared" si="0"/>
        <v>50</v>
      </c>
      <c r="K8" s="116">
        <f t="shared" si="1"/>
        <v>50</v>
      </c>
      <c r="L8" s="116">
        <f t="shared" si="2"/>
        <v>100</v>
      </c>
      <c r="M8" s="116">
        <f t="shared" si="3"/>
        <v>100</v>
      </c>
      <c r="N8" s="117">
        <f t="shared" si="4"/>
        <v>71.428571428571431</v>
      </c>
      <c r="O8" s="79">
        <v>1</v>
      </c>
      <c r="P8" s="82">
        <f t="shared" si="7"/>
        <v>71.428571428571431</v>
      </c>
      <c r="Q8" s="72">
        <f t="shared" si="5"/>
        <v>-2588782.3149999999</v>
      </c>
      <c r="R8" s="126" t="s">
        <v>241</v>
      </c>
      <c r="S8" s="119">
        <v>0</v>
      </c>
      <c r="T8" s="119">
        <v>1</v>
      </c>
      <c r="U8" s="127">
        <v>1</v>
      </c>
      <c r="V8" s="127">
        <v>0</v>
      </c>
      <c r="W8" s="119">
        <v>1</v>
      </c>
      <c r="X8" s="119">
        <v>1</v>
      </c>
      <c r="Y8" s="119">
        <v>1</v>
      </c>
      <c r="Z8" s="119">
        <f t="shared" si="8"/>
        <v>5</v>
      </c>
      <c r="AA8" s="122">
        <f t="shared" si="9"/>
        <v>0</v>
      </c>
      <c r="AB8" s="122">
        <f t="shared" si="10"/>
        <v>50</v>
      </c>
      <c r="AC8" s="122">
        <f t="shared" si="11"/>
        <v>50</v>
      </c>
      <c r="AD8" s="122">
        <f t="shared" si="12"/>
        <v>0</v>
      </c>
      <c r="AE8" s="122">
        <f t="shared" si="13"/>
        <v>50</v>
      </c>
      <c r="AF8" s="122">
        <f t="shared" si="14"/>
        <v>50</v>
      </c>
      <c r="AG8" s="123">
        <f t="shared" si="15"/>
        <v>100</v>
      </c>
      <c r="AH8" s="122">
        <f t="shared" si="16"/>
        <v>71.428571428571431</v>
      </c>
    </row>
    <row r="9" spans="1:34" x14ac:dyDescent="0.4">
      <c r="A9" s="62">
        <v>5</v>
      </c>
      <c r="B9" s="63" t="s">
        <v>7</v>
      </c>
      <c r="C9" s="64" t="s">
        <v>12</v>
      </c>
      <c r="D9" s="63" t="s">
        <v>127</v>
      </c>
      <c r="E9" s="115">
        <v>5</v>
      </c>
      <c r="F9" s="81">
        <v>1</v>
      </c>
      <c r="G9" s="66">
        <v>1.25</v>
      </c>
      <c r="H9" s="72">
        <v>-158682.46</v>
      </c>
      <c r="I9" s="73"/>
      <c r="J9" s="116">
        <f t="shared" si="0"/>
        <v>50</v>
      </c>
      <c r="K9" s="116">
        <f t="shared" si="1"/>
        <v>50</v>
      </c>
      <c r="L9" s="116">
        <f t="shared" si="2"/>
        <v>0</v>
      </c>
      <c r="M9" s="116">
        <f t="shared" si="3"/>
        <v>100</v>
      </c>
      <c r="N9" s="117">
        <f t="shared" si="4"/>
        <v>42.857142857142854</v>
      </c>
      <c r="O9" s="81">
        <v>1</v>
      </c>
      <c r="P9" s="78">
        <f t="shared" si="7"/>
        <v>42.857142857142854</v>
      </c>
      <c r="Q9" s="72">
        <f t="shared" si="5"/>
        <v>-26447.076666666664</v>
      </c>
      <c r="R9" s="126" t="s">
        <v>241</v>
      </c>
      <c r="S9" s="119">
        <v>0</v>
      </c>
      <c r="T9" s="119">
        <v>1</v>
      </c>
      <c r="U9" s="127">
        <v>0</v>
      </c>
      <c r="V9" s="127">
        <v>1</v>
      </c>
      <c r="W9" s="119">
        <v>0</v>
      </c>
      <c r="X9" s="119">
        <v>0</v>
      </c>
      <c r="Y9" s="119">
        <v>1</v>
      </c>
      <c r="Z9" s="119">
        <f t="shared" si="8"/>
        <v>3</v>
      </c>
      <c r="AA9" s="122">
        <f t="shared" si="9"/>
        <v>0</v>
      </c>
      <c r="AB9" s="122">
        <f t="shared" si="10"/>
        <v>50</v>
      </c>
      <c r="AC9" s="122">
        <f t="shared" si="11"/>
        <v>0</v>
      </c>
      <c r="AD9" s="122">
        <f t="shared" si="12"/>
        <v>50</v>
      </c>
      <c r="AE9" s="122">
        <f t="shared" si="13"/>
        <v>0</v>
      </c>
      <c r="AF9" s="122">
        <f t="shared" si="14"/>
        <v>0</v>
      </c>
      <c r="AG9" s="123">
        <f t="shared" si="15"/>
        <v>100</v>
      </c>
      <c r="AH9" s="122">
        <f t="shared" si="16"/>
        <v>42.857142857142854</v>
      </c>
    </row>
    <row r="10" spans="1:34" x14ac:dyDescent="0.4">
      <c r="A10" s="62">
        <v>6</v>
      </c>
      <c r="B10" s="63" t="s">
        <v>7</v>
      </c>
      <c r="C10" s="64" t="s">
        <v>13</v>
      </c>
      <c r="D10" s="63" t="s">
        <v>128</v>
      </c>
      <c r="E10" s="115">
        <v>6</v>
      </c>
      <c r="F10" s="90">
        <v>3</v>
      </c>
      <c r="G10" s="83">
        <v>0.48</v>
      </c>
      <c r="H10" s="72">
        <v>-8926496.2400000002</v>
      </c>
      <c r="I10" s="73"/>
      <c r="J10" s="116">
        <f t="shared" si="0"/>
        <v>50</v>
      </c>
      <c r="K10" s="116">
        <f t="shared" si="1"/>
        <v>100</v>
      </c>
      <c r="L10" s="116">
        <f t="shared" si="2"/>
        <v>100</v>
      </c>
      <c r="M10" s="116">
        <f t="shared" si="3"/>
        <v>100</v>
      </c>
      <c r="N10" s="117">
        <f t="shared" si="4"/>
        <v>85.714285714285708</v>
      </c>
      <c r="O10" s="90">
        <v>3</v>
      </c>
      <c r="P10" s="82">
        <f t="shared" si="7"/>
        <v>85.714285714285708</v>
      </c>
      <c r="Q10" s="72">
        <f t="shared" si="5"/>
        <v>-1487749.3733333333</v>
      </c>
      <c r="R10" s="126" t="s">
        <v>241</v>
      </c>
      <c r="S10" s="119">
        <v>1</v>
      </c>
      <c r="T10" s="119">
        <v>0</v>
      </c>
      <c r="U10" s="127">
        <v>1</v>
      </c>
      <c r="V10" s="127">
        <v>1</v>
      </c>
      <c r="W10" s="119">
        <v>1</v>
      </c>
      <c r="X10" s="119">
        <v>1</v>
      </c>
      <c r="Y10" s="119">
        <v>1</v>
      </c>
      <c r="Z10" s="119">
        <f t="shared" si="8"/>
        <v>6</v>
      </c>
      <c r="AA10" s="122">
        <f t="shared" si="9"/>
        <v>50</v>
      </c>
      <c r="AB10" s="122">
        <f t="shared" si="10"/>
        <v>0</v>
      </c>
      <c r="AC10" s="122">
        <f t="shared" si="11"/>
        <v>50</v>
      </c>
      <c r="AD10" s="122">
        <f t="shared" si="12"/>
        <v>50</v>
      </c>
      <c r="AE10" s="122">
        <f t="shared" si="13"/>
        <v>50</v>
      </c>
      <c r="AF10" s="122">
        <f t="shared" si="14"/>
        <v>50</v>
      </c>
      <c r="AG10" s="123">
        <f t="shared" si="15"/>
        <v>100</v>
      </c>
      <c r="AH10" s="122">
        <f t="shared" si="16"/>
        <v>85.714285714285708</v>
      </c>
    </row>
    <row r="11" spans="1:34" x14ac:dyDescent="0.4">
      <c r="A11" s="62">
        <v>7</v>
      </c>
      <c r="B11" s="63" t="s">
        <v>7</v>
      </c>
      <c r="C11" s="64" t="s">
        <v>14</v>
      </c>
      <c r="D11" s="63" t="s">
        <v>129</v>
      </c>
      <c r="E11" s="115">
        <v>6</v>
      </c>
      <c r="F11" s="84">
        <v>1</v>
      </c>
      <c r="G11" s="66">
        <v>1.42</v>
      </c>
      <c r="H11" s="72">
        <v>-12418005.58</v>
      </c>
      <c r="I11" s="73"/>
      <c r="J11" s="116">
        <f t="shared" si="0"/>
        <v>50</v>
      </c>
      <c r="K11" s="116">
        <f t="shared" si="1"/>
        <v>100</v>
      </c>
      <c r="L11" s="116">
        <f t="shared" si="2"/>
        <v>100</v>
      </c>
      <c r="M11" s="116">
        <f t="shared" si="3"/>
        <v>0</v>
      </c>
      <c r="N11" s="117">
        <f t="shared" si="4"/>
        <v>71.428571428571431</v>
      </c>
      <c r="O11" s="84">
        <v>1</v>
      </c>
      <c r="P11" s="82">
        <f t="shared" si="7"/>
        <v>71.428571428571431</v>
      </c>
      <c r="Q11" s="72">
        <f t="shared" si="5"/>
        <v>-2069667.5966666667</v>
      </c>
      <c r="R11" s="126" t="s">
        <v>241</v>
      </c>
      <c r="S11" s="119">
        <v>0</v>
      </c>
      <c r="T11" s="119">
        <v>1</v>
      </c>
      <c r="U11" s="127">
        <v>1</v>
      </c>
      <c r="V11" s="127">
        <v>1</v>
      </c>
      <c r="W11" s="119">
        <v>1</v>
      </c>
      <c r="X11" s="119">
        <v>1</v>
      </c>
      <c r="Y11" s="119">
        <v>0</v>
      </c>
      <c r="Z11" s="119">
        <f t="shared" si="8"/>
        <v>5</v>
      </c>
      <c r="AA11" s="122">
        <f t="shared" si="9"/>
        <v>0</v>
      </c>
      <c r="AB11" s="122">
        <f t="shared" si="10"/>
        <v>50</v>
      </c>
      <c r="AC11" s="122">
        <f t="shared" si="11"/>
        <v>50</v>
      </c>
      <c r="AD11" s="122">
        <f t="shared" si="12"/>
        <v>50</v>
      </c>
      <c r="AE11" s="122">
        <f t="shared" si="13"/>
        <v>50</v>
      </c>
      <c r="AF11" s="122">
        <f t="shared" si="14"/>
        <v>50</v>
      </c>
      <c r="AG11" s="123">
        <f t="shared" si="15"/>
        <v>0</v>
      </c>
      <c r="AH11" s="122">
        <f t="shared" si="16"/>
        <v>71.428571428571431</v>
      </c>
    </row>
    <row r="12" spans="1:34" x14ac:dyDescent="0.4">
      <c r="A12" s="62">
        <v>8</v>
      </c>
      <c r="B12" s="63" t="s">
        <v>7</v>
      </c>
      <c r="C12" s="64" t="s">
        <v>15</v>
      </c>
      <c r="D12" s="63" t="s">
        <v>130</v>
      </c>
      <c r="E12" s="115">
        <v>12</v>
      </c>
      <c r="F12" s="65">
        <v>2</v>
      </c>
      <c r="G12" s="66">
        <v>0.75</v>
      </c>
      <c r="H12" s="72">
        <v>-19413742.870000001</v>
      </c>
      <c r="I12" s="73"/>
      <c r="J12" s="116">
        <f t="shared" si="0"/>
        <v>50</v>
      </c>
      <c r="K12" s="116">
        <f t="shared" si="1"/>
        <v>50</v>
      </c>
      <c r="L12" s="116">
        <f t="shared" si="2"/>
        <v>50</v>
      </c>
      <c r="M12" s="116">
        <f t="shared" si="3"/>
        <v>0</v>
      </c>
      <c r="N12" s="117">
        <f t="shared" si="4"/>
        <v>42.857142857142854</v>
      </c>
      <c r="O12" s="65">
        <v>2</v>
      </c>
      <c r="P12" s="78">
        <f t="shared" si="7"/>
        <v>42.857142857142854</v>
      </c>
      <c r="Q12" s="72">
        <f t="shared" si="5"/>
        <v>-3235623.811666667</v>
      </c>
      <c r="R12" s="126" t="s">
        <v>241</v>
      </c>
      <c r="S12" s="119">
        <v>0</v>
      </c>
      <c r="T12" s="119">
        <v>1</v>
      </c>
      <c r="U12" s="127">
        <v>0</v>
      </c>
      <c r="V12" s="127">
        <v>1</v>
      </c>
      <c r="W12" s="119">
        <v>0</v>
      </c>
      <c r="X12" s="119">
        <v>1</v>
      </c>
      <c r="Y12" s="119">
        <v>0</v>
      </c>
      <c r="Z12" s="119">
        <f t="shared" si="8"/>
        <v>3</v>
      </c>
      <c r="AA12" s="122">
        <f t="shared" si="9"/>
        <v>0</v>
      </c>
      <c r="AB12" s="122">
        <f t="shared" si="10"/>
        <v>50</v>
      </c>
      <c r="AC12" s="122">
        <f t="shared" si="11"/>
        <v>0</v>
      </c>
      <c r="AD12" s="122">
        <f t="shared" si="12"/>
        <v>50</v>
      </c>
      <c r="AE12" s="122">
        <f t="shared" si="13"/>
        <v>0</v>
      </c>
      <c r="AF12" s="122">
        <f t="shared" si="14"/>
        <v>50</v>
      </c>
      <c r="AG12" s="123">
        <f t="shared" si="15"/>
        <v>0</v>
      </c>
      <c r="AH12" s="122">
        <f t="shared" si="16"/>
        <v>42.857142857142854</v>
      </c>
    </row>
    <row r="13" spans="1:34" x14ac:dyDescent="0.4">
      <c r="A13" s="62">
        <v>9</v>
      </c>
      <c r="B13" s="63" t="s">
        <v>7</v>
      </c>
      <c r="C13" s="64" t="s">
        <v>16</v>
      </c>
      <c r="D13" s="63" t="s">
        <v>131</v>
      </c>
      <c r="E13" s="115">
        <v>6</v>
      </c>
      <c r="F13" s="77">
        <v>1</v>
      </c>
      <c r="G13" s="66">
        <v>1.73</v>
      </c>
      <c r="H13" s="72">
        <v>-2991411.92</v>
      </c>
      <c r="I13" s="73"/>
      <c r="J13" s="116">
        <f t="shared" si="0"/>
        <v>50</v>
      </c>
      <c r="K13" s="116">
        <f t="shared" si="1"/>
        <v>100</v>
      </c>
      <c r="L13" s="116">
        <f t="shared" si="2"/>
        <v>100</v>
      </c>
      <c r="M13" s="116">
        <f t="shared" si="3"/>
        <v>0</v>
      </c>
      <c r="N13" s="117">
        <f t="shared" si="4"/>
        <v>71.428571428571431</v>
      </c>
      <c r="O13" s="77">
        <v>1</v>
      </c>
      <c r="P13" s="82">
        <f t="shared" si="7"/>
        <v>71.428571428571431</v>
      </c>
      <c r="Q13" s="72">
        <f t="shared" si="5"/>
        <v>-498568.65333333332</v>
      </c>
      <c r="R13" s="126" t="s">
        <v>241</v>
      </c>
      <c r="S13" s="119">
        <v>0</v>
      </c>
      <c r="T13" s="119">
        <v>1</v>
      </c>
      <c r="U13" s="127">
        <v>1</v>
      </c>
      <c r="V13" s="127">
        <v>1</v>
      </c>
      <c r="W13" s="119">
        <v>1</v>
      </c>
      <c r="X13" s="119">
        <v>1</v>
      </c>
      <c r="Y13" s="119">
        <v>0</v>
      </c>
      <c r="Z13" s="119">
        <f t="shared" si="8"/>
        <v>5</v>
      </c>
      <c r="AA13" s="122">
        <f t="shared" si="9"/>
        <v>0</v>
      </c>
      <c r="AB13" s="122">
        <f t="shared" si="10"/>
        <v>50</v>
      </c>
      <c r="AC13" s="122">
        <f t="shared" si="11"/>
        <v>50</v>
      </c>
      <c r="AD13" s="122">
        <f t="shared" si="12"/>
        <v>50</v>
      </c>
      <c r="AE13" s="122">
        <f t="shared" si="13"/>
        <v>50</v>
      </c>
      <c r="AF13" s="122">
        <f t="shared" si="14"/>
        <v>50</v>
      </c>
      <c r="AG13" s="123">
        <f t="shared" si="15"/>
        <v>0</v>
      </c>
      <c r="AH13" s="122">
        <f t="shared" si="16"/>
        <v>71.428571428571431</v>
      </c>
    </row>
    <row r="14" spans="1:34" x14ac:dyDescent="0.4">
      <c r="A14" s="62">
        <v>10</v>
      </c>
      <c r="B14" s="63" t="s">
        <v>7</v>
      </c>
      <c r="C14" s="64" t="s">
        <v>17</v>
      </c>
      <c r="D14" s="63" t="s">
        <v>132</v>
      </c>
      <c r="E14" s="115">
        <v>6</v>
      </c>
      <c r="F14" s="81">
        <v>1</v>
      </c>
      <c r="G14" s="66">
        <v>1.28</v>
      </c>
      <c r="H14" s="72">
        <v>-10112760.039999999</v>
      </c>
      <c r="I14" s="73"/>
      <c r="J14" s="116">
        <f t="shared" si="0"/>
        <v>100</v>
      </c>
      <c r="K14" s="116">
        <f t="shared" si="1"/>
        <v>100</v>
      </c>
      <c r="L14" s="116">
        <f t="shared" si="2"/>
        <v>100</v>
      </c>
      <c r="M14" s="116">
        <f t="shared" si="3"/>
        <v>0</v>
      </c>
      <c r="N14" s="117">
        <f t="shared" si="4"/>
        <v>85.714285714285708</v>
      </c>
      <c r="O14" s="81">
        <v>1</v>
      </c>
      <c r="P14" s="82">
        <f t="shared" si="7"/>
        <v>85.714285714285708</v>
      </c>
      <c r="Q14" s="72">
        <f t="shared" si="5"/>
        <v>-1685460.0066666666</v>
      </c>
      <c r="R14" s="126" t="s">
        <v>241</v>
      </c>
      <c r="S14" s="119">
        <v>1</v>
      </c>
      <c r="T14" s="119">
        <v>1</v>
      </c>
      <c r="U14" s="127">
        <v>1</v>
      </c>
      <c r="V14" s="127">
        <v>1</v>
      </c>
      <c r="W14" s="119">
        <v>1</v>
      </c>
      <c r="X14" s="119">
        <v>1</v>
      </c>
      <c r="Y14" s="119">
        <v>0</v>
      </c>
      <c r="Z14" s="119">
        <f t="shared" si="8"/>
        <v>6</v>
      </c>
      <c r="AA14" s="122">
        <f t="shared" si="9"/>
        <v>50</v>
      </c>
      <c r="AB14" s="122">
        <f t="shared" si="10"/>
        <v>50</v>
      </c>
      <c r="AC14" s="122">
        <f t="shared" si="11"/>
        <v>50</v>
      </c>
      <c r="AD14" s="122">
        <f t="shared" si="12"/>
        <v>50</v>
      </c>
      <c r="AE14" s="122">
        <f t="shared" si="13"/>
        <v>50</v>
      </c>
      <c r="AF14" s="122">
        <f t="shared" si="14"/>
        <v>50</v>
      </c>
      <c r="AG14" s="123">
        <f t="shared" si="15"/>
        <v>0</v>
      </c>
      <c r="AH14" s="122">
        <f t="shared" si="16"/>
        <v>85.714285714285708</v>
      </c>
    </row>
    <row r="15" spans="1:34" x14ac:dyDescent="0.4">
      <c r="A15" s="62">
        <v>11</v>
      </c>
      <c r="B15" s="63" t="s">
        <v>7</v>
      </c>
      <c r="C15" s="64" t="s">
        <v>18</v>
      </c>
      <c r="D15" s="63" t="s">
        <v>133</v>
      </c>
      <c r="E15" s="115">
        <v>13</v>
      </c>
      <c r="F15" s="90">
        <v>3</v>
      </c>
      <c r="G15" s="83">
        <v>0.31</v>
      </c>
      <c r="H15" s="72">
        <v>-2410803.5</v>
      </c>
      <c r="I15" s="73"/>
      <c r="J15" s="116">
        <f t="shared" si="0"/>
        <v>50</v>
      </c>
      <c r="K15" s="116">
        <f t="shared" si="1"/>
        <v>50</v>
      </c>
      <c r="L15" s="116">
        <f t="shared" si="2"/>
        <v>100</v>
      </c>
      <c r="M15" s="116">
        <f t="shared" si="3"/>
        <v>100</v>
      </c>
      <c r="N15" s="117">
        <f t="shared" si="4"/>
        <v>71.428571428571431</v>
      </c>
      <c r="O15" s="90">
        <v>3</v>
      </c>
      <c r="P15" s="82">
        <f t="shared" si="7"/>
        <v>71.428571428571431</v>
      </c>
      <c r="Q15" s="72">
        <f t="shared" si="5"/>
        <v>-401800.58333333331</v>
      </c>
      <c r="R15" s="126" t="s">
        <v>241</v>
      </c>
      <c r="S15" s="119">
        <v>0</v>
      </c>
      <c r="T15" s="119">
        <v>1</v>
      </c>
      <c r="U15" s="127">
        <v>0</v>
      </c>
      <c r="V15" s="127">
        <v>1</v>
      </c>
      <c r="W15" s="119">
        <v>1</v>
      </c>
      <c r="X15" s="119">
        <v>1</v>
      </c>
      <c r="Y15" s="119">
        <v>1</v>
      </c>
      <c r="Z15" s="119">
        <f t="shared" si="8"/>
        <v>5</v>
      </c>
      <c r="AA15" s="122">
        <f t="shared" si="9"/>
        <v>0</v>
      </c>
      <c r="AB15" s="122">
        <f t="shared" si="10"/>
        <v>50</v>
      </c>
      <c r="AC15" s="122">
        <f t="shared" si="11"/>
        <v>0</v>
      </c>
      <c r="AD15" s="122">
        <f t="shared" si="12"/>
        <v>50</v>
      </c>
      <c r="AE15" s="122">
        <f t="shared" si="13"/>
        <v>50</v>
      </c>
      <c r="AF15" s="122">
        <f t="shared" si="14"/>
        <v>50</v>
      </c>
      <c r="AG15" s="123">
        <f t="shared" si="15"/>
        <v>100</v>
      </c>
      <c r="AH15" s="122">
        <f t="shared" si="16"/>
        <v>71.428571428571431</v>
      </c>
    </row>
    <row r="16" spans="1:34" x14ac:dyDescent="0.4">
      <c r="A16" s="62">
        <v>12</v>
      </c>
      <c r="B16" s="63" t="s">
        <v>7</v>
      </c>
      <c r="C16" s="64" t="s">
        <v>19</v>
      </c>
      <c r="D16" s="63" t="s">
        <v>134</v>
      </c>
      <c r="E16" s="115">
        <v>2</v>
      </c>
      <c r="F16" s="101">
        <v>4</v>
      </c>
      <c r="G16" s="66">
        <v>0.53</v>
      </c>
      <c r="H16" s="72">
        <v>-167256.47</v>
      </c>
      <c r="I16" s="98" t="s">
        <v>6</v>
      </c>
      <c r="J16" s="116">
        <f t="shared" si="0"/>
        <v>50</v>
      </c>
      <c r="K16" s="116">
        <f t="shared" si="1"/>
        <v>100</v>
      </c>
      <c r="L16" s="116">
        <f t="shared" si="2"/>
        <v>100</v>
      </c>
      <c r="M16" s="116">
        <f t="shared" si="3"/>
        <v>0</v>
      </c>
      <c r="N16" s="117">
        <f t="shared" si="4"/>
        <v>71.428571428571431</v>
      </c>
      <c r="O16" s="101">
        <v>4</v>
      </c>
      <c r="P16" s="82">
        <f t="shared" si="7"/>
        <v>71.428571428571431</v>
      </c>
      <c r="Q16" s="72">
        <f t="shared" si="5"/>
        <v>-27876.078333333335</v>
      </c>
      <c r="R16" s="128" t="s">
        <v>245</v>
      </c>
      <c r="S16" s="119">
        <v>0</v>
      </c>
      <c r="T16" s="119">
        <v>1</v>
      </c>
      <c r="U16" s="127">
        <v>1</v>
      </c>
      <c r="V16" s="127">
        <v>1</v>
      </c>
      <c r="W16" s="119">
        <v>1</v>
      </c>
      <c r="X16" s="119">
        <v>1</v>
      </c>
      <c r="Y16" s="119">
        <v>0</v>
      </c>
      <c r="Z16" s="119">
        <f t="shared" si="8"/>
        <v>5</v>
      </c>
      <c r="AA16" s="122">
        <f t="shared" si="9"/>
        <v>0</v>
      </c>
      <c r="AB16" s="122">
        <f t="shared" si="10"/>
        <v>50</v>
      </c>
      <c r="AC16" s="122">
        <f t="shared" si="11"/>
        <v>50</v>
      </c>
      <c r="AD16" s="122">
        <f t="shared" si="12"/>
        <v>50</v>
      </c>
      <c r="AE16" s="122">
        <f t="shared" si="13"/>
        <v>50</v>
      </c>
      <c r="AF16" s="122">
        <f t="shared" si="14"/>
        <v>50</v>
      </c>
      <c r="AG16" s="123">
        <f t="shared" si="15"/>
        <v>0</v>
      </c>
      <c r="AH16" s="122">
        <f t="shared" si="16"/>
        <v>71.428571428571431</v>
      </c>
    </row>
    <row r="17" spans="1:34" x14ac:dyDescent="0.4">
      <c r="A17" s="62">
        <v>13</v>
      </c>
      <c r="B17" s="63" t="s">
        <v>20</v>
      </c>
      <c r="C17" s="64" t="s">
        <v>21</v>
      </c>
      <c r="D17" s="91" t="s">
        <v>20</v>
      </c>
      <c r="E17" s="120">
        <v>16</v>
      </c>
      <c r="F17" s="79">
        <v>1</v>
      </c>
      <c r="G17" s="66">
        <v>1.21</v>
      </c>
      <c r="H17" s="72">
        <v>15254615.630000001</v>
      </c>
      <c r="I17" s="73"/>
      <c r="J17" s="116">
        <f t="shared" si="0"/>
        <v>50</v>
      </c>
      <c r="K17" s="116">
        <f t="shared" si="1"/>
        <v>100</v>
      </c>
      <c r="L17" s="116">
        <f t="shared" si="2"/>
        <v>0</v>
      </c>
      <c r="M17" s="116">
        <f t="shared" si="3"/>
        <v>100</v>
      </c>
      <c r="N17" s="117">
        <f t="shared" si="4"/>
        <v>57.142857142857139</v>
      </c>
      <c r="O17" s="79">
        <v>1</v>
      </c>
      <c r="P17" s="82">
        <f t="shared" si="7"/>
        <v>57.142857142857139</v>
      </c>
      <c r="Q17" s="72">
        <f t="shared" si="5"/>
        <v>2542435.9383333335</v>
      </c>
      <c r="R17" s="126" t="s">
        <v>241</v>
      </c>
      <c r="S17" s="119">
        <v>0</v>
      </c>
      <c r="T17" s="119">
        <v>1</v>
      </c>
      <c r="U17" s="127">
        <v>1</v>
      </c>
      <c r="V17" s="127">
        <v>1</v>
      </c>
      <c r="W17" s="119">
        <v>0</v>
      </c>
      <c r="X17" s="119">
        <v>0</v>
      </c>
      <c r="Y17" s="119">
        <v>1</v>
      </c>
      <c r="Z17" s="119">
        <f t="shared" si="8"/>
        <v>4</v>
      </c>
      <c r="AA17" s="122">
        <f t="shared" si="9"/>
        <v>0</v>
      </c>
      <c r="AB17" s="122">
        <f t="shared" si="10"/>
        <v>50</v>
      </c>
      <c r="AC17" s="122">
        <f t="shared" si="11"/>
        <v>50</v>
      </c>
      <c r="AD17" s="122">
        <f t="shared" si="12"/>
        <v>50</v>
      </c>
      <c r="AE17" s="122">
        <f t="shared" si="13"/>
        <v>0</v>
      </c>
      <c r="AF17" s="122">
        <f t="shared" si="14"/>
        <v>0</v>
      </c>
      <c r="AG17" s="123">
        <f t="shared" si="15"/>
        <v>100</v>
      </c>
      <c r="AH17" s="122">
        <f t="shared" si="16"/>
        <v>57.142857142857139</v>
      </c>
    </row>
    <row r="18" spans="1:34" x14ac:dyDescent="0.4">
      <c r="A18" s="62">
        <v>14</v>
      </c>
      <c r="B18" s="63" t="s">
        <v>20</v>
      </c>
      <c r="C18" s="64" t="s">
        <v>22</v>
      </c>
      <c r="D18" s="91" t="s">
        <v>135</v>
      </c>
      <c r="E18" s="120">
        <v>6</v>
      </c>
      <c r="F18" s="81">
        <v>1</v>
      </c>
      <c r="G18" s="66">
        <v>1.33</v>
      </c>
      <c r="H18" s="72">
        <v>-7008147.3600000003</v>
      </c>
      <c r="I18" s="73"/>
      <c r="J18" s="116">
        <f t="shared" si="0"/>
        <v>100</v>
      </c>
      <c r="K18" s="116">
        <f t="shared" si="1"/>
        <v>100</v>
      </c>
      <c r="L18" s="116">
        <f t="shared" si="2"/>
        <v>100</v>
      </c>
      <c r="M18" s="116">
        <f t="shared" si="3"/>
        <v>100</v>
      </c>
      <c r="N18" s="117">
        <f t="shared" si="4"/>
        <v>100</v>
      </c>
      <c r="O18" s="81">
        <v>1</v>
      </c>
      <c r="P18" s="82">
        <f t="shared" si="7"/>
        <v>100</v>
      </c>
      <c r="Q18" s="72">
        <f t="shared" si="5"/>
        <v>-1168024.56</v>
      </c>
      <c r="R18" s="126" t="s">
        <v>241</v>
      </c>
      <c r="S18" s="119">
        <v>1</v>
      </c>
      <c r="T18" s="119">
        <v>1</v>
      </c>
      <c r="U18" s="127">
        <v>1</v>
      </c>
      <c r="V18" s="127">
        <v>1</v>
      </c>
      <c r="W18" s="119">
        <v>1</v>
      </c>
      <c r="X18" s="119">
        <v>1</v>
      </c>
      <c r="Y18" s="119">
        <v>1</v>
      </c>
      <c r="Z18" s="119">
        <f t="shared" si="8"/>
        <v>7</v>
      </c>
      <c r="AA18" s="122">
        <f t="shared" si="9"/>
        <v>50</v>
      </c>
      <c r="AB18" s="122">
        <f t="shared" si="10"/>
        <v>50</v>
      </c>
      <c r="AC18" s="122">
        <f t="shared" si="11"/>
        <v>50</v>
      </c>
      <c r="AD18" s="122">
        <f t="shared" si="12"/>
        <v>50</v>
      </c>
      <c r="AE18" s="122">
        <f t="shared" si="13"/>
        <v>50</v>
      </c>
      <c r="AF18" s="122">
        <f t="shared" si="14"/>
        <v>50</v>
      </c>
      <c r="AG18" s="123">
        <f t="shared" si="15"/>
        <v>100</v>
      </c>
      <c r="AH18" s="122">
        <f t="shared" si="16"/>
        <v>100</v>
      </c>
    </row>
    <row r="19" spans="1:34" x14ac:dyDescent="0.4">
      <c r="A19" s="62">
        <v>15</v>
      </c>
      <c r="B19" s="63" t="s">
        <v>20</v>
      </c>
      <c r="C19" s="64" t="s">
        <v>23</v>
      </c>
      <c r="D19" s="91" t="s">
        <v>136</v>
      </c>
      <c r="E19" s="120">
        <v>9</v>
      </c>
      <c r="F19" s="65">
        <v>2</v>
      </c>
      <c r="G19" s="66">
        <v>0.72</v>
      </c>
      <c r="H19" s="72">
        <v>731065.95</v>
      </c>
      <c r="I19" s="73"/>
      <c r="J19" s="116">
        <f t="shared" si="0"/>
        <v>50</v>
      </c>
      <c r="K19" s="116">
        <f t="shared" si="1"/>
        <v>100</v>
      </c>
      <c r="L19" s="116">
        <f t="shared" si="2"/>
        <v>100</v>
      </c>
      <c r="M19" s="116">
        <f t="shared" si="3"/>
        <v>0</v>
      </c>
      <c r="N19" s="117">
        <f t="shared" si="4"/>
        <v>71.428571428571431</v>
      </c>
      <c r="O19" s="65">
        <v>2</v>
      </c>
      <c r="P19" s="82">
        <f t="shared" si="7"/>
        <v>71.428571428571431</v>
      </c>
      <c r="Q19" s="72">
        <f t="shared" si="5"/>
        <v>121844.325</v>
      </c>
      <c r="R19" s="129" t="s">
        <v>243</v>
      </c>
      <c r="S19" s="119">
        <v>0</v>
      </c>
      <c r="T19" s="119">
        <v>1</v>
      </c>
      <c r="U19" s="127">
        <v>1</v>
      </c>
      <c r="V19" s="127">
        <v>1</v>
      </c>
      <c r="W19" s="119">
        <v>1</v>
      </c>
      <c r="X19" s="119">
        <v>1</v>
      </c>
      <c r="Y19" s="119">
        <v>0</v>
      </c>
      <c r="Z19" s="119">
        <f t="shared" si="8"/>
        <v>5</v>
      </c>
      <c r="AA19" s="122">
        <f t="shared" si="9"/>
        <v>0</v>
      </c>
      <c r="AB19" s="122">
        <f t="shared" si="10"/>
        <v>50</v>
      </c>
      <c r="AC19" s="122">
        <f t="shared" si="11"/>
        <v>50</v>
      </c>
      <c r="AD19" s="122">
        <f t="shared" si="12"/>
        <v>50</v>
      </c>
      <c r="AE19" s="122">
        <f t="shared" si="13"/>
        <v>50</v>
      </c>
      <c r="AF19" s="122">
        <f t="shared" si="14"/>
        <v>50</v>
      </c>
      <c r="AG19" s="123">
        <f t="shared" si="15"/>
        <v>0</v>
      </c>
      <c r="AH19" s="122">
        <f t="shared" si="16"/>
        <v>71.428571428571431</v>
      </c>
    </row>
    <row r="20" spans="1:34" x14ac:dyDescent="0.4">
      <c r="A20" s="62">
        <v>16</v>
      </c>
      <c r="B20" s="63" t="s">
        <v>20</v>
      </c>
      <c r="C20" s="64" t="s">
        <v>24</v>
      </c>
      <c r="D20" s="91" t="s">
        <v>137</v>
      </c>
      <c r="E20" s="120">
        <v>13</v>
      </c>
      <c r="F20" s="77">
        <v>1</v>
      </c>
      <c r="G20" s="66">
        <v>0.89</v>
      </c>
      <c r="H20" s="72">
        <v>-3055067.16</v>
      </c>
      <c r="I20" s="73"/>
      <c r="J20" s="116">
        <f t="shared" si="0"/>
        <v>0</v>
      </c>
      <c r="K20" s="116">
        <f t="shared" si="1"/>
        <v>50</v>
      </c>
      <c r="L20" s="116">
        <f t="shared" si="2"/>
        <v>0</v>
      </c>
      <c r="M20" s="116">
        <f t="shared" si="3"/>
        <v>100</v>
      </c>
      <c r="N20" s="117">
        <f t="shared" si="4"/>
        <v>28.571428571428569</v>
      </c>
      <c r="O20" s="77">
        <v>1</v>
      </c>
      <c r="P20" s="78">
        <f t="shared" si="7"/>
        <v>28.571428571428569</v>
      </c>
      <c r="Q20" s="72">
        <f t="shared" si="5"/>
        <v>-509177.86000000004</v>
      </c>
      <c r="R20" s="129" t="s">
        <v>243</v>
      </c>
      <c r="S20" s="119">
        <v>0</v>
      </c>
      <c r="T20" s="119">
        <v>0</v>
      </c>
      <c r="U20" s="127">
        <v>0</v>
      </c>
      <c r="V20" s="127">
        <v>1</v>
      </c>
      <c r="W20" s="119">
        <v>0</v>
      </c>
      <c r="X20" s="119">
        <v>0</v>
      </c>
      <c r="Y20" s="119">
        <v>1</v>
      </c>
      <c r="Z20" s="119">
        <f t="shared" si="8"/>
        <v>2</v>
      </c>
      <c r="AA20" s="122">
        <f t="shared" si="9"/>
        <v>0</v>
      </c>
      <c r="AB20" s="122">
        <f t="shared" si="10"/>
        <v>0</v>
      </c>
      <c r="AC20" s="122">
        <f t="shared" si="11"/>
        <v>0</v>
      </c>
      <c r="AD20" s="122">
        <f t="shared" si="12"/>
        <v>50</v>
      </c>
      <c r="AE20" s="122">
        <f t="shared" si="13"/>
        <v>0</v>
      </c>
      <c r="AF20" s="122">
        <f t="shared" si="14"/>
        <v>0</v>
      </c>
      <c r="AG20" s="123">
        <f t="shared" si="15"/>
        <v>100</v>
      </c>
      <c r="AH20" s="122">
        <f t="shared" si="16"/>
        <v>28.571428571428569</v>
      </c>
    </row>
    <row r="21" spans="1:34" x14ac:dyDescent="0.4">
      <c r="A21" s="62">
        <v>17</v>
      </c>
      <c r="B21" s="63" t="s">
        <v>20</v>
      </c>
      <c r="C21" s="64" t="s">
        <v>25</v>
      </c>
      <c r="D21" s="91" t="s">
        <v>138</v>
      </c>
      <c r="E21" s="120">
        <v>6</v>
      </c>
      <c r="F21" s="79">
        <v>1</v>
      </c>
      <c r="G21" s="66">
        <v>1.55</v>
      </c>
      <c r="H21" s="72">
        <v>-7293413.0999999996</v>
      </c>
      <c r="I21" s="73"/>
      <c r="J21" s="116">
        <f t="shared" si="0"/>
        <v>100</v>
      </c>
      <c r="K21" s="116">
        <f t="shared" si="1"/>
        <v>100</v>
      </c>
      <c r="L21" s="116">
        <f t="shared" si="2"/>
        <v>50</v>
      </c>
      <c r="M21" s="116">
        <f t="shared" si="3"/>
        <v>100</v>
      </c>
      <c r="N21" s="117">
        <f t="shared" si="4"/>
        <v>85.714285714285708</v>
      </c>
      <c r="O21" s="79">
        <v>1</v>
      </c>
      <c r="P21" s="82">
        <f t="shared" si="7"/>
        <v>85.714285714285708</v>
      </c>
      <c r="Q21" s="72">
        <f t="shared" si="5"/>
        <v>-1215568.8499999999</v>
      </c>
      <c r="R21" s="126" t="s">
        <v>241</v>
      </c>
      <c r="S21" s="119">
        <v>1</v>
      </c>
      <c r="T21" s="119">
        <v>1</v>
      </c>
      <c r="U21" s="127">
        <v>1</v>
      </c>
      <c r="V21" s="127">
        <v>1</v>
      </c>
      <c r="W21" s="119">
        <v>0</v>
      </c>
      <c r="X21" s="119">
        <v>1</v>
      </c>
      <c r="Y21" s="119">
        <v>1</v>
      </c>
      <c r="Z21" s="119">
        <f t="shared" si="8"/>
        <v>6</v>
      </c>
      <c r="AA21" s="122">
        <f t="shared" si="9"/>
        <v>50</v>
      </c>
      <c r="AB21" s="122">
        <f t="shared" si="10"/>
        <v>50</v>
      </c>
      <c r="AC21" s="122">
        <f t="shared" si="11"/>
        <v>50</v>
      </c>
      <c r="AD21" s="122">
        <f t="shared" si="12"/>
        <v>50</v>
      </c>
      <c r="AE21" s="122">
        <f t="shared" si="13"/>
        <v>0</v>
      </c>
      <c r="AF21" s="122">
        <f t="shared" si="14"/>
        <v>50</v>
      </c>
      <c r="AG21" s="123">
        <f t="shared" si="15"/>
        <v>100</v>
      </c>
      <c r="AH21" s="122">
        <f t="shared" si="16"/>
        <v>85.714285714285708</v>
      </c>
    </row>
    <row r="22" spans="1:34" x14ac:dyDescent="0.4">
      <c r="A22" s="62">
        <v>18</v>
      </c>
      <c r="B22" s="63" t="s">
        <v>20</v>
      </c>
      <c r="C22" s="64" t="s">
        <v>26</v>
      </c>
      <c r="D22" s="91" t="s">
        <v>139</v>
      </c>
      <c r="E22" s="120">
        <v>6</v>
      </c>
      <c r="F22" s="92">
        <v>0</v>
      </c>
      <c r="G22" s="66">
        <v>1.79</v>
      </c>
      <c r="H22" s="72">
        <v>8050445.9299999997</v>
      </c>
      <c r="I22" s="73"/>
      <c r="J22" s="116">
        <f t="shared" si="0"/>
        <v>50</v>
      </c>
      <c r="K22" s="116">
        <f t="shared" si="1"/>
        <v>100</v>
      </c>
      <c r="L22" s="116">
        <f t="shared" si="2"/>
        <v>50</v>
      </c>
      <c r="M22" s="116">
        <f t="shared" si="3"/>
        <v>0</v>
      </c>
      <c r="N22" s="117">
        <f t="shared" si="4"/>
        <v>57.142857142857139</v>
      </c>
      <c r="O22" s="92">
        <v>0</v>
      </c>
      <c r="P22" s="82">
        <f t="shared" si="7"/>
        <v>57.142857142857139</v>
      </c>
      <c r="Q22" s="72">
        <f t="shared" si="5"/>
        <v>1341740.9883333333</v>
      </c>
      <c r="R22" s="126" t="s">
        <v>241</v>
      </c>
      <c r="S22" s="119">
        <v>0</v>
      </c>
      <c r="T22" s="119">
        <v>1</v>
      </c>
      <c r="U22" s="127">
        <v>1</v>
      </c>
      <c r="V22" s="127">
        <v>1</v>
      </c>
      <c r="W22" s="119">
        <v>0</v>
      </c>
      <c r="X22" s="119">
        <v>1</v>
      </c>
      <c r="Y22" s="119">
        <v>0</v>
      </c>
      <c r="Z22" s="119">
        <f t="shared" si="8"/>
        <v>4</v>
      </c>
      <c r="AA22" s="122">
        <f t="shared" si="9"/>
        <v>0</v>
      </c>
      <c r="AB22" s="122">
        <f t="shared" si="10"/>
        <v>50</v>
      </c>
      <c r="AC22" s="122">
        <f t="shared" si="11"/>
        <v>50</v>
      </c>
      <c r="AD22" s="122">
        <f t="shared" si="12"/>
        <v>50</v>
      </c>
      <c r="AE22" s="122">
        <f t="shared" si="13"/>
        <v>0</v>
      </c>
      <c r="AF22" s="122">
        <f t="shared" si="14"/>
        <v>50</v>
      </c>
      <c r="AG22" s="123">
        <f t="shared" si="15"/>
        <v>0</v>
      </c>
      <c r="AH22" s="122">
        <f t="shared" si="16"/>
        <v>57.142857142857139</v>
      </c>
    </row>
    <row r="23" spans="1:34" x14ac:dyDescent="0.4">
      <c r="A23" s="62">
        <v>19</v>
      </c>
      <c r="B23" s="63" t="s">
        <v>20</v>
      </c>
      <c r="C23" s="64" t="s">
        <v>27</v>
      </c>
      <c r="D23" s="91" t="s">
        <v>140</v>
      </c>
      <c r="E23" s="120">
        <v>6</v>
      </c>
      <c r="F23" s="79">
        <v>1</v>
      </c>
      <c r="G23" s="66">
        <v>0.92</v>
      </c>
      <c r="H23" s="72">
        <v>-6269179.3499999996</v>
      </c>
      <c r="I23" s="73"/>
      <c r="J23" s="116">
        <f t="shared" si="0"/>
        <v>50</v>
      </c>
      <c r="K23" s="116">
        <f t="shared" si="1"/>
        <v>100</v>
      </c>
      <c r="L23" s="116">
        <f t="shared" si="2"/>
        <v>50</v>
      </c>
      <c r="M23" s="116">
        <f t="shared" si="3"/>
        <v>100</v>
      </c>
      <c r="N23" s="117">
        <f t="shared" si="4"/>
        <v>71.428571428571431</v>
      </c>
      <c r="O23" s="79">
        <v>1</v>
      </c>
      <c r="P23" s="82">
        <f t="shared" si="7"/>
        <v>71.428571428571431</v>
      </c>
      <c r="Q23" s="72">
        <f t="shared" si="5"/>
        <v>-1044863.225</v>
      </c>
      <c r="R23" s="126" t="s">
        <v>241</v>
      </c>
      <c r="S23" s="119">
        <v>0</v>
      </c>
      <c r="T23" s="119">
        <v>1</v>
      </c>
      <c r="U23" s="127">
        <v>1</v>
      </c>
      <c r="V23" s="127">
        <v>1</v>
      </c>
      <c r="W23" s="119">
        <v>1</v>
      </c>
      <c r="X23" s="119">
        <v>0</v>
      </c>
      <c r="Y23" s="119">
        <v>1</v>
      </c>
      <c r="Z23" s="119">
        <f t="shared" si="8"/>
        <v>5</v>
      </c>
      <c r="AA23" s="122">
        <f t="shared" si="9"/>
        <v>0</v>
      </c>
      <c r="AB23" s="122">
        <f t="shared" si="10"/>
        <v>50</v>
      </c>
      <c r="AC23" s="122">
        <f t="shared" si="11"/>
        <v>50</v>
      </c>
      <c r="AD23" s="122">
        <f t="shared" si="12"/>
        <v>50</v>
      </c>
      <c r="AE23" s="122">
        <f t="shared" si="13"/>
        <v>50</v>
      </c>
      <c r="AF23" s="122">
        <f t="shared" si="14"/>
        <v>0</v>
      </c>
      <c r="AG23" s="123">
        <f t="shared" si="15"/>
        <v>100</v>
      </c>
      <c r="AH23" s="122">
        <f t="shared" si="16"/>
        <v>71.428571428571431</v>
      </c>
    </row>
    <row r="24" spans="1:34" x14ac:dyDescent="0.4">
      <c r="A24" s="62">
        <v>20</v>
      </c>
      <c r="B24" s="63" t="s">
        <v>20</v>
      </c>
      <c r="C24" s="64" t="s">
        <v>28</v>
      </c>
      <c r="D24" s="91" t="s">
        <v>141</v>
      </c>
      <c r="E24" s="120">
        <v>2</v>
      </c>
      <c r="F24" s="101">
        <v>4</v>
      </c>
      <c r="G24" s="83">
        <v>0.48</v>
      </c>
      <c r="H24" s="72">
        <v>-1213989.1000000001</v>
      </c>
      <c r="I24" s="98" t="s">
        <v>6</v>
      </c>
      <c r="J24" s="116">
        <f t="shared" si="0"/>
        <v>50</v>
      </c>
      <c r="K24" s="116">
        <f t="shared" si="1"/>
        <v>100</v>
      </c>
      <c r="L24" s="116">
        <f t="shared" si="2"/>
        <v>100</v>
      </c>
      <c r="M24" s="116">
        <f t="shared" si="3"/>
        <v>100</v>
      </c>
      <c r="N24" s="117">
        <f t="shared" si="4"/>
        <v>85.714285714285708</v>
      </c>
      <c r="O24" s="101">
        <v>4</v>
      </c>
      <c r="P24" s="82">
        <f t="shared" si="7"/>
        <v>85.714285714285708</v>
      </c>
      <c r="Q24" s="72">
        <f t="shared" si="5"/>
        <v>-202331.51666666669</v>
      </c>
      <c r="R24" s="128" t="s">
        <v>245</v>
      </c>
      <c r="S24" s="119">
        <v>0</v>
      </c>
      <c r="T24" s="119">
        <v>1</v>
      </c>
      <c r="U24" s="127">
        <v>1</v>
      </c>
      <c r="V24" s="127">
        <v>1</v>
      </c>
      <c r="W24" s="119">
        <v>1</v>
      </c>
      <c r="X24" s="119">
        <v>1</v>
      </c>
      <c r="Y24" s="119">
        <v>1</v>
      </c>
      <c r="Z24" s="119">
        <f t="shared" si="8"/>
        <v>6</v>
      </c>
      <c r="AA24" s="122">
        <f t="shared" si="9"/>
        <v>0</v>
      </c>
      <c r="AB24" s="122">
        <f t="shared" si="10"/>
        <v>50</v>
      </c>
      <c r="AC24" s="122">
        <f t="shared" si="11"/>
        <v>50</v>
      </c>
      <c r="AD24" s="122">
        <f t="shared" si="12"/>
        <v>50</v>
      </c>
      <c r="AE24" s="122">
        <f t="shared" si="13"/>
        <v>50</v>
      </c>
      <c r="AF24" s="122">
        <f t="shared" si="14"/>
        <v>50</v>
      </c>
      <c r="AG24" s="123">
        <f t="shared" si="15"/>
        <v>100</v>
      </c>
      <c r="AH24" s="122">
        <f t="shared" si="16"/>
        <v>85.714285714285708</v>
      </c>
    </row>
    <row r="25" spans="1:34" x14ac:dyDescent="0.4">
      <c r="A25" s="62">
        <v>21</v>
      </c>
      <c r="B25" s="63" t="s">
        <v>29</v>
      </c>
      <c r="C25" s="64" t="s">
        <v>30</v>
      </c>
      <c r="D25" s="91" t="s">
        <v>29</v>
      </c>
      <c r="E25" s="120">
        <v>17</v>
      </c>
      <c r="F25" s="79">
        <v>1</v>
      </c>
      <c r="G25" s="66">
        <v>0.76</v>
      </c>
      <c r="H25" s="72">
        <v>594797889.75</v>
      </c>
      <c r="I25" s="73"/>
      <c r="J25" s="116">
        <f t="shared" si="0"/>
        <v>100</v>
      </c>
      <c r="K25" s="116">
        <f t="shared" si="1"/>
        <v>50</v>
      </c>
      <c r="L25" s="116">
        <f t="shared" si="2"/>
        <v>0</v>
      </c>
      <c r="M25" s="116">
        <f t="shared" si="3"/>
        <v>100</v>
      </c>
      <c r="N25" s="117">
        <f t="shared" si="4"/>
        <v>57.142857142857139</v>
      </c>
      <c r="O25" s="79">
        <v>1</v>
      </c>
      <c r="P25" s="82">
        <f t="shared" si="7"/>
        <v>57.142857142857139</v>
      </c>
      <c r="Q25" s="72">
        <f t="shared" si="5"/>
        <v>99132981.625</v>
      </c>
      <c r="R25" s="129" t="s">
        <v>243</v>
      </c>
      <c r="S25" s="119">
        <v>1</v>
      </c>
      <c r="T25" s="119">
        <v>1</v>
      </c>
      <c r="U25" s="127">
        <v>0</v>
      </c>
      <c r="V25" s="127">
        <v>1</v>
      </c>
      <c r="W25" s="119">
        <v>0</v>
      </c>
      <c r="X25" s="119">
        <v>0</v>
      </c>
      <c r="Y25" s="119">
        <v>1</v>
      </c>
      <c r="Z25" s="119">
        <f t="shared" si="8"/>
        <v>4</v>
      </c>
      <c r="AA25" s="122">
        <f t="shared" si="9"/>
        <v>50</v>
      </c>
      <c r="AB25" s="122">
        <f t="shared" si="10"/>
        <v>50</v>
      </c>
      <c r="AC25" s="122">
        <f t="shared" si="11"/>
        <v>0</v>
      </c>
      <c r="AD25" s="122">
        <f t="shared" si="12"/>
        <v>50</v>
      </c>
      <c r="AE25" s="122">
        <f t="shared" si="13"/>
        <v>0</v>
      </c>
      <c r="AF25" s="122">
        <f t="shared" si="14"/>
        <v>0</v>
      </c>
      <c r="AG25" s="123">
        <f t="shared" si="15"/>
        <v>100</v>
      </c>
      <c r="AH25" s="122">
        <f t="shared" si="16"/>
        <v>57.142857142857139</v>
      </c>
    </row>
    <row r="26" spans="1:34" x14ac:dyDescent="0.4">
      <c r="A26" s="62">
        <v>22</v>
      </c>
      <c r="B26" s="63" t="s">
        <v>29</v>
      </c>
      <c r="C26" s="64" t="s">
        <v>31</v>
      </c>
      <c r="D26" s="91" t="s">
        <v>142</v>
      </c>
      <c r="E26" s="120">
        <v>5</v>
      </c>
      <c r="F26" s="81">
        <v>1</v>
      </c>
      <c r="G26" s="66">
        <v>1.8</v>
      </c>
      <c r="H26" s="72">
        <v>-2137080.36</v>
      </c>
      <c r="I26" s="73"/>
      <c r="J26" s="116">
        <f t="shared" si="0"/>
        <v>100</v>
      </c>
      <c r="K26" s="116">
        <f t="shared" si="1"/>
        <v>100</v>
      </c>
      <c r="L26" s="116">
        <f t="shared" si="2"/>
        <v>100</v>
      </c>
      <c r="M26" s="116">
        <f t="shared" si="3"/>
        <v>100</v>
      </c>
      <c r="N26" s="117">
        <f t="shared" si="4"/>
        <v>100</v>
      </c>
      <c r="O26" s="81">
        <v>1</v>
      </c>
      <c r="P26" s="82">
        <f t="shared" si="7"/>
        <v>100</v>
      </c>
      <c r="Q26" s="72">
        <f t="shared" si="5"/>
        <v>-356180.06</v>
      </c>
      <c r="R26" s="126" t="s">
        <v>241</v>
      </c>
      <c r="S26" s="119">
        <v>1</v>
      </c>
      <c r="T26" s="119">
        <v>1</v>
      </c>
      <c r="U26" s="127">
        <v>1</v>
      </c>
      <c r="V26" s="127">
        <v>1</v>
      </c>
      <c r="W26" s="119">
        <v>1</v>
      </c>
      <c r="X26" s="119">
        <v>1</v>
      </c>
      <c r="Y26" s="119">
        <v>1</v>
      </c>
      <c r="Z26" s="119">
        <f t="shared" si="8"/>
        <v>7</v>
      </c>
      <c r="AA26" s="122">
        <f t="shared" si="9"/>
        <v>50</v>
      </c>
      <c r="AB26" s="122">
        <f t="shared" si="10"/>
        <v>50</v>
      </c>
      <c r="AC26" s="122">
        <f t="shared" si="11"/>
        <v>50</v>
      </c>
      <c r="AD26" s="122">
        <f t="shared" si="12"/>
        <v>50</v>
      </c>
      <c r="AE26" s="122">
        <f t="shared" si="13"/>
        <v>50</v>
      </c>
      <c r="AF26" s="122">
        <f t="shared" si="14"/>
        <v>50</v>
      </c>
      <c r="AG26" s="123">
        <f t="shared" si="15"/>
        <v>100</v>
      </c>
      <c r="AH26" s="122">
        <f t="shared" si="16"/>
        <v>100</v>
      </c>
    </row>
    <row r="27" spans="1:34" x14ac:dyDescent="0.4">
      <c r="A27" s="62">
        <v>23</v>
      </c>
      <c r="B27" s="63" t="s">
        <v>29</v>
      </c>
      <c r="C27" s="64" t="s">
        <v>32</v>
      </c>
      <c r="D27" s="91" t="s">
        <v>143</v>
      </c>
      <c r="E27" s="120">
        <v>6</v>
      </c>
      <c r="F27" s="90">
        <v>3</v>
      </c>
      <c r="G27" s="66">
        <v>0.59</v>
      </c>
      <c r="H27" s="72">
        <v>4650932.6399999997</v>
      </c>
      <c r="I27" s="73"/>
      <c r="J27" s="116">
        <f t="shared" si="0"/>
        <v>100</v>
      </c>
      <c r="K27" s="116">
        <f t="shared" si="1"/>
        <v>100</v>
      </c>
      <c r="L27" s="116">
        <f t="shared" si="2"/>
        <v>50</v>
      </c>
      <c r="M27" s="116">
        <f t="shared" si="3"/>
        <v>0</v>
      </c>
      <c r="N27" s="117">
        <f t="shared" si="4"/>
        <v>71.428571428571431</v>
      </c>
      <c r="O27" s="90">
        <v>3</v>
      </c>
      <c r="P27" s="82">
        <f t="shared" si="7"/>
        <v>71.428571428571431</v>
      </c>
      <c r="Q27" s="72">
        <f t="shared" si="5"/>
        <v>775155.44</v>
      </c>
      <c r="R27" s="126" t="s">
        <v>241</v>
      </c>
      <c r="S27" s="119">
        <v>1</v>
      </c>
      <c r="T27" s="119">
        <v>1</v>
      </c>
      <c r="U27" s="127">
        <v>1</v>
      </c>
      <c r="V27" s="127">
        <v>1</v>
      </c>
      <c r="W27" s="119">
        <v>1</v>
      </c>
      <c r="X27" s="119">
        <v>0</v>
      </c>
      <c r="Y27" s="119">
        <v>0</v>
      </c>
      <c r="Z27" s="119">
        <f t="shared" si="8"/>
        <v>5</v>
      </c>
      <c r="AA27" s="122">
        <f t="shared" si="9"/>
        <v>50</v>
      </c>
      <c r="AB27" s="122">
        <f t="shared" si="10"/>
        <v>50</v>
      </c>
      <c r="AC27" s="122">
        <f t="shared" si="11"/>
        <v>50</v>
      </c>
      <c r="AD27" s="122">
        <f t="shared" si="12"/>
        <v>50</v>
      </c>
      <c r="AE27" s="122">
        <f t="shared" si="13"/>
        <v>50</v>
      </c>
      <c r="AF27" s="122">
        <f t="shared" si="14"/>
        <v>0</v>
      </c>
      <c r="AG27" s="123">
        <f t="shared" si="15"/>
        <v>0</v>
      </c>
      <c r="AH27" s="122">
        <f t="shared" si="16"/>
        <v>71.428571428571431</v>
      </c>
    </row>
    <row r="28" spans="1:34" x14ac:dyDescent="0.4">
      <c r="A28" s="62">
        <v>24</v>
      </c>
      <c r="B28" s="63" t="s">
        <v>29</v>
      </c>
      <c r="C28" s="64" t="s">
        <v>33</v>
      </c>
      <c r="D28" s="91" t="s">
        <v>144</v>
      </c>
      <c r="E28" s="120">
        <v>6</v>
      </c>
      <c r="F28" s="92">
        <v>0</v>
      </c>
      <c r="G28" s="66">
        <v>1.1399999999999999</v>
      </c>
      <c r="H28" s="72">
        <v>12662092.140000001</v>
      </c>
      <c r="I28" s="73"/>
      <c r="J28" s="116">
        <f t="shared" si="0"/>
        <v>100</v>
      </c>
      <c r="K28" s="116">
        <f t="shared" si="1"/>
        <v>100</v>
      </c>
      <c r="L28" s="116">
        <f t="shared" si="2"/>
        <v>100</v>
      </c>
      <c r="M28" s="116">
        <f t="shared" si="3"/>
        <v>0</v>
      </c>
      <c r="N28" s="117">
        <f t="shared" si="4"/>
        <v>85.714285714285708</v>
      </c>
      <c r="O28" s="92">
        <v>0</v>
      </c>
      <c r="P28" s="82">
        <f t="shared" si="7"/>
        <v>85.714285714285708</v>
      </c>
      <c r="Q28" s="72">
        <f t="shared" si="5"/>
        <v>2110348.69</v>
      </c>
      <c r="R28" s="126" t="s">
        <v>241</v>
      </c>
      <c r="S28" s="119">
        <v>1</v>
      </c>
      <c r="T28" s="119">
        <v>1</v>
      </c>
      <c r="U28" s="127">
        <v>1</v>
      </c>
      <c r="V28" s="127">
        <v>1</v>
      </c>
      <c r="W28" s="119">
        <v>1</v>
      </c>
      <c r="X28" s="119">
        <v>1</v>
      </c>
      <c r="Y28" s="119">
        <v>0</v>
      </c>
      <c r="Z28" s="119">
        <f t="shared" si="8"/>
        <v>6</v>
      </c>
      <c r="AA28" s="122">
        <f t="shared" si="9"/>
        <v>50</v>
      </c>
      <c r="AB28" s="122">
        <f t="shared" si="10"/>
        <v>50</v>
      </c>
      <c r="AC28" s="122">
        <f t="shared" si="11"/>
        <v>50</v>
      </c>
      <c r="AD28" s="122">
        <f t="shared" si="12"/>
        <v>50</v>
      </c>
      <c r="AE28" s="122">
        <f t="shared" si="13"/>
        <v>50</v>
      </c>
      <c r="AF28" s="122">
        <f t="shared" si="14"/>
        <v>50</v>
      </c>
      <c r="AG28" s="123">
        <f t="shared" si="15"/>
        <v>0</v>
      </c>
      <c r="AH28" s="122">
        <f t="shared" si="16"/>
        <v>85.714285714285708</v>
      </c>
    </row>
    <row r="29" spans="1:34" x14ac:dyDescent="0.4">
      <c r="A29" s="62">
        <v>25</v>
      </c>
      <c r="B29" s="63" t="s">
        <v>29</v>
      </c>
      <c r="C29" s="64" t="s">
        <v>34</v>
      </c>
      <c r="D29" s="91" t="s">
        <v>145</v>
      </c>
      <c r="E29" s="120">
        <v>2</v>
      </c>
      <c r="F29" s="90">
        <v>3</v>
      </c>
      <c r="G29" s="83">
        <v>0.41</v>
      </c>
      <c r="H29" s="72">
        <v>738142.32</v>
      </c>
      <c r="I29" s="73"/>
      <c r="J29" s="116">
        <f t="shared" si="0"/>
        <v>50</v>
      </c>
      <c r="K29" s="116">
        <f t="shared" si="1"/>
        <v>50</v>
      </c>
      <c r="L29" s="116">
        <f t="shared" si="2"/>
        <v>100</v>
      </c>
      <c r="M29" s="116">
        <f t="shared" si="3"/>
        <v>0</v>
      </c>
      <c r="N29" s="117">
        <f t="shared" si="4"/>
        <v>57.142857142857139</v>
      </c>
      <c r="O29" s="90">
        <v>3</v>
      </c>
      <c r="P29" s="82">
        <f t="shared" si="7"/>
        <v>57.142857142857139</v>
      </c>
      <c r="Q29" s="72">
        <f t="shared" si="5"/>
        <v>123023.71999999999</v>
      </c>
      <c r="R29" s="129" t="s">
        <v>243</v>
      </c>
      <c r="S29" s="119">
        <v>0</v>
      </c>
      <c r="T29" s="119">
        <v>1</v>
      </c>
      <c r="U29" s="127">
        <v>0</v>
      </c>
      <c r="V29" s="127">
        <v>1</v>
      </c>
      <c r="W29" s="119">
        <v>1</v>
      </c>
      <c r="X29" s="119">
        <v>1</v>
      </c>
      <c r="Y29" s="119">
        <v>0</v>
      </c>
      <c r="Z29" s="119">
        <f t="shared" si="8"/>
        <v>4</v>
      </c>
      <c r="AA29" s="122">
        <f t="shared" si="9"/>
        <v>0</v>
      </c>
      <c r="AB29" s="122">
        <f t="shared" si="10"/>
        <v>50</v>
      </c>
      <c r="AC29" s="122">
        <f t="shared" si="11"/>
        <v>0</v>
      </c>
      <c r="AD29" s="122">
        <f t="shared" si="12"/>
        <v>50</v>
      </c>
      <c r="AE29" s="122">
        <f t="shared" si="13"/>
        <v>50</v>
      </c>
      <c r="AF29" s="122">
        <f t="shared" si="14"/>
        <v>50</v>
      </c>
      <c r="AG29" s="123">
        <f t="shared" si="15"/>
        <v>0</v>
      </c>
      <c r="AH29" s="122">
        <f t="shared" si="16"/>
        <v>57.142857142857139</v>
      </c>
    </row>
    <row r="30" spans="1:34" x14ac:dyDescent="0.4">
      <c r="A30" s="62">
        <v>26</v>
      </c>
      <c r="B30" s="63" t="s">
        <v>29</v>
      </c>
      <c r="C30" s="64" t="s">
        <v>35</v>
      </c>
      <c r="D30" s="91" t="s">
        <v>146</v>
      </c>
      <c r="E30" s="120">
        <v>5</v>
      </c>
      <c r="F30" s="77">
        <v>1</v>
      </c>
      <c r="G30" s="66">
        <v>0.99</v>
      </c>
      <c r="H30" s="72">
        <v>1182447.74</v>
      </c>
      <c r="I30" s="73"/>
      <c r="J30" s="116">
        <f t="shared" si="0"/>
        <v>50</v>
      </c>
      <c r="K30" s="116">
        <f t="shared" si="1"/>
        <v>100</v>
      </c>
      <c r="L30" s="116">
        <f t="shared" si="2"/>
        <v>100</v>
      </c>
      <c r="M30" s="116">
        <f t="shared" si="3"/>
        <v>0</v>
      </c>
      <c r="N30" s="117">
        <f t="shared" si="4"/>
        <v>71.428571428571431</v>
      </c>
      <c r="O30" s="77">
        <v>1</v>
      </c>
      <c r="P30" s="82">
        <f t="shared" si="7"/>
        <v>71.428571428571431</v>
      </c>
      <c r="Q30" s="72">
        <f t="shared" si="5"/>
        <v>197074.62333333332</v>
      </c>
      <c r="R30" s="126" t="s">
        <v>241</v>
      </c>
      <c r="S30" s="119">
        <v>0</v>
      </c>
      <c r="T30" s="119">
        <v>1</v>
      </c>
      <c r="U30" s="127">
        <v>1</v>
      </c>
      <c r="V30" s="127">
        <v>1</v>
      </c>
      <c r="W30" s="119">
        <v>1</v>
      </c>
      <c r="X30" s="119">
        <v>1</v>
      </c>
      <c r="Y30" s="119">
        <v>0</v>
      </c>
      <c r="Z30" s="119">
        <f t="shared" si="8"/>
        <v>5</v>
      </c>
      <c r="AA30" s="122">
        <f t="shared" si="9"/>
        <v>0</v>
      </c>
      <c r="AB30" s="122">
        <f t="shared" si="10"/>
        <v>50</v>
      </c>
      <c r="AC30" s="122">
        <f t="shared" si="11"/>
        <v>50</v>
      </c>
      <c r="AD30" s="122">
        <f t="shared" si="12"/>
        <v>50</v>
      </c>
      <c r="AE30" s="122">
        <f t="shared" si="13"/>
        <v>50</v>
      </c>
      <c r="AF30" s="122">
        <f t="shared" si="14"/>
        <v>50</v>
      </c>
      <c r="AG30" s="123">
        <f t="shared" si="15"/>
        <v>0</v>
      </c>
      <c r="AH30" s="122">
        <f t="shared" si="16"/>
        <v>71.428571428571431</v>
      </c>
    </row>
    <row r="31" spans="1:34" x14ac:dyDescent="0.4">
      <c r="A31" s="62">
        <v>27</v>
      </c>
      <c r="B31" s="63" t="s">
        <v>29</v>
      </c>
      <c r="C31" s="64" t="s">
        <v>36</v>
      </c>
      <c r="D31" s="91" t="s">
        <v>147</v>
      </c>
      <c r="E31" s="120">
        <v>5</v>
      </c>
      <c r="F31" s="79">
        <v>1</v>
      </c>
      <c r="G31" s="66">
        <v>1.03</v>
      </c>
      <c r="H31" s="72">
        <v>-6044489.79</v>
      </c>
      <c r="I31" s="73"/>
      <c r="J31" s="116">
        <f t="shared" si="0"/>
        <v>50</v>
      </c>
      <c r="K31" s="116">
        <f t="shared" si="1"/>
        <v>100</v>
      </c>
      <c r="L31" s="116">
        <f t="shared" si="2"/>
        <v>0</v>
      </c>
      <c r="M31" s="116">
        <f t="shared" si="3"/>
        <v>100</v>
      </c>
      <c r="N31" s="117">
        <f t="shared" si="4"/>
        <v>57.142857142857139</v>
      </c>
      <c r="O31" s="79">
        <v>1</v>
      </c>
      <c r="P31" s="82">
        <f t="shared" si="7"/>
        <v>57.142857142857139</v>
      </c>
      <c r="Q31" s="72">
        <f t="shared" si="5"/>
        <v>-1007414.965</v>
      </c>
      <c r="R31" s="129" t="s">
        <v>243</v>
      </c>
      <c r="S31" s="119">
        <v>0</v>
      </c>
      <c r="T31" s="119">
        <v>1</v>
      </c>
      <c r="U31" s="127">
        <v>1</v>
      </c>
      <c r="V31" s="127">
        <v>1</v>
      </c>
      <c r="W31" s="119">
        <v>0</v>
      </c>
      <c r="X31" s="119">
        <v>0</v>
      </c>
      <c r="Y31" s="119">
        <v>1</v>
      </c>
      <c r="Z31" s="119">
        <f t="shared" si="8"/>
        <v>4</v>
      </c>
      <c r="AA31" s="122">
        <f t="shared" si="9"/>
        <v>0</v>
      </c>
      <c r="AB31" s="122">
        <f t="shared" si="10"/>
        <v>50</v>
      </c>
      <c r="AC31" s="122">
        <f t="shared" si="11"/>
        <v>50</v>
      </c>
      <c r="AD31" s="122">
        <f t="shared" si="12"/>
        <v>50</v>
      </c>
      <c r="AE31" s="122">
        <f t="shared" si="13"/>
        <v>0</v>
      </c>
      <c r="AF31" s="122">
        <f t="shared" si="14"/>
        <v>0</v>
      </c>
      <c r="AG31" s="123">
        <f t="shared" si="15"/>
        <v>100</v>
      </c>
      <c r="AH31" s="122">
        <f t="shared" si="16"/>
        <v>57.142857142857139</v>
      </c>
    </row>
    <row r="32" spans="1:34" x14ac:dyDescent="0.4">
      <c r="A32" s="62">
        <v>28</v>
      </c>
      <c r="B32" s="63" t="s">
        <v>29</v>
      </c>
      <c r="C32" s="64" t="s">
        <v>37</v>
      </c>
      <c r="D32" s="91" t="s">
        <v>148</v>
      </c>
      <c r="E32" s="120">
        <v>13</v>
      </c>
      <c r="F32" s="88">
        <v>6</v>
      </c>
      <c r="G32" s="83">
        <v>0.32</v>
      </c>
      <c r="H32" s="72">
        <v>-12882232.609999999</v>
      </c>
      <c r="I32" s="94" t="s">
        <v>208</v>
      </c>
      <c r="J32" s="116">
        <f t="shared" si="0"/>
        <v>100</v>
      </c>
      <c r="K32" s="116">
        <f t="shared" si="1"/>
        <v>100</v>
      </c>
      <c r="L32" s="116">
        <f t="shared" si="2"/>
        <v>50</v>
      </c>
      <c r="M32" s="116">
        <f t="shared" si="3"/>
        <v>100</v>
      </c>
      <c r="N32" s="117">
        <f t="shared" si="4"/>
        <v>85.714285714285708</v>
      </c>
      <c r="O32" s="88">
        <v>6</v>
      </c>
      <c r="P32" s="82">
        <f t="shared" si="7"/>
        <v>85.714285714285708</v>
      </c>
      <c r="Q32" s="72">
        <f t="shared" si="5"/>
        <v>-2147038.7683333331</v>
      </c>
      <c r="R32" s="129" t="s">
        <v>243</v>
      </c>
      <c r="S32" s="119">
        <v>1</v>
      </c>
      <c r="T32" s="119">
        <v>1</v>
      </c>
      <c r="U32" s="127">
        <v>1</v>
      </c>
      <c r="V32" s="127">
        <v>1</v>
      </c>
      <c r="W32" s="119">
        <v>1</v>
      </c>
      <c r="X32" s="119">
        <v>0</v>
      </c>
      <c r="Y32" s="119">
        <v>1</v>
      </c>
      <c r="Z32" s="119">
        <f t="shared" si="8"/>
        <v>6</v>
      </c>
      <c r="AA32" s="122">
        <f t="shared" si="9"/>
        <v>50</v>
      </c>
      <c r="AB32" s="122">
        <f t="shared" si="10"/>
        <v>50</v>
      </c>
      <c r="AC32" s="122">
        <f t="shared" si="11"/>
        <v>50</v>
      </c>
      <c r="AD32" s="122">
        <f t="shared" si="12"/>
        <v>50</v>
      </c>
      <c r="AE32" s="122">
        <f t="shared" si="13"/>
        <v>50</v>
      </c>
      <c r="AF32" s="122">
        <f t="shared" si="14"/>
        <v>0</v>
      </c>
      <c r="AG32" s="123">
        <f t="shared" si="15"/>
        <v>100</v>
      </c>
      <c r="AH32" s="122">
        <f t="shared" si="16"/>
        <v>85.714285714285708</v>
      </c>
    </row>
    <row r="33" spans="1:34" x14ac:dyDescent="0.4">
      <c r="A33" s="62">
        <v>29</v>
      </c>
      <c r="B33" s="63" t="s">
        <v>29</v>
      </c>
      <c r="C33" s="64" t="s">
        <v>38</v>
      </c>
      <c r="D33" s="91" t="s">
        <v>149</v>
      </c>
      <c r="E33" s="120">
        <v>5</v>
      </c>
      <c r="F33" s="90">
        <v>3</v>
      </c>
      <c r="G33" s="66">
        <v>0.57999999999999996</v>
      </c>
      <c r="H33" s="72">
        <v>879220.48</v>
      </c>
      <c r="I33" s="73"/>
      <c r="J33" s="116">
        <f t="shared" si="0"/>
        <v>100</v>
      </c>
      <c r="K33" s="116">
        <f t="shared" si="1"/>
        <v>100</v>
      </c>
      <c r="L33" s="116">
        <f t="shared" si="2"/>
        <v>100</v>
      </c>
      <c r="M33" s="116">
        <f t="shared" si="3"/>
        <v>100</v>
      </c>
      <c r="N33" s="117">
        <f t="shared" si="4"/>
        <v>100</v>
      </c>
      <c r="O33" s="90">
        <v>3</v>
      </c>
      <c r="P33" s="82">
        <f t="shared" si="7"/>
        <v>100</v>
      </c>
      <c r="Q33" s="72">
        <f t="shared" si="5"/>
        <v>146536.74666666667</v>
      </c>
      <c r="R33" s="126" t="s">
        <v>241</v>
      </c>
      <c r="S33" s="119">
        <v>1</v>
      </c>
      <c r="T33" s="119">
        <v>1</v>
      </c>
      <c r="U33" s="127">
        <v>1</v>
      </c>
      <c r="V33" s="127">
        <v>1</v>
      </c>
      <c r="W33" s="119">
        <v>1</v>
      </c>
      <c r="X33" s="119">
        <v>1</v>
      </c>
      <c r="Y33" s="119">
        <v>1</v>
      </c>
      <c r="Z33" s="119">
        <f t="shared" si="8"/>
        <v>7</v>
      </c>
      <c r="AA33" s="122">
        <f t="shared" si="9"/>
        <v>50</v>
      </c>
      <c r="AB33" s="122">
        <f t="shared" si="10"/>
        <v>50</v>
      </c>
      <c r="AC33" s="122">
        <f t="shared" si="11"/>
        <v>50</v>
      </c>
      <c r="AD33" s="122">
        <f t="shared" si="12"/>
        <v>50</v>
      </c>
      <c r="AE33" s="122">
        <f t="shared" si="13"/>
        <v>50</v>
      </c>
      <c r="AF33" s="122">
        <f t="shared" si="14"/>
        <v>50</v>
      </c>
      <c r="AG33" s="123">
        <f t="shared" si="15"/>
        <v>100</v>
      </c>
      <c r="AH33" s="122">
        <f t="shared" si="16"/>
        <v>100</v>
      </c>
    </row>
    <row r="34" spans="1:34" x14ac:dyDescent="0.4">
      <c r="A34" s="62">
        <v>30</v>
      </c>
      <c r="B34" s="63" t="s">
        <v>29</v>
      </c>
      <c r="C34" s="64" t="s">
        <v>39</v>
      </c>
      <c r="D34" s="91" t="s">
        <v>150</v>
      </c>
      <c r="E34" s="120">
        <v>5</v>
      </c>
      <c r="F34" s="100">
        <v>3</v>
      </c>
      <c r="G34" s="83">
        <v>0.41</v>
      </c>
      <c r="H34" s="72">
        <v>598260</v>
      </c>
      <c r="I34" s="73"/>
      <c r="J34" s="116">
        <f t="shared" si="0"/>
        <v>100</v>
      </c>
      <c r="K34" s="116">
        <f t="shared" si="1"/>
        <v>100</v>
      </c>
      <c r="L34" s="116">
        <f t="shared" si="2"/>
        <v>0</v>
      </c>
      <c r="M34" s="116">
        <f t="shared" si="3"/>
        <v>0</v>
      </c>
      <c r="N34" s="117">
        <f t="shared" si="4"/>
        <v>57.142857142857139</v>
      </c>
      <c r="O34" s="100">
        <v>3</v>
      </c>
      <c r="P34" s="82">
        <f t="shared" si="7"/>
        <v>57.142857142857139</v>
      </c>
      <c r="Q34" s="72">
        <f t="shared" si="5"/>
        <v>99710</v>
      </c>
      <c r="R34" s="126" t="s">
        <v>241</v>
      </c>
      <c r="S34" s="119">
        <v>1</v>
      </c>
      <c r="T34" s="119">
        <v>1</v>
      </c>
      <c r="U34" s="127">
        <v>1</v>
      </c>
      <c r="V34" s="127">
        <v>1</v>
      </c>
      <c r="W34" s="119">
        <v>0</v>
      </c>
      <c r="X34" s="119">
        <v>0</v>
      </c>
      <c r="Y34" s="119">
        <v>0</v>
      </c>
      <c r="Z34" s="119">
        <f t="shared" si="8"/>
        <v>4</v>
      </c>
      <c r="AA34" s="122">
        <f t="shared" si="9"/>
        <v>50</v>
      </c>
      <c r="AB34" s="122">
        <f t="shared" si="10"/>
        <v>50</v>
      </c>
      <c r="AC34" s="122">
        <f t="shared" si="11"/>
        <v>50</v>
      </c>
      <c r="AD34" s="122">
        <f t="shared" si="12"/>
        <v>50</v>
      </c>
      <c r="AE34" s="122">
        <f t="shared" si="13"/>
        <v>0</v>
      </c>
      <c r="AF34" s="122">
        <f t="shared" si="14"/>
        <v>0</v>
      </c>
      <c r="AG34" s="123">
        <f t="shared" si="15"/>
        <v>0</v>
      </c>
      <c r="AH34" s="122">
        <f t="shared" si="16"/>
        <v>57.142857142857139</v>
      </c>
    </row>
    <row r="35" spans="1:34" x14ac:dyDescent="0.4">
      <c r="A35" s="62">
        <v>31</v>
      </c>
      <c r="B35" s="63" t="s">
        <v>29</v>
      </c>
      <c r="C35" s="64" t="s">
        <v>40</v>
      </c>
      <c r="D35" s="91" t="s">
        <v>151</v>
      </c>
      <c r="E35" s="120">
        <v>6</v>
      </c>
      <c r="F35" s="103">
        <v>5</v>
      </c>
      <c r="G35" s="83">
        <v>0.37</v>
      </c>
      <c r="H35" s="72">
        <v>8245080.0800000001</v>
      </c>
      <c r="I35" s="98" t="s">
        <v>209</v>
      </c>
      <c r="J35" s="116">
        <f t="shared" si="0"/>
        <v>100</v>
      </c>
      <c r="K35" s="116">
        <f t="shared" si="1"/>
        <v>100</v>
      </c>
      <c r="L35" s="116">
        <f t="shared" si="2"/>
        <v>100</v>
      </c>
      <c r="M35" s="116">
        <f t="shared" si="3"/>
        <v>100</v>
      </c>
      <c r="N35" s="117">
        <f t="shared" si="4"/>
        <v>100</v>
      </c>
      <c r="O35" s="103">
        <v>5</v>
      </c>
      <c r="P35" s="82">
        <f t="shared" si="7"/>
        <v>100</v>
      </c>
      <c r="Q35" s="72">
        <f t="shared" si="5"/>
        <v>1374180.0133333334</v>
      </c>
      <c r="R35" s="128" t="s">
        <v>245</v>
      </c>
      <c r="S35" s="119">
        <v>1</v>
      </c>
      <c r="T35" s="119">
        <v>1</v>
      </c>
      <c r="U35" s="127">
        <v>1</v>
      </c>
      <c r="V35" s="127">
        <v>1</v>
      </c>
      <c r="W35" s="119">
        <v>1</v>
      </c>
      <c r="X35" s="119">
        <v>1</v>
      </c>
      <c r="Y35" s="119">
        <v>1</v>
      </c>
      <c r="Z35" s="119">
        <f t="shared" si="8"/>
        <v>7</v>
      </c>
      <c r="AA35" s="122">
        <f t="shared" si="9"/>
        <v>50</v>
      </c>
      <c r="AB35" s="122">
        <f t="shared" si="10"/>
        <v>50</v>
      </c>
      <c r="AC35" s="122">
        <f t="shared" si="11"/>
        <v>50</v>
      </c>
      <c r="AD35" s="122">
        <f t="shared" si="12"/>
        <v>50</v>
      </c>
      <c r="AE35" s="122">
        <f t="shared" si="13"/>
        <v>50</v>
      </c>
      <c r="AF35" s="122">
        <f t="shared" si="14"/>
        <v>50</v>
      </c>
      <c r="AG35" s="123">
        <f t="shared" si="15"/>
        <v>100</v>
      </c>
      <c r="AH35" s="122">
        <f t="shared" si="16"/>
        <v>100</v>
      </c>
    </row>
    <row r="36" spans="1:34" x14ac:dyDescent="0.4">
      <c r="A36" s="62">
        <v>32</v>
      </c>
      <c r="B36" s="63" t="s">
        <v>29</v>
      </c>
      <c r="C36" s="64" t="s">
        <v>41</v>
      </c>
      <c r="D36" s="91" t="s">
        <v>152</v>
      </c>
      <c r="E36" s="120">
        <v>12</v>
      </c>
      <c r="F36" s="90">
        <v>3</v>
      </c>
      <c r="G36" s="66">
        <v>0.67</v>
      </c>
      <c r="H36" s="72">
        <v>-1058818.6399999999</v>
      </c>
      <c r="I36" s="73"/>
      <c r="J36" s="116">
        <f t="shared" si="0"/>
        <v>0</v>
      </c>
      <c r="K36" s="116">
        <f t="shared" si="1"/>
        <v>100</v>
      </c>
      <c r="L36" s="116">
        <f t="shared" si="2"/>
        <v>0</v>
      </c>
      <c r="M36" s="116">
        <f t="shared" si="3"/>
        <v>100</v>
      </c>
      <c r="N36" s="117">
        <f t="shared" si="4"/>
        <v>42.857142857142854</v>
      </c>
      <c r="O36" s="90">
        <v>3</v>
      </c>
      <c r="P36" s="78">
        <f t="shared" si="7"/>
        <v>42.857142857142854</v>
      </c>
      <c r="Q36" s="72">
        <f t="shared" si="5"/>
        <v>-176469.77333333332</v>
      </c>
      <c r="R36" s="129" t="s">
        <v>243</v>
      </c>
      <c r="S36" s="119">
        <v>0</v>
      </c>
      <c r="T36" s="119">
        <v>0</v>
      </c>
      <c r="U36" s="127">
        <v>1</v>
      </c>
      <c r="V36" s="127">
        <v>1</v>
      </c>
      <c r="W36" s="119">
        <v>0</v>
      </c>
      <c r="X36" s="119">
        <v>0</v>
      </c>
      <c r="Y36" s="119">
        <v>1</v>
      </c>
      <c r="Z36" s="119">
        <f t="shared" si="8"/>
        <v>3</v>
      </c>
      <c r="AA36" s="122">
        <f t="shared" si="9"/>
        <v>0</v>
      </c>
      <c r="AB36" s="122">
        <f t="shared" si="10"/>
        <v>0</v>
      </c>
      <c r="AC36" s="122">
        <f t="shared" si="11"/>
        <v>50</v>
      </c>
      <c r="AD36" s="122">
        <f t="shared" si="12"/>
        <v>50</v>
      </c>
      <c r="AE36" s="122">
        <f t="shared" si="13"/>
        <v>0</v>
      </c>
      <c r="AF36" s="122">
        <f t="shared" si="14"/>
        <v>0</v>
      </c>
      <c r="AG36" s="123">
        <f t="shared" si="15"/>
        <v>100</v>
      </c>
      <c r="AH36" s="122">
        <f t="shared" si="16"/>
        <v>42.857142857142854</v>
      </c>
    </row>
    <row r="37" spans="1:34" x14ac:dyDescent="0.4">
      <c r="A37" s="62">
        <v>33</v>
      </c>
      <c r="B37" s="63" t="s">
        <v>29</v>
      </c>
      <c r="C37" s="64" t="s">
        <v>42</v>
      </c>
      <c r="D37" s="91" t="s">
        <v>153</v>
      </c>
      <c r="E37" s="120">
        <v>6</v>
      </c>
      <c r="F37" s="77">
        <v>1</v>
      </c>
      <c r="G37" s="66">
        <v>2.06</v>
      </c>
      <c r="H37" s="72">
        <v>-4913849.3499999996</v>
      </c>
      <c r="I37" s="73"/>
      <c r="J37" s="116">
        <f t="shared" ref="J37:J68" si="17">AA37+AB37</f>
        <v>100</v>
      </c>
      <c r="K37" s="116">
        <f t="shared" ref="K37:K68" si="18">AC37+AD37</f>
        <v>100</v>
      </c>
      <c r="L37" s="116">
        <f t="shared" ref="L37:L68" si="19">AE37+AF37</f>
        <v>100</v>
      </c>
      <c r="M37" s="116">
        <f t="shared" ref="M37:M68" si="20">AG37</f>
        <v>100</v>
      </c>
      <c r="N37" s="117">
        <f t="shared" ref="N37:N68" si="21">(S37+T37+U37+V37+W37+X37+Y37)/7*100</f>
        <v>100</v>
      </c>
      <c r="O37" s="77">
        <v>1</v>
      </c>
      <c r="P37" s="82">
        <f t="shared" si="7"/>
        <v>100</v>
      </c>
      <c r="Q37" s="72">
        <f t="shared" ref="Q37:Q71" si="22">H37/6</f>
        <v>-818974.8916666666</v>
      </c>
      <c r="R37" s="126" t="s">
        <v>241</v>
      </c>
      <c r="S37" s="119">
        <v>1</v>
      </c>
      <c r="T37" s="119">
        <v>1</v>
      </c>
      <c r="U37" s="127">
        <v>1</v>
      </c>
      <c r="V37" s="127">
        <v>1</v>
      </c>
      <c r="W37" s="119">
        <v>1</v>
      </c>
      <c r="X37" s="119">
        <v>1</v>
      </c>
      <c r="Y37" s="119">
        <v>1</v>
      </c>
      <c r="Z37" s="119">
        <f t="shared" si="8"/>
        <v>7</v>
      </c>
      <c r="AA37" s="122">
        <f t="shared" si="9"/>
        <v>50</v>
      </c>
      <c r="AB37" s="122">
        <f t="shared" si="10"/>
        <v>50</v>
      </c>
      <c r="AC37" s="122">
        <f t="shared" si="11"/>
        <v>50</v>
      </c>
      <c r="AD37" s="122">
        <f t="shared" si="12"/>
        <v>50</v>
      </c>
      <c r="AE37" s="122">
        <f t="shared" si="13"/>
        <v>50</v>
      </c>
      <c r="AF37" s="122">
        <f t="shared" si="14"/>
        <v>50</v>
      </c>
      <c r="AG37" s="123">
        <f t="shared" si="15"/>
        <v>100</v>
      </c>
      <c r="AH37" s="122">
        <f t="shared" si="16"/>
        <v>100</v>
      </c>
    </row>
    <row r="38" spans="1:34" x14ac:dyDescent="0.4">
      <c r="A38" s="62">
        <v>34</v>
      </c>
      <c r="B38" s="63" t="s">
        <v>29</v>
      </c>
      <c r="C38" s="64" t="s">
        <v>43</v>
      </c>
      <c r="D38" s="91" t="s">
        <v>154</v>
      </c>
      <c r="E38" s="120">
        <v>5</v>
      </c>
      <c r="F38" s="79">
        <v>1</v>
      </c>
      <c r="G38" s="66">
        <v>0.83</v>
      </c>
      <c r="H38" s="72">
        <v>-1225684.22</v>
      </c>
      <c r="I38" s="73"/>
      <c r="J38" s="116">
        <f t="shared" si="17"/>
        <v>0</v>
      </c>
      <c r="K38" s="116">
        <f t="shared" si="18"/>
        <v>100</v>
      </c>
      <c r="L38" s="116">
        <f t="shared" si="19"/>
        <v>50</v>
      </c>
      <c r="M38" s="116">
        <f t="shared" si="20"/>
        <v>0</v>
      </c>
      <c r="N38" s="117">
        <f t="shared" si="21"/>
        <v>42.857142857142854</v>
      </c>
      <c r="O38" s="79">
        <v>1</v>
      </c>
      <c r="P38" s="78">
        <f t="shared" si="7"/>
        <v>42.857142857142854</v>
      </c>
      <c r="Q38" s="72">
        <f t="shared" si="22"/>
        <v>-204280.70333333334</v>
      </c>
      <c r="R38" s="129" t="s">
        <v>243</v>
      </c>
      <c r="S38" s="119">
        <v>0</v>
      </c>
      <c r="T38" s="119">
        <v>0</v>
      </c>
      <c r="U38" s="127">
        <v>1</v>
      </c>
      <c r="V38" s="127">
        <v>1</v>
      </c>
      <c r="W38" s="119">
        <v>1</v>
      </c>
      <c r="X38" s="119">
        <v>0</v>
      </c>
      <c r="Y38" s="119">
        <v>0</v>
      </c>
      <c r="Z38" s="119">
        <f t="shared" si="8"/>
        <v>3</v>
      </c>
      <c r="AA38" s="122">
        <f t="shared" si="9"/>
        <v>0</v>
      </c>
      <c r="AB38" s="122">
        <f t="shared" si="10"/>
        <v>0</v>
      </c>
      <c r="AC38" s="122">
        <f t="shared" si="11"/>
        <v>50</v>
      </c>
      <c r="AD38" s="122">
        <f t="shared" si="12"/>
        <v>50</v>
      </c>
      <c r="AE38" s="122">
        <f t="shared" si="13"/>
        <v>50</v>
      </c>
      <c r="AF38" s="122">
        <f t="shared" si="14"/>
        <v>0</v>
      </c>
      <c r="AG38" s="123">
        <f t="shared" si="15"/>
        <v>0</v>
      </c>
      <c r="AH38" s="122">
        <f t="shared" si="16"/>
        <v>42.857142857142854</v>
      </c>
    </row>
    <row r="39" spans="1:34" x14ac:dyDescent="0.4">
      <c r="A39" s="62">
        <v>35</v>
      </c>
      <c r="B39" s="63" t="s">
        <v>44</v>
      </c>
      <c r="C39" s="64" t="s">
        <v>45</v>
      </c>
      <c r="D39" s="63" t="s">
        <v>44</v>
      </c>
      <c r="E39" s="115">
        <v>19</v>
      </c>
      <c r="F39" s="79">
        <v>1</v>
      </c>
      <c r="G39" s="66">
        <v>0.62</v>
      </c>
      <c r="H39" s="72">
        <v>461984557.63</v>
      </c>
      <c r="I39" s="73"/>
      <c r="J39" s="116">
        <f t="shared" si="17"/>
        <v>100</v>
      </c>
      <c r="K39" s="116">
        <f t="shared" si="18"/>
        <v>100</v>
      </c>
      <c r="L39" s="116">
        <f t="shared" si="19"/>
        <v>50</v>
      </c>
      <c r="M39" s="116">
        <f t="shared" si="20"/>
        <v>100</v>
      </c>
      <c r="N39" s="117">
        <f t="shared" si="21"/>
        <v>85.714285714285708</v>
      </c>
      <c r="O39" s="79">
        <v>1</v>
      </c>
      <c r="P39" s="82">
        <f t="shared" si="7"/>
        <v>85.714285714285708</v>
      </c>
      <c r="Q39" s="72">
        <f t="shared" si="22"/>
        <v>76997426.271666661</v>
      </c>
      <c r="R39" s="126" t="s">
        <v>241</v>
      </c>
      <c r="S39" s="119">
        <v>1</v>
      </c>
      <c r="T39" s="119">
        <v>1</v>
      </c>
      <c r="U39" s="127">
        <v>1</v>
      </c>
      <c r="V39" s="127">
        <v>1</v>
      </c>
      <c r="W39" s="119">
        <v>0</v>
      </c>
      <c r="X39" s="119">
        <v>1</v>
      </c>
      <c r="Y39" s="119">
        <v>1</v>
      </c>
      <c r="Z39" s="119">
        <f t="shared" si="8"/>
        <v>6</v>
      </c>
      <c r="AA39" s="122">
        <f t="shared" si="9"/>
        <v>50</v>
      </c>
      <c r="AB39" s="122">
        <f t="shared" si="10"/>
        <v>50</v>
      </c>
      <c r="AC39" s="122">
        <f t="shared" si="11"/>
        <v>50</v>
      </c>
      <c r="AD39" s="122">
        <f t="shared" si="12"/>
        <v>50</v>
      </c>
      <c r="AE39" s="122">
        <f t="shared" si="13"/>
        <v>0</v>
      </c>
      <c r="AF39" s="122">
        <f t="shared" si="14"/>
        <v>50</v>
      </c>
      <c r="AG39" s="123">
        <f t="shared" si="15"/>
        <v>100</v>
      </c>
      <c r="AH39" s="122">
        <f t="shared" si="16"/>
        <v>85.714285714285708</v>
      </c>
    </row>
    <row r="40" spans="1:34" x14ac:dyDescent="0.4">
      <c r="A40" s="62">
        <v>36</v>
      </c>
      <c r="B40" s="63" t="s">
        <v>44</v>
      </c>
      <c r="C40" s="64" t="s">
        <v>46</v>
      </c>
      <c r="D40" s="63" t="s">
        <v>155</v>
      </c>
      <c r="E40" s="115">
        <v>6</v>
      </c>
      <c r="F40" s="104">
        <v>0</v>
      </c>
      <c r="G40" s="66">
        <v>3.21</v>
      </c>
      <c r="H40" s="72">
        <v>12565983.880000001</v>
      </c>
      <c r="I40" s="73"/>
      <c r="J40" s="116">
        <f t="shared" si="17"/>
        <v>100</v>
      </c>
      <c r="K40" s="116">
        <f t="shared" si="18"/>
        <v>100</v>
      </c>
      <c r="L40" s="116">
        <f t="shared" si="19"/>
        <v>100</v>
      </c>
      <c r="M40" s="116">
        <f t="shared" si="20"/>
        <v>0</v>
      </c>
      <c r="N40" s="117">
        <f t="shared" si="21"/>
        <v>85.714285714285708</v>
      </c>
      <c r="O40" s="104">
        <v>0</v>
      </c>
      <c r="P40" s="82">
        <f t="shared" si="7"/>
        <v>85.714285714285708</v>
      </c>
      <c r="Q40" s="72">
        <f t="shared" si="22"/>
        <v>2094330.6466666667</v>
      </c>
      <c r="R40" s="126" t="s">
        <v>241</v>
      </c>
      <c r="S40" s="119">
        <v>1</v>
      </c>
      <c r="T40" s="119">
        <v>1</v>
      </c>
      <c r="U40" s="127">
        <v>1</v>
      </c>
      <c r="V40" s="127">
        <v>1</v>
      </c>
      <c r="W40" s="119">
        <v>1</v>
      </c>
      <c r="X40" s="119">
        <v>1</v>
      </c>
      <c r="Y40" s="119">
        <v>0</v>
      </c>
      <c r="Z40" s="119">
        <f t="shared" si="8"/>
        <v>6</v>
      </c>
      <c r="AA40" s="122">
        <f t="shared" si="9"/>
        <v>50</v>
      </c>
      <c r="AB40" s="122">
        <f t="shared" si="10"/>
        <v>50</v>
      </c>
      <c r="AC40" s="122">
        <f t="shared" si="11"/>
        <v>50</v>
      </c>
      <c r="AD40" s="122">
        <f t="shared" si="12"/>
        <v>50</v>
      </c>
      <c r="AE40" s="122">
        <f t="shared" si="13"/>
        <v>50</v>
      </c>
      <c r="AF40" s="122">
        <f t="shared" si="14"/>
        <v>50</v>
      </c>
      <c r="AG40" s="123">
        <f t="shared" si="15"/>
        <v>0</v>
      </c>
      <c r="AH40" s="122">
        <f t="shared" si="16"/>
        <v>85.714285714285708</v>
      </c>
    </row>
    <row r="41" spans="1:34" x14ac:dyDescent="0.4">
      <c r="A41" s="62">
        <v>37</v>
      </c>
      <c r="B41" s="63" t="s">
        <v>44</v>
      </c>
      <c r="C41" s="64" t="s">
        <v>47</v>
      </c>
      <c r="D41" s="63" t="s">
        <v>156</v>
      </c>
      <c r="E41" s="115">
        <v>5</v>
      </c>
      <c r="F41" s="71">
        <v>0</v>
      </c>
      <c r="G41" s="66">
        <v>2.2999999999999998</v>
      </c>
      <c r="H41" s="72">
        <v>3737766.9</v>
      </c>
      <c r="I41" s="73"/>
      <c r="J41" s="116">
        <f t="shared" si="17"/>
        <v>50</v>
      </c>
      <c r="K41" s="116">
        <f t="shared" si="18"/>
        <v>100</v>
      </c>
      <c r="L41" s="116">
        <f t="shared" si="19"/>
        <v>100</v>
      </c>
      <c r="M41" s="116">
        <f t="shared" si="20"/>
        <v>100</v>
      </c>
      <c r="N41" s="117">
        <f t="shared" si="21"/>
        <v>85.714285714285708</v>
      </c>
      <c r="O41" s="71">
        <v>0</v>
      </c>
      <c r="P41" s="82">
        <f t="shared" si="7"/>
        <v>85.714285714285708</v>
      </c>
      <c r="Q41" s="72">
        <f t="shared" si="22"/>
        <v>622961.15</v>
      </c>
      <c r="R41" s="126" t="s">
        <v>241</v>
      </c>
      <c r="S41" s="119">
        <v>0</v>
      </c>
      <c r="T41" s="119">
        <v>1</v>
      </c>
      <c r="U41" s="127">
        <v>1</v>
      </c>
      <c r="V41" s="127">
        <v>1</v>
      </c>
      <c r="W41" s="119">
        <v>1</v>
      </c>
      <c r="X41" s="119">
        <v>1</v>
      </c>
      <c r="Y41" s="119">
        <v>1</v>
      </c>
      <c r="Z41" s="119">
        <f t="shared" si="8"/>
        <v>6</v>
      </c>
      <c r="AA41" s="122">
        <f t="shared" si="9"/>
        <v>0</v>
      </c>
      <c r="AB41" s="122">
        <f t="shared" si="10"/>
        <v>50</v>
      </c>
      <c r="AC41" s="122">
        <f t="shared" si="11"/>
        <v>50</v>
      </c>
      <c r="AD41" s="122">
        <f t="shared" si="12"/>
        <v>50</v>
      </c>
      <c r="AE41" s="122">
        <f t="shared" si="13"/>
        <v>50</v>
      </c>
      <c r="AF41" s="122">
        <f t="shared" si="14"/>
        <v>50</v>
      </c>
      <c r="AG41" s="123">
        <f t="shared" si="15"/>
        <v>100</v>
      </c>
      <c r="AH41" s="122">
        <f t="shared" si="16"/>
        <v>85.714285714285708</v>
      </c>
    </row>
    <row r="42" spans="1:34" x14ac:dyDescent="0.4">
      <c r="A42" s="62">
        <v>38</v>
      </c>
      <c r="B42" s="63" t="s">
        <v>44</v>
      </c>
      <c r="C42" s="64" t="s">
        <v>48</v>
      </c>
      <c r="D42" s="63" t="s">
        <v>157</v>
      </c>
      <c r="E42" s="115">
        <v>10</v>
      </c>
      <c r="F42" s="81">
        <v>1</v>
      </c>
      <c r="G42" s="66">
        <v>0.54</v>
      </c>
      <c r="H42" s="72">
        <v>19804994.32</v>
      </c>
      <c r="I42" s="73"/>
      <c r="J42" s="116">
        <f t="shared" si="17"/>
        <v>50</v>
      </c>
      <c r="K42" s="116">
        <f t="shared" si="18"/>
        <v>100</v>
      </c>
      <c r="L42" s="116">
        <f t="shared" si="19"/>
        <v>50</v>
      </c>
      <c r="M42" s="116">
        <f t="shared" si="20"/>
        <v>100</v>
      </c>
      <c r="N42" s="117">
        <f t="shared" si="21"/>
        <v>71.428571428571431</v>
      </c>
      <c r="O42" s="81">
        <v>1</v>
      </c>
      <c r="P42" s="82">
        <f t="shared" si="7"/>
        <v>71.428571428571431</v>
      </c>
      <c r="Q42" s="72">
        <f t="shared" si="22"/>
        <v>3300832.3866666667</v>
      </c>
      <c r="R42" s="126" t="s">
        <v>241</v>
      </c>
      <c r="S42" s="119">
        <v>0</v>
      </c>
      <c r="T42" s="119">
        <v>1</v>
      </c>
      <c r="U42" s="127">
        <v>1</v>
      </c>
      <c r="V42" s="127">
        <v>1</v>
      </c>
      <c r="W42" s="119">
        <v>0</v>
      </c>
      <c r="X42" s="119">
        <v>1</v>
      </c>
      <c r="Y42" s="119">
        <v>1</v>
      </c>
      <c r="Z42" s="119">
        <f t="shared" si="8"/>
        <v>5</v>
      </c>
      <c r="AA42" s="122">
        <f t="shared" si="9"/>
        <v>0</v>
      </c>
      <c r="AB42" s="122">
        <f t="shared" si="10"/>
        <v>50</v>
      </c>
      <c r="AC42" s="122">
        <f t="shared" si="11"/>
        <v>50</v>
      </c>
      <c r="AD42" s="122">
        <f t="shared" si="12"/>
        <v>50</v>
      </c>
      <c r="AE42" s="122">
        <f t="shared" si="13"/>
        <v>0</v>
      </c>
      <c r="AF42" s="122">
        <f t="shared" si="14"/>
        <v>50</v>
      </c>
      <c r="AG42" s="123">
        <f t="shared" si="15"/>
        <v>100</v>
      </c>
      <c r="AH42" s="122">
        <f t="shared" si="16"/>
        <v>71.428571428571431</v>
      </c>
    </row>
    <row r="43" spans="1:34" x14ac:dyDescent="0.4">
      <c r="A43" s="62">
        <v>39</v>
      </c>
      <c r="B43" s="63" t="s">
        <v>44</v>
      </c>
      <c r="C43" s="64" t="s">
        <v>49</v>
      </c>
      <c r="D43" s="63" t="s">
        <v>158</v>
      </c>
      <c r="E43" s="115">
        <v>13</v>
      </c>
      <c r="F43" s="65">
        <v>2</v>
      </c>
      <c r="G43" s="66">
        <v>0.76</v>
      </c>
      <c r="H43" s="72">
        <v>3537207.9</v>
      </c>
      <c r="I43" s="73"/>
      <c r="J43" s="116">
        <f t="shared" si="17"/>
        <v>100</v>
      </c>
      <c r="K43" s="116">
        <f t="shared" si="18"/>
        <v>100</v>
      </c>
      <c r="L43" s="116">
        <f t="shared" si="19"/>
        <v>100</v>
      </c>
      <c r="M43" s="116">
        <f t="shared" si="20"/>
        <v>100</v>
      </c>
      <c r="N43" s="117">
        <f t="shared" si="21"/>
        <v>100</v>
      </c>
      <c r="O43" s="65">
        <v>2</v>
      </c>
      <c r="P43" s="82">
        <f t="shared" si="7"/>
        <v>100</v>
      </c>
      <c r="Q43" s="72">
        <f t="shared" si="22"/>
        <v>589534.65</v>
      </c>
      <c r="R43" s="126" t="s">
        <v>241</v>
      </c>
      <c r="S43" s="119">
        <v>1</v>
      </c>
      <c r="T43" s="119">
        <v>1</v>
      </c>
      <c r="U43" s="127">
        <v>1</v>
      </c>
      <c r="V43" s="127">
        <v>1</v>
      </c>
      <c r="W43" s="119">
        <v>1</v>
      </c>
      <c r="X43" s="119">
        <v>1</v>
      </c>
      <c r="Y43" s="119">
        <v>1</v>
      </c>
      <c r="Z43" s="119">
        <f t="shared" si="8"/>
        <v>7</v>
      </c>
      <c r="AA43" s="122">
        <f t="shared" si="9"/>
        <v>50</v>
      </c>
      <c r="AB43" s="122">
        <f t="shared" si="10"/>
        <v>50</v>
      </c>
      <c r="AC43" s="122">
        <f t="shared" si="11"/>
        <v>50</v>
      </c>
      <c r="AD43" s="122">
        <f t="shared" si="12"/>
        <v>50</v>
      </c>
      <c r="AE43" s="122">
        <f t="shared" si="13"/>
        <v>50</v>
      </c>
      <c r="AF43" s="122">
        <f t="shared" si="14"/>
        <v>50</v>
      </c>
      <c r="AG43" s="123">
        <f t="shared" si="15"/>
        <v>100</v>
      </c>
      <c r="AH43" s="122">
        <f t="shared" si="16"/>
        <v>100</v>
      </c>
    </row>
    <row r="44" spans="1:34" x14ac:dyDescent="0.4">
      <c r="A44" s="62">
        <v>40</v>
      </c>
      <c r="B44" s="63" t="s">
        <v>44</v>
      </c>
      <c r="C44" s="64" t="s">
        <v>50</v>
      </c>
      <c r="D44" s="63" t="s">
        <v>159</v>
      </c>
      <c r="E44" s="115">
        <v>6</v>
      </c>
      <c r="F44" s="77">
        <v>1</v>
      </c>
      <c r="G44" s="66">
        <v>0.79</v>
      </c>
      <c r="H44" s="72">
        <v>5500835.8700000001</v>
      </c>
      <c r="I44" s="73"/>
      <c r="J44" s="116">
        <f t="shared" si="17"/>
        <v>50</v>
      </c>
      <c r="K44" s="116">
        <f t="shared" si="18"/>
        <v>100</v>
      </c>
      <c r="L44" s="116">
        <f t="shared" si="19"/>
        <v>100</v>
      </c>
      <c r="M44" s="116">
        <f t="shared" si="20"/>
        <v>100</v>
      </c>
      <c r="N44" s="117">
        <f t="shared" si="21"/>
        <v>85.714285714285708</v>
      </c>
      <c r="O44" s="77">
        <v>1</v>
      </c>
      <c r="P44" s="82">
        <f t="shared" si="7"/>
        <v>85.714285714285708</v>
      </c>
      <c r="Q44" s="72">
        <f t="shared" si="22"/>
        <v>916805.97833333339</v>
      </c>
      <c r="R44" s="126" t="s">
        <v>241</v>
      </c>
      <c r="S44" s="119">
        <v>0</v>
      </c>
      <c r="T44" s="119">
        <v>1</v>
      </c>
      <c r="U44" s="127">
        <v>1</v>
      </c>
      <c r="V44" s="127">
        <v>1</v>
      </c>
      <c r="W44" s="119">
        <v>1</v>
      </c>
      <c r="X44" s="119">
        <v>1</v>
      </c>
      <c r="Y44" s="119">
        <v>1</v>
      </c>
      <c r="Z44" s="119">
        <f t="shared" si="8"/>
        <v>6</v>
      </c>
      <c r="AA44" s="122">
        <f t="shared" si="9"/>
        <v>0</v>
      </c>
      <c r="AB44" s="122">
        <f t="shared" si="10"/>
        <v>50</v>
      </c>
      <c r="AC44" s="122">
        <f t="shared" si="11"/>
        <v>50</v>
      </c>
      <c r="AD44" s="122">
        <f t="shared" si="12"/>
        <v>50</v>
      </c>
      <c r="AE44" s="122">
        <f t="shared" si="13"/>
        <v>50</v>
      </c>
      <c r="AF44" s="122">
        <f t="shared" si="14"/>
        <v>50</v>
      </c>
      <c r="AG44" s="123">
        <f t="shared" si="15"/>
        <v>100</v>
      </c>
      <c r="AH44" s="122">
        <f t="shared" si="16"/>
        <v>85.714285714285708</v>
      </c>
    </row>
    <row r="45" spans="1:34" x14ac:dyDescent="0.4">
      <c r="A45" s="62">
        <v>41</v>
      </c>
      <c r="B45" s="63" t="s">
        <v>44</v>
      </c>
      <c r="C45" s="64" t="s">
        <v>51</v>
      </c>
      <c r="D45" s="63" t="s">
        <v>160</v>
      </c>
      <c r="E45" s="115">
        <v>2</v>
      </c>
      <c r="F45" s="79">
        <v>1</v>
      </c>
      <c r="G45" s="66">
        <v>1.72</v>
      </c>
      <c r="H45" s="72">
        <v>-2508597.21</v>
      </c>
      <c r="I45" s="73"/>
      <c r="J45" s="116">
        <f t="shared" si="17"/>
        <v>50</v>
      </c>
      <c r="K45" s="116">
        <f t="shared" si="18"/>
        <v>100</v>
      </c>
      <c r="L45" s="116">
        <f t="shared" si="19"/>
        <v>100</v>
      </c>
      <c r="M45" s="116">
        <f t="shared" si="20"/>
        <v>100</v>
      </c>
      <c r="N45" s="117">
        <f t="shared" si="21"/>
        <v>85.714285714285708</v>
      </c>
      <c r="O45" s="79">
        <v>1</v>
      </c>
      <c r="P45" s="82">
        <f t="shared" si="7"/>
        <v>85.714285714285708</v>
      </c>
      <c r="Q45" s="72">
        <f t="shared" si="22"/>
        <v>-418099.53499999997</v>
      </c>
      <c r="R45" s="126" t="s">
        <v>241</v>
      </c>
      <c r="S45" s="119">
        <v>0</v>
      </c>
      <c r="T45" s="119">
        <v>1</v>
      </c>
      <c r="U45" s="127">
        <v>1</v>
      </c>
      <c r="V45" s="127">
        <v>1</v>
      </c>
      <c r="W45" s="119">
        <v>1</v>
      </c>
      <c r="X45" s="119">
        <v>1</v>
      </c>
      <c r="Y45" s="119">
        <v>1</v>
      </c>
      <c r="Z45" s="119">
        <f t="shared" si="8"/>
        <v>6</v>
      </c>
      <c r="AA45" s="122">
        <f t="shared" si="9"/>
        <v>0</v>
      </c>
      <c r="AB45" s="122">
        <f t="shared" si="10"/>
        <v>50</v>
      </c>
      <c r="AC45" s="122">
        <f t="shared" si="11"/>
        <v>50</v>
      </c>
      <c r="AD45" s="122">
        <f t="shared" si="12"/>
        <v>50</v>
      </c>
      <c r="AE45" s="122">
        <f t="shared" si="13"/>
        <v>50</v>
      </c>
      <c r="AF45" s="122">
        <f t="shared" si="14"/>
        <v>50</v>
      </c>
      <c r="AG45" s="123">
        <f t="shared" si="15"/>
        <v>100</v>
      </c>
      <c r="AH45" s="122">
        <f t="shared" si="16"/>
        <v>85.714285714285708</v>
      </c>
    </row>
    <row r="46" spans="1:34" x14ac:dyDescent="0.4">
      <c r="A46" s="62">
        <v>42</v>
      </c>
      <c r="B46" s="63" t="s">
        <v>44</v>
      </c>
      <c r="C46" s="64" t="s">
        <v>52</v>
      </c>
      <c r="D46" s="63" t="s">
        <v>161</v>
      </c>
      <c r="E46" s="115">
        <v>15</v>
      </c>
      <c r="F46" s="92">
        <v>0</v>
      </c>
      <c r="G46" s="66">
        <v>0.85</v>
      </c>
      <c r="H46" s="72">
        <v>53948124.380000003</v>
      </c>
      <c r="I46" s="73"/>
      <c r="J46" s="116">
        <f t="shared" si="17"/>
        <v>50</v>
      </c>
      <c r="K46" s="116">
        <f t="shared" si="18"/>
        <v>50</v>
      </c>
      <c r="L46" s="116">
        <f t="shared" si="19"/>
        <v>100</v>
      </c>
      <c r="M46" s="116">
        <f t="shared" si="20"/>
        <v>100</v>
      </c>
      <c r="N46" s="117">
        <f t="shared" si="21"/>
        <v>71.428571428571431</v>
      </c>
      <c r="O46" s="92">
        <v>0</v>
      </c>
      <c r="P46" s="82">
        <f t="shared" si="7"/>
        <v>71.428571428571431</v>
      </c>
      <c r="Q46" s="72">
        <f t="shared" si="22"/>
        <v>8991354.0633333344</v>
      </c>
      <c r="R46" s="126" t="s">
        <v>241</v>
      </c>
      <c r="S46" s="119">
        <v>0</v>
      </c>
      <c r="T46" s="119">
        <v>1</v>
      </c>
      <c r="U46" s="127">
        <v>0</v>
      </c>
      <c r="V46" s="127">
        <v>1</v>
      </c>
      <c r="W46" s="119">
        <v>1</v>
      </c>
      <c r="X46" s="119">
        <v>1</v>
      </c>
      <c r="Y46" s="119">
        <v>1</v>
      </c>
      <c r="Z46" s="119">
        <f t="shared" si="8"/>
        <v>5</v>
      </c>
      <c r="AA46" s="122">
        <f t="shared" si="9"/>
        <v>0</v>
      </c>
      <c r="AB46" s="122">
        <f t="shared" si="10"/>
        <v>50</v>
      </c>
      <c r="AC46" s="122">
        <f t="shared" si="11"/>
        <v>0</v>
      </c>
      <c r="AD46" s="122">
        <f t="shared" si="12"/>
        <v>50</v>
      </c>
      <c r="AE46" s="122">
        <f t="shared" si="13"/>
        <v>50</v>
      </c>
      <c r="AF46" s="122">
        <f t="shared" si="14"/>
        <v>50</v>
      </c>
      <c r="AG46" s="123">
        <f t="shared" si="15"/>
        <v>100</v>
      </c>
      <c r="AH46" s="122">
        <f t="shared" si="16"/>
        <v>71.428571428571431</v>
      </c>
    </row>
    <row r="47" spans="1:34" x14ac:dyDescent="0.4">
      <c r="A47" s="62">
        <v>43</v>
      </c>
      <c r="B47" s="63" t="s">
        <v>44</v>
      </c>
      <c r="C47" s="64" t="s">
        <v>53</v>
      </c>
      <c r="D47" s="63" t="s">
        <v>162</v>
      </c>
      <c r="E47" s="115">
        <v>6</v>
      </c>
      <c r="F47" s="79">
        <v>1</v>
      </c>
      <c r="G47" s="66">
        <v>1.94</v>
      </c>
      <c r="H47" s="72">
        <v>3941646.49</v>
      </c>
      <c r="I47" s="73"/>
      <c r="J47" s="116">
        <f t="shared" si="17"/>
        <v>50</v>
      </c>
      <c r="K47" s="116">
        <f t="shared" si="18"/>
        <v>100</v>
      </c>
      <c r="L47" s="116">
        <f t="shared" si="19"/>
        <v>100</v>
      </c>
      <c r="M47" s="116">
        <f t="shared" si="20"/>
        <v>100</v>
      </c>
      <c r="N47" s="117">
        <f t="shared" si="21"/>
        <v>85.714285714285708</v>
      </c>
      <c r="O47" s="79">
        <v>1</v>
      </c>
      <c r="P47" s="82">
        <f t="shared" si="7"/>
        <v>85.714285714285708</v>
      </c>
      <c r="Q47" s="72">
        <f t="shared" si="22"/>
        <v>656941.08166666667</v>
      </c>
      <c r="R47" s="126" t="s">
        <v>241</v>
      </c>
      <c r="S47" s="119">
        <v>0</v>
      </c>
      <c r="T47" s="119">
        <v>1</v>
      </c>
      <c r="U47" s="127">
        <v>1</v>
      </c>
      <c r="V47" s="127">
        <v>1</v>
      </c>
      <c r="W47" s="119">
        <v>1</v>
      </c>
      <c r="X47" s="119">
        <v>1</v>
      </c>
      <c r="Y47" s="119">
        <v>1</v>
      </c>
      <c r="Z47" s="119">
        <f t="shared" si="8"/>
        <v>6</v>
      </c>
      <c r="AA47" s="122">
        <f t="shared" si="9"/>
        <v>0</v>
      </c>
      <c r="AB47" s="122">
        <f t="shared" si="10"/>
        <v>50</v>
      </c>
      <c r="AC47" s="122">
        <f t="shared" si="11"/>
        <v>50</v>
      </c>
      <c r="AD47" s="122">
        <f t="shared" si="12"/>
        <v>50</v>
      </c>
      <c r="AE47" s="122">
        <f t="shared" si="13"/>
        <v>50</v>
      </c>
      <c r="AF47" s="122">
        <f t="shared" si="14"/>
        <v>50</v>
      </c>
      <c r="AG47" s="123">
        <f t="shared" si="15"/>
        <v>100</v>
      </c>
      <c r="AH47" s="122">
        <f t="shared" si="16"/>
        <v>85.714285714285708</v>
      </c>
    </row>
    <row r="48" spans="1:34" x14ac:dyDescent="0.4">
      <c r="A48" s="62">
        <v>44</v>
      </c>
      <c r="B48" s="63" t="s">
        <v>44</v>
      </c>
      <c r="C48" s="64" t="s">
        <v>54</v>
      </c>
      <c r="D48" s="63" t="s">
        <v>163</v>
      </c>
      <c r="E48" s="115">
        <v>10</v>
      </c>
      <c r="F48" s="79">
        <v>1</v>
      </c>
      <c r="G48" s="66">
        <v>0.62</v>
      </c>
      <c r="H48" s="72">
        <v>11136753.109999999</v>
      </c>
      <c r="I48" s="73"/>
      <c r="J48" s="116">
        <f t="shared" si="17"/>
        <v>100</v>
      </c>
      <c r="K48" s="116">
        <f t="shared" si="18"/>
        <v>100</v>
      </c>
      <c r="L48" s="116">
        <f t="shared" si="19"/>
        <v>100</v>
      </c>
      <c r="M48" s="116">
        <f t="shared" si="20"/>
        <v>100</v>
      </c>
      <c r="N48" s="117">
        <f t="shared" si="21"/>
        <v>100</v>
      </c>
      <c r="O48" s="79">
        <v>1</v>
      </c>
      <c r="P48" s="82">
        <f t="shared" si="7"/>
        <v>100</v>
      </c>
      <c r="Q48" s="72">
        <f t="shared" si="22"/>
        <v>1856125.5183333333</v>
      </c>
      <c r="R48" s="126" t="s">
        <v>241</v>
      </c>
      <c r="S48" s="119">
        <v>1</v>
      </c>
      <c r="T48" s="119">
        <v>1</v>
      </c>
      <c r="U48" s="127">
        <v>1</v>
      </c>
      <c r="V48" s="127">
        <v>1</v>
      </c>
      <c r="W48" s="119">
        <v>1</v>
      </c>
      <c r="X48" s="119">
        <v>1</v>
      </c>
      <c r="Y48" s="119">
        <v>1</v>
      </c>
      <c r="Z48" s="119">
        <f t="shared" si="8"/>
        <v>7</v>
      </c>
      <c r="AA48" s="122">
        <f t="shared" si="9"/>
        <v>50</v>
      </c>
      <c r="AB48" s="122">
        <f t="shared" si="10"/>
        <v>50</v>
      </c>
      <c r="AC48" s="122">
        <f t="shared" si="11"/>
        <v>50</v>
      </c>
      <c r="AD48" s="122">
        <f t="shared" si="12"/>
        <v>50</v>
      </c>
      <c r="AE48" s="122">
        <f t="shared" si="13"/>
        <v>50</v>
      </c>
      <c r="AF48" s="122">
        <f t="shared" si="14"/>
        <v>50</v>
      </c>
      <c r="AG48" s="123">
        <f t="shared" si="15"/>
        <v>100</v>
      </c>
      <c r="AH48" s="122">
        <f t="shared" si="16"/>
        <v>100</v>
      </c>
    </row>
    <row r="49" spans="1:34" x14ac:dyDescent="0.4">
      <c r="A49" s="62">
        <v>45</v>
      </c>
      <c r="B49" s="63" t="s">
        <v>44</v>
      </c>
      <c r="C49" s="64" t="s">
        <v>55</v>
      </c>
      <c r="D49" s="63" t="s">
        <v>164</v>
      </c>
      <c r="E49" s="115">
        <v>10</v>
      </c>
      <c r="F49" s="79">
        <v>1</v>
      </c>
      <c r="G49" s="66">
        <v>0.62</v>
      </c>
      <c r="H49" s="72">
        <v>6128281.0999999996</v>
      </c>
      <c r="I49" s="73"/>
      <c r="J49" s="116">
        <f t="shared" si="17"/>
        <v>100</v>
      </c>
      <c r="K49" s="116">
        <f t="shared" si="18"/>
        <v>100</v>
      </c>
      <c r="L49" s="116">
        <f t="shared" si="19"/>
        <v>100</v>
      </c>
      <c r="M49" s="116">
        <f t="shared" si="20"/>
        <v>100</v>
      </c>
      <c r="N49" s="117">
        <f t="shared" si="21"/>
        <v>100</v>
      </c>
      <c r="O49" s="79">
        <v>1</v>
      </c>
      <c r="P49" s="82">
        <f t="shared" si="7"/>
        <v>100</v>
      </c>
      <c r="Q49" s="72">
        <f t="shared" si="22"/>
        <v>1021380.1833333332</v>
      </c>
      <c r="R49" s="126" t="s">
        <v>241</v>
      </c>
      <c r="S49" s="119">
        <v>1</v>
      </c>
      <c r="T49" s="119">
        <v>1</v>
      </c>
      <c r="U49" s="127">
        <v>1</v>
      </c>
      <c r="V49" s="127">
        <v>1</v>
      </c>
      <c r="W49" s="119">
        <v>1</v>
      </c>
      <c r="X49" s="119">
        <v>1</v>
      </c>
      <c r="Y49" s="119">
        <v>1</v>
      </c>
      <c r="Z49" s="119">
        <f t="shared" si="8"/>
        <v>7</v>
      </c>
      <c r="AA49" s="122">
        <f t="shared" si="9"/>
        <v>50</v>
      </c>
      <c r="AB49" s="122">
        <f t="shared" si="10"/>
        <v>50</v>
      </c>
      <c r="AC49" s="122">
        <f t="shared" si="11"/>
        <v>50</v>
      </c>
      <c r="AD49" s="122">
        <f t="shared" si="12"/>
        <v>50</v>
      </c>
      <c r="AE49" s="122">
        <f t="shared" si="13"/>
        <v>50</v>
      </c>
      <c r="AF49" s="122">
        <f t="shared" si="14"/>
        <v>50</v>
      </c>
      <c r="AG49" s="123">
        <f t="shared" si="15"/>
        <v>100</v>
      </c>
      <c r="AH49" s="122">
        <f t="shared" si="16"/>
        <v>100</v>
      </c>
    </row>
    <row r="50" spans="1:34" x14ac:dyDescent="0.4">
      <c r="A50" s="62">
        <v>46</v>
      </c>
      <c r="B50" s="63" t="s">
        <v>44</v>
      </c>
      <c r="C50" s="64" t="s">
        <v>56</v>
      </c>
      <c r="D50" s="63" t="s">
        <v>165</v>
      </c>
      <c r="E50" s="115">
        <v>5</v>
      </c>
      <c r="F50" s="92">
        <v>0</v>
      </c>
      <c r="G50" s="66">
        <v>2.04</v>
      </c>
      <c r="H50" s="72">
        <v>8077469.21</v>
      </c>
      <c r="I50" s="73"/>
      <c r="J50" s="116">
        <f t="shared" si="17"/>
        <v>100</v>
      </c>
      <c r="K50" s="116">
        <f t="shared" si="18"/>
        <v>100</v>
      </c>
      <c r="L50" s="116">
        <f t="shared" si="19"/>
        <v>100</v>
      </c>
      <c r="M50" s="116">
        <f t="shared" si="20"/>
        <v>100</v>
      </c>
      <c r="N50" s="117">
        <f t="shared" si="21"/>
        <v>100</v>
      </c>
      <c r="O50" s="92">
        <v>0</v>
      </c>
      <c r="P50" s="82">
        <f t="shared" si="7"/>
        <v>100</v>
      </c>
      <c r="Q50" s="72">
        <f t="shared" si="22"/>
        <v>1346244.8683333334</v>
      </c>
      <c r="R50" s="126" t="s">
        <v>241</v>
      </c>
      <c r="S50" s="119">
        <v>1</v>
      </c>
      <c r="T50" s="119">
        <v>1</v>
      </c>
      <c r="U50" s="127">
        <v>1</v>
      </c>
      <c r="V50" s="127">
        <v>1</v>
      </c>
      <c r="W50" s="119">
        <v>1</v>
      </c>
      <c r="X50" s="119">
        <v>1</v>
      </c>
      <c r="Y50" s="119">
        <v>1</v>
      </c>
      <c r="Z50" s="119">
        <f t="shared" si="8"/>
        <v>7</v>
      </c>
      <c r="AA50" s="122">
        <f t="shared" si="9"/>
        <v>50</v>
      </c>
      <c r="AB50" s="122">
        <f t="shared" si="10"/>
        <v>50</v>
      </c>
      <c r="AC50" s="122">
        <f t="shared" si="11"/>
        <v>50</v>
      </c>
      <c r="AD50" s="122">
        <f t="shared" si="12"/>
        <v>50</v>
      </c>
      <c r="AE50" s="122">
        <f t="shared" si="13"/>
        <v>50</v>
      </c>
      <c r="AF50" s="122">
        <f t="shared" si="14"/>
        <v>50</v>
      </c>
      <c r="AG50" s="123">
        <f t="shared" si="15"/>
        <v>100</v>
      </c>
      <c r="AH50" s="122">
        <f t="shared" si="16"/>
        <v>100</v>
      </c>
    </row>
    <row r="51" spans="1:34" x14ac:dyDescent="0.4">
      <c r="A51" s="62">
        <v>47</v>
      </c>
      <c r="B51" s="63" t="s">
        <v>44</v>
      </c>
      <c r="C51" s="64" t="s">
        <v>57</v>
      </c>
      <c r="D51" s="63" t="s">
        <v>166</v>
      </c>
      <c r="E51" s="115">
        <v>5</v>
      </c>
      <c r="F51" s="79">
        <v>1</v>
      </c>
      <c r="G51" s="66">
        <v>1.58</v>
      </c>
      <c r="H51" s="72">
        <v>1114536.1499999999</v>
      </c>
      <c r="I51" s="73"/>
      <c r="J51" s="116">
        <f t="shared" si="17"/>
        <v>50</v>
      </c>
      <c r="K51" s="116">
        <f t="shared" si="18"/>
        <v>100</v>
      </c>
      <c r="L51" s="116">
        <f t="shared" si="19"/>
        <v>100</v>
      </c>
      <c r="M51" s="116">
        <f t="shared" si="20"/>
        <v>100</v>
      </c>
      <c r="N51" s="117">
        <f t="shared" si="21"/>
        <v>85.714285714285708</v>
      </c>
      <c r="O51" s="79">
        <v>1</v>
      </c>
      <c r="P51" s="82">
        <f t="shared" si="7"/>
        <v>85.714285714285708</v>
      </c>
      <c r="Q51" s="72">
        <f t="shared" si="22"/>
        <v>185756.02499999999</v>
      </c>
      <c r="R51" s="126" t="s">
        <v>241</v>
      </c>
      <c r="S51" s="119">
        <v>0</v>
      </c>
      <c r="T51" s="119">
        <v>1</v>
      </c>
      <c r="U51" s="127">
        <v>1</v>
      </c>
      <c r="V51" s="127">
        <v>1</v>
      </c>
      <c r="W51" s="119">
        <v>1</v>
      </c>
      <c r="X51" s="119">
        <v>1</v>
      </c>
      <c r="Y51" s="119">
        <v>1</v>
      </c>
      <c r="Z51" s="119">
        <f t="shared" si="8"/>
        <v>6</v>
      </c>
      <c r="AA51" s="122">
        <f t="shared" si="9"/>
        <v>0</v>
      </c>
      <c r="AB51" s="122">
        <f t="shared" si="10"/>
        <v>50</v>
      </c>
      <c r="AC51" s="122">
        <f t="shared" si="11"/>
        <v>50</v>
      </c>
      <c r="AD51" s="122">
        <f t="shared" si="12"/>
        <v>50</v>
      </c>
      <c r="AE51" s="122">
        <f t="shared" si="13"/>
        <v>50</v>
      </c>
      <c r="AF51" s="122">
        <f t="shared" si="14"/>
        <v>50</v>
      </c>
      <c r="AG51" s="123">
        <f t="shared" si="15"/>
        <v>100</v>
      </c>
      <c r="AH51" s="122">
        <f t="shared" si="16"/>
        <v>85.714285714285708</v>
      </c>
    </row>
    <row r="52" spans="1:34" x14ac:dyDescent="0.4">
      <c r="A52" s="62">
        <v>48</v>
      </c>
      <c r="B52" s="63" t="s">
        <v>44</v>
      </c>
      <c r="C52" s="64" t="s">
        <v>58</v>
      </c>
      <c r="D52" s="63" t="s">
        <v>167</v>
      </c>
      <c r="E52" s="115">
        <v>5</v>
      </c>
      <c r="F52" s="92">
        <v>0</v>
      </c>
      <c r="G52" s="66">
        <v>2</v>
      </c>
      <c r="H52" s="72">
        <v>6123226.96</v>
      </c>
      <c r="I52" s="73"/>
      <c r="J52" s="116">
        <f t="shared" si="17"/>
        <v>100</v>
      </c>
      <c r="K52" s="116">
        <f t="shared" si="18"/>
        <v>100</v>
      </c>
      <c r="L52" s="116">
        <f t="shared" si="19"/>
        <v>50</v>
      </c>
      <c r="M52" s="116">
        <f t="shared" si="20"/>
        <v>100</v>
      </c>
      <c r="N52" s="117">
        <f t="shared" si="21"/>
        <v>85.714285714285708</v>
      </c>
      <c r="O52" s="92">
        <v>0</v>
      </c>
      <c r="P52" s="82">
        <f t="shared" si="7"/>
        <v>85.714285714285708</v>
      </c>
      <c r="Q52" s="72">
        <f t="shared" si="22"/>
        <v>1020537.8266666667</v>
      </c>
      <c r="R52" s="126" t="s">
        <v>241</v>
      </c>
      <c r="S52" s="119">
        <v>1</v>
      </c>
      <c r="T52" s="119">
        <v>1</v>
      </c>
      <c r="U52" s="127">
        <v>1</v>
      </c>
      <c r="V52" s="127">
        <v>1</v>
      </c>
      <c r="W52" s="119">
        <v>1</v>
      </c>
      <c r="X52" s="119">
        <v>0</v>
      </c>
      <c r="Y52" s="119">
        <v>1</v>
      </c>
      <c r="Z52" s="119">
        <f t="shared" si="8"/>
        <v>6</v>
      </c>
      <c r="AA52" s="122">
        <f t="shared" si="9"/>
        <v>50</v>
      </c>
      <c r="AB52" s="122">
        <f t="shared" si="10"/>
        <v>50</v>
      </c>
      <c r="AC52" s="122">
        <f t="shared" si="11"/>
        <v>50</v>
      </c>
      <c r="AD52" s="122">
        <f t="shared" si="12"/>
        <v>50</v>
      </c>
      <c r="AE52" s="122">
        <f t="shared" si="13"/>
        <v>50</v>
      </c>
      <c r="AF52" s="122">
        <f t="shared" si="14"/>
        <v>0</v>
      </c>
      <c r="AG52" s="123">
        <f t="shared" si="15"/>
        <v>100</v>
      </c>
      <c r="AH52" s="122">
        <f t="shared" si="16"/>
        <v>85.714285714285708</v>
      </c>
    </row>
    <row r="53" spans="1:34" x14ac:dyDescent="0.4">
      <c r="A53" s="62">
        <v>49</v>
      </c>
      <c r="B53" s="63" t="s">
        <v>44</v>
      </c>
      <c r="C53" s="64" t="s">
        <v>59</v>
      </c>
      <c r="D53" s="63" t="s">
        <v>168</v>
      </c>
      <c r="E53" s="115">
        <v>6</v>
      </c>
      <c r="F53" s="79">
        <v>1</v>
      </c>
      <c r="G53" s="66">
        <v>0.85</v>
      </c>
      <c r="H53" s="72">
        <v>4767634.0999999996</v>
      </c>
      <c r="I53" s="73"/>
      <c r="J53" s="116">
        <f t="shared" si="17"/>
        <v>50</v>
      </c>
      <c r="K53" s="116">
        <f t="shared" si="18"/>
        <v>100</v>
      </c>
      <c r="L53" s="116">
        <f t="shared" si="19"/>
        <v>100</v>
      </c>
      <c r="M53" s="116">
        <f t="shared" si="20"/>
        <v>0</v>
      </c>
      <c r="N53" s="117">
        <f t="shared" si="21"/>
        <v>71.428571428571431</v>
      </c>
      <c r="O53" s="79">
        <v>1</v>
      </c>
      <c r="P53" s="82">
        <f t="shared" si="7"/>
        <v>71.428571428571431</v>
      </c>
      <c r="Q53" s="72">
        <f t="shared" si="22"/>
        <v>794605.68333333323</v>
      </c>
      <c r="R53" s="126" t="s">
        <v>241</v>
      </c>
      <c r="S53" s="119">
        <v>0</v>
      </c>
      <c r="T53" s="119">
        <v>1</v>
      </c>
      <c r="U53" s="127">
        <v>1</v>
      </c>
      <c r="V53" s="127">
        <v>1</v>
      </c>
      <c r="W53" s="119">
        <v>1</v>
      </c>
      <c r="X53" s="119">
        <v>1</v>
      </c>
      <c r="Y53" s="119">
        <v>0</v>
      </c>
      <c r="Z53" s="119">
        <f t="shared" si="8"/>
        <v>5</v>
      </c>
      <c r="AA53" s="122">
        <f t="shared" si="9"/>
        <v>0</v>
      </c>
      <c r="AB53" s="122">
        <f t="shared" si="10"/>
        <v>50</v>
      </c>
      <c r="AC53" s="122">
        <f t="shared" si="11"/>
        <v>50</v>
      </c>
      <c r="AD53" s="122">
        <f t="shared" si="12"/>
        <v>50</v>
      </c>
      <c r="AE53" s="122">
        <f t="shared" si="13"/>
        <v>50</v>
      </c>
      <c r="AF53" s="122">
        <f t="shared" si="14"/>
        <v>50</v>
      </c>
      <c r="AG53" s="123">
        <f t="shared" si="15"/>
        <v>0</v>
      </c>
      <c r="AH53" s="122">
        <f t="shared" si="16"/>
        <v>71.428571428571431</v>
      </c>
    </row>
    <row r="54" spans="1:34" x14ac:dyDescent="0.4">
      <c r="A54" s="62">
        <v>50</v>
      </c>
      <c r="B54" s="63" t="s">
        <v>44</v>
      </c>
      <c r="C54" s="64" t="s">
        <v>60</v>
      </c>
      <c r="D54" s="63" t="s">
        <v>169</v>
      </c>
      <c r="E54" s="115">
        <v>5</v>
      </c>
      <c r="F54" s="79">
        <v>1</v>
      </c>
      <c r="G54" s="66">
        <v>2.9</v>
      </c>
      <c r="H54" s="72">
        <v>3110591.52</v>
      </c>
      <c r="I54" s="73"/>
      <c r="J54" s="116">
        <f t="shared" si="17"/>
        <v>50</v>
      </c>
      <c r="K54" s="116">
        <f t="shared" si="18"/>
        <v>100</v>
      </c>
      <c r="L54" s="116">
        <f t="shared" si="19"/>
        <v>100</v>
      </c>
      <c r="M54" s="116">
        <f t="shared" si="20"/>
        <v>100</v>
      </c>
      <c r="N54" s="117">
        <f t="shared" si="21"/>
        <v>85.714285714285708</v>
      </c>
      <c r="O54" s="79">
        <v>1</v>
      </c>
      <c r="P54" s="82">
        <f t="shared" si="7"/>
        <v>85.714285714285708</v>
      </c>
      <c r="Q54" s="72">
        <f t="shared" si="22"/>
        <v>518431.92</v>
      </c>
      <c r="R54" s="126" t="s">
        <v>241</v>
      </c>
      <c r="S54" s="119">
        <v>0</v>
      </c>
      <c r="T54" s="119">
        <v>1</v>
      </c>
      <c r="U54" s="127">
        <v>1</v>
      </c>
      <c r="V54" s="127">
        <v>1</v>
      </c>
      <c r="W54" s="119">
        <v>1</v>
      </c>
      <c r="X54" s="119">
        <v>1</v>
      </c>
      <c r="Y54" s="119">
        <v>1</v>
      </c>
      <c r="Z54" s="119">
        <f t="shared" si="8"/>
        <v>6</v>
      </c>
      <c r="AA54" s="122">
        <f t="shared" si="9"/>
        <v>0</v>
      </c>
      <c r="AB54" s="122">
        <f t="shared" si="10"/>
        <v>50</v>
      </c>
      <c r="AC54" s="122">
        <f t="shared" si="11"/>
        <v>50</v>
      </c>
      <c r="AD54" s="122">
        <f t="shared" si="12"/>
        <v>50</v>
      </c>
      <c r="AE54" s="122">
        <f t="shared" si="13"/>
        <v>50</v>
      </c>
      <c r="AF54" s="122">
        <f t="shared" si="14"/>
        <v>50</v>
      </c>
      <c r="AG54" s="123">
        <f t="shared" si="15"/>
        <v>100</v>
      </c>
      <c r="AH54" s="122">
        <f t="shared" si="16"/>
        <v>85.714285714285708</v>
      </c>
    </row>
    <row r="55" spans="1:34" x14ac:dyDescent="0.4">
      <c r="A55" s="62">
        <v>51</v>
      </c>
      <c r="B55" s="63" t="s">
        <v>44</v>
      </c>
      <c r="C55" s="64" t="s">
        <v>61</v>
      </c>
      <c r="D55" s="63" t="s">
        <v>170</v>
      </c>
      <c r="E55" s="115">
        <v>16</v>
      </c>
      <c r="F55" s="104">
        <v>0</v>
      </c>
      <c r="G55" s="66">
        <v>2.96</v>
      </c>
      <c r="H55" s="72">
        <v>75412575.400000006</v>
      </c>
      <c r="I55" s="73"/>
      <c r="J55" s="116">
        <f t="shared" si="17"/>
        <v>50</v>
      </c>
      <c r="K55" s="116">
        <f t="shared" si="18"/>
        <v>100</v>
      </c>
      <c r="L55" s="116">
        <f t="shared" si="19"/>
        <v>100</v>
      </c>
      <c r="M55" s="116">
        <f t="shared" si="20"/>
        <v>0</v>
      </c>
      <c r="N55" s="117">
        <f t="shared" si="21"/>
        <v>71.428571428571431</v>
      </c>
      <c r="O55" s="104">
        <v>0</v>
      </c>
      <c r="P55" s="82">
        <f t="shared" si="7"/>
        <v>71.428571428571431</v>
      </c>
      <c r="Q55" s="72">
        <f t="shared" si="22"/>
        <v>12568762.566666668</v>
      </c>
      <c r="R55" s="126" t="s">
        <v>241</v>
      </c>
      <c r="S55" s="119">
        <v>0</v>
      </c>
      <c r="T55" s="119">
        <v>1</v>
      </c>
      <c r="U55" s="127">
        <v>1</v>
      </c>
      <c r="V55" s="127">
        <v>1</v>
      </c>
      <c r="W55" s="119">
        <v>1</v>
      </c>
      <c r="X55" s="119">
        <v>1</v>
      </c>
      <c r="Y55" s="119">
        <v>0</v>
      </c>
      <c r="Z55" s="119">
        <f t="shared" si="8"/>
        <v>5</v>
      </c>
      <c r="AA55" s="122">
        <f t="shared" si="9"/>
        <v>0</v>
      </c>
      <c r="AB55" s="122">
        <f t="shared" si="10"/>
        <v>50</v>
      </c>
      <c r="AC55" s="122">
        <f t="shared" si="11"/>
        <v>50</v>
      </c>
      <c r="AD55" s="122">
        <f t="shared" si="12"/>
        <v>50</v>
      </c>
      <c r="AE55" s="122">
        <f t="shared" si="13"/>
        <v>50</v>
      </c>
      <c r="AF55" s="122">
        <f t="shared" si="14"/>
        <v>50</v>
      </c>
      <c r="AG55" s="123">
        <f t="shared" si="15"/>
        <v>0</v>
      </c>
      <c r="AH55" s="122">
        <f t="shared" si="16"/>
        <v>71.428571428571431</v>
      </c>
    </row>
    <row r="56" spans="1:34" x14ac:dyDescent="0.4">
      <c r="A56" s="62">
        <v>52</v>
      </c>
      <c r="B56" s="63" t="s">
        <v>44</v>
      </c>
      <c r="C56" s="64" t="s">
        <v>62</v>
      </c>
      <c r="D56" s="63" t="s">
        <v>171</v>
      </c>
      <c r="E56" s="115">
        <v>5</v>
      </c>
      <c r="F56" s="130">
        <v>0</v>
      </c>
      <c r="G56" s="66">
        <v>3.11</v>
      </c>
      <c r="H56" s="72">
        <v>9848219.9900000002</v>
      </c>
      <c r="I56" s="73"/>
      <c r="J56" s="116">
        <f t="shared" si="17"/>
        <v>100</v>
      </c>
      <c r="K56" s="116">
        <f t="shared" si="18"/>
        <v>100</v>
      </c>
      <c r="L56" s="116">
        <f t="shared" si="19"/>
        <v>100</v>
      </c>
      <c r="M56" s="116">
        <f t="shared" si="20"/>
        <v>100</v>
      </c>
      <c r="N56" s="117">
        <f t="shared" si="21"/>
        <v>100</v>
      </c>
      <c r="O56" s="130">
        <v>0</v>
      </c>
      <c r="P56" s="82">
        <f t="shared" si="7"/>
        <v>100</v>
      </c>
      <c r="Q56" s="72">
        <f t="shared" si="22"/>
        <v>1641369.9983333333</v>
      </c>
      <c r="R56" s="126" t="s">
        <v>241</v>
      </c>
      <c r="S56" s="119">
        <v>1</v>
      </c>
      <c r="T56" s="119">
        <v>1</v>
      </c>
      <c r="U56" s="127">
        <v>1</v>
      </c>
      <c r="V56" s="127">
        <v>1</v>
      </c>
      <c r="W56" s="119">
        <v>1</v>
      </c>
      <c r="X56" s="119">
        <v>1</v>
      </c>
      <c r="Y56" s="119">
        <v>1</v>
      </c>
      <c r="Z56" s="119">
        <f t="shared" si="8"/>
        <v>7</v>
      </c>
      <c r="AA56" s="122">
        <f t="shared" si="9"/>
        <v>50</v>
      </c>
      <c r="AB56" s="122">
        <f t="shared" si="10"/>
        <v>50</v>
      </c>
      <c r="AC56" s="122">
        <f t="shared" si="11"/>
        <v>50</v>
      </c>
      <c r="AD56" s="122">
        <f t="shared" si="12"/>
        <v>50</v>
      </c>
      <c r="AE56" s="122">
        <f t="shared" si="13"/>
        <v>50</v>
      </c>
      <c r="AF56" s="122">
        <f t="shared" si="14"/>
        <v>50</v>
      </c>
      <c r="AG56" s="123">
        <f t="shared" si="15"/>
        <v>100</v>
      </c>
      <c r="AH56" s="122">
        <f t="shared" si="16"/>
        <v>100</v>
      </c>
    </row>
    <row r="57" spans="1:34" x14ac:dyDescent="0.4">
      <c r="A57" s="62">
        <v>53</v>
      </c>
      <c r="B57" s="63" t="s">
        <v>63</v>
      </c>
      <c r="C57" s="64" t="s">
        <v>64</v>
      </c>
      <c r="D57" s="63" t="s">
        <v>63</v>
      </c>
      <c r="E57" s="115">
        <v>17</v>
      </c>
      <c r="F57" s="71">
        <v>0</v>
      </c>
      <c r="G57" s="66">
        <v>4.03</v>
      </c>
      <c r="H57" s="72">
        <v>133405124.64</v>
      </c>
      <c r="I57" s="73"/>
      <c r="J57" s="116">
        <f t="shared" si="17"/>
        <v>100</v>
      </c>
      <c r="K57" s="116">
        <f t="shared" si="18"/>
        <v>100</v>
      </c>
      <c r="L57" s="116">
        <f t="shared" si="19"/>
        <v>50</v>
      </c>
      <c r="M57" s="116">
        <f t="shared" si="20"/>
        <v>100</v>
      </c>
      <c r="N57" s="117">
        <f t="shared" si="21"/>
        <v>85.714285714285708</v>
      </c>
      <c r="O57" s="71">
        <v>0</v>
      </c>
      <c r="P57" s="82">
        <f t="shared" si="7"/>
        <v>85.714285714285708</v>
      </c>
      <c r="Q57" s="72">
        <f t="shared" si="22"/>
        <v>22234187.440000001</v>
      </c>
      <c r="R57" s="126" t="s">
        <v>241</v>
      </c>
      <c r="S57" s="119">
        <v>1</v>
      </c>
      <c r="T57" s="119">
        <v>1</v>
      </c>
      <c r="U57" s="127">
        <v>1</v>
      </c>
      <c r="V57" s="127">
        <v>1</v>
      </c>
      <c r="W57" s="119">
        <v>0</v>
      </c>
      <c r="X57" s="119">
        <v>1</v>
      </c>
      <c r="Y57" s="119">
        <v>1</v>
      </c>
      <c r="Z57" s="119">
        <f t="shared" si="8"/>
        <v>6</v>
      </c>
      <c r="AA57" s="122">
        <f t="shared" si="9"/>
        <v>50</v>
      </c>
      <c r="AB57" s="122">
        <f t="shared" si="10"/>
        <v>50</v>
      </c>
      <c r="AC57" s="122">
        <f t="shared" si="11"/>
        <v>50</v>
      </c>
      <c r="AD57" s="122">
        <f t="shared" si="12"/>
        <v>50</v>
      </c>
      <c r="AE57" s="122">
        <f t="shared" si="13"/>
        <v>0</v>
      </c>
      <c r="AF57" s="122">
        <f t="shared" si="14"/>
        <v>50</v>
      </c>
      <c r="AG57" s="123">
        <f t="shared" si="15"/>
        <v>100</v>
      </c>
      <c r="AH57" s="122">
        <f t="shared" si="16"/>
        <v>85.714285714285708</v>
      </c>
    </row>
    <row r="58" spans="1:34" x14ac:dyDescent="0.4">
      <c r="A58" s="62">
        <v>54</v>
      </c>
      <c r="B58" s="63" t="s">
        <v>63</v>
      </c>
      <c r="C58" s="64" t="s">
        <v>65</v>
      </c>
      <c r="D58" s="63" t="s">
        <v>172</v>
      </c>
      <c r="E58" s="115">
        <v>13</v>
      </c>
      <c r="F58" s="65">
        <v>2</v>
      </c>
      <c r="G58" s="83">
        <v>0.38</v>
      </c>
      <c r="H58" s="72">
        <v>-4805955.16</v>
      </c>
      <c r="I58" s="73"/>
      <c r="J58" s="116">
        <f t="shared" si="17"/>
        <v>0</v>
      </c>
      <c r="K58" s="116">
        <f t="shared" si="18"/>
        <v>100</v>
      </c>
      <c r="L58" s="116">
        <f t="shared" si="19"/>
        <v>0</v>
      </c>
      <c r="M58" s="116">
        <f t="shared" si="20"/>
        <v>0</v>
      </c>
      <c r="N58" s="117">
        <f t="shared" si="21"/>
        <v>28.571428571428569</v>
      </c>
      <c r="O58" s="65">
        <v>2</v>
      </c>
      <c r="P58" s="78">
        <f t="shared" si="7"/>
        <v>28.571428571428569</v>
      </c>
      <c r="Q58" s="72">
        <f t="shared" si="22"/>
        <v>-800992.52666666673</v>
      </c>
      <c r="R58" s="129" t="s">
        <v>243</v>
      </c>
      <c r="S58" s="119">
        <v>0</v>
      </c>
      <c r="T58" s="119">
        <v>0</v>
      </c>
      <c r="U58" s="127">
        <v>1</v>
      </c>
      <c r="V58" s="127">
        <v>1</v>
      </c>
      <c r="W58" s="119">
        <v>0</v>
      </c>
      <c r="X58" s="119">
        <v>0</v>
      </c>
      <c r="Y58" s="119">
        <v>0</v>
      </c>
      <c r="Z58" s="119">
        <f t="shared" si="8"/>
        <v>2</v>
      </c>
      <c r="AA58" s="122">
        <f t="shared" si="9"/>
        <v>0</v>
      </c>
      <c r="AB58" s="122">
        <f t="shared" si="10"/>
        <v>0</v>
      </c>
      <c r="AC58" s="122">
        <f t="shared" si="11"/>
        <v>50</v>
      </c>
      <c r="AD58" s="122">
        <f t="shared" si="12"/>
        <v>50</v>
      </c>
      <c r="AE58" s="122">
        <f t="shared" si="13"/>
        <v>0</v>
      </c>
      <c r="AF58" s="122">
        <f t="shared" si="14"/>
        <v>0</v>
      </c>
      <c r="AG58" s="123">
        <f t="shared" si="15"/>
        <v>0</v>
      </c>
      <c r="AH58" s="122">
        <f t="shared" si="16"/>
        <v>28.571428571428569</v>
      </c>
    </row>
    <row r="59" spans="1:34" x14ac:dyDescent="0.4">
      <c r="A59" s="62">
        <v>55</v>
      </c>
      <c r="B59" s="63" t="s">
        <v>63</v>
      </c>
      <c r="C59" s="64" t="s">
        <v>66</v>
      </c>
      <c r="D59" s="63" t="s">
        <v>173</v>
      </c>
      <c r="E59" s="115">
        <v>5</v>
      </c>
      <c r="F59" s="88">
        <v>6</v>
      </c>
      <c r="G59" s="83">
        <v>0.3</v>
      </c>
      <c r="H59" s="72">
        <v>-3323946.58</v>
      </c>
      <c r="I59" s="94" t="s">
        <v>208</v>
      </c>
      <c r="J59" s="116">
        <f t="shared" si="17"/>
        <v>50</v>
      </c>
      <c r="K59" s="116">
        <f t="shared" si="18"/>
        <v>100</v>
      </c>
      <c r="L59" s="116">
        <f t="shared" si="19"/>
        <v>100</v>
      </c>
      <c r="M59" s="116">
        <f t="shared" si="20"/>
        <v>100</v>
      </c>
      <c r="N59" s="117">
        <f t="shared" si="21"/>
        <v>85.714285714285708</v>
      </c>
      <c r="O59" s="88">
        <v>6</v>
      </c>
      <c r="P59" s="82">
        <f t="shared" si="7"/>
        <v>85.714285714285708</v>
      </c>
      <c r="Q59" s="72">
        <f t="shared" si="22"/>
        <v>-553991.09666666668</v>
      </c>
      <c r="R59" s="128" t="s">
        <v>245</v>
      </c>
      <c r="S59" s="119">
        <v>0</v>
      </c>
      <c r="T59" s="119">
        <v>1</v>
      </c>
      <c r="U59" s="127">
        <v>1</v>
      </c>
      <c r="V59" s="127">
        <v>1</v>
      </c>
      <c r="W59" s="119">
        <v>1</v>
      </c>
      <c r="X59" s="119">
        <v>1</v>
      </c>
      <c r="Y59" s="119">
        <v>1</v>
      </c>
      <c r="Z59" s="119">
        <f t="shared" si="8"/>
        <v>6</v>
      </c>
      <c r="AA59" s="122">
        <f t="shared" si="9"/>
        <v>0</v>
      </c>
      <c r="AB59" s="122">
        <f t="shared" si="10"/>
        <v>50</v>
      </c>
      <c r="AC59" s="122">
        <f t="shared" si="11"/>
        <v>50</v>
      </c>
      <c r="AD59" s="122">
        <f t="shared" si="12"/>
        <v>50</v>
      </c>
      <c r="AE59" s="122">
        <f t="shared" si="13"/>
        <v>50</v>
      </c>
      <c r="AF59" s="122">
        <f t="shared" si="14"/>
        <v>50</v>
      </c>
      <c r="AG59" s="123">
        <f t="shared" si="15"/>
        <v>100</v>
      </c>
      <c r="AH59" s="122">
        <f t="shared" si="16"/>
        <v>85.714285714285708</v>
      </c>
    </row>
    <row r="60" spans="1:34" x14ac:dyDescent="0.4">
      <c r="A60" s="62">
        <v>56</v>
      </c>
      <c r="B60" s="63" t="s">
        <v>63</v>
      </c>
      <c r="C60" s="64" t="s">
        <v>67</v>
      </c>
      <c r="D60" s="63" t="s">
        <v>174</v>
      </c>
      <c r="E60" s="115">
        <v>5</v>
      </c>
      <c r="F60" s="103">
        <v>5</v>
      </c>
      <c r="G60" s="83">
        <v>0.25</v>
      </c>
      <c r="H60" s="72">
        <v>1700105.86</v>
      </c>
      <c r="I60" s="98" t="s">
        <v>209</v>
      </c>
      <c r="J60" s="116">
        <f t="shared" si="17"/>
        <v>50</v>
      </c>
      <c r="K60" s="116">
        <f t="shared" si="18"/>
        <v>100</v>
      </c>
      <c r="L60" s="116">
        <f t="shared" si="19"/>
        <v>50</v>
      </c>
      <c r="M60" s="116">
        <f t="shared" si="20"/>
        <v>100</v>
      </c>
      <c r="N60" s="117">
        <f t="shared" si="21"/>
        <v>71.428571428571431</v>
      </c>
      <c r="O60" s="103">
        <v>5</v>
      </c>
      <c r="P60" s="82">
        <f t="shared" si="7"/>
        <v>71.428571428571431</v>
      </c>
      <c r="Q60" s="72">
        <f t="shared" si="22"/>
        <v>283350.97666666668</v>
      </c>
      <c r="R60" s="128" t="s">
        <v>245</v>
      </c>
      <c r="S60" s="119">
        <v>0</v>
      </c>
      <c r="T60" s="119">
        <v>1</v>
      </c>
      <c r="U60" s="127">
        <v>1</v>
      </c>
      <c r="V60" s="127">
        <v>1</v>
      </c>
      <c r="W60" s="119">
        <v>1</v>
      </c>
      <c r="X60" s="119">
        <v>0</v>
      </c>
      <c r="Y60" s="119">
        <v>1</v>
      </c>
      <c r="Z60" s="119">
        <f t="shared" si="8"/>
        <v>5</v>
      </c>
      <c r="AA60" s="122">
        <f t="shared" si="9"/>
        <v>0</v>
      </c>
      <c r="AB60" s="122">
        <f t="shared" si="10"/>
        <v>50</v>
      </c>
      <c r="AC60" s="122">
        <f t="shared" si="11"/>
        <v>50</v>
      </c>
      <c r="AD60" s="122">
        <f t="shared" si="12"/>
        <v>50</v>
      </c>
      <c r="AE60" s="122">
        <f t="shared" si="13"/>
        <v>50</v>
      </c>
      <c r="AF60" s="122">
        <f t="shared" si="14"/>
        <v>0</v>
      </c>
      <c r="AG60" s="123">
        <f t="shared" si="15"/>
        <v>100</v>
      </c>
      <c r="AH60" s="122">
        <f t="shared" si="16"/>
        <v>71.428571428571431</v>
      </c>
    </row>
    <row r="61" spans="1:34" x14ac:dyDescent="0.4">
      <c r="A61" s="62">
        <v>57</v>
      </c>
      <c r="B61" s="63" t="s">
        <v>63</v>
      </c>
      <c r="C61" s="64" t="s">
        <v>68</v>
      </c>
      <c r="D61" s="63" t="s">
        <v>175</v>
      </c>
      <c r="E61" s="115">
        <v>15</v>
      </c>
      <c r="F61" s="65">
        <v>2</v>
      </c>
      <c r="G61" s="83">
        <v>0.48</v>
      </c>
      <c r="H61" s="72">
        <v>78729533.299999997</v>
      </c>
      <c r="I61" s="73"/>
      <c r="J61" s="116">
        <f t="shared" si="17"/>
        <v>100</v>
      </c>
      <c r="K61" s="116">
        <f t="shared" si="18"/>
        <v>100</v>
      </c>
      <c r="L61" s="116">
        <f t="shared" si="19"/>
        <v>50</v>
      </c>
      <c r="M61" s="116">
        <f t="shared" si="20"/>
        <v>0</v>
      </c>
      <c r="N61" s="117">
        <f t="shared" si="21"/>
        <v>71.428571428571431</v>
      </c>
      <c r="O61" s="65">
        <v>2</v>
      </c>
      <c r="P61" s="82">
        <f t="shared" si="7"/>
        <v>71.428571428571431</v>
      </c>
      <c r="Q61" s="72">
        <f t="shared" si="22"/>
        <v>13121588.883333333</v>
      </c>
      <c r="R61" s="129" t="s">
        <v>243</v>
      </c>
      <c r="S61" s="119">
        <v>1</v>
      </c>
      <c r="T61" s="119">
        <v>1</v>
      </c>
      <c r="U61" s="127">
        <v>1</v>
      </c>
      <c r="V61" s="127">
        <v>1</v>
      </c>
      <c r="W61" s="119">
        <v>1</v>
      </c>
      <c r="X61" s="119">
        <v>0</v>
      </c>
      <c r="Y61" s="119">
        <v>0</v>
      </c>
      <c r="Z61" s="119">
        <f t="shared" si="8"/>
        <v>5</v>
      </c>
      <c r="AA61" s="122">
        <f t="shared" si="9"/>
        <v>50</v>
      </c>
      <c r="AB61" s="122">
        <f t="shared" si="10"/>
        <v>50</v>
      </c>
      <c r="AC61" s="122">
        <f t="shared" si="11"/>
        <v>50</v>
      </c>
      <c r="AD61" s="122">
        <f t="shared" si="12"/>
        <v>50</v>
      </c>
      <c r="AE61" s="122">
        <f t="shared" si="13"/>
        <v>50</v>
      </c>
      <c r="AF61" s="122">
        <f t="shared" si="14"/>
        <v>0</v>
      </c>
      <c r="AG61" s="123">
        <f t="shared" si="15"/>
        <v>0</v>
      </c>
      <c r="AH61" s="122">
        <f t="shared" si="16"/>
        <v>71.428571428571431</v>
      </c>
    </row>
    <row r="62" spans="1:34" x14ac:dyDescent="0.4">
      <c r="A62" s="62">
        <v>58</v>
      </c>
      <c r="B62" s="63" t="s">
        <v>63</v>
      </c>
      <c r="C62" s="64" t="s">
        <v>69</v>
      </c>
      <c r="D62" s="63" t="s">
        <v>176</v>
      </c>
      <c r="E62" s="115">
        <v>5</v>
      </c>
      <c r="F62" s="77">
        <v>1</v>
      </c>
      <c r="G62" s="66">
        <v>2.5499999999999998</v>
      </c>
      <c r="H62" s="72">
        <v>139708.48000000001</v>
      </c>
      <c r="I62" s="73"/>
      <c r="J62" s="116">
        <f t="shared" si="17"/>
        <v>100</v>
      </c>
      <c r="K62" s="116">
        <f t="shared" si="18"/>
        <v>100</v>
      </c>
      <c r="L62" s="116">
        <f t="shared" si="19"/>
        <v>100</v>
      </c>
      <c r="M62" s="116">
        <f t="shared" si="20"/>
        <v>100</v>
      </c>
      <c r="N62" s="117">
        <f t="shared" si="21"/>
        <v>100</v>
      </c>
      <c r="O62" s="77">
        <v>1</v>
      </c>
      <c r="P62" s="82">
        <f t="shared" si="7"/>
        <v>100</v>
      </c>
      <c r="Q62" s="72">
        <f t="shared" si="22"/>
        <v>23284.74666666667</v>
      </c>
      <c r="R62" s="126" t="s">
        <v>241</v>
      </c>
      <c r="S62" s="119">
        <v>1</v>
      </c>
      <c r="T62" s="119">
        <v>1</v>
      </c>
      <c r="U62" s="127">
        <v>1</v>
      </c>
      <c r="V62" s="127">
        <v>1</v>
      </c>
      <c r="W62" s="119">
        <v>1</v>
      </c>
      <c r="X62" s="119">
        <v>1</v>
      </c>
      <c r="Y62" s="119">
        <v>1</v>
      </c>
      <c r="Z62" s="119">
        <f t="shared" si="8"/>
        <v>7</v>
      </c>
      <c r="AA62" s="122">
        <f t="shared" si="9"/>
        <v>50</v>
      </c>
      <c r="AB62" s="122">
        <f t="shared" si="10"/>
        <v>50</v>
      </c>
      <c r="AC62" s="122">
        <f t="shared" si="11"/>
        <v>50</v>
      </c>
      <c r="AD62" s="122">
        <f t="shared" si="12"/>
        <v>50</v>
      </c>
      <c r="AE62" s="122">
        <f t="shared" si="13"/>
        <v>50</v>
      </c>
      <c r="AF62" s="122">
        <f t="shared" si="14"/>
        <v>50</v>
      </c>
      <c r="AG62" s="123">
        <f t="shared" si="15"/>
        <v>100</v>
      </c>
      <c r="AH62" s="122">
        <f t="shared" si="16"/>
        <v>100</v>
      </c>
    </row>
    <row r="63" spans="1:34" x14ac:dyDescent="0.4">
      <c r="A63" s="62">
        <v>59</v>
      </c>
      <c r="B63" s="63" t="s">
        <v>63</v>
      </c>
      <c r="C63" s="64" t="s">
        <v>70</v>
      </c>
      <c r="D63" s="63" t="s">
        <v>177</v>
      </c>
      <c r="E63" s="115">
        <v>2</v>
      </c>
      <c r="F63" s="85">
        <v>7</v>
      </c>
      <c r="G63" s="83">
        <v>0.17</v>
      </c>
      <c r="H63" s="72">
        <v>2482470.29</v>
      </c>
      <c r="I63" s="86" t="s">
        <v>208</v>
      </c>
      <c r="J63" s="116">
        <f t="shared" si="17"/>
        <v>50</v>
      </c>
      <c r="K63" s="116">
        <f t="shared" si="18"/>
        <v>100</v>
      </c>
      <c r="L63" s="116">
        <f t="shared" si="19"/>
        <v>100</v>
      </c>
      <c r="M63" s="116">
        <f t="shared" si="20"/>
        <v>0</v>
      </c>
      <c r="N63" s="117">
        <f t="shared" si="21"/>
        <v>71.428571428571431</v>
      </c>
      <c r="O63" s="85">
        <v>7</v>
      </c>
      <c r="P63" s="82">
        <f t="shared" si="7"/>
        <v>71.428571428571431</v>
      </c>
      <c r="Q63" s="72">
        <f t="shared" si="22"/>
        <v>413745.04833333334</v>
      </c>
      <c r="R63" s="128" t="s">
        <v>245</v>
      </c>
      <c r="S63" s="119">
        <v>0</v>
      </c>
      <c r="T63" s="119">
        <v>1</v>
      </c>
      <c r="U63" s="127">
        <v>1</v>
      </c>
      <c r="V63" s="127">
        <v>1</v>
      </c>
      <c r="W63" s="119">
        <v>1</v>
      </c>
      <c r="X63" s="119">
        <v>1</v>
      </c>
      <c r="Y63" s="119">
        <v>0</v>
      </c>
      <c r="Z63" s="119">
        <f t="shared" si="8"/>
        <v>5</v>
      </c>
      <c r="AA63" s="122">
        <f t="shared" si="9"/>
        <v>0</v>
      </c>
      <c r="AB63" s="122">
        <f t="shared" si="10"/>
        <v>50</v>
      </c>
      <c r="AC63" s="122">
        <f t="shared" si="11"/>
        <v>50</v>
      </c>
      <c r="AD63" s="122">
        <f t="shared" si="12"/>
        <v>50</v>
      </c>
      <c r="AE63" s="122">
        <f t="shared" si="13"/>
        <v>50</v>
      </c>
      <c r="AF63" s="122">
        <f t="shared" si="14"/>
        <v>50</v>
      </c>
      <c r="AG63" s="123">
        <f t="shared" si="15"/>
        <v>0</v>
      </c>
      <c r="AH63" s="122">
        <f t="shared" si="16"/>
        <v>71.428571428571431</v>
      </c>
    </row>
    <row r="64" spans="1:34" x14ac:dyDescent="0.4">
      <c r="A64" s="62">
        <v>60</v>
      </c>
      <c r="B64" s="63" t="s">
        <v>63</v>
      </c>
      <c r="C64" s="64" t="s">
        <v>71</v>
      </c>
      <c r="D64" s="63" t="s">
        <v>178</v>
      </c>
      <c r="E64" s="115">
        <v>6</v>
      </c>
      <c r="F64" s="65">
        <v>2</v>
      </c>
      <c r="G64" s="66">
        <v>0.85</v>
      </c>
      <c r="H64" s="72">
        <v>1255580.3</v>
      </c>
      <c r="I64" s="73"/>
      <c r="J64" s="116">
        <f t="shared" si="17"/>
        <v>100</v>
      </c>
      <c r="K64" s="116">
        <f t="shared" si="18"/>
        <v>100</v>
      </c>
      <c r="L64" s="116">
        <f t="shared" si="19"/>
        <v>100</v>
      </c>
      <c r="M64" s="116">
        <f t="shared" si="20"/>
        <v>0</v>
      </c>
      <c r="N64" s="117">
        <f t="shared" si="21"/>
        <v>85.714285714285708</v>
      </c>
      <c r="O64" s="65">
        <v>2</v>
      </c>
      <c r="P64" s="82">
        <f t="shared" si="7"/>
        <v>85.714285714285708</v>
      </c>
      <c r="Q64" s="72">
        <f t="shared" si="22"/>
        <v>209263.38333333333</v>
      </c>
      <c r="R64" s="126" t="s">
        <v>241</v>
      </c>
      <c r="S64" s="119">
        <v>1</v>
      </c>
      <c r="T64" s="119">
        <v>1</v>
      </c>
      <c r="U64" s="127">
        <v>1</v>
      </c>
      <c r="V64" s="127">
        <v>1</v>
      </c>
      <c r="W64" s="119">
        <v>1</v>
      </c>
      <c r="X64" s="119">
        <v>1</v>
      </c>
      <c r="Y64" s="119">
        <v>0</v>
      </c>
      <c r="Z64" s="119">
        <f t="shared" si="8"/>
        <v>6</v>
      </c>
      <c r="AA64" s="122">
        <f t="shared" si="9"/>
        <v>50</v>
      </c>
      <c r="AB64" s="122">
        <f t="shared" si="10"/>
        <v>50</v>
      </c>
      <c r="AC64" s="122">
        <f t="shared" si="11"/>
        <v>50</v>
      </c>
      <c r="AD64" s="122">
        <f t="shared" si="12"/>
        <v>50</v>
      </c>
      <c r="AE64" s="122">
        <f t="shared" si="13"/>
        <v>50</v>
      </c>
      <c r="AF64" s="122">
        <f t="shared" si="14"/>
        <v>50</v>
      </c>
      <c r="AG64" s="123">
        <f t="shared" si="15"/>
        <v>0</v>
      </c>
      <c r="AH64" s="122">
        <f t="shared" si="16"/>
        <v>85.714285714285708</v>
      </c>
    </row>
    <row r="65" spans="1:34" x14ac:dyDescent="0.4">
      <c r="A65" s="62">
        <v>61</v>
      </c>
      <c r="B65" s="63" t="s">
        <v>63</v>
      </c>
      <c r="C65" s="64" t="s">
        <v>72</v>
      </c>
      <c r="D65" s="63" t="s">
        <v>179</v>
      </c>
      <c r="E65" s="115">
        <v>5</v>
      </c>
      <c r="F65" s="77">
        <v>1</v>
      </c>
      <c r="G65" s="66">
        <v>0.76</v>
      </c>
      <c r="H65" s="72">
        <v>1526014.57</v>
      </c>
      <c r="I65" s="73"/>
      <c r="J65" s="116">
        <f t="shared" si="17"/>
        <v>50</v>
      </c>
      <c r="K65" s="116">
        <f t="shared" si="18"/>
        <v>100</v>
      </c>
      <c r="L65" s="116">
        <f t="shared" si="19"/>
        <v>0</v>
      </c>
      <c r="M65" s="116">
        <f t="shared" si="20"/>
        <v>100</v>
      </c>
      <c r="N65" s="117">
        <f t="shared" si="21"/>
        <v>57.142857142857139</v>
      </c>
      <c r="O65" s="77">
        <v>1</v>
      </c>
      <c r="P65" s="82">
        <f t="shared" si="7"/>
        <v>57.142857142857139</v>
      </c>
      <c r="Q65" s="72">
        <f t="shared" si="22"/>
        <v>254335.76166666669</v>
      </c>
      <c r="R65" s="126" t="s">
        <v>241</v>
      </c>
      <c r="S65" s="119">
        <v>0</v>
      </c>
      <c r="T65" s="119">
        <v>1</v>
      </c>
      <c r="U65" s="127">
        <v>1</v>
      </c>
      <c r="V65" s="127">
        <v>1</v>
      </c>
      <c r="W65" s="119">
        <v>0</v>
      </c>
      <c r="X65" s="119">
        <v>0</v>
      </c>
      <c r="Y65" s="119">
        <v>1</v>
      </c>
      <c r="Z65" s="119">
        <f t="shared" si="8"/>
        <v>4</v>
      </c>
      <c r="AA65" s="122">
        <f t="shared" si="9"/>
        <v>0</v>
      </c>
      <c r="AB65" s="122">
        <f t="shared" si="10"/>
        <v>50</v>
      </c>
      <c r="AC65" s="122">
        <f t="shared" si="11"/>
        <v>50</v>
      </c>
      <c r="AD65" s="122">
        <f t="shared" si="12"/>
        <v>50</v>
      </c>
      <c r="AE65" s="122">
        <f t="shared" si="13"/>
        <v>0</v>
      </c>
      <c r="AF65" s="122">
        <f t="shared" si="14"/>
        <v>0</v>
      </c>
      <c r="AG65" s="123">
        <f t="shared" si="15"/>
        <v>100</v>
      </c>
      <c r="AH65" s="122">
        <f t="shared" si="16"/>
        <v>57.142857142857139</v>
      </c>
    </row>
    <row r="66" spans="1:34" x14ac:dyDescent="0.4">
      <c r="A66" s="62">
        <v>62</v>
      </c>
      <c r="B66" s="63" t="s">
        <v>73</v>
      </c>
      <c r="C66" s="64" t="s">
        <v>74</v>
      </c>
      <c r="D66" s="63" t="s">
        <v>73</v>
      </c>
      <c r="E66" s="115">
        <v>16</v>
      </c>
      <c r="F66" s="92">
        <v>0</v>
      </c>
      <c r="G66" s="66">
        <v>2.41</v>
      </c>
      <c r="H66" s="72">
        <v>108987443.31999999</v>
      </c>
      <c r="I66" s="73"/>
      <c r="J66" s="116">
        <f t="shared" si="17"/>
        <v>100</v>
      </c>
      <c r="K66" s="116">
        <f t="shared" si="18"/>
        <v>100</v>
      </c>
      <c r="L66" s="116">
        <f t="shared" si="19"/>
        <v>0</v>
      </c>
      <c r="M66" s="116">
        <f t="shared" si="20"/>
        <v>100</v>
      </c>
      <c r="N66" s="117">
        <f t="shared" si="21"/>
        <v>71.428571428571431</v>
      </c>
      <c r="O66" s="92">
        <v>0</v>
      </c>
      <c r="P66" s="82">
        <f t="shared" si="7"/>
        <v>71.428571428571431</v>
      </c>
      <c r="Q66" s="72">
        <f t="shared" si="22"/>
        <v>18164573.886666667</v>
      </c>
      <c r="R66" s="126" t="s">
        <v>241</v>
      </c>
      <c r="S66" s="119">
        <v>1</v>
      </c>
      <c r="T66" s="119">
        <v>1</v>
      </c>
      <c r="U66" s="127">
        <v>1</v>
      </c>
      <c r="V66" s="127">
        <v>1</v>
      </c>
      <c r="W66" s="119">
        <v>0</v>
      </c>
      <c r="X66" s="119">
        <v>0</v>
      </c>
      <c r="Y66" s="119">
        <v>1</v>
      </c>
      <c r="Z66" s="119">
        <f t="shared" si="8"/>
        <v>5</v>
      </c>
      <c r="AA66" s="122">
        <f t="shared" si="9"/>
        <v>50</v>
      </c>
      <c r="AB66" s="122">
        <f t="shared" si="10"/>
        <v>50</v>
      </c>
      <c r="AC66" s="122">
        <f t="shared" si="11"/>
        <v>50</v>
      </c>
      <c r="AD66" s="122">
        <f t="shared" si="12"/>
        <v>50</v>
      </c>
      <c r="AE66" s="122">
        <f t="shared" si="13"/>
        <v>0</v>
      </c>
      <c r="AF66" s="122">
        <f t="shared" si="14"/>
        <v>0</v>
      </c>
      <c r="AG66" s="123">
        <f t="shared" si="15"/>
        <v>100</v>
      </c>
      <c r="AH66" s="122">
        <f t="shared" si="16"/>
        <v>71.428571428571431</v>
      </c>
    </row>
    <row r="67" spans="1:34" x14ac:dyDescent="0.4">
      <c r="A67" s="62">
        <v>63</v>
      </c>
      <c r="B67" s="63" t="s">
        <v>73</v>
      </c>
      <c r="C67" s="64" t="s">
        <v>75</v>
      </c>
      <c r="D67" s="63" t="s">
        <v>180</v>
      </c>
      <c r="E67" s="115">
        <v>10</v>
      </c>
      <c r="F67" s="79">
        <v>1</v>
      </c>
      <c r="G67" s="66">
        <v>0.87</v>
      </c>
      <c r="H67" s="72">
        <v>1098214.83</v>
      </c>
      <c r="I67" s="73"/>
      <c r="J67" s="116">
        <f t="shared" si="17"/>
        <v>0</v>
      </c>
      <c r="K67" s="116">
        <f t="shared" si="18"/>
        <v>100</v>
      </c>
      <c r="L67" s="116">
        <f t="shared" si="19"/>
        <v>100</v>
      </c>
      <c r="M67" s="116">
        <f t="shared" si="20"/>
        <v>100</v>
      </c>
      <c r="N67" s="117">
        <f t="shared" si="21"/>
        <v>71.428571428571431</v>
      </c>
      <c r="O67" s="79">
        <v>1</v>
      </c>
      <c r="P67" s="82">
        <f t="shared" si="7"/>
        <v>71.428571428571431</v>
      </c>
      <c r="Q67" s="72">
        <f t="shared" si="22"/>
        <v>183035.80500000002</v>
      </c>
      <c r="R67" s="129" t="s">
        <v>243</v>
      </c>
      <c r="S67" s="119">
        <v>0</v>
      </c>
      <c r="T67" s="119">
        <v>0</v>
      </c>
      <c r="U67" s="127">
        <v>1</v>
      </c>
      <c r="V67" s="127">
        <v>1</v>
      </c>
      <c r="W67" s="119">
        <v>1</v>
      </c>
      <c r="X67" s="119">
        <v>1</v>
      </c>
      <c r="Y67" s="119">
        <v>1</v>
      </c>
      <c r="Z67" s="119">
        <f t="shared" si="8"/>
        <v>5</v>
      </c>
      <c r="AA67" s="122">
        <f t="shared" si="9"/>
        <v>0</v>
      </c>
      <c r="AB67" s="122">
        <f t="shared" si="10"/>
        <v>0</v>
      </c>
      <c r="AC67" s="122">
        <f t="shared" si="11"/>
        <v>50</v>
      </c>
      <c r="AD67" s="122">
        <f t="shared" si="12"/>
        <v>50</v>
      </c>
      <c r="AE67" s="122">
        <f t="shared" si="13"/>
        <v>50</v>
      </c>
      <c r="AF67" s="122">
        <f t="shared" si="14"/>
        <v>50</v>
      </c>
      <c r="AG67" s="123">
        <f t="shared" si="15"/>
        <v>100</v>
      </c>
      <c r="AH67" s="122">
        <f t="shared" si="16"/>
        <v>71.428571428571431</v>
      </c>
    </row>
    <row r="68" spans="1:34" x14ac:dyDescent="0.4">
      <c r="A68" s="62">
        <v>64</v>
      </c>
      <c r="B68" s="63" t="s">
        <v>73</v>
      </c>
      <c r="C68" s="64" t="s">
        <v>76</v>
      </c>
      <c r="D68" s="63" t="s">
        <v>181</v>
      </c>
      <c r="E68" s="115">
        <v>6</v>
      </c>
      <c r="F68" s="81">
        <v>1</v>
      </c>
      <c r="G68" s="66">
        <v>1.1599999999999999</v>
      </c>
      <c r="H68" s="72">
        <v>4161485.38</v>
      </c>
      <c r="I68" s="73"/>
      <c r="J68" s="116">
        <f t="shared" si="17"/>
        <v>0</v>
      </c>
      <c r="K68" s="116">
        <f t="shared" si="18"/>
        <v>50</v>
      </c>
      <c r="L68" s="116">
        <f t="shared" si="19"/>
        <v>100</v>
      </c>
      <c r="M68" s="116">
        <f t="shared" si="20"/>
        <v>100</v>
      </c>
      <c r="N68" s="117">
        <f t="shared" si="21"/>
        <v>57.142857142857139</v>
      </c>
      <c r="O68" s="81">
        <v>1</v>
      </c>
      <c r="P68" s="82">
        <f t="shared" si="7"/>
        <v>57.142857142857139</v>
      </c>
      <c r="Q68" s="72">
        <f t="shared" si="22"/>
        <v>693580.89666666661</v>
      </c>
      <c r="R68" s="126" t="s">
        <v>241</v>
      </c>
      <c r="S68" s="119">
        <v>0</v>
      </c>
      <c r="T68" s="119">
        <v>0</v>
      </c>
      <c r="U68" s="127">
        <v>0</v>
      </c>
      <c r="V68" s="127">
        <v>1</v>
      </c>
      <c r="W68" s="119">
        <v>1</v>
      </c>
      <c r="X68" s="119">
        <v>1</v>
      </c>
      <c r="Y68" s="119">
        <v>1</v>
      </c>
      <c r="Z68" s="119">
        <f t="shared" si="8"/>
        <v>4</v>
      </c>
      <c r="AA68" s="122">
        <f t="shared" si="9"/>
        <v>0</v>
      </c>
      <c r="AB68" s="122">
        <f t="shared" si="10"/>
        <v>0</v>
      </c>
      <c r="AC68" s="122">
        <f t="shared" si="11"/>
        <v>0</v>
      </c>
      <c r="AD68" s="122">
        <f t="shared" si="12"/>
        <v>50</v>
      </c>
      <c r="AE68" s="122">
        <f t="shared" si="13"/>
        <v>50</v>
      </c>
      <c r="AF68" s="122">
        <f t="shared" si="14"/>
        <v>50</v>
      </c>
      <c r="AG68" s="123">
        <f t="shared" si="15"/>
        <v>100</v>
      </c>
      <c r="AH68" s="122">
        <f t="shared" si="16"/>
        <v>57.142857142857139</v>
      </c>
    </row>
    <row r="69" spans="1:34" x14ac:dyDescent="0.4">
      <c r="A69" s="62">
        <v>65</v>
      </c>
      <c r="B69" s="63" t="s">
        <v>73</v>
      </c>
      <c r="C69" s="64" t="s">
        <v>77</v>
      </c>
      <c r="D69" s="63" t="s">
        <v>182</v>
      </c>
      <c r="E69" s="115">
        <v>12</v>
      </c>
      <c r="F69" s="65">
        <v>2</v>
      </c>
      <c r="G69" s="66">
        <v>0.6</v>
      </c>
      <c r="H69" s="72">
        <v>9690258.8300000001</v>
      </c>
      <c r="I69" s="73"/>
      <c r="J69" s="116">
        <f t="shared" ref="J69:J92" si="23">AA69+AB69</f>
        <v>100</v>
      </c>
      <c r="K69" s="116">
        <f t="shared" ref="K69:K92" si="24">AC69+AD69</f>
        <v>100</v>
      </c>
      <c r="L69" s="116">
        <f t="shared" ref="L69:L92" si="25">AE69+AF69</f>
        <v>50</v>
      </c>
      <c r="M69" s="116">
        <f t="shared" ref="M69:M92" si="26">AG69</f>
        <v>100</v>
      </c>
      <c r="N69" s="117">
        <f t="shared" ref="N69:N92" si="27">(S69+T69+U69+V69+W69+X69+Y69)/7*100</f>
        <v>85.714285714285708</v>
      </c>
      <c r="O69" s="65">
        <v>2</v>
      </c>
      <c r="P69" s="82">
        <f t="shared" si="7"/>
        <v>85.714285714285708</v>
      </c>
      <c r="Q69" s="72">
        <f t="shared" si="22"/>
        <v>1615043.1383333334</v>
      </c>
      <c r="R69" s="126" t="s">
        <v>241</v>
      </c>
      <c r="S69" s="119">
        <v>1</v>
      </c>
      <c r="T69" s="119">
        <v>1</v>
      </c>
      <c r="U69" s="127">
        <v>1</v>
      </c>
      <c r="V69" s="127">
        <v>1</v>
      </c>
      <c r="W69" s="119">
        <v>1</v>
      </c>
      <c r="X69" s="119">
        <v>0</v>
      </c>
      <c r="Y69" s="119">
        <v>1</v>
      </c>
      <c r="Z69" s="119">
        <f t="shared" si="8"/>
        <v>6</v>
      </c>
      <c r="AA69" s="122">
        <f t="shared" si="9"/>
        <v>50</v>
      </c>
      <c r="AB69" s="122">
        <f t="shared" si="10"/>
        <v>50</v>
      </c>
      <c r="AC69" s="122">
        <f t="shared" si="11"/>
        <v>50</v>
      </c>
      <c r="AD69" s="122">
        <f t="shared" si="12"/>
        <v>50</v>
      </c>
      <c r="AE69" s="122">
        <f t="shared" si="13"/>
        <v>50</v>
      </c>
      <c r="AF69" s="122">
        <f t="shared" si="14"/>
        <v>0</v>
      </c>
      <c r="AG69" s="123">
        <f t="shared" si="15"/>
        <v>100</v>
      </c>
      <c r="AH69" s="122">
        <f t="shared" si="16"/>
        <v>85.714285714285708</v>
      </c>
    </row>
    <row r="70" spans="1:34" x14ac:dyDescent="0.4">
      <c r="A70" s="62">
        <v>66</v>
      </c>
      <c r="B70" s="63" t="s">
        <v>73</v>
      </c>
      <c r="C70" s="64" t="s">
        <v>78</v>
      </c>
      <c r="D70" s="63" t="s">
        <v>183</v>
      </c>
      <c r="E70" s="115">
        <v>10</v>
      </c>
      <c r="F70" s="84">
        <v>1</v>
      </c>
      <c r="G70" s="66">
        <v>0.87</v>
      </c>
      <c r="H70" s="72">
        <v>1729421.58</v>
      </c>
      <c r="I70" s="73"/>
      <c r="J70" s="116">
        <f t="shared" si="23"/>
        <v>50</v>
      </c>
      <c r="K70" s="116">
        <f t="shared" si="24"/>
        <v>0</v>
      </c>
      <c r="L70" s="116">
        <f t="shared" si="25"/>
        <v>100</v>
      </c>
      <c r="M70" s="116">
        <f t="shared" si="26"/>
        <v>0</v>
      </c>
      <c r="N70" s="117">
        <f t="shared" si="27"/>
        <v>42.857142857142854</v>
      </c>
      <c r="O70" s="84">
        <v>1</v>
      </c>
      <c r="P70" s="78">
        <f t="shared" ref="P70:P92" si="28">N70</f>
        <v>42.857142857142854</v>
      </c>
      <c r="Q70" s="72">
        <f t="shared" si="22"/>
        <v>288236.93</v>
      </c>
      <c r="R70" s="126" t="s">
        <v>241</v>
      </c>
      <c r="S70" s="119">
        <v>1</v>
      </c>
      <c r="T70" s="119">
        <v>0</v>
      </c>
      <c r="U70" s="127">
        <v>0</v>
      </c>
      <c r="V70" s="127">
        <v>0</v>
      </c>
      <c r="W70" s="119">
        <v>1</v>
      </c>
      <c r="X70" s="119">
        <v>1</v>
      </c>
      <c r="Y70" s="119">
        <v>0</v>
      </c>
      <c r="Z70" s="119">
        <f t="shared" ref="Z70:Z92" si="29">S70+T70+U70+V70+W70+X70+Y70</f>
        <v>3</v>
      </c>
      <c r="AA70" s="122">
        <f t="shared" ref="AA70:AA92" si="30">IF(S70=1,50,0)</f>
        <v>50</v>
      </c>
      <c r="AB70" s="122">
        <f t="shared" ref="AB70:AB92" si="31">IF(T70=1,50,0)</f>
        <v>0</v>
      </c>
      <c r="AC70" s="122">
        <f t="shared" ref="AC70:AC92" si="32">IF(U70=1,50,0)</f>
        <v>0</v>
      </c>
      <c r="AD70" s="122">
        <f t="shared" ref="AD70:AD92" si="33">IF(V70=1,50,0)</f>
        <v>0</v>
      </c>
      <c r="AE70" s="122">
        <f t="shared" ref="AE70:AE92" si="34">IF(W70=1,50,0)</f>
        <v>50</v>
      </c>
      <c r="AF70" s="122">
        <f t="shared" ref="AF70:AF92" si="35">IF(X70=1,50,0)</f>
        <v>50</v>
      </c>
      <c r="AG70" s="123">
        <f t="shared" ref="AG70:AG92" si="36">IF(Y70=1,100,0)</f>
        <v>0</v>
      </c>
      <c r="AH70" s="122">
        <f t="shared" ref="AH70:AH92" si="37">Z70/7*100</f>
        <v>42.857142857142854</v>
      </c>
    </row>
    <row r="71" spans="1:34" x14ac:dyDescent="0.4">
      <c r="A71" s="62">
        <v>67</v>
      </c>
      <c r="B71" s="63" t="s">
        <v>73</v>
      </c>
      <c r="C71" s="64" t="s">
        <v>79</v>
      </c>
      <c r="D71" s="63" t="s">
        <v>184</v>
      </c>
      <c r="E71" s="115">
        <v>5</v>
      </c>
      <c r="F71" s="90">
        <v>3</v>
      </c>
      <c r="G71" s="66">
        <v>0.75</v>
      </c>
      <c r="H71" s="72">
        <v>-4089463.52</v>
      </c>
      <c r="I71" s="73"/>
      <c r="J71" s="116">
        <f t="shared" si="23"/>
        <v>50</v>
      </c>
      <c r="K71" s="116">
        <f t="shared" si="24"/>
        <v>50</v>
      </c>
      <c r="L71" s="116">
        <f t="shared" si="25"/>
        <v>50</v>
      </c>
      <c r="M71" s="116">
        <f t="shared" si="26"/>
        <v>0</v>
      </c>
      <c r="N71" s="117">
        <f t="shared" si="27"/>
        <v>42.857142857142854</v>
      </c>
      <c r="O71" s="90">
        <v>3</v>
      </c>
      <c r="P71" s="78">
        <f t="shared" si="28"/>
        <v>42.857142857142854</v>
      </c>
      <c r="Q71" s="72">
        <f t="shared" si="22"/>
        <v>-681577.2533333333</v>
      </c>
      <c r="R71" s="126" t="s">
        <v>241</v>
      </c>
      <c r="S71" s="119">
        <v>0</v>
      </c>
      <c r="T71" s="119">
        <v>1</v>
      </c>
      <c r="U71" s="127">
        <v>0</v>
      </c>
      <c r="V71" s="127">
        <v>1</v>
      </c>
      <c r="W71" s="119">
        <v>0</v>
      </c>
      <c r="X71" s="119">
        <v>1</v>
      </c>
      <c r="Y71" s="119">
        <v>0</v>
      </c>
      <c r="Z71" s="119">
        <f t="shared" si="29"/>
        <v>3</v>
      </c>
      <c r="AA71" s="122">
        <f t="shared" si="30"/>
        <v>0</v>
      </c>
      <c r="AB71" s="122">
        <f t="shared" si="31"/>
        <v>50</v>
      </c>
      <c r="AC71" s="122">
        <f t="shared" si="32"/>
        <v>0</v>
      </c>
      <c r="AD71" s="122">
        <f t="shared" si="33"/>
        <v>50</v>
      </c>
      <c r="AE71" s="122">
        <f t="shared" si="34"/>
        <v>0</v>
      </c>
      <c r="AF71" s="122">
        <f t="shared" si="35"/>
        <v>50</v>
      </c>
      <c r="AG71" s="123">
        <f t="shared" si="36"/>
        <v>0</v>
      </c>
      <c r="AH71" s="122">
        <f t="shared" si="37"/>
        <v>42.857142857142854</v>
      </c>
    </row>
    <row r="72" spans="1:34" x14ac:dyDescent="0.4">
      <c r="A72" s="62">
        <v>68</v>
      </c>
      <c r="B72" s="63" t="s">
        <v>80</v>
      </c>
      <c r="C72" s="64" t="s">
        <v>81</v>
      </c>
      <c r="D72" s="63" t="s">
        <v>80</v>
      </c>
      <c r="E72" s="115">
        <v>20</v>
      </c>
      <c r="F72" s="84">
        <v>1</v>
      </c>
      <c r="G72" s="66">
        <v>1.29</v>
      </c>
      <c r="H72" s="72">
        <v>111238878.05</v>
      </c>
      <c r="I72" s="73"/>
      <c r="J72" s="116">
        <f t="shared" si="23"/>
        <v>50</v>
      </c>
      <c r="K72" s="116">
        <f t="shared" si="24"/>
        <v>100</v>
      </c>
      <c r="L72" s="116">
        <f t="shared" si="25"/>
        <v>50</v>
      </c>
      <c r="M72" s="116">
        <f t="shared" si="26"/>
        <v>100</v>
      </c>
      <c r="N72" s="117">
        <f t="shared" si="27"/>
        <v>71.428571428571431</v>
      </c>
      <c r="O72" s="84">
        <v>1</v>
      </c>
      <c r="P72" s="82">
        <f t="shared" si="28"/>
        <v>71.428571428571431</v>
      </c>
      <c r="Q72" s="72">
        <f t="shared" ref="Q72:Q92" si="38">H72/6</f>
        <v>18539813.008333333</v>
      </c>
      <c r="R72" s="129" t="s">
        <v>243</v>
      </c>
      <c r="S72" s="119">
        <v>1</v>
      </c>
      <c r="T72" s="119">
        <v>0</v>
      </c>
      <c r="U72" s="127">
        <v>1</v>
      </c>
      <c r="V72" s="127">
        <v>1</v>
      </c>
      <c r="W72" s="119">
        <v>0</v>
      </c>
      <c r="X72" s="119">
        <v>1</v>
      </c>
      <c r="Y72" s="119">
        <v>1</v>
      </c>
      <c r="Z72" s="119">
        <f t="shared" si="29"/>
        <v>5</v>
      </c>
      <c r="AA72" s="122">
        <f t="shared" si="30"/>
        <v>50</v>
      </c>
      <c r="AB72" s="122">
        <f t="shared" si="31"/>
        <v>0</v>
      </c>
      <c r="AC72" s="122">
        <f t="shared" si="32"/>
        <v>50</v>
      </c>
      <c r="AD72" s="122">
        <f t="shared" si="33"/>
        <v>50</v>
      </c>
      <c r="AE72" s="122">
        <f t="shared" si="34"/>
        <v>0</v>
      </c>
      <c r="AF72" s="122">
        <f t="shared" si="35"/>
        <v>50</v>
      </c>
      <c r="AG72" s="123">
        <f t="shared" si="36"/>
        <v>100</v>
      </c>
      <c r="AH72" s="122">
        <f t="shared" si="37"/>
        <v>71.428571428571431</v>
      </c>
    </row>
    <row r="73" spans="1:34" x14ac:dyDescent="0.4">
      <c r="A73" s="62">
        <v>69</v>
      </c>
      <c r="B73" s="63" t="s">
        <v>80</v>
      </c>
      <c r="C73" s="64" t="s">
        <v>82</v>
      </c>
      <c r="D73" s="63" t="s">
        <v>185</v>
      </c>
      <c r="E73" s="115">
        <v>10</v>
      </c>
      <c r="F73" s="103">
        <v>5</v>
      </c>
      <c r="G73" s="66">
        <v>0.55000000000000004</v>
      </c>
      <c r="H73" s="72">
        <v>101466.45</v>
      </c>
      <c r="I73" s="98" t="s">
        <v>209</v>
      </c>
      <c r="J73" s="116">
        <f t="shared" si="23"/>
        <v>100</v>
      </c>
      <c r="K73" s="116">
        <f t="shared" si="24"/>
        <v>100</v>
      </c>
      <c r="L73" s="116">
        <f t="shared" si="25"/>
        <v>100</v>
      </c>
      <c r="M73" s="116">
        <f t="shared" si="26"/>
        <v>100</v>
      </c>
      <c r="N73" s="117">
        <f t="shared" si="27"/>
        <v>100</v>
      </c>
      <c r="O73" s="103">
        <v>5</v>
      </c>
      <c r="P73" s="82">
        <f t="shared" si="28"/>
        <v>100</v>
      </c>
      <c r="Q73" s="72">
        <f t="shared" si="38"/>
        <v>16911.075000000001</v>
      </c>
      <c r="R73" s="128" t="s">
        <v>245</v>
      </c>
      <c r="S73" s="119">
        <v>1</v>
      </c>
      <c r="T73" s="119">
        <v>1</v>
      </c>
      <c r="U73" s="127">
        <v>1</v>
      </c>
      <c r="V73" s="127">
        <v>1</v>
      </c>
      <c r="W73" s="119">
        <v>1</v>
      </c>
      <c r="X73" s="119">
        <v>1</v>
      </c>
      <c r="Y73" s="119">
        <v>1</v>
      </c>
      <c r="Z73" s="119">
        <f t="shared" si="29"/>
        <v>7</v>
      </c>
      <c r="AA73" s="122">
        <f t="shared" si="30"/>
        <v>50</v>
      </c>
      <c r="AB73" s="122">
        <f t="shared" si="31"/>
        <v>50</v>
      </c>
      <c r="AC73" s="122">
        <f t="shared" si="32"/>
        <v>50</v>
      </c>
      <c r="AD73" s="122">
        <f t="shared" si="33"/>
        <v>50</v>
      </c>
      <c r="AE73" s="122">
        <f t="shared" si="34"/>
        <v>50</v>
      </c>
      <c r="AF73" s="122">
        <f t="shared" si="35"/>
        <v>50</v>
      </c>
      <c r="AG73" s="123">
        <f t="shared" si="36"/>
        <v>100</v>
      </c>
      <c r="AH73" s="122">
        <f t="shared" si="37"/>
        <v>100</v>
      </c>
    </row>
    <row r="74" spans="1:34" x14ac:dyDescent="0.4">
      <c r="A74" s="62">
        <v>70</v>
      </c>
      <c r="B74" s="63" t="s">
        <v>80</v>
      </c>
      <c r="C74" s="64" t="s">
        <v>83</v>
      </c>
      <c r="D74" s="63" t="s">
        <v>186</v>
      </c>
      <c r="E74" s="115">
        <v>9</v>
      </c>
      <c r="F74" s="90">
        <v>3</v>
      </c>
      <c r="G74" s="83">
        <v>0.49</v>
      </c>
      <c r="H74" s="72">
        <v>4457900.3899999997</v>
      </c>
      <c r="I74" s="73"/>
      <c r="J74" s="116">
        <f t="shared" si="23"/>
        <v>50</v>
      </c>
      <c r="K74" s="116">
        <f t="shared" si="24"/>
        <v>100</v>
      </c>
      <c r="L74" s="116">
        <f t="shared" si="25"/>
        <v>100</v>
      </c>
      <c r="M74" s="116">
        <f t="shared" si="26"/>
        <v>0</v>
      </c>
      <c r="N74" s="117">
        <f t="shared" si="27"/>
        <v>71.428571428571431</v>
      </c>
      <c r="O74" s="90">
        <v>3</v>
      </c>
      <c r="P74" s="82">
        <f t="shared" si="28"/>
        <v>71.428571428571431</v>
      </c>
      <c r="Q74" s="72">
        <f t="shared" si="38"/>
        <v>742983.39833333332</v>
      </c>
      <c r="R74" s="126" t="s">
        <v>241</v>
      </c>
      <c r="S74" s="119">
        <v>0</v>
      </c>
      <c r="T74" s="119">
        <v>1</v>
      </c>
      <c r="U74" s="127">
        <v>1</v>
      </c>
      <c r="V74" s="127">
        <v>1</v>
      </c>
      <c r="W74" s="119">
        <v>1</v>
      </c>
      <c r="X74" s="119">
        <v>1</v>
      </c>
      <c r="Y74" s="119">
        <v>0</v>
      </c>
      <c r="Z74" s="119">
        <f t="shared" si="29"/>
        <v>5</v>
      </c>
      <c r="AA74" s="122">
        <f t="shared" si="30"/>
        <v>0</v>
      </c>
      <c r="AB74" s="122">
        <f t="shared" si="31"/>
        <v>50</v>
      </c>
      <c r="AC74" s="122">
        <f t="shared" si="32"/>
        <v>50</v>
      </c>
      <c r="AD74" s="122">
        <f t="shared" si="33"/>
        <v>50</v>
      </c>
      <c r="AE74" s="122">
        <f t="shared" si="34"/>
        <v>50</v>
      </c>
      <c r="AF74" s="122">
        <f t="shared" si="35"/>
        <v>50</v>
      </c>
      <c r="AG74" s="123">
        <f t="shared" si="36"/>
        <v>0</v>
      </c>
      <c r="AH74" s="122">
        <f t="shared" si="37"/>
        <v>71.428571428571431</v>
      </c>
    </row>
    <row r="75" spans="1:34" x14ac:dyDescent="0.4">
      <c r="A75" s="62">
        <v>71</v>
      </c>
      <c r="B75" s="63" t="s">
        <v>80</v>
      </c>
      <c r="C75" s="64" t="s">
        <v>84</v>
      </c>
      <c r="D75" s="63" t="s">
        <v>187</v>
      </c>
      <c r="E75" s="115">
        <v>16</v>
      </c>
      <c r="F75" s="102">
        <v>2</v>
      </c>
      <c r="G75" s="66">
        <v>0.74</v>
      </c>
      <c r="H75" s="72">
        <v>482754.75</v>
      </c>
      <c r="I75" s="73"/>
      <c r="J75" s="116">
        <f t="shared" si="23"/>
        <v>50</v>
      </c>
      <c r="K75" s="116">
        <f t="shared" si="24"/>
        <v>100</v>
      </c>
      <c r="L75" s="116">
        <f t="shared" si="25"/>
        <v>0</v>
      </c>
      <c r="M75" s="116">
        <f t="shared" si="26"/>
        <v>100</v>
      </c>
      <c r="N75" s="117">
        <f t="shared" si="27"/>
        <v>57.142857142857139</v>
      </c>
      <c r="O75" s="102">
        <v>2</v>
      </c>
      <c r="P75" s="82">
        <f t="shared" si="28"/>
        <v>57.142857142857139</v>
      </c>
      <c r="Q75" s="72">
        <f t="shared" si="38"/>
        <v>80459.125</v>
      </c>
      <c r="R75" s="129" t="s">
        <v>243</v>
      </c>
      <c r="S75" s="119">
        <v>0</v>
      </c>
      <c r="T75" s="119">
        <v>1</v>
      </c>
      <c r="U75" s="127">
        <v>1</v>
      </c>
      <c r="V75" s="127">
        <v>1</v>
      </c>
      <c r="W75" s="119">
        <v>0</v>
      </c>
      <c r="X75" s="119">
        <v>0</v>
      </c>
      <c r="Y75" s="119">
        <v>1</v>
      </c>
      <c r="Z75" s="119">
        <f t="shared" si="29"/>
        <v>4</v>
      </c>
      <c r="AA75" s="122">
        <f t="shared" si="30"/>
        <v>0</v>
      </c>
      <c r="AB75" s="122">
        <f t="shared" si="31"/>
        <v>50</v>
      </c>
      <c r="AC75" s="122">
        <f t="shared" si="32"/>
        <v>50</v>
      </c>
      <c r="AD75" s="122">
        <f t="shared" si="33"/>
        <v>50</v>
      </c>
      <c r="AE75" s="122">
        <f t="shared" si="34"/>
        <v>0</v>
      </c>
      <c r="AF75" s="122">
        <f t="shared" si="35"/>
        <v>0</v>
      </c>
      <c r="AG75" s="123">
        <f t="shared" si="36"/>
        <v>100</v>
      </c>
      <c r="AH75" s="122">
        <f t="shared" si="37"/>
        <v>57.142857142857139</v>
      </c>
    </row>
    <row r="76" spans="1:34" x14ac:dyDescent="0.4">
      <c r="A76" s="62">
        <v>72</v>
      </c>
      <c r="B76" s="63" t="s">
        <v>80</v>
      </c>
      <c r="C76" s="64" t="s">
        <v>85</v>
      </c>
      <c r="D76" s="63" t="s">
        <v>188</v>
      </c>
      <c r="E76" s="115">
        <v>2</v>
      </c>
      <c r="F76" s="77">
        <v>1</v>
      </c>
      <c r="G76" s="66">
        <v>1.4</v>
      </c>
      <c r="H76" s="72">
        <v>-1814205.4</v>
      </c>
      <c r="I76" s="73"/>
      <c r="J76" s="116">
        <f t="shared" si="23"/>
        <v>50</v>
      </c>
      <c r="K76" s="116">
        <f t="shared" si="24"/>
        <v>50</v>
      </c>
      <c r="L76" s="116">
        <f t="shared" si="25"/>
        <v>0</v>
      </c>
      <c r="M76" s="116">
        <f t="shared" si="26"/>
        <v>0</v>
      </c>
      <c r="N76" s="117">
        <f t="shared" si="27"/>
        <v>28.571428571428569</v>
      </c>
      <c r="O76" s="77">
        <v>1</v>
      </c>
      <c r="P76" s="78">
        <f t="shared" si="28"/>
        <v>28.571428571428569</v>
      </c>
      <c r="Q76" s="72">
        <f t="shared" si="38"/>
        <v>-302367.56666666665</v>
      </c>
      <c r="R76" s="129" t="s">
        <v>243</v>
      </c>
      <c r="S76" s="119">
        <v>0</v>
      </c>
      <c r="T76" s="119">
        <v>1</v>
      </c>
      <c r="U76" s="127">
        <v>1</v>
      </c>
      <c r="V76" s="127">
        <v>0</v>
      </c>
      <c r="W76" s="119">
        <v>0</v>
      </c>
      <c r="X76" s="119">
        <v>0</v>
      </c>
      <c r="Y76" s="119">
        <v>0</v>
      </c>
      <c r="Z76" s="119">
        <f t="shared" si="29"/>
        <v>2</v>
      </c>
      <c r="AA76" s="122">
        <f t="shared" si="30"/>
        <v>0</v>
      </c>
      <c r="AB76" s="122">
        <f t="shared" si="31"/>
        <v>50</v>
      </c>
      <c r="AC76" s="122">
        <f t="shared" si="32"/>
        <v>50</v>
      </c>
      <c r="AD76" s="122">
        <f t="shared" si="33"/>
        <v>0</v>
      </c>
      <c r="AE76" s="122">
        <f t="shared" si="34"/>
        <v>0</v>
      </c>
      <c r="AF76" s="122">
        <f t="shared" si="35"/>
        <v>0</v>
      </c>
      <c r="AG76" s="123">
        <f t="shared" si="36"/>
        <v>0</v>
      </c>
      <c r="AH76" s="122">
        <f t="shared" si="37"/>
        <v>28.571428571428569</v>
      </c>
    </row>
    <row r="77" spans="1:34" x14ac:dyDescent="0.4">
      <c r="A77" s="62">
        <v>73</v>
      </c>
      <c r="B77" s="63" t="s">
        <v>80</v>
      </c>
      <c r="C77" s="64" t="s">
        <v>86</v>
      </c>
      <c r="D77" s="63" t="s">
        <v>189</v>
      </c>
      <c r="E77" s="115">
        <v>6</v>
      </c>
      <c r="F77" s="88">
        <v>6</v>
      </c>
      <c r="G77" s="66">
        <v>0.51</v>
      </c>
      <c r="H77" s="72">
        <v>-730230.02</v>
      </c>
      <c r="I77" s="98" t="s">
        <v>6</v>
      </c>
      <c r="J77" s="116">
        <f t="shared" si="23"/>
        <v>50</v>
      </c>
      <c r="K77" s="116">
        <f t="shared" si="24"/>
        <v>100</v>
      </c>
      <c r="L77" s="116">
        <f t="shared" si="25"/>
        <v>50</v>
      </c>
      <c r="M77" s="116">
        <f t="shared" si="26"/>
        <v>100</v>
      </c>
      <c r="N77" s="117">
        <f t="shared" si="27"/>
        <v>71.428571428571431</v>
      </c>
      <c r="O77" s="88">
        <v>6</v>
      </c>
      <c r="P77" s="82">
        <f t="shared" si="28"/>
        <v>71.428571428571431</v>
      </c>
      <c r="Q77" s="72">
        <f t="shared" si="38"/>
        <v>-121705.00333333334</v>
      </c>
      <c r="R77" s="128" t="s">
        <v>245</v>
      </c>
      <c r="S77" s="119">
        <v>0</v>
      </c>
      <c r="T77" s="119">
        <v>1</v>
      </c>
      <c r="U77" s="127">
        <v>1</v>
      </c>
      <c r="V77" s="127">
        <v>1</v>
      </c>
      <c r="W77" s="119">
        <v>1</v>
      </c>
      <c r="X77" s="119">
        <v>0</v>
      </c>
      <c r="Y77" s="119">
        <v>1</v>
      </c>
      <c r="Z77" s="119">
        <f t="shared" si="29"/>
        <v>5</v>
      </c>
      <c r="AA77" s="122">
        <f t="shared" si="30"/>
        <v>0</v>
      </c>
      <c r="AB77" s="122">
        <f t="shared" si="31"/>
        <v>50</v>
      </c>
      <c r="AC77" s="122">
        <f t="shared" si="32"/>
        <v>50</v>
      </c>
      <c r="AD77" s="122">
        <f t="shared" si="33"/>
        <v>50</v>
      </c>
      <c r="AE77" s="122">
        <f t="shared" si="34"/>
        <v>50</v>
      </c>
      <c r="AF77" s="122">
        <f t="shared" si="35"/>
        <v>0</v>
      </c>
      <c r="AG77" s="123">
        <f t="shared" si="36"/>
        <v>100</v>
      </c>
      <c r="AH77" s="122">
        <f t="shared" si="37"/>
        <v>71.428571428571431</v>
      </c>
    </row>
    <row r="78" spans="1:34" x14ac:dyDescent="0.4">
      <c r="A78" s="62">
        <v>74</v>
      </c>
      <c r="B78" s="63" t="s">
        <v>80</v>
      </c>
      <c r="C78" s="64" t="s">
        <v>87</v>
      </c>
      <c r="D78" s="63" t="s">
        <v>190</v>
      </c>
      <c r="E78" s="115">
        <v>13</v>
      </c>
      <c r="F78" s="90">
        <v>3</v>
      </c>
      <c r="G78" s="83">
        <v>0.47</v>
      </c>
      <c r="H78" s="72">
        <v>8127329.46</v>
      </c>
      <c r="I78" s="73"/>
      <c r="J78" s="116">
        <f t="shared" si="23"/>
        <v>100</v>
      </c>
      <c r="K78" s="116">
        <f t="shared" si="24"/>
        <v>100</v>
      </c>
      <c r="L78" s="116">
        <f t="shared" si="25"/>
        <v>100</v>
      </c>
      <c r="M78" s="116">
        <f t="shared" si="26"/>
        <v>100</v>
      </c>
      <c r="N78" s="117">
        <f t="shared" si="27"/>
        <v>100</v>
      </c>
      <c r="O78" s="90">
        <v>3</v>
      </c>
      <c r="P78" s="82">
        <f t="shared" si="28"/>
        <v>100</v>
      </c>
      <c r="Q78" s="72">
        <f t="shared" si="38"/>
        <v>1354554.91</v>
      </c>
      <c r="R78" s="126" t="s">
        <v>241</v>
      </c>
      <c r="S78" s="119">
        <v>1</v>
      </c>
      <c r="T78" s="119">
        <v>1</v>
      </c>
      <c r="U78" s="127">
        <v>1</v>
      </c>
      <c r="V78" s="127">
        <v>1</v>
      </c>
      <c r="W78" s="119">
        <v>1</v>
      </c>
      <c r="X78" s="119">
        <v>1</v>
      </c>
      <c r="Y78" s="119">
        <v>1</v>
      </c>
      <c r="Z78" s="119">
        <f t="shared" si="29"/>
        <v>7</v>
      </c>
      <c r="AA78" s="122">
        <f t="shared" si="30"/>
        <v>50</v>
      </c>
      <c r="AB78" s="122">
        <f t="shared" si="31"/>
        <v>50</v>
      </c>
      <c r="AC78" s="122">
        <f t="shared" si="32"/>
        <v>50</v>
      </c>
      <c r="AD78" s="122">
        <f t="shared" si="33"/>
        <v>50</v>
      </c>
      <c r="AE78" s="122">
        <f t="shared" si="34"/>
        <v>50</v>
      </c>
      <c r="AF78" s="122">
        <f t="shared" si="35"/>
        <v>50</v>
      </c>
      <c r="AG78" s="123">
        <f t="shared" si="36"/>
        <v>100</v>
      </c>
      <c r="AH78" s="122">
        <f t="shared" si="37"/>
        <v>100</v>
      </c>
    </row>
    <row r="79" spans="1:34" x14ac:dyDescent="0.4">
      <c r="A79" s="62">
        <v>75</v>
      </c>
      <c r="B79" s="63" t="s">
        <v>80</v>
      </c>
      <c r="C79" s="64" t="s">
        <v>88</v>
      </c>
      <c r="D79" s="63" t="s">
        <v>191</v>
      </c>
      <c r="E79" s="115">
        <v>5</v>
      </c>
      <c r="F79" s="90">
        <v>3</v>
      </c>
      <c r="G79" s="66">
        <v>0.7</v>
      </c>
      <c r="H79" s="72">
        <v>2281305.3199999998</v>
      </c>
      <c r="I79" s="73"/>
      <c r="J79" s="116">
        <f t="shared" si="23"/>
        <v>50</v>
      </c>
      <c r="K79" s="116">
        <f t="shared" si="24"/>
        <v>100</v>
      </c>
      <c r="L79" s="116">
        <f t="shared" si="25"/>
        <v>100</v>
      </c>
      <c r="M79" s="116">
        <f t="shared" si="26"/>
        <v>100</v>
      </c>
      <c r="N79" s="117">
        <f t="shared" si="27"/>
        <v>85.714285714285708</v>
      </c>
      <c r="O79" s="90">
        <v>3</v>
      </c>
      <c r="P79" s="82">
        <f t="shared" si="28"/>
        <v>85.714285714285708</v>
      </c>
      <c r="Q79" s="72">
        <f t="shared" si="38"/>
        <v>380217.55333333329</v>
      </c>
      <c r="R79" s="126" t="s">
        <v>241</v>
      </c>
      <c r="S79" s="119">
        <v>0</v>
      </c>
      <c r="T79" s="119">
        <v>1</v>
      </c>
      <c r="U79" s="127">
        <v>1</v>
      </c>
      <c r="V79" s="127">
        <v>1</v>
      </c>
      <c r="W79" s="119">
        <v>1</v>
      </c>
      <c r="X79" s="119">
        <v>1</v>
      </c>
      <c r="Y79" s="119">
        <v>1</v>
      </c>
      <c r="Z79" s="119">
        <f t="shared" si="29"/>
        <v>6</v>
      </c>
      <c r="AA79" s="122">
        <f t="shared" si="30"/>
        <v>0</v>
      </c>
      <c r="AB79" s="122">
        <f t="shared" si="31"/>
        <v>50</v>
      </c>
      <c r="AC79" s="122">
        <f t="shared" si="32"/>
        <v>50</v>
      </c>
      <c r="AD79" s="122">
        <f t="shared" si="33"/>
        <v>50</v>
      </c>
      <c r="AE79" s="122">
        <f t="shared" si="34"/>
        <v>50</v>
      </c>
      <c r="AF79" s="122">
        <f t="shared" si="35"/>
        <v>50</v>
      </c>
      <c r="AG79" s="123">
        <f t="shared" si="36"/>
        <v>100</v>
      </c>
      <c r="AH79" s="122">
        <f t="shared" si="37"/>
        <v>85.714285714285708</v>
      </c>
    </row>
    <row r="80" spans="1:34" x14ac:dyDescent="0.4">
      <c r="A80" s="62">
        <v>76</v>
      </c>
      <c r="B80" s="63" t="s">
        <v>80</v>
      </c>
      <c r="C80" s="64" t="s">
        <v>89</v>
      </c>
      <c r="D80" s="63" t="s">
        <v>192</v>
      </c>
      <c r="E80" s="115">
        <v>5</v>
      </c>
      <c r="F80" s="88">
        <v>6</v>
      </c>
      <c r="G80" s="83">
        <v>0.4</v>
      </c>
      <c r="H80" s="72">
        <v>2662229.6800000002</v>
      </c>
      <c r="I80" s="94" t="s">
        <v>208</v>
      </c>
      <c r="J80" s="116">
        <f t="shared" si="23"/>
        <v>0</v>
      </c>
      <c r="K80" s="116">
        <f t="shared" si="24"/>
        <v>100</v>
      </c>
      <c r="L80" s="116">
        <f t="shared" si="25"/>
        <v>100</v>
      </c>
      <c r="M80" s="116">
        <f t="shared" si="26"/>
        <v>0</v>
      </c>
      <c r="N80" s="117">
        <f t="shared" si="27"/>
        <v>57.142857142857139</v>
      </c>
      <c r="O80" s="88">
        <v>6</v>
      </c>
      <c r="P80" s="82">
        <f t="shared" si="28"/>
        <v>57.142857142857139</v>
      </c>
      <c r="Q80" s="72">
        <f t="shared" si="38"/>
        <v>443704.94666666671</v>
      </c>
      <c r="R80" s="128" t="s">
        <v>245</v>
      </c>
      <c r="S80" s="119">
        <v>0</v>
      </c>
      <c r="T80" s="119">
        <v>0</v>
      </c>
      <c r="U80" s="127">
        <v>1</v>
      </c>
      <c r="V80" s="127">
        <v>1</v>
      </c>
      <c r="W80" s="119">
        <v>1</v>
      </c>
      <c r="X80" s="119">
        <v>1</v>
      </c>
      <c r="Y80" s="119">
        <v>0</v>
      </c>
      <c r="Z80" s="119">
        <f t="shared" si="29"/>
        <v>4</v>
      </c>
      <c r="AA80" s="122">
        <f t="shared" si="30"/>
        <v>0</v>
      </c>
      <c r="AB80" s="122">
        <f t="shared" si="31"/>
        <v>0</v>
      </c>
      <c r="AC80" s="122">
        <f t="shared" si="32"/>
        <v>50</v>
      </c>
      <c r="AD80" s="122">
        <f t="shared" si="33"/>
        <v>50</v>
      </c>
      <c r="AE80" s="122">
        <f t="shared" si="34"/>
        <v>50</v>
      </c>
      <c r="AF80" s="122">
        <f t="shared" si="35"/>
        <v>50</v>
      </c>
      <c r="AG80" s="123">
        <f t="shared" si="36"/>
        <v>0</v>
      </c>
      <c r="AH80" s="122">
        <f t="shared" si="37"/>
        <v>57.142857142857139</v>
      </c>
    </row>
    <row r="81" spans="1:34" x14ac:dyDescent="0.4">
      <c r="A81" s="62">
        <v>77</v>
      </c>
      <c r="B81" s="63" t="s">
        <v>80</v>
      </c>
      <c r="C81" s="64" t="s">
        <v>90</v>
      </c>
      <c r="D81" s="63" t="s">
        <v>193</v>
      </c>
      <c r="E81" s="115">
        <v>6</v>
      </c>
      <c r="F81" s="81">
        <v>1</v>
      </c>
      <c r="G81" s="66">
        <v>1.1000000000000001</v>
      </c>
      <c r="H81" s="72">
        <v>-2353118.5699999998</v>
      </c>
      <c r="I81" s="73"/>
      <c r="J81" s="116">
        <f t="shared" si="23"/>
        <v>50</v>
      </c>
      <c r="K81" s="116">
        <f t="shared" si="24"/>
        <v>100</v>
      </c>
      <c r="L81" s="116">
        <f t="shared" si="25"/>
        <v>100</v>
      </c>
      <c r="M81" s="116">
        <f t="shared" si="26"/>
        <v>100</v>
      </c>
      <c r="N81" s="117">
        <f t="shared" si="27"/>
        <v>85.714285714285708</v>
      </c>
      <c r="O81" s="81">
        <v>1</v>
      </c>
      <c r="P81" s="82">
        <f t="shared" si="28"/>
        <v>85.714285714285708</v>
      </c>
      <c r="Q81" s="72">
        <f t="shared" si="38"/>
        <v>-392186.42833333329</v>
      </c>
      <c r="R81" s="126" t="s">
        <v>241</v>
      </c>
      <c r="S81" s="119">
        <v>0</v>
      </c>
      <c r="T81" s="119">
        <v>1</v>
      </c>
      <c r="U81" s="127">
        <v>1</v>
      </c>
      <c r="V81" s="127">
        <v>1</v>
      </c>
      <c r="W81" s="119">
        <v>1</v>
      </c>
      <c r="X81" s="119">
        <v>1</v>
      </c>
      <c r="Y81" s="119">
        <v>1</v>
      </c>
      <c r="Z81" s="119">
        <f t="shared" si="29"/>
        <v>6</v>
      </c>
      <c r="AA81" s="122">
        <f t="shared" si="30"/>
        <v>0</v>
      </c>
      <c r="AB81" s="122">
        <f t="shared" si="31"/>
        <v>50</v>
      </c>
      <c r="AC81" s="122">
        <f t="shared" si="32"/>
        <v>50</v>
      </c>
      <c r="AD81" s="122">
        <f t="shared" si="33"/>
        <v>50</v>
      </c>
      <c r="AE81" s="122">
        <f t="shared" si="34"/>
        <v>50</v>
      </c>
      <c r="AF81" s="122">
        <f t="shared" si="35"/>
        <v>50</v>
      </c>
      <c r="AG81" s="123">
        <f t="shared" si="36"/>
        <v>100</v>
      </c>
      <c r="AH81" s="122">
        <f t="shared" si="37"/>
        <v>85.714285714285708</v>
      </c>
    </row>
    <row r="82" spans="1:34" x14ac:dyDescent="0.4">
      <c r="A82" s="62">
        <v>78</v>
      </c>
      <c r="B82" s="63" t="s">
        <v>80</v>
      </c>
      <c r="C82" s="64" t="s">
        <v>91</v>
      </c>
      <c r="D82" s="63" t="s">
        <v>194</v>
      </c>
      <c r="E82" s="115">
        <v>9</v>
      </c>
      <c r="F82" s="100">
        <v>3</v>
      </c>
      <c r="G82" s="66">
        <v>0.52</v>
      </c>
      <c r="H82" s="72">
        <v>1316885.5</v>
      </c>
      <c r="I82" s="73"/>
      <c r="J82" s="116">
        <f t="shared" si="23"/>
        <v>100</v>
      </c>
      <c r="K82" s="116">
        <f t="shared" si="24"/>
        <v>100</v>
      </c>
      <c r="L82" s="116">
        <f t="shared" si="25"/>
        <v>100</v>
      </c>
      <c r="M82" s="116">
        <f t="shared" si="26"/>
        <v>0</v>
      </c>
      <c r="N82" s="117">
        <f t="shared" si="27"/>
        <v>85.714285714285708</v>
      </c>
      <c r="O82" s="100">
        <v>3</v>
      </c>
      <c r="P82" s="82">
        <f t="shared" si="28"/>
        <v>85.714285714285708</v>
      </c>
      <c r="Q82" s="72">
        <f t="shared" si="38"/>
        <v>219480.91666666666</v>
      </c>
      <c r="R82" s="126" t="s">
        <v>241</v>
      </c>
      <c r="S82" s="119">
        <v>1</v>
      </c>
      <c r="T82" s="119">
        <v>1</v>
      </c>
      <c r="U82" s="127">
        <v>1</v>
      </c>
      <c r="V82" s="127">
        <v>1</v>
      </c>
      <c r="W82" s="119">
        <v>1</v>
      </c>
      <c r="X82" s="119">
        <v>1</v>
      </c>
      <c r="Y82" s="119">
        <v>0</v>
      </c>
      <c r="Z82" s="119">
        <f t="shared" si="29"/>
        <v>6</v>
      </c>
      <c r="AA82" s="122">
        <f t="shared" si="30"/>
        <v>50</v>
      </c>
      <c r="AB82" s="122">
        <f t="shared" si="31"/>
        <v>50</v>
      </c>
      <c r="AC82" s="122">
        <f t="shared" si="32"/>
        <v>50</v>
      </c>
      <c r="AD82" s="122">
        <f t="shared" si="33"/>
        <v>50</v>
      </c>
      <c r="AE82" s="122">
        <f t="shared" si="34"/>
        <v>50</v>
      </c>
      <c r="AF82" s="122">
        <f t="shared" si="35"/>
        <v>50</v>
      </c>
      <c r="AG82" s="123">
        <f t="shared" si="36"/>
        <v>0</v>
      </c>
      <c r="AH82" s="122">
        <f t="shared" si="37"/>
        <v>85.714285714285708</v>
      </c>
    </row>
    <row r="83" spans="1:34" x14ac:dyDescent="0.4">
      <c r="A83" s="62">
        <v>79</v>
      </c>
      <c r="B83" s="63" t="s">
        <v>80</v>
      </c>
      <c r="C83" s="64" t="s">
        <v>92</v>
      </c>
      <c r="D83" s="63" t="s">
        <v>195</v>
      </c>
      <c r="E83" s="115">
        <v>13</v>
      </c>
      <c r="F83" s="103">
        <v>5</v>
      </c>
      <c r="G83" s="66">
        <v>0.5</v>
      </c>
      <c r="H83" s="72">
        <v>-4259738.16</v>
      </c>
      <c r="I83" s="98" t="s">
        <v>6</v>
      </c>
      <c r="J83" s="116">
        <f t="shared" si="23"/>
        <v>100</v>
      </c>
      <c r="K83" s="116">
        <f t="shared" si="24"/>
        <v>100</v>
      </c>
      <c r="L83" s="116">
        <f t="shared" si="25"/>
        <v>100</v>
      </c>
      <c r="M83" s="116">
        <f t="shared" si="26"/>
        <v>0</v>
      </c>
      <c r="N83" s="117">
        <f t="shared" si="27"/>
        <v>85.714285714285708</v>
      </c>
      <c r="O83" s="103">
        <v>5</v>
      </c>
      <c r="P83" s="82">
        <f t="shared" si="28"/>
        <v>85.714285714285708</v>
      </c>
      <c r="Q83" s="72">
        <f t="shared" si="38"/>
        <v>-709956.36</v>
      </c>
      <c r="R83" s="128" t="s">
        <v>245</v>
      </c>
      <c r="S83" s="119">
        <v>1</v>
      </c>
      <c r="T83" s="119">
        <v>1</v>
      </c>
      <c r="U83" s="127">
        <v>1</v>
      </c>
      <c r="V83" s="127">
        <v>1</v>
      </c>
      <c r="W83" s="119">
        <v>1</v>
      </c>
      <c r="X83" s="119">
        <v>1</v>
      </c>
      <c r="Y83" s="119">
        <v>0</v>
      </c>
      <c r="Z83" s="119">
        <f t="shared" si="29"/>
        <v>6</v>
      </c>
      <c r="AA83" s="122">
        <f t="shared" si="30"/>
        <v>50</v>
      </c>
      <c r="AB83" s="122">
        <f t="shared" si="31"/>
        <v>50</v>
      </c>
      <c r="AC83" s="122">
        <f t="shared" si="32"/>
        <v>50</v>
      </c>
      <c r="AD83" s="122">
        <f t="shared" si="33"/>
        <v>50</v>
      </c>
      <c r="AE83" s="122">
        <f t="shared" si="34"/>
        <v>50</v>
      </c>
      <c r="AF83" s="122">
        <f t="shared" si="35"/>
        <v>50</v>
      </c>
      <c r="AG83" s="123">
        <f t="shared" si="36"/>
        <v>0</v>
      </c>
      <c r="AH83" s="122">
        <f t="shared" si="37"/>
        <v>85.714285714285708</v>
      </c>
    </row>
    <row r="84" spans="1:34" x14ac:dyDescent="0.4">
      <c r="A84" s="62">
        <v>80</v>
      </c>
      <c r="B84" s="63" t="s">
        <v>80</v>
      </c>
      <c r="C84" s="64" t="s">
        <v>93</v>
      </c>
      <c r="D84" s="63" t="s">
        <v>196</v>
      </c>
      <c r="E84" s="115">
        <v>6</v>
      </c>
      <c r="F84" s="71">
        <v>0</v>
      </c>
      <c r="G84" s="66">
        <v>1.43</v>
      </c>
      <c r="H84" s="72">
        <v>4134933.16</v>
      </c>
      <c r="I84" s="73"/>
      <c r="J84" s="116">
        <f t="shared" si="23"/>
        <v>100</v>
      </c>
      <c r="K84" s="116">
        <f t="shared" si="24"/>
        <v>100</v>
      </c>
      <c r="L84" s="116">
        <f t="shared" si="25"/>
        <v>50</v>
      </c>
      <c r="M84" s="116">
        <f t="shared" si="26"/>
        <v>0</v>
      </c>
      <c r="N84" s="117">
        <f t="shared" si="27"/>
        <v>71.428571428571431</v>
      </c>
      <c r="O84" s="71">
        <v>0</v>
      </c>
      <c r="P84" s="82">
        <f t="shared" si="28"/>
        <v>71.428571428571431</v>
      </c>
      <c r="Q84" s="72">
        <f t="shared" si="38"/>
        <v>689155.52666666673</v>
      </c>
      <c r="R84" s="126" t="s">
        <v>241</v>
      </c>
      <c r="S84" s="119">
        <v>1</v>
      </c>
      <c r="T84" s="119">
        <v>1</v>
      </c>
      <c r="U84" s="127">
        <v>1</v>
      </c>
      <c r="V84" s="127">
        <v>1</v>
      </c>
      <c r="W84" s="119">
        <v>1</v>
      </c>
      <c r="X84" s="119">
        <v>0</v>
      </c>
      <c r="Y84" s="119">
        <v>0</v>
      </c>
      <c r="Z84" s="119">
        <f t="shared" si="29"/>
        <v>5</v>
      </c>
      <c r="AA84" s="122">
        <f t="shared" si="30"/>
        <v>50</v>
      </c>
      <c r="AB84" s="122">
        <f t="shared" si="31"/>
        <v>50</v>
      </c>
      <c r="AC84" s="122">
        <f t="shared" si="32"/>
        <v>50</v>
      </c>
      <c r="AD84" s="122">
        <f t="shared" si="33"/>
        <v>50</v>
      </c>
      <c r="AE84" s="122">
        <f t="shared" si="34"/>
        <v>50</v>
      </c>
      <c r="AF84" s="122">
        <f t="shared" si="35"/>
        <v>0</v>
      </c>
      <c r="AG84" s="123">
        <f t="shared" si="36"/>
        <v>0</v>
      </c>
      <c r="AH84" s="122">
        <f t="shared" si="37"/>
        <v>71.428571428571431</v>
      </c>
    </row>
    <row r="85" spans="1:34" x14ac:dyDescent="0.4">
      <c r="A85" s="62">
        <v>81</v>
      </c>
      <c r="B85" s="63" t="s">
        <v>80</v>
      </c>
      <c r="C85" s="64" t="s">
        <v>94</v>
      </c>
      <c r="D85" s="63" t="s">
        <v>197</v>
      </c>
      <c r="E85" s="115">
        <v>13</v>
      </c>
      <c r="F85" s="65">
        <v>2</v>
      </c>
      <c r="G85" s="66">
        <v>0.8</v>
      </c>
      <c r="H85" s="72">
        <v>-4076255.3</v>
      </c>
      <c r="I85" s="73"/>
      <c r="J85" s="116">
        <f t="shared" si="23"/>
        <v>0</v>
      </c>
      <c r="K85" s="116">
        <f t="shared" si="24"/>
        <v>100</v>
      </c>
      <c r="L85" s="116">
        <f t="shared" si="25"/>
        <v>50</v>
      </c>
      <c r="M85" s="116">
        <f t="shared" si="26"/>
        <v>0</v>
      </c>
      <c r="N85" s="117">
        <f t="shared" si="27"/>
        <v>42.857142857142854</v>
      </c>
      <c r="O85" s="65">
        <v>2</v>
      </c>
      <c r="P85" s="78">
        <f t="shared" si="28"/>
        <v>42.857142857142854</v>
      </c>
      <c r="Q85" s="72">
        <f t="shared" si="38"/>
        <v>-679375.8833333333</v>
      </c>
      <c r="R85" s="129" t="s">
        <v>243</v>
      </c>
      <c r="S85" s="119">
        <v>0</v>
      </c>
      <c r="T85" s="119">
        <v>0</v>
      </c>
      <c r="U85" s="127">
        <v>1</v>
      </c>
      <c r="V85" s="127">
        <v>1</v>
      </c>
      <c r="W85" s="119">
        <v>1</v>
      </c>
      <c r="X85" s="119">
        <v>0</v>
      </c>
      <c r="Y85" s="119">
        <v>0</v>
      </c>
      <c r="Z85" s="119">
        <f t="shared" si="29"/>
        <v>3</v>
      </c>
      <c r="AA85" s="122">
        <f t="shared" si="30"/>
        <v>0</v>
      </c>
      <c r="AB85" s="122">
        <f t="shared" si="31"/>
        <v>0</v>
      </c>
      <c r="AC85" s="122">
        <f t="shared" si="32"/>
        <v>50</v>
      </c>
      <c r="AD85" s="122">
        <f t="shared" si="33"/>
        <v>50</v>
      </c>
      <c r="AE85" s="122">
        <f t="shared" si="34"/>
        <v>50</v>
      </c>
      <c r="AF85" s="122">
        <f t="shared" si="35"/>
        <v>0</v>
      </c>
      <c r="AG85" s="123">
        <f t="shared" si="36"/>
        <v>0</v>
      </c>
      <c r="AH85" s="122">
        <f t="shared" si="37"/>
        <v>42.857142857142854</v>
      </c>
    </row>
    <row r="86" spans="1:34" x14ac:dyDescent="0.4">
      <c r="A86" s="62">
        <v>82</v>
      </c>
      <c r="B86" s="63" t="s">
        <v>80</v>
      </c>
      <c r="C86" s="64" t="s">
        <v>95</v>
      </c>
      <c r="D86" s="63" t="s">
        <v>198</v>
      </c>
      <c r="E86" s="115">
        <v>5</v>
      </c>
      <c r="F86" s="101">
        <v>4</v>
      </c>
      <c r="G86" s="66">
        <v>0.61</v>
      </c>
      <c r="H86" s="72">
        <v>-3491798.68</v>
      </c>
      <c r="I86" s="98" t="s">
        <v>6</v>
      </c>
      <c r="J86" s="116">
        <f t="shared" si="23"/>
        <v>0</v>
      </c>
      <c r="K86" s="116">
        <f t="shared" si="24"/>
        <v>100</v>
      </c>
      <c r="L86" s="116">
        <f t="shared" si="25"/>
        <v>100</v>
      </c>
      <c r="M86" s="116">
        <f t="shared" si="26"/>
        <v>0</v>
      </c>
      <c r="N86" s="117">
        <f t="shared" si="27"/>
        <v>57.142857142857139</v>
      </c>
      <c r="O86" s="101">
        <v>4</v>
      </c>
      <c r="P86" s="82">
        <f t="shared" si="28"/>
        <v>57.142857142857139</v>
      </c>
      <c r="Q86" s="72">
        <f t="shared" si="38"/>
        <v>-581966.44666666666</v>
      </c>
      <c r="R86" s="128" t="s">
        <v>244</v>
      </c>
      <c r="S86" s="119">
        <v>0</v>
      </c>
      <c r="T86" s="119">
        <v>0</v>
      </c>
      <c r="U86" s="127">
        <v>1</v>
      </c>
      <c r="V86" s="127">
        <v>1</v>
      </c>
      <c r="W86" s="119">
        <v>1</v>
      </c>
      <c r="X86" s="119">
        <v>1</v>
      </c>
      <c r="Y86" s="119">
        <v>0</v>
      </c>
      <c r="Z86" s="119">
        <f t="shared" si="29"/>
        <v>4</v>
      </c>
      <c r="AA86" s="122">
        <f t="shared" si="30"/>
        <v>0</v>
      </c>
      <c r="AB86" s="122">
        <f t="shared" si="31"/>
        <v>0</v>
      </c>
      <c r="AC86" s="122">
        <f t="shared" si="32"/>
        <v>50</v>
      </c>
      <c r="AD86" s="122">
        <f t="shared" si="33"/>
        <v>50</v>
      </c>
      <c r="AE86" s="122">
        <f t="shared" si="34"/>
        <v>50</v>
      </c>
      <c r="AF86" s="122">
        <f t="shared" si="35"/>
        <v>50</v>
      </c>
      <c r="AG86" s="123">
        <f t="shared" si="36"/>
        <v>0</v>
      </c>
      <c r="AH86" s="122">
        <f t="shared" si="37"/>
        <v>57.142857142857139</v>
      </c>
    </row>
    <row r="87" spans="1:34" x14ac:dyDescent="0.4">
      <c r="A87" s="62">
        <v>83</v>
      </c>
      <c r="B87" s="63" t="s">
        <v>80</v>
      </c>
      <c r="C87" s="64" t="s">
        <v>96</v>
      </c>
      <c r="D87" s="63" t="s">
        <v>199</v>
      </c>
      <c r="E87" s="115">
        <v>5</v>
      </c>
      <c r="F87" s="90">
        <v>3</v>
      </c>
      <c r="G87" s="66">
        <v>0.5</v>
      </c>
      <c r="H87" s="72">
        <v>12765.41</v>
      </c>
      <c r="I87" s="73"/>
      <c r="J87" s="116">
        <f t="shared" si="23"/>
        <v>50</v>
      </c>
      <c r="K87" s="116">
        <f t="shared" si="24"/>
        <v>100</v>
      </c>
      <c r="L87" s="116">
        <f t="shared" si="25"/>
        <v>0</v>
      </c>
      <c r="M87" s="116">
        <f t="shared" si="26"/>
        <v>0</v>
      </c>
      <c r="N87" s="117">
        <f t="shared" si="27"/>
        <v>42.857142857142854</v>
      </c>
      <c r="O87" s="90">
        <v>3</v>
      </c>
      <c r="P87" s="78">
        <f t="shared" si="28"/>
        <v>42.857142857142854</v>
      </c>
      <c r="Q87" s="72">
        <f t="shared" si="38"/>
        <v>2127.5683333333332</v>
      </c>
      <c r="R87" s="129" t="s">
        <v>243</v>
      </c>
      <c r="S87" s="119">
        <v>0</v>
      </c>
      <c r="T87" s="119">
        <v>1</v>
      </c>
      <c r="U87" s="127">
        <v>1</v>
      </c>
      <c r="V87" s="127">
        <v>1</v>
      </c>
      <c r="W87" s="119">
        <v>0</v>
      </c>
      <c r="X87" s="119">
        <v>0</v>
      </c>
      <c r="Y87" s="119">
        <v>0</v>
      </c>
      <c r="Z87" s="119">
        <f t="shared" si="29"/>
        <v>3</v>
      </c>
      <c r="AA87" s="122">
        <f t="shared" si="30"/>
        <v>0</v>
      </c>
      <c r="AB87" s="122">
        <f t="shared" si="31"/>
        <v>50</v>
      </c>
      <c r="AC87" s="122">
        <f t="shared" si="32"/>
        <v>50</v>
      </c>
      <c r="AD87" s="122">
        <f t="shared" si="33"/>
        <v>50</v>
      </c>
      <c r="AE87" s="122">
        <f t="shared" si="34"/>
        <v>0</v>
      </c>
      <c r="AF87" s="122">
        <f t="shared" si="35"/>
        <v>0</v>
      </c>
      <c r="AG87" s="123">
        <f t="shared" si="36"/>
        <v>0</v>
      </c>
      <c r="AH87" s="122">
        <f t="shared" si="37"/>
        <v>42.857142857142854</v>
      </c>
    </row>
    <row r="88" spans="1:34" x14ac:dyDescent="0.4">
      <c r="A88" s="62">
        <v>84</v>
      </c>
      <c r="B88" s="63" t="s">
        <v>80</v>
      </c>
      <c r="C88" s="64" t="s">
        <v>97</v>
      </c>
      <c r="D88" s="63" t="s">
        <v>200</v>
      </c>
      <c r="E88" s="115">
        <v>5</v>
      </c>
      <c r="F88" s="131">
        <v>2</v>
      </c>
      <c r="G88" s="66">
        <v>0.9</v>
      </c>
      <c r="H88" s="72">
        <v>1714390.34</v>
      </c>
      <c r="I88" s="73"/>
      <c r="J88" s="116">
        <f t="shared" si="23"/>
        <v>50</v>
      </c>
      <c r="K88" s="116">
        <f t="shared" si="24"/>
        <v>100</v>
      </c>
      <c r="L88" s="116">
        <f t="shared" si="25"/>
        <v>50</v>
      </c>
      <c r="M88" s="116">
        <f t="shared" si="26"/>
        <v>0</v>
      </c>
      <c r="N88" s="117">
        <f t="shared" si="27"/>
        <v>57.142857142857139</v>
      </c>
      <c r="O88" s="131">
        <v>2</v>
      </c>
      <c r="P88" s="82">
        <f t="shared" si="28"/>
        <v>57.142857142857139</v>
      </c>
      <c r="Q88" s="72">
        <f t="shared" si="38"/>
        <v>285731.72333333333</v>
      </c>
      <c r="R88" s="126" t="s">
        <v>241</v>
      </c>
      <c r="S88" s="119">
        <v>0</v>
      </c>
      <c r="T88" s="119">
        <v>1</v>
      </c>
      <c r="U88" s="127">
        <v>1</v>
      </c>
      <c r="V88" s="127">
        <v>1</v>
      </c>
      <c r="W88" s="119">
        <v>1</v>
      </c>
      <c r="X88" s="119">
        <v>0</v>
      </c>
      <c r="Y88" s="119">
        <v>0</v>
      </c>
      <c r="Z88" s="119">
        <f t="shared" si="29"/>
        <v>4</v>
      </c>
      <c r="AA88" s="122">
        <f t="shared" si="30"/>
        <v>0</v>
      </c>
      <c r="AB88" s="122">
        <f t="shared" si="31"/>
        <v>50</v>
      </c>
      <c r="AC88" s="122">
        <f t="shared" si="32"/>
        <v>50</v>
      </c>
      <c r="AD88" s="122">
        <f t="shared" si="33"/>
        <v>50</v>
      </c>
      <c r="AE88" s="122">
        <f t="shared" si="34"/>
        <v>50</v>
      </c>
      <c r="AF88" s="122">
        <f t="shared" si="35"/>
        <v>0</v>
      </c>
      <c r="AG88" s="123">
        <f t="shared" si="36"/>
        <v>0</v>
      </c>
      <c r="AH88" s="122">
        <f t="shared" si="37"/>
        <v>57.142857142857139</v>
      </c>
    </row>
    <row r="89" spans="1:34" x14ac:dyDescent="0.4">
      <c r="A89" s="62">
        <v>85</v>
      </c>
      <c r="B89" s="63" t="s">
        <v>80</v>
      </c>
      <c r="C89" s="64" t="s">
        <v>98</v>
      </c>
      <c r="D89" s="63" t="s">
        <v>201</v>
      </c>
      <c r="E89" s="115">
        <v>5</v>
      </c>
      <c r="F89" s="90">
        <v>3</v>
      </c>
      <c r="G89" s="66">
        <v>0.71</v>
      </c>
      <c r="H89" s="72">
        <v>1069312.5</v>
      </c>
      <c r="I89" s="73"/>
      <c r="J89" s="116">
        <f t="shared" si="23"/>
        <v>50</v>
      </c>
      <c r="K89" s="116">
        <f t="shared" si="24"/>
        <v>100</v>
      </c>
      <c r="L89" s="116">
        <f t="shared" si="25"/>
        <v>100</v>
      </c>
      <c r="M89" s="116">
        <f t="shared" si="26"/>
        <v>100</v>
      </c>
      <c r="N89" s="117">
        <f t="shared" si="27"/>
        <v>85.714285714285708</v>
      </c>
      <c r="O89" s="90">
        <v>3</v>
      </c>
      <c r="P89" s="82">
        <f t="shared" si="28"/>
        <v>85.714285714285708</v>
      </c>
      <c r="Q89" s="72">
        <f t="shared" si="38"/>
        <v>178218.75</v>
      </c>
      <c r="R89" s="126" t="s">
        <v>241</v>
      </c>
      <c r="S89" s="119">
        <v>0</v>
      </c>
      <c r="T89" s="119">
        <v>1</v>
      </c>
      <c r="U89" s="127">
        <v>1</v>
      </c>
      <c r="V89" s="127">
        <v>1</v>
      </c>
      <c r="W89" s="119">
        <v>1</v>
      </c>
      <c r="X89" s="119">
        <v>1</v>
      </c>
      <c r="Y89" s="119">
        <v>1</v>
      </c>
      <c r="Z89" s="119">
        <f t="shared" si="29"/>
        <v>6</v>
      </c>
      <c r="AA89" s="122">
        <f t="shared" si="30"/>
        <v>0</v>
      </c>
      <c r="AB89" s="122">
        <f t="shared" si="31"/>
        <v>50</v>
      </c>
      <c r="AC89" s="122">
        <f t="shared" si="32"/>
        <v>50</v>
      </c>
      <c r="AD89" s="122">
        <f t="shared" si="33"/>
        <v>50</v>
      </c>
      <c r="AE89" s="122">
        <f t="shared" si="34"/>
        <v>50</v>
      </c>
      <c r="AF89" s="122">
        <f t="shared" si="35"/>
        <v>50</v>
      </c>
      <c r="AG89" s="123">
        <f t="shared" si="36"/>
        <v>100</v>
      </c>
      <c r="AH89" s="122">
        <f t="shared" si="37"/>
        <v>85.714285714285708</v>
      </c>
    </row>
    <row r="90" spans="1:34" x14ac:dyDescent="0.4">
      <c r="A90" s="62">
        <v>86</v>
      </c>
      <c r="B90" s="63" t="s">
        <v>80</v>
      </c>
      <c r="C90" s="64" t="s">
        <v>99</v>
      </c>
      <c r="D90" s="63" t="s">
        <v>202</v>
      </c>
      <c r="E90" s="115">
        <v>13</v>
      </c>
      <c r="F90" s="90">
        <v>3</v>
      </c>
      <c r="G90" s="83">
        <v>0.42</v>
      </c>
      <c r="H90" s="72">
        <v>19333084</v>
      </c>
      <c r="I90" s="73"/>
      <c r="J90" s="116">
        <f t="shared" si="23"/>
        <v>100</v>
      </c>
      <c r="K90" s="116">
        <f t="shared" si="24"/>
        <v>100</v>
      </c>
      <c r="L90" s="116">
        <f t="shared" si="25"/>
        <v>100</v>
      </c>
      <c r="M90" s="116">
        <f t="shared" si="26"/>
        <v>0</v>
      </c>
      <c r="N90" s="117">
        <f t="shared" si="27"/>
        <v>85.714285714285708</v>
      </c>
      <c r="O90" s="90">
        <v>3</v>
      </c>
      <c r="P90" s="82">
        <f t="shared" si="28"/>
        <v>85.714285714285708</v>
      </c>
      <c r="Q90" s="72">
        <f t="shared" si="38"/>
        <v>3222180.6666666665</v>
      </c>
      <c r="R90" s="126" t="s">
        <v>241</v>
      </c>
      <c r="S90" s="119">
        <v>1</v>
      </c>
      <c r="T90" s="119">
        <v>1</v>
      </c>
      <c r="U90" s="127">
        <v>1</v>
      </c>
      <c r="V90" s="127">
        <v>1</v>
      </c>
      <c r="W90" s="119">
        <v>1</v>
      </c>
      <c r="X90" s="119">
        <v>1</v>
      </c>
      <c r="Y90" s="119">
        <v>0</v>
      </c>
      <c r="Z90" s="119">
        <f t="shared" si="29"/>
        <v>6</v>
      </c>
      <c r="AA90" s="122">
        <f t="shared" si="30"/>
        <v>50</v>
      </c>
      <c r="AB90" s="122">
        <f t="shared" si="31"/>
        <v>50</v>
      </c>
      <c r="AC90" s="122">
        <f t="shared" si="32"/>
        <v>50</v>
      </c>
      <c r="AD90" s="122">
        <f t="shared" si="33"/>
        <v>50</v>
      </c>
      <c r="AE90" s="122">
        <f t="shared" si="34"/>
        <v>50</v>
      </c>
      <c r="AF90" s="122">
        <f t="shared" si="35"/>
        <v>50</v>
      </c>
      <c r="AG90" s="123">
        <f t="shared" si="36"/>
        <v>0</v>
      </c>
      <c r="AH90" s="122">
        <f t="shared" si="37"/>
        <v>85.714285714285708</v>
      </c>
    </row>
    <row r="91" spans="1:34" x14ac:dyDescent="0.4">
      <c r="A91" s="62">
        <v>87</v>
      </c>
      <c r="B91" s="63" t="s">
        <v>80</v>
      </c>
      <c r="C91" s="64" t="s">
        <v>100</v>
      </c>
      <c r="D91" s="63" t="s">
        <v>203</v>
      </c>
      <c r="E91" s="115">
        <v>5</v>
      </c>
      <c r="F91" s="90">
        <v>3</v>
      </c>
      <c r="G91" s="66">
        <v>0.69</v>
      </c>
      <c r="H91" s="72">
        <v>2549340.4300000002</v>
      </c>
      <c r="I91" s="73"/>
      <c r="J91" s="116">
        <f t="shared" si="23"/>
        <v>0</v>
      </c>
      <c r="K91" s="116">
        <f t="shared" si="24"/>
        <v>100</v>
      </c>
      <c r="L91" s="116">
        <f t="shared" si="25"/>
        <v>100</v>
      </c>
      <c r="M91" s="116">
        <f t="shared" si="26"/>
        <v>0</v>
      </c>
      <c r="N91" s="117">
        <f t="shared" si="27"/>
        <v>57.142857142857139</v>
      </c>
      <c r="O91" s="90">
        <v>3</v>
      </c>
      <c r="P91" s="82">
        <f t="shared" si="28"/>
        <v>57.142857142857139</v>
      </c>
      <c r="Q91" s="72">
        <f t="shared" si="38"/>
        <v>424890.07166666671</v>
      </c>
      <c r="R91" s="129" t="s">
        <v>243</v>
      </c>
      <c r="S91" s="119">
        <v>0</v>
      </c>
      <c r="T91" s="119">
        <v>0</v>
      </c>
      <c r="U91" s="127">
        <v>1</v>
      </c>
      <c r="V91" s="127">
        <v>1</v>
      </c>
      <c r="W91" s="119">
        <v>1</v>
      </c>
      <c r="X91" s="119">
        <v>1</v>
      </c>
      <c r="Y91" s="119">
        <v>0</v>
      </c>
      <c r="Z91" s="119">
        <f t="shared" si="29"/>
        <v>4</v>
      </c>
      <c r="AA91" s="122">
        <f t="shared" si="30"/>
        <v>0</v>
      </c>
      <c r="AB91" s="122">
        <f t="shared" si="31"/>
        <v>0</v>
      </c>
      <c r="AC91" s="122">
        <f t="shared" si="32"/>
        <v>50</v>
      </c>
      <c r="AD91" s="122">
        <f t="shared" si="33"/>
        <v>50</v>
      </c>
      <c r="AE91" s="122">
        <f t="shared" si="34"/>
        <v>50</v>
      </c>
      <c r="AF91" s="122">
        <f t="shared" si="35"/>
        <v>50</v>
      </c>
      <c r="AG91" s="123">
        <f t="shared" si="36"/>
        <v>0</v>
      </c>
      <c r="AH91" s="122">
        <f t="shared" si="37"/>
        <v>57.142857142857139</v>
      </c>
    </row>
    <row r="92" spans="1:34" x14ac:dyDescent="0.4">
      <c r="A92" s="62">
        <v>88</v>
      </c>
      <c r="B92" s="63" t="s">
        <v>80</v>
      </c>
      <c r="C92" s="64" t="s">
        <v>101</v>
      </c>
      <c r="D92" s="63" t="s">
        <v>204</v>
      </c>
      <c r="E92" s="115">
        <v>3</v>
      </c>
      <c r="F92" s="77">
        <v>1</v>
      </c>
      <c r="G92" s="66">
        <v>1.21</v>
      </c>
      <c r="H92" s="72">
        <v>2900876.67</v>
      </c>
      <c r="I92" s="73"/>
      <c r="J92" s="116">
        <f t="shared" si="23"/>
        <v>50</v>
      </c>
      <c r="K92" s="116">
        <f t="shared" si="24"/>
        <v>100</v>
      </c>
      <c r="L92" s="116">
        <f t="shared" si="25"/>
        <v>100</v>
      </c>
      <c r="M92" s="116">
        <f t="shared" si="26"/>
        <v>0</v>
      </c>
      <c r="N92" s="117">
        <f t="shared" si="27"/>
        <v>71.428571428571431</v>
      </c>
      <c r="O92" s="77">
        <v>1</v>
      </c>
      <c r="P92" s="82">
        <f t="shared" si="28"/>
        <v>71.428571428571431</v>
      </c>
      <c r="Q92" s="72">
        <f t="shared" si="38"/>
        <v>483479.44500000001</v>
      </c>
      <c r="R92" s="126" t="s">
        <v>241</v>
      </c>
      <c r="S92" s="119">
        <v>0</v>
      </c>
      <c r="T92" s="119">
        <v>1</v>
      </c>
      <c r="U92" s="127">
        <v>1</v>
      </c>
      <c r="V92" s="127">
        <v>1</v>
      </c>
      <c r="W92" s="119">
        <v>1</v>
      </c>
      <c r="X92" s="119">
        <v>1</v>
      </c>
      <c r="Y92" s="119">
        <v>0</v>
      </c>
      <c r="Z92" s="119">
        <f t="shared" si="29"/>
        <v>5</v>
      </c>
      <c r="AA92" s="122">
        <f t="shared" si="30"/>
        <v>0</v>
      </c>
      <c r="AB92" s="122">
        <f t="shared" si="31"/>
        <v>50</v>
      </c>
      <c r="AC92" s="122">
        <f t="shared" si="32"/>
        <v>50</v>
      </c>
      <c r="AD92" s="122">
        <f t="shared" si="33"/>
        <v>50</v>
      </c>
      <c r="AE92" s="122">
        <f t="shared" si="34"/>
        <v>50</v>
      </c>
      <c r="AF92" s="122">
        <f t="shared" si="35"/>
        <v>50</v>
      </c>
      <c r="AG92" s="123">
        <f t="shared" si="36"/>
        <v>0</v>
      </c>
      <c r="AH92" s="122">
        <f t="shared" si="37"/>
        <v>71.428571428571431</v>
      </c>
    </row>
    <row r="93" spans="1:34" x14ac:dyDescent="0.4">
      <c r="F93" s="50"/>
      <c r="O93" s="50"/>
      <c r="P93" s="50"/>
    </row>
  </sheetData>
  <autoFilter ref="A4:AH92" xr:uid="{44FAFEB7-4A1E-49D1-86D8-2E684BE0B12C}"/>
  <mergeCells count="9">
    <mergeCell ref="O3:R3"/>
    <mergeCell ref="S3:Z3"/>
    <mergeCell ref="AA3:AH3"/>
    <mergeCell ref="A3:A4"/>
    <mergeCell ref="B3:B4"/>
    <mergeCell ref="C3:C4"/>
    <mergeCell ref="D3:D4"/>
    <mergeCell ref="F3:I3"/>
    <mergeCell ref="J3:N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AFD1-C889-4BB3-9A95-55E412226D3B}">
  <dimension ref="A2:AH92"/>
  <sheetViews>
    <sheetView zoomScale="70" zoomScaleNormal="70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N37" sqref="N37"/>
    </sheetView>
  </sheetViews>
  <sheetFormatPr defaultColWidth="9" defaultRowHeight="21" x14ac:dyDescent="0.4"/>
  <cols>
    <col min="1" max="1" width="4.5" style="51" customWidth="1"/>
    <col min="2" max="2" width="10" style="48" customWidth="1"/>
    <col min="3" max="3" width="5.59765625" style="48" customWidth="1"/>
    <col min="4" max="4" width="13.19921875" style="48" customWidth="1"/>
    <col min="5" max="5" width="7.19921875" style="50" customWidth="1"/>
    <col min="6" max="6" width="11" style="49" customWidth="1"/>
    <col min="7" max="7" width="14.09765625" style="49" customWidth="1"/>
    <col min="8" max="9" width="14.8984375" style="50" customWidth="1"/>
    <col min="10" max="10" width="11.8984375" style="48" customWidth="1"/>
    <col min="11" max="14" width="9" style="48"/>
    <col min="15" max="17" width="12.59765625" style="48" customWidth="1"/>
    <col min="18" max="18" width="36.296875" style="48" customWidth="1"/>
    <col min="19" max="23" width="10.59765625" style="48" customWidth="1"/>
    <col min="24" max="24" width="13.69921875" style="48" customWidth="1"/>
    <col min="25" max="26" width="10.59765625" style="48" customWidth="1"/>
    <col min="27" max="33" width="9" style="48"/>
    <col min="34" max="34" width="19.09765625" style="48" customWidth="1"/>
    <col min="35" max="16384" width="9" style="48"/>
  </cols>
  <sheetData>
    <row r="2" spans="1:34" x14ac:dyDescent="0.4">
      <c r="A2" s="47" t="s">
        <v>120</v>
      </c>
      <c r="B2" s="47"/>
      <c r="C2" s="47"/>
      <c r="D2" s="47"/>
      <c r="E2" s="108"/>
      <c r="F2" s="47"/>
      <c r="G2" s="47"/>
      <c r="H2" s="47"/>
      <c r="O2" s="47"/>
      <c r="P2" s="47"/>
      <c r="Q2" s="47"/>
      <c r="R2" s="47"/>
    </row>
    <row r="3" spans="1:34" x14ac:dyDescent="0.4">
      <c r="A3" s="189" t="s">
        <v>0</v>
      </c>
      <c r="B3" s="191" t="s">
        <v>1</v>
      </c>
      <c r="C3" s="191" t="s">
        <v>2</v>
      </c>
      <c r="D3" s="191" t="s">
        <v>3</v>
      </c>
      <c r="E3" s="54"/>
      <c r="F3" s="207" t="s">
        <v>103</v>
      </c>
      <c r="G3" s="208"/>
      <c r="H3" s="208"/>
      <c r="I3" s="209"/>
      <c r="J3" s="186" t="s">
        <v>117</v>
      </c>
      <c r="K3" s="186"/>
      <c r="L3" s="186"/>
      <c r="M3" s="186"/>
      <c r="N3" s="186"/>
      <c r="O3" s="197" t="s">
        <v>274</v>
      </c>
      <c r="P3" s="198"/>
      <c r="Q3" s="198"/>
      <c r="R3" s="199"/>
      <c r="S3" s="204" t="s">
        <v>105</v>
      </c>
      <c r="T3" s="205"/>
      <c r="U3" s="205"/>
      <c r="V3" s="205"/>
      <c r="W3" s="205"/>
      <c r="X3" s="205"/>
      <c r="Y3" s="205"/>
      <c r="Z3" s="206"/>
      <c r="AA3" s="204" t="s">
        <v>121</v>
      </c>
      <c r="AB3" s="205"/>
      <c r="AC3" s="205"/>
      <c r="AD3" s="205"/>
      <c r="AE3" s="205"/>
      <c r="AF3" s="205"/>
      <c r="AG3" s="205"/>
      <c r="AH3" s="206"/>
    </row>
    <row r="4" spans="1:34" s="61" customFormat="1" ht="63" x14ac:dyDescent="0.25">
      <c r="A4" s="190"/>
      <c r="B4" s="192"/>
      <c r="C4" s="192"/>
      <c r="D4" s="192"/>
      <c r="E4" s="109" t="s">
        <v>205</v>
      </c>
      <c r="F4" s="110" t="s">
        <v>104</v>
      </c>
      <c r="G4" s="57" t="s">
        <v>285</v>
      </c>
      <c r="H4" s="21" t="s">
        <v>284</v>
      </c>
      <c r="I4" s="111" t="s">
        <v>4</v>
      </c>
      <c r="J4" s="112" t="s">
        <v>112</v>
      </c>
      <c r="K4" s="113" t="s">
        <v>113</v>
      </c>
      <c r="L4" s="57" t="s">
        <v>114</v>
      </c>
      <c r="M4" s="59" t="s">
        <v>111</v>
      </c>
      <c r="N4" s="60" t="s">
        <v>206</v>
      </c>
      <c r="O4" s="59" t="s">
        <v>118</v>
      </c>
      <c r="P4" s="60" t="s">
        <v>116</v>
      </c>
      <c r="Q4" s="57" t="s">
        <v>304</v>
      </c>
      <c r="R4" s="59" t="s">
        <v>119</v>
      </c>
      <c r="S4" s="114" t="s">
        <v>106</v>
      </c>
      <c r="T4" s="114" t="s">
        <v>107</v>
      </c>
      <c r="U4" s="113" t="s">
        <v>108</v>
      </c>
      <c r="V4" s="113" t="s">
        <v>108</v>
      </c>
      <c r="W4" s="57" t="s">
        <v>109</v>
      </c>
      <c r="X4" s="57" t="s">
        <v>110</v>
      </c>
      <c r="Y4" s="59" t="s">
        <v>111</v>
      </c>
      <c r="Z4" s="59" t="s">
        <v>122</v>
      </c>
      <c r="AA4" s="114" t="s">
        <v>106</v>
      </c>
      <c r="AB4" s="114" t="s">
        <v>107</v>
      </c>
      <c r="AC4" s="113" t="s">
        <v>108</v>
      </c>
      <c r="AD4" s="113" t="s">
        <v>108</v>
      </c>
      <c r="AE4" s="57" t="s">
        <v>109</v>
      </c>
      <c r="AF4" s="57" t="s">
        <v>110</v>
      </c>
      <c r="AG4" s="59" t="s">
        <v>111</v>
      </c>
      <c r="AH4" s="60" t="s">
        <v>207</v>
      </c>
    </row>
    <row r="5" spans="1:34" s="51" customFormat="1" x14ac:dyDescent="0.4">
      <c r="A5" s="62">
        <v>1</v>
      </c>
      <c r="B5" s="63" t="s">
        <v>7</v>
      </c>
      <c r="C5" s="64" t="s">
        <v>8</v>
      </c>
      <c r="D5" s="63" t="s">
        <v>123</v>
      </c>
      <c r="E5" s="115">
        <v>16</v>
      </c>
      <c r="F5" s="65">
        <v>2</v>
      </c>
      <c r="G5" s="66">
        <v>0.67</v>
      </c>
      <c r="H5" s="132">
        <v>-51921843.119999997</v>
      </c>
      <c r="I5" s="68"/>
      <c r="J5" s="116">
        <f t="shared" ref="J5:J36" si="0">AA5+AB5</f>
        <v>100</v>
      </c>
      <c r="K5" s="116">
        <f t="shared" ref="K5:K36" si="1">AC5+AD5</f>
        <v>100</v>
      </c>
      <c r="L5" s="116">
        <f t="shared" ref="L5:L36" si="2">AE5+AF5</f>
        <v>0</v>
      </c>
      <c r="M5" s="116">
        <f t="shared" ref="M5:M36" si="3">AG5</f>
        <v>100</v>
      </c>
      <c r="N5" s="117">
        <f t="shared" ref="N5:N36" si="4">(S5+T5+U5+V5+W5+X5+Y5)/7*100</f>
        <v>71.428571428571431</v>
      </c>
      <c r="O5" s="65">
        <v>2</v>
      </c>
      <c r="P5" s="82">
        <f>N5</f>
        <v>71.428571428571431</v>
      </c>
      <c r="Q5" s="70">
        <v>-4326820.26</v>
      </c>
      <c r="R5" s="63"/>
      <c r="S5" s="133">
        <v>1</v>
      </c>
      <c r="T5" s="133">
        <v>1</v>
      </c>
      <c r="U5" s="133">
        <v>1</v>
      </c>
      <c r="V5" s="135">
        <v>1</v>
      </c>
      <c r="W5" s="133">
        <v>0</v>
      </c>
      <c r="X5" s="133">
        <v>0</v>
      </c>
      <c r="Y5" s="133">
        <v>1</v>
      </c>
      <c r="Z5" s="119">
        <f>S5+T5+U5+V5+W5+X5+Y5</f>
        <v>5</v>
      </c>
      <c r="AA5" s="123">
        <f t="shared" ref="AA5:AF5" si="5">IF(S5=1,50,0)</f>
        <v>50</v>
      </c>
      <c r="AB5" s="123">
        <f t="shared" si="5"/>
        <v>50</v>
      </c>
      <c r="AC5" s="123">
        <f t="shared" si="5"/>
        <v>50</v>
      </c>
      <c r="AD5" s="123">
        <f t="shared" si="5"/>
        <v>50</v>
      </c>
      <c r="AE5" s="123">
        <f t="shared" si="5"/>
        <v>0</v>
      </c>
      <c r="AF5" s="123">
        <f t="shared" si="5"/>
        <v>0</v>
      </c>
      <c r="AG5" s="123">
        <f>IF(Y5=1,100,0)</f>
        <v>100</v>
      </c>
      <c r="AH5" s="123">
        <f>Z5/7*100</f>
        <v>71.428571428571431</v>
      </c>
    </row>
    <row r="6" spans="1:34" s="51" customFormat="1" x14ac:dyDescent="0.4">
      <c r="A6" s="62">
        <v>2</v>
      </c>
      <c r="B6" s="63" t="s">
        <v>7</v>
      </c>
      <c r="C6" s="64" t="s">
        <v>9</v>
      </c>
      <c r="D6" s="63" t="s">
        <v>124</v>
      </c>
      <c r="E6" s="115">
        <v>6</v>
      </c>
      <c r="F6" s="77">
        <v>1</v>
      </c>
      <c r="G6" s="66">
        <v>4.0199999999999996</v>
      </c>
      <c r="H6" s="132">
        <v>-19637436.370000001</v>
      </c>
      <c r="I6" s="68"/>
      <c r="J6" s="116">
        <f t="shared" si="0"/>
        <v>0</v>
      </c>
      <c r="K6" s="116">
        <f t="shared" si="1"/>
        <v>50</v>
      </c>
      <c r="L6" s="116">
        <f t="shared" si="2"/>
        <v>0</v>
      </c>
      <c r="M6" s="116">
        <f t="shared" si="3"/>
        <v>0</v>
      </c>
      <c r="N6" s="117">
        <f t="shared" si="4"/>
        <v>14.285714285714285</v>
      </c>
      <c r="O6" s="77">
        <v>1</v>
      </c>
      <c r="P6" s="78">
        <f t="shared" ref="P6:P69" si="6">N6</f>
        <v>14.285714285714285</v>
      </c>
      <c r="Q6" s="67">
        <v>-1636453.0308333335</v>
      </c>
      <c r="R6" s="63"/>
      <c r="S6" s="133">
        <v>0</v>
      </c>
      <c r="T6" s="133">
        <v>0</v>
      </c>
      <c r="U6" s="136">
        <v>0</v>
      </c>
      <c r="V6" s="135">
        <v>1</v>
      </c>
      <c r="W6" s="133">
        <v>0</v>
      </c>
      <c r="X6" s="133">
        <v>0</v>
      </c>
      <c r="Y6" s="133">
        <v>0</v>
      </c>
      <c r="Z6" s="119">
        <f t="shared" ref="Z6:Z69" si="7">S6+T6+U6+V6+W6+X6+Y6</f>
        <v>1</v>
      </c>
      <c r="AA6" s="123">
        <f t="shared" ref="AA6:AA69" si="8">IF(S6=1,50,0)</f>
        <v>0</v>
      </c>
      <c r="AB6" s="123">
        <f t="shared" ref="AB6:AB20" si="9">IF(T6=1,50,0)</f>
        <v>0</v>
      </c>
      <c r="AC6" s="123">
        <f t="shared" ref="AC6:AC20" si="10">IF(U6=1,50,0)</f>
        <v>0</v>
      </c>
      <c r="AD6" s="123">
        <f t="shared" ref="AD6:AD20" si="11">IF(V6=1,50,0)</f>
        <v>50</v>
      </c>
      <c r="AE6" s="123">
        <f t="shared" ref="AE6:AE20" si="12">IF(W6=1,50,0)</f>
        <v>0</v>
      </c>
      <c r="AF6" s="123">
        <f t="shared" ref="AF6:AF20" si="13">IF(X6=1,50,0)</f>
        <v>0</v>
      </c>
      <c r="AG6" s="123">
        <f t="shared" ref="AG6:AG69" si="14">IF(Y6=1,100,0)</f>
        <v>0</v>
      </c>
      <c r="AH6" s="123">
        <f t="shared" ref="AH6:AH69" si="15">Z6/7*100</f>
        <v>14.285714285714285</v>
      </c>
    </row>
    <row r="7" spans="1:34" s="51" customFormat="1" x14ac:dyDescent="0.4">
      <c r="A7" s="62">
        <v>3</v>
      </c>
      <c r="B7" s="63" t="s">
        <v>7</v>
      </c>
      <c r="C7" s="64" t="s">
        <v>10</v>
      </c>
      <c r="D7" s="63" t="s">
        <v>125</v>
      </c>
      <c r="E7" s="115">
        <v>6</v>
      </c>
      <c r="F7" s="79">
        <v>1</v>
      </c>
      <c r="G7" s="66">
        <v>5.0599999999999996</v>
      </c>
      <c r="H7" s="132">
        <v>-14448218.619999999</v>
      </c>
      <c r="I7" s="68"/>
      <c r="J7" s="116">
        <f t="shared" si="0"/>
        <v>0</v>
      </c>
      <c r="K7" s="116">
        <f t="shared" si="1"/>
        <v>50</v>
      </c>
      <c r="L7" s="116">
        <f t="shared" si="2"/>
        <v>0</v>
      </c>
      <c r="M7" s="116">
        <f t="shared" si="3"/>
        <v>100</v>
      </c>
      <c r="N7" s="117">
        <f t="shared" si="4"/>
        <v>28.571428571428569</v>
      </c>
      <c r="O7" s="79">
        <v>1</v>
      </c>
      <c r="P7" s="78">
        <f t="shared" si="6"/>
        <v>28.571428571428569</v>
      </c>
      <c r="Q7" s="70">
        <v>-1204018.2183333333</v>
      </c>
      <c r="R7" s="63"/>
      <c r="S7" s="133">
        <v>0</v>
      </c>
      <c r="T7" s="133">
        <v>0</v>
      </c>
      <c r="U7" s="136">
        <v>0</v>
      </c>
      <c r="V7" s="135">
        <v>1</v>
      </c>
      <c r="W7" s="133">
        <v>0</v>
      </c>
      <c r="X7" s="133">
        <v>0</v>
      </c>
      <c r="Y7" s="133">
        <v>1</v>
      </c>
      <c r="Z7" s="119">
        <f t="shared" si="7"/>
        <v>2</v>
      </c>
      <c r="AA7" s="123">
        <f t="shared" si="8"/>
        <v>0</v>
      </c>
      <c r="AB7" s="123">
        <f t="shared" si="9"/>
        <v>0</v>
      </c>
      <c r="AC7" s="123">
        <f t="shared" si="10"/>
        <v>0</v>
      </c>
      <c r="AD7" s="123">
        <f t="shared" si="11"/>
        <v>50</v>
      </c>
      <c r="AE7" s="123">
        <f t="shared" si="12"/>
        <v>0</v>
      </c>
      <c r="AF7" s="123">
        <f t="shared" si="13"/>
        <v>0</v>
      </c>
      <c r="AG7" s="123">
        <f t="shared" si="14"/>
        <v>100</v>
      </c>
      <c r="AH7" s="123">
        <f t="shared" si="15"/>
        <v>28.571428571428569</v>
      </c>
    </row>
    <row r="8" spans="1:34" s="51" customFormat="1" x14ac:dyDescent="0.4">
      <c r="A8" s="62">
        <v>4</v>
      </c>
      <c r="B8" s="63" t="s">
        <v>7</v>
      </c>
      <c r="C8" s="64" t="s">
        <v>11</v>
      </c>
      <c r="D8" s="63" t="s">
        <v>126</v>
      </c>
      <c r="E8" s="115">
        <v>5</v>
      </c>
      <c r="F8" s="79">
        <v>1</v>
      </c>
      <c r="G8" s="66">
        <v>2.81</v>
      </c>
      <c r="H8" s="132">
        <v>-13422614.66</v>
      </c>
      <c r="I8" s="68"/>
      <c r="J8" s="116">
        <f t="shared" si="0"/>
        <v>50</v>
      </c>
      <c r="K8" s="116">
        <f t="shared" si="1"/>
        <v>100</v>
      </c>
      <c r="L8" s="116">
        <f t="shared" si="2"/>
        <v>0</v>
      </c>
      <c r="M8" s="116">
        <f t="shared" si="3"/>
        <v>0</v>
      </c>
      <c r="N8" s="117">
        <f t="shared" si="4"/>
        <v>42.857142857142854</v>
      </c>
      <c r="O8" s="79">
        <v>1</v>
      </c>
      <c r="P8" s="78">
        <f t="shared" si="6"/>
        <v>42.857142857142854</v>
      </c>
      <c r="Q8" s="70">
        <v>-1118551.2216666667</v>
      </c>
      <c r="R8" s="63"/>
      <c r="S8" s="133">
        <v>0</v>
      </c>
      <c r="T8" s="133">
        <v>1</v>
      </c>
      <c r="U8" s="136">
        <v>1</v>
      </c>
      <c r="V8" s="135">
        <v>1</v>
      </c>
      <c r="W8" s="133">
        <v>0</v>
      </c>
      <c r="X8" s="133">
        <v>0</v>
      </c>
      <c r="Y8" s="133">
        <v>0</v>
      </c>
      <c r="Z8" s="119">
        <f t="shared" si="7"/>
        <v>3</v>
      </c>
      <c r="AA8" s="123">
        <f t="shared" si="8"/>
        <v>0</v>
      </c>
      <c r="AB8" s="123">
        <f t="shared" si="9"/>
        <v>50</v>
      </c>
      <c r="AC8" s="123">
        <f t="shared" si="10"/>
        <v>50</v>
      </c>
      <c r="AD8" s="123">
        <f t="shared" si="11"/>
        <v>50</v>
      </c>
      <c r="AE8" s="123">
        <f t="shared" si="12"/>
        <v>0</v>
      </c>
      <c r="AF8" s="123">
        <f t="shared" si="13"/>
        <v>0</v>
      </c>
      <c r="AG8" s="123">
        <f t="shared" si="14"/>
        <v>0</v>
      </c>
      <c r="AH8" s="123">
        <f t="shared" si="15"/>
        <v>42.857142857142854</v>
      </c>
    </row>
    <row r="9" spans="1:34" s="51" customFormat="1" x14ac:dyDescent="0.4">
      <c r="A9" s="62">
        <v>5</v>
      </c>
      <c r="B9" s="63" t="s">
        <v>7</v>
      </c>
      <c r="C9" s="64" t="s">
        <v>12</v>
      </c>
      <c r="D9" s="63" t="s">
        <v>127</v>
      </c>
      <c r="E9" s="115">
        <v>5</v>
      </c>
      <c r="F9" s="81">
        <v>1</v>
      </c>
      <c r="G9" s="66">
        <v>1.57</v>
      </c>
      <c r="H9" s="132">
        <v>-8094338.2699999996</v>
      </c>
      <c r="I9" s="68"/>
      <c r="J9" s="116">
        <f t="shared" si="0"/>
        <v>50</v>
      </c>
      <c r="K9" s="116">
        <f t="shared" si="1"/>
        <v>50</v>
      </c>
      <c r="L9" s="116">
        <f t="shared" si="2"/>
        <v>0</v>
      </c>
      <c r="M9" s="116">
        <f t="shared" si="3"/>
        <v>100</v>
      </c>
      <c r="N9" s="117">
        <f t="shared" si="4"/>
        <v>42.857142857142854</v>
      </c>
      <c r="O9" s="81">
        <v>1</v>
      </c>
      <c r="P9" s="78">
        <f t="shared" si="6"/>
        <v>42.857142857142854</v>
      </c>
      <c r="Q9" s="67">
        <v>-674528.18916666659</v>
      </c>
      <c r="R9" s="63"/>
      <c r="S9" s="133">
        <v>0</v>
      </c>
      <c r="T9" s="133">
        <v>1</v>
      </c>
      <c r="U9" s="136">
        <v>0</v>
      </c>
      <c r="V9" s="135">
        <v>1</v>
      </c>
      <c r="W9" s="133">
        <v>0</v>
      </c>
      <c r="X9" s="133">
        <v>0</v>
      </c>
      <c r="Y9" s="133">
        <v>1</v>
      </c>
      <c r="Z9" s="119">
        <f t="shared" si="7"/>
        <v>3</v>
      </c>
      <c r="AA9" s="123">
        <f t="shared" si="8"/>
        <v>0</v>
      </c>
      <c r="AB9" s="123">
        <f t="shared" si="9"/>
        <v>50</v>
      </c>
      <c r="AC9" s="123">
        <f t="shared" si="10"/>
        <v>0</v>
      </c>
      <c r="AD9" s="123">
        <f t="shared" si="11"/>
        <v>50</v>
      </c>
      <c r="AE9" s="123">
        <f t="shared" si="12"/>
        <v>0</v>
      </c>
      <c r="AF9" s="123">
        <f t="shared" si="13"/>
        <v>0</v>
      </c>
      <c r="AG9" s="123">
        <f t="shared" si="14"/>
        <v>100</v>
      </c>
      <c r="AH9" s="123">
        <f t="shared" si="15"/>
        <v>42.857142857142854</v>
      </c>
    </row>
    <row r="10" spans="1:34" s="51" customFormat="1" x14ac:dyDescent="0.4">
      <c r="A10" s="62">
        <v>6</v>
      </c>
      <c r="B10" s="63" t="s">
        <v>7</v>
      </c>
      <c r="C10" s="64" t="s">
        <v>13</v>
      </c>
      <c r="D10" s="63" t="s">
        <v>128</v>
      </c>
      <c r="E10" s="115">
        <v>6</v>
      </c>
      <c r="F10" s="65">
        <v>2</v>
      </c>
      <c r="G10" s="66">
        <v>0.75</v>
      </c>
      <c r="H10" s="132">
        <v>-14415871.390000001</v>
      </c>
      <c r="I10" s="68"/>
      <c r="J10" s="116">
        <f t="shared" si="0"/>
        <v>0</v>
      </c>
      <c r="K10" s="116">
        <f t="shared" si="1"/>
        <v>100</v>
      </c>
      <c r="L10" s="116">
        <f t="shared" si="2"/>
        <v>100</v>
      </c>
      <c r="M10" s="116">
        <f t="shared" si="3"/>
        <v>100</v>
      </c>
      <c r="N10" s="117">
        <f t="shared" si="4"/>
        <v>71.428571428571431</v>
      </c>
      <c r="O10" s="65">
        <v>2</v>
      </c>
      <c r="P10" s="82">
        <f t="shared" si="6"/>
        <v>71.428571428571431</v>
      </c>
      <c r="Q10" s="67">
        <v>-1201322.6158333335</v>
      </c>
      <c r="R10" s="63"/>
      <c r="S10" s="133">
        <v>0</v>
      </c>
      <c r="T10" s="133">
        <v>0</v>
      </c>
      <c r="U10" s="136">
        <v>1</v>
      </c>
      <c r="V10" s="135">
        <v>1</v>
      </c>
      <c r="W10" s="133">
        <v>1</v>
      </c>
      <c r="X10" s="133">
        <v>1</v>
      </c>
      <c r="Y10" s="133">
        <v>1</v>
      </c>
      <c r="Z10" s="119">
        <f t="shared" si="7"/>
        <v>5</v>
      </c>
      <c r="AA10" s="123">
        <f t="shared" si="8"/>
        <v>0</v>
      </c>
      <c r="AB10" s="123">
        <f t="shared" si="9"/>
        <v>0</v>
      </c>
      <c r="AC10" s="123">
        <f t="shared" si="10"/>
        <v>50</v>
      </c>
      <c r="AD10" s="123">
        <f t="shared" si="11"/>
        <v>50</v>
      </c>
      <c r="AE10" s="123">
        <f t="shared" si="12"/>
        <v>50</v>
      </c>
      <c r="AF10" s="123">
        <f t="shared" si="13"/>
        <v>50</v>
      </c>
      <c r="AG10" s="123">
        <f t="shared" si="14"/>
        <v>100</v>
      </c>
      <c r="AH10" s="123">
        <f t="shared" si="15"/>
        <v>71.428571428571431</v>
      </c>
    </row>
    <row r="11" spans="1:34" s="51" customFormat="1" x14ac:dyDescent="0.4">
      <c r="A11" s="62">
        <v>7</v>
      </c>
      <c r="B11" s="63" t="s">
        <v>7</v>
      </c>
      <c r="C11" s="64" t="s">
        <v>14</v>
      </c>
      <c r="D11" s="63" t="s">
        <v>129</v>
      </c>
      <c r="E11" s="115">
        <v>6</v>
      </c>
      <c r="F11" s="77">
        <v>1</v>
      </c>
      <c r="G11" s="66">
        <v>3.97</v>
      </c>
      <c r="H11" s="132">
        <v>-19508749.859999999</v>
      </c>
      <c r="I11" s="68"/>
      <c r="J11" s="116">
        <f t="shared" si="0"/>
        <v>0</v>
      </c>
      <c r="K11" s="116">
        <f t="shared" si="1"/>
        <v>100</v>
      </c>
      <c r="L11" s="116">
        <f t="shared" si="2"/>
        <v>100</v>
      </c>
      <c r="M11" s="116">
        <f t="shared" si="3"/>
        <v>0</v>
      </c>
      <c r="N11" s="117">
        <f t="shared" si="4"/>
        <v>57.142857142857139</v>
      </c>
      <c r="O11" s="77">
        <v>1</v>
      </c>
      <c r="P11" s="82">
        <f t="shared" si="6"/>
        <v>57.142857142857139</v>
      </c>
      <c r="Q11" s="67">
        <v>-1625729.155</v>
      </c>
      <c r="R11" s="63"/>
      <c r="S11" s="133">
        <v>0</v>
      </c>
      <c r="T11" s="133">
        <v>0</v>
      </c>
      <c r="U11" s="136">
        <v>1</v>
      </c>
      <c r="V11" s="135">
        <v>1</v>
      </c>
      <c r="W11" s="133">
        <v>1</v>
      </c>
      <c r="X11" s="133">
        <v>1</v>
      </c>
      <c r="Y11" s="133">
        <v>0</v>
      </c>
      <c r="Z11" s="119">
        <f t="shared" si="7"/>
        <v>4</v>
      </c>
      <c r="AA11" s="123">
        <f t="shared" si="8"/>
        <v>0</v>
      </c>
      <c r="AB11" s="123">
        <f t="shared" si="9"/>
        <v>0</v>
      </c>
      <c r="AC11" s="123">
        <f t="shared" si="10"/>
        <v>50</v>
      </c>
      <c r="AD11" s="123">
        <f t="shared" si="11"/>
        <v>50</v>
      </c>
      <c r="AE11" s="123">
        <f t="shared" si="12"/>
        <v>50</v>
      </c>
      <c r="AF11" s="123">
        <f t="shared" si="13"/>
        <v>50</v>
      </c>
      <c r="AG11" s="123">
        <f t="shared" si="14"/>
        <v>0</v>
      </c>
      <c r="AH11" s="123">
        <f t="shared" si="15"/>
        <v>57.142857142857139</v>
      </c>
    </row>
    <row r="12" spans="1:34" s="51" customFormat="1" x14ac:dyDescent="0.4">
      <c r="A12" s="62">
        <v>8</v>
      </c>
      <c r="B12" s="63" t="s">
        <v>7</v>
      </c>
      <c r="C12" s="64" t="s">
        <v>15</v>
      </c>
      <c r="D12" s="63" t="s">
        <v>130</v>
      </c>
      <c r="E12" s="115">
        <v>12</v>
      </c>
      <c r="F12" s="79">
        <v>1</v>
      </c>
      <c r="G12" s="66">
        <v>1.61</v>
      </c>
      <c r="H12" s="132">
        <v>-26915093.91</v>
      </c>
      <c r="I12" s="68"/>
      <c r="J12" s="116">
        <f t="shared" si="0"/>
        <v>0</v>
      </c>
      <c r="K12" s="116">
        <f t="shared" si="1"/>
        <v>100</v>
      </c>
      <c r="L12" s="116">
        <f t="shared" si="2"/>
        <v>0</v>
      </c>
      <c r="M12" s="116">
        <f t="shared" si="3"/>
        <v>0</v>
      </c>
      <c r="N12" s="117">
        <f t="shared" si="4"/>
        <v>28.571428571428569</v>
      </c>
      <c r="O12" s="79">
        <v>1</v>
      </c>
      <c r="P12" s="78">
        <f t="shared" si="6"/>
        <v>28.571428571428569</v>
      </c>
      <c r="Q12" s="70">
        <v>-2242924.4925000002</v>
      </c>
      <c r="R12" s="63"/>
      <c r="S12" s="133">
        <v>0</v>
      </c>
      <c r="T12" s="133">
        <v>0</v>
      </c>
      <c r="U12" s="136">
        <v>1</v>
      </c>
      <c r="V12" s="135">
        <v>1</v>
      </c>
      <c r="W12" s="133">
        <v>0</v>
      </c>
      <c r="X12" s="133">
        <v>0</v>
      </c>
      <c r="Y12" s="133">
        <v>0</v>
      </c>
      <c r="Z12" s="119">
        <f t="shared" si="7"/>
        <v>2</v>
      </c>
      <c r="AA12" s="123">
        <f t="shared" si="8"/>
        <v>0</v>
      </c>
      <c r="AB12" s="123">
        <f t="shared" si="9"/>
        <v>0</v>
      </c>
      <c r="AC12" s="123">
        <f t="shared" si="10"/>
        <v>50</v>
      </c>
      <c r="AD12" s="123">
        <f t="shared" si="11"/>
        <v>50</v>
      </c>
      <c r="AE12" s="123">
        <f t="shared" si="12"/>
        <v>0</v>
      </c>
      <c r="AF12" s="123">
        <f t="shared" si="13"/>
        <v>0</v>
      </c>
      <c r="AG12" s="123">
        <f t="shared" si="14"/>
        <v>0</v>
      </c>
      <c r="AH12" s="123">
        <f t="shared" si="15"/>
        <v>28.571428571428569</v>
      </c>
    </row>
    <row r="13" spans="1:34" s="51" customFormat="1" x14ac:dyDescent="0.4">
      <c r="A13" s="62">
        <v>9</v>
      </c>
      <c r="B13" s="63" t="s">
        <v>7</v>
      </c>
      <c r="C13" s="64" t="s">
        <v>16</v>
      </c>
      <c r="D13" s="63" t="s">
        <v>131</v>
      </c>
      <c r="E13" s="115">
        <v>6</v>
      </c>
      <c r="F13" s="79">
        <v>1</v>
      </c>
      <c r="G13" s="66">
        <v>3.65</v>
      </c>
      <c r="H13" s="132">
        <v>-6963504.96</v>
      </c>
      <c r="I13" s="68"/>
      <c r="J13" s="116">
        <f t="shared" si="0"/>
        <v>50</v>
      </c>
      <c r="K13" s="116">
        <f t="shared" si="1"/>
        <v>100</v>
      </c>
      <c r="L13" s="116">
        <f t="shared" si="2"/>
        <v>0</v>
      </c>
      <c r="M13" s="116">
        <f t="shared" si="3"/>
        <v>100</v>
      </c>
      <c r="N13" s="117">
        <f t="shared" si="4"/>
        <v>57.142857142857139</v>
      </c>
      <c r="O13" s="79">
        <v>1</v>
      </c>
      <c r="P13" s="82">
        <f t="shared" si="6"/>
        <v>57.142857142857139</v>
      </c>
      <c r="Q13" s="70">
        <v>-580292.07999999996</v>
      </c>
      <c r="R13" s="63"/>
      <c r="S13" s="133">
        <v>0</v>
      </c>
      <c r="T13" s="133">
        <v>1</v>
      </c>
      <c r="U13" s="136">
        <v>1</v>
      </c>
      <c r="V13" s="135">
        <v>1</v>
      </c>
      <c r="W13" s="133">
        <v>0</v>
      </c>
      <c r="X13" s="133">
        <v>0</v>
      </c>
      <c r="Y13" s="133">
        <v>1</v>
      </c>
      <c r="Z13" s="119">
        <f t="shared" si="7"/>
        <v>4</v>
      </c>
      <c r="AA13" s="123">
        <f t="shared" si="8"/>
        <v>0</v>
      </c>
      <c r="AB13" s="123">
        <f t="shared" si="9"/>
        <v>50</v>
      </c>
      <c r="AC13" s="123">
        <f t="shared" si="10"/>
        <v>50</v>
      </c>
      <c r="AD13" s="123">
        <f t="shared" si="11"/>
        <v>50</v>
      </c>
      <c r="AE13" s="123">
        <f t="shared" si="12"/>
        <v>0</v>
      </c>
      <c r="AF13" s="123">
        <f t="shared" si="13"/>
        <v>0</v>
      </c>
      <c r="AG13" s="123">
        <f t="shared" si="14"/>
        <v>100</v>
      </c>
      <c r="AH13" s="123">
        <f t="shared" si="15"/>
        <v>57.142857142857139</v>
      </c>
    </row>
    <row r="14" spans="1:34" s="51" customFormat="1" x14ac:dyDescent="0.4">
      <c r="A14" s="62">
        <v>10</v>
      </c>
      <c r="B14" s="63" t="s">
        <v>7</v>
      </c>
      <c r="C14" s="64" t="s">
        <v>17</v>
      </c>
      <c r="D14" s="63" t="s">
        <v>132</v>
      </c>
      <c r="E14" s="115">
        <v>6</v>
      </c>
      <c r="F14" s="79">
        <v>1</v>
      </c>
      <c r="G14" s="66">
        <v>4.07</v>
      </c>
      <c r="H14" s="132">
        <v>-26212531.469999999</v>
      </c>
      <c r="I14" s="68"/>
      <c r="J14" s="116">
        <f t="shared" si="0"/>
        <v>50</v>
      </c>
      <c r="K14" s="116">
        <f t="shared" si="1"/>
        <v>0</v>
      </c>
      <c r="L14" s="116">
        <f t="shared" si="2"/>
        <v>0</v>
      </c>
      <c r="M14" s="116">
        <f t="shared" si="3"/>
        <v>100</v>
      </c>
      <c r="N14" s="117">
        <f t="shared" si="4"/>
        <v>28.571428571428569</v>
      </c>
      <c r="O14" s="79">
        <v>1</v>
      </c>
      <c r="P14" s="78">
        <f t="shared" si="6"/>
        <v>28.571428571428569</v>
      </c>
      <c r="Q14" s="67">
        <v>-2184377.6225000001</v>
      </c>
      <c r="R14" s="63"/>
      <c r="S14" s="133">
        <v>1</v>
      </c>
      <c r="T14" s="133">
        <v>0</v>
      </c>
      <c r="U14" s="136">
        <v>0</v>
      </c>
      <c r="V14" s="135">
        <v>0</v>
      </c>
      <c r="W14" s="133">
        <v>0</v>
      </c>
      <c r="X14" s="133">
        <v>0</v>
      </c>
      <c r="Y14" s="133">
        <v>1</v>
      </c>
      <c r="Z14" s="119">
        <f t="shared" si="7"/>
        <v>2</v>
      </c>
      <c r="AA14" s="123">
        <f t="shared" si="8"/>
        <v>50</v>
      </c>
      <c r="AB14" s="123">
        <f t="shared" si="9"/>
        <v>0</v>
      </c>
      <c r="AC14" s="123">
        <f t="shared" si="10"/>
        <v>0</v>
      </c>
      <c r="AD14" s="123">
        <f t="shared" si="11"/>
        <v>0</v>
      </c>
      <c r="AE14" s="123">
        <f t="shared" si="12"/>
        <v>0</v>
      </c>
      <c r="AF14" s="123">
        <f t="shared" si="13"/>
        <v>0</v>
      </c>
      <c r="AG14" s="123">
        <f t="shared" si="14"/>
        <v>100</v>
      </c>
      <c r="AH14" s="123">
        <f t="shared" si="15"/>
        <v>28.571428571428569</v>
      </c>
    </row>
    <row r="15" spans="1:34" s="51" customFormat="1" x14ac:dyDescent="0.4">
      <c r="A15" s="62">
        <v>11</v>
      </c>
      <c r="B15" s="63" t="s">
        <v>7</v>
      </c>
      <c r="C15" s="64" t="s">
        <v>18</v>
      </c>
      <c r="D15" s="63" t="s">
        <v>133</v>
      </c>
      <c r="E15" s="115">
        <v>13</v>
      </c>
      <c r="F15" s="85">
        <v>7</v>
      </c>
      <c r="G15" s="83">
        <v>0.21</v>
      </c>
      <c r="H15" s="132">
        <v>-19859450.609999999</v>
      </c>
      <c r="I15" s="134" t="s">
        <v>208</v>
      </c>
      <c r="J15" s="116">
        <f t="shared" si="0"/>
        <v>100</v>
      </c>
      <c r="K15" s="116">
        <f t="shared" si="1"/>
        <v>100</v>
      </c>
      <c r="L15" s="116">
        <f t="shared" si="2"/>
        <v>0</v>
      </c>
      <c r="M15" s="116">
        <f t="shared" si="3"/>
        <v>100</v>
      </c>
      <c r="N15" s="117">
        <f t="shared" si="4"/>
        <v>71.428571428571431</v>
      </c>
      <c r="O15" s="85">
        <v>7</v>
      </c>
      <c r="P15" s="82">
        <f t="shared" si="6"/>
        <v>71.428571428571431</v>
      </c>
      <c r="Q15" s="70">
        <v>-1654954.2175</v>
      </c>
      <c r="R15" s="63"/>
      <c r="S15" s="133">
        <v>1</v>
      </c>
      <c r="T15" s="133">
        <v>1</v>
      </c>
      <c r="U15" s="136">
        <v>1</v>
      </c>
      <c r="V15" s="135">
        <v>1</v>
      </c>
      <c r="W15" s="133">
        <v>0</v>
      </c>
      <c r="X15" s="133">
        <v>0</v>
      </c>
      <c r="Y15" s="133">
        <v>1</v>
      </c>
      <c r="Z15" s="119">
        <f t="shared" si="7"/>
        <v>5</v>
      </c>
      <c r="AA15" s="123">
        <f t="shared" si="8"/>
        <v>50</v>
      </c>
      <c r="AB15" s="123">
        <f t="shared" si="9"/>
        <v>50</v>
      </c>
      <c r="AC15" s="123">
        <f t="shared" si="10"/>
        <v>50</v>
      </c>
      <c r="AD15" s="123">
        <f t="shared" si="11"/>
        <v>50</v>
      </c>
      <c r="AE15" s="123">
        <f t="shared" si="12"/>
        <v>0</v>
      </c>
      <c r="AF15" s="123">
        <f t="shared" si="13"/>
        <v>0</v>
      </c>
      <c r="AG15" s="123">
        <f t="shared" si="14"/>
        <v>100</v>
      </c>
      <c r="AH15" s="123">
        <f t="shared" si="15"/>
        <v>71.428571428571431</v>
      </c>
    </row>
    <row r="16" spans="1:34" s="51" customFormat="1" x14ac:dyDescent="0.4">
      <c r="A16" s="62">
        <v>12</v>
      </c>
      <c r="B16" s="63" t="s">
        <v>7</v>
      </c>
      <c r="C16" s="64" t="s">
        <v>19</v>
      </c>
      <c r="D16" s="63" t="s">
        <v>134</v>
      </c>
      <c r="E16" s="115">
        <v>2</v>
      </c>
      <c r="F16" s="88">
        <v>6</v>
      </c>
      <c r="G16" s="83">
        <v>0.49</v>
      </c>
      <c r="H16" s="132">
        <v>-4988184.58</v>
      </c>
      <c r="I16" s="89" t="s">
        <v>208</v>
      </c>
      <c r="J16" s="116">
        <f t="shared" si="0"/>
        <v>50</v>
      </c>
      <c r="K16" s="116">
        <f t="shared" si="1"/>
        <v>100</v>
      </c>
      <c r="L16" s="116">
        <f t="shared" si="2"/>
        <v>0</v>
      </c>
      <c r="M16" s="116">
        <f t="shared" si="3"/>
        <v>0</v>
      </c>
      <c r="N16" s="117">
        <f t="shared" si="4"/>
        <v>42.857142857142854</v>
      </c>
      <c r="O16" s="88">
        <v>6</v>
      </c>
      <c r="P16" s="78">
        <f t="shared" si="6"/>
        <v>42.857142857142854</v>
      </c>
      <c r="Q16" s="67">
        <v>-415682.04833333334</v>
      </c>
      <c r="R16" s="63"/>
      <c r="S16" s="133">
        <v>0</v>
      </c>
      <c r="T16" s="133">
        <v>1</v>
      </c>
      <c r="U16" s="136">
        <v>1</v>
      </c>
      <c r="V16" s="135">
        <v>1</v>
      </c>
      <c r="W16" s="133">
        <v>0</v>
      </c>
      <c r="X16" s="133">
        <v>0</v>
      </c>
      <c r="Y16" s="133">
        <v>0</v>
      </c>
      <c r="Z16" s="119">
        <f t="shared" si="7"/>
        <v>3</v>
      </c>
      <c r="AA16" s="123">
        <f t="shared" si="8"/>
        <v>0</v>
      </c>
      <c r="AB16" s="123">
        <f t="shared" si="9"/>
        <v>50</v>
      </c>
      <c r="AC16" s="123">
        <f t="shared" si="10"/>
        <v>50</v>
      </c>
      <c r="AD16" s="123">
        <f t="shared" si="11"/>
        <v>50</v>
      </c>
      <c r="AE16" s="123">
        <f t="shared" si="12"/>
        <v>0</v>
      </c>
      <c r="AF16" s="123">
        <f t="shared" si="13"/>
        <v>0</v>
      </c>
      <c r="AG16" s="123">
        <f t="shared" si="14"/>
        <v>0</v>
      </c>
      <c r="AH16" s="123">
        <f t="shared" si="15"/>
        <v>42.857142857142854</v>
      </c>
    </row>
    <row r="17" spans="1:34" s="51" customFormat="1" x14ac:dyDescent="0.4">
      <c r="A17" s="62">
        <v>13</v>
      </c>
      <c r="B17" s="63" t="s">
        <v>20</v>
      </c>
      <c r="C17" s="64" t="s">
        <v>21</v>
      </c>
      <c r="D17" s="91" t="s">
        <v>20</v>
      </c>
      <c r="E17" s="120">
        <v>16</v>
      </c>
      <c r="F17" s="79">
        <v>1</v>
      </c>
      <c r="G17" s="66">
        <v>1.42</v>
      </c>
      <c r="H17" s="132">
        <v>-10915922.550000001</v>
      </c>
      <c r="I17" s="68"/>
      <c r="J17" s="116">
        <f t="shared" si="0"/>
        <v>100</v>
      </c>
      <c r="K17" s="116">
        <f t="shared" si="1"/>
        <v>100</v>
      </c>
      <c r="L17" s="116">
        <f t="shared" si="2"/>
        <v>0</v>
      </c>
      <c r="M17" s="116">
        <f t="shared" si="3"/>
        <v>0</v>
      </c>
      <c r="N17" s="117">
        <f t="shared" si="4"/>
        <v>57.142857142857139</v>
      </c>
      <c r="O17" s="79">
        <v>1</v>
      </c>
      <c r="P17" s="82">
        <f t="shared" si="6"/>
        <v>57.142857142857139</v>
      </c>
      <c r="Q17" s="70">
        <v>-909660.21250000002</v>
      </c>
      <c r="R17" s="91"/>
      <c r="S17" s="133">
        <v>1</v>
      </c>
      <c r="T17" s="133">
        <v>1</v>
      </c>
      <c r="U17" s="136">
        <v>1</v>
      </c>
      <c r="V17" s="135">
        <v>1</v>
      </c>
      <c r="W17" s="133">
        <v>0</v>
      </c>
      <c r="X17" s="133">
        <v>0</v>
      </c>
      <c r="Y17" s="133">
        <v>0</v>
      </c>
      <c r="Z17" s="119">
        <f t="shared" si="7"/>
        <v>4</v>
      </c>
      <c r="AA17" s="123">
        <f t="shared" si="8"/>
        <v>50</v>
      </c>
      <c r="AB17" s="123">
        <f t="shared" si="9"/>
        <v>50</v>
      </c>
      <c r="AC17" s="123">
        <f t="shared" si="10"/>
        <v>50</v>
      </c>
      <c r="AD17" s="123">
        <f t="shared" si="11"/>
        <v>50</v>
      </c>
      <c r="AE17" s="123">
        <f t="shared" si="12"/>
        <v>0</v>
      </c>
      <c r="AF17" s="123">
        <f t="shared" si="13"/>
        <v>0</v>
      </c>
      <c r="AG17" s="123">
        <f t="shared" si="14"/>
        <v>0</v>
      </c>
      <c r="AH17" s="123">
        <f t="shared" si="15"/>
        <v>57.142857142857139</v>
      </c>
    </row>
    <row r="18" spans="1:34" s="51" customFormat="1" x14ac:dyDescent="0.4">
      <c r="A18" s="62">
        <v>14</v>
      </c>
      <c r="B18" s="63" t="s">
        <v>20</v>
      </c>
      <c r="C18" s="64" t="s">
        <v>22</v>
      </c>
      <c r="D18" s="91" t="s">
        <v>135</v>
      </c>
      <c r="E18" s="120">
        <v>6</v>
      </c>
      <c r="F18" s="81">
        <v>1</v>
      </c>
      <c r="G18" s="66">
        <v>2.8</v>
      </c>
      <c r="H18" s="132">
        <v>-27781624.260000002</v>
      </c>
      <c r="I18" s="68"/>
      <c r="J18" s="116">
        <f t="shared" si="0"/>
        <v>100</v>
      </c>
      <c r="K18" s="116">
        <f t="shared" si="1"/>
        <v>100</v>
      </c>
      <c r="L18" s="116">
        <f t="shared" si="2"/>
        <v>50</v>
      </c>
      <c r="M18" s="116">
        <f t="shared" si="3"/>
        <v>100</v>
      </c>
      <c r="N18" s="117">
        <f t="shared" si="4"/>
        <v>85.714285714285708</v>
      </c>
      <c r="O18" s="81">
        <v>1</v>
      </c>
      <c r="P18" s="82">
        <f t="shared" si="6"/>
        <v>85.714285714285708</v>
      </c>
      <c r="Q18" s="67">
        <v>-2315135.355</v>
      </c>
      <c r="R18" s="91"/>
      <c r="S18" s="133">
        <v>1</v>
      </c>
      <c r="T18" s="133">
        <v>1</v>
      </c>
      <c r="U18" s="136">
        <v>1</v>
      </c>
      <c r="V18" s="135">
        <v>1</v>
      </c>
      <c r="W18" s="133">
        <v>1</v>
      </c>
      <c r="X18" s="133">
        <v>0</v>
      </c>
      <c r="Y18" s="133">
        <v>1</v>
      </c>
      <c r="Z18" s="119">
        <f t="shared" si="7"/>
        <v>6</v>
      </c>
      <c r="AA18" s="123">
        <f t="shared" si="8"/>
        <v>50</v>
      </c>
      <c r="AB18" s="123">
        <f t="shared" si="9"/>
        <v>50</v>
      </c>
      <c r="AC18" s="123">
        <f t="shared" si="10"/>
        <v>50</v>
      </c>
      <c r="AD18" s="123">
        <f t="shared" si="11"/>
        <v>50</v>
      </c>
      <c r="AE18" s="123">
        <f t="shared" si="12"/>
        <v>50</v>
      </c>
      <c r="AF18" s="123">
        <f t="shared" si="13"/>
        <v>0</v>
      </c>
      <c r="AG18" s="123">
        <f t="shared" si="14"/>
        <v>100</v>
      </c>
      <c r="AH18" s="123">
        <f t="shared" si="15"/>
        <v>85.714285714285708</v>
      </c>
    </row>
    <row r="19" spans="1:34" s="51" customFormat="1" x14ac:dyDescent="0.4">
      <c r="A19" s="62">
        <v>15</v>
      </c>
      <c r="B19" s="63" t="s">
        <v>20</v>
      </c>
      <c r="C19" s="64" t="s">
        <v>23</v>
      </c>
      <c r="D19" s="91" t="s">
        <v>136</v>
      </c>
      <c r="E19" s="120">
        <v>9</v>
      </c>
      <c r="F19" s="90">
        <v>3</v>
      </c>
      <c r="G19" s="66">
        <v>0.63</v>
      </c>
      <c r="H19" s="132">
        <v>-17716002.510000002</v>
      </c>
      <c r="I19" s="68"/>
      <c r="J19" s="116">
        <f t="shared" si="0"/>
        <v>50</v>
      </c>
      <c r="K19" s="116">
        <f t="shared" si="1"/>
        <v>100</v>
      </c>
      <c r="L19" s="116">
        <f t="shared" si="2"/>
        <v>100</v>
      </c>
      <c r="M19" s="116">
        <f t="shared" si="3"/>
        <v>100</v>
      </c>
      <c r="N19" s="117">
        <f t="shared" si="4"/>
        <v>85.714285714285708</v>
      </c>
      <c r="O19" s="90">
        <v>3</v>
      </c>
      <c r="P19" s="82">
        <f t="shared" si="6"/>
        <v>85.714285714285708</v>
      </c>
      <c r="Q19" s="70">
        <v>-1476333.5425000002</v>
      </c>
      <c r="R19" s="91"/>
      <c r="S19" s="133">
        <v>0</v>
      </c>
      <c r="T19" s="133">
        <v>1</v>
      </c>
      <c r="U19" s="136">
        <v>1</v>
      </c>
      <c r="V19" s="135">
        <v>1</v>
      </c>
      <c r="W19" s="133">
        <v>1</v>
      </c>
      <c r="X19" s="133">
        <v>1</v>
      </c>
      <c r="Y19" s="133">
        <v>1</v>
      </c>
      <c r="Z19" s="119">
        <f t="shared" si="7"/>
        <v>6</v>
      </c>
      <c r="AA19" s="123">
        <f t="shared" si="8"/>
        <v>0</v>
      </c>
      <c r="AB19" s="123">
        <f t="shared" si="9"/>
        <v>50</v>
      </c>
      <c r="AC19" s="123">
        <f t="shared" si="10"/>
        <v>50</v>
      </c>
      <c r="AD19" s="123">
        <f t="shared" si="11"/>
        <v>50</v>
      </c>
      <c r="AE19" s="123">
        <f t="shared" si="12"/>
        <v>50</v>
      </c>
      <c r="AF19" s="123">
        <f t="shared" si="13"/>
        <v>50</v>
      </c>
      <c r="AG19" s="123">
        <f t="shared" si="14"/>
        <v>100</v>
      </c>
      <c r="AH19" s="123">
        <f t="shared" si="15"/>
        <v>85.714285714285708</v>
      </c>
    </row>
    <row r="20" spans="1:34" s="51" customFormat="1" x14ac:dyDescent="0.4">
      <c r="A20" s="62">
        <v>16</v>
      </c>
      <c r="B20" s="63" t="s">
        <v>20</v>
      </c>
      <c r="C20" s="64" t="s">
        <v>24</v>
      </c>
      <c r="D20" s="91" t="s">
        <v>137</v>
      </c>
      <c r="E20" s="120">
        <v>13</v>
      </c>
      <c r="F20" s="77">
        <v>1</v>
      </c>
      <c r="G20" s="66">
        <v>1.1299999999999999</v>
      </c>
      <c r="H20" s="132">
        <v>-17902420.850000001</v>
      </c>
      <c r="I20" s="68"/>
      <c r="J20" s="116">
        <f t="shared" si="0"/>
        <v>50</v>
      </c>
      <c r="K20" s="116">
        <f t="shared" si="1"/>
        <v>50</v>
      </c>
      <c r="L20" s="116">
        <f t="shared" si="2"/>
        <v>50</v>
      </c>
      <c r="M20" s="116">
        <f t="shared" si="3"/>
        <v>100</v>
      </c>
      <c r="N20" s="117">
        <f t="shared" si="4"/>
        <v>57.142857142857139</v>
      </c>
      <c r="O20" s="77">
        <v>1</v>
      </c>
      <c r="P20" s="82">
        <f t="shared" si="6"/>
        <v>57.142857142857139</v>
      </c>
      <c r="Q20" s="67">
        <v>-1491868.4041666668</v>
      </c>
      <c r="R20" s="91"/>
      <c r="S20" s="133">
        <v>0</v>
      </c>
      <c r="T20" s="133">
        <v>1</v>
      </c>
      <c r="U20" s="136">
        <v>1</v>
      </c>
      <c r="V20" s="135">
        <v>0</v>
      </c>
      <c r="W20" s="133">
        <v>0</v>
      </c>
      <c r="X20" s="133">
        <v>1</v>
      </c>
      <c r="Y20" s="133">
        <v>1</v>
      </c>
      <c r="Z20" s="119">
        <f t="shared" si="7"/>
        <v>4</v>
      </c>
      <c r="AA20" s="123">
        <f t="shared" si="8"/>
        <v>0</v>
      </c>
      <c r="AB20" s="123">
        <f t="shared" si="9"/>
        <v>50</v>
      </c>
      <c r="AC20" s="123">
        <f t="shared" si="10"/>
        <v>50</v>
      </c>
      <c r="AD20" s="123">
        <f t="shared" si="11"/>
        <v>0</v>
      </c>
      <c r="AE20" s="123">
        <f t="shared" si="12"/>
        <v>0</v>
      </c>
      <c r="AF20" s="123">
        <f t="shared" si="13"/>
        <v>50</v>
      </c>
      <c r="AG20" s="123">
        <f t="shared" si="14"/>
        <v>100</v>
      </c>
      <c r="AH20" s="123">
        <f t="shared" si="15"/>
        <v>57.142857142857139</v>
      </c>
    </row>
    <row r="21" spans="1:34" s="51" customFormat="1" x14ac:dyDescent="0.4">
      <c r="A21" s="62">
        <v>17</v>
      </c>
      <c r="B21" s="63" t="s">
        <v>20</v>
      </c>
      <c r="C21" s="64" t="s">
        <v>25</v>
      </c>
      <c r="D21" s="91" t="s">
        <v>138</v>
      </c>
      <c r="E21" s="120">
        <v>6</v>
      </c>
      <c r="F21" s="79">
        <v>1</v>
      </c>
      <c r="G21" s="66">
        <v>3.3</v>
      </c>
      <c r="H21" s="132">
        <v>-19973062.289999999</v>
      </c>
      <c r="I21" s="68"/>
      <c r="J21" s="116">
        <f t="shared" si="0"/>
        <v>50</v>
      </c>
      <c r="K21" s="116">
        <f t="shared" si="1"/>
        <v>100</v>
      </c>
      <c r="L21" s="116">
        <f t="shared" si="2"/>
        <v>50</v>
      </c>
      <c r="M21" s="116">
        <f t="shared" si="3"/>
        <v>100</v>
      </c>
      <c r="N21" s="117">
        <f t="shared" si="4"/>
        <v>71.428571428571431</v>
      </c>
      <c r="O21" s="79">
        <v>1</v>
      </c>
      <c r="P21" s="82">
        <f t="shared" si="6"/>
        <v>71.428571428571431</v>
      </c>
      <c r="Q21" s="67">
        <v>-1664421.8574999999</v>
      </c>
      <c r="R21" s="91"/>
      <c r="S21" s="133">
        <v>1</v>
      </c>
      <c r="T21" s="133">
        <v>0</v>
      </c>
      <c r="U21" s="136">
        <v>1</v>
      </c>
      <c r="V21" s="135">
        <v>1</v>
      </c>
      <c r="W21" s="133">
        <v>0</v>
      </c>
      <c r="X21" s="133">
        <v>1</v>
      </c>
      <c r="Y21" s="133">
        <v>1</v>
      </c>
      <c r="Z21" s="119">
        <f t="shared" si="7"/>
        <v>5</v>
      </c>
      <c r="AA21" s="123">
        <f t="shared" si="8"/>
        <v>50</v>
      </c>
      <c r="AB21" s="123">
        <f t="shared" ref="AB21:AB84" si="16">IF(T21=1,50,0)</f>
        <v>0</v>
      </c>
      <c r="AC21" s="123">
        <f t="shared" ref="AC21:AC84" si="17">IF(U21=1,50,0)</f>
        <v>50</v>
      </c>
      <c r="AD21" s="123">
        <f t="shared" ref="AD21:AD84" si="18">IF(V21=1,50,0)</f>
        <v>50</v>
      </c>
      <c r="AE21" s="123">
        <f t="shared" ref="AE21:AE84" si="19">IF(W21=1,50,0)</f>
        <v>0</v>
      </c>
      <c r="AF21" s="123">
        <f t="shared" ref="AF21:AF84" si="20">IF(X21=1,50,0)</f>
        <v>50</v>
      </c>
      <c r="AG21" s="123">
        <f t="shared" si="14"/>
        <v>100</v>
      </c>
      <c r="AH21" s="123">
        <f t="shared" si="15"/>
        <v>71.428571428571431</v>
      </c>
    </row>
    <row r="22" spans="1:34" s="51" customFormat="1" x14ac:dyDescent="0.4">
      <c r="A22" s="62">
        <v>18</v>
      </c>
      <c r="B22" s="63" t="s">
        <v>20</v>
      </c>
      <c r="C22" s="64" t="s">
        <v>26</v>
      </c>
      <c r="D22" s="91" t="s">
        <v>139</v>
      </c>
      <c r="E22" s="120">
        <v>6</v>
      </c>
      <c r="F22" s="79">
        <v>1</v>
      </c>
      <c r="G22" s="66">
        <v>2.36</v>
      </c>
      <c r="H22" s="132">
        <v>-6659812.7199999997</v>
      </c>
      <c r="I22" s="68"/>
      <c r="J22" s="116">
        <f t="shared" si="0"/>
        <v>50</v>
      </c>
      <c r="K22" s="116">
        <f t="shared" si="1"/>
        <v>50</v>
      </c>
      <c r="L22" s="116">
        <f t="shared" si="2"/>
        <v>100</v>
      </c>
      <c r="M22" s="116">
        <f t="shared" si="3"/>
        <v>0</v>
      </c>
      <c r="N22" s="117">
        <f t="shared" si="4"/>
        <v>57.142857142857139</v>
      </c>
      <c r="O22" s="79">
        <v>1</v>
      </c>
      <c r="P22" s="82">
        <f t="shared" si="6"/>
        <v>57.142857142857139</v>
      </c>
      <c r="Q22" s="70">
        <v>-554984.39333333331</v>
      </c>
      <c r="R22" s="91"/>
      <c r="S22" s="133">
        <v>0</v>
      </c>
      <c r="T22" s="133">
        <v>1</v>
      </c>
      <c r="U22" s="136">
        <v>1</v>
      </c>
      <c r="V22" s="135">
        <v>0</v>
      </c>
      <c r="W22" s="133">
        <v>1</v>
      </c>
      <c r="X22" s="133">
        <v>1</v>
      </c>
      <c r="Y22" s="133">
        <v>0</v>
      </c>
      <c r="Z22" s="119">
        <f t="shared" si="7"/>
        <v>4</v>
      </c>
      <c r="AA22" s="123">
        <f t="shared" si="8"/>
        <v>0</v>
      </c>
      <c r="AB22" s="123">
        <f t="shared" si="16"/>
        <v>50</v>
      </c>
      <c r="AC22" s="123">
        <f t="shared" si="17"/>
        <v>50</v>
      </c>
      <c r="AD22" s="123">
        <f t="shared" si="18"/>
        <v>0</v>
      </c>
      <c r="AE22" s="123">
        <f t="shared" si="19"/>
        <v>50</v>
      </c>
      <c r="AF22" s="123">
        <f t="shared" si="20"/>
        <v>50</v>
      </c>
      <c r="AG22" s="123">
        <f t="shared" si="14"/>
        <v>0</v>
      </c>
      <c r="AH22" s="123">
        <f t="shared" si="15"/>
        <v>57.142857142857139</v>
      </c>
    </row>
    <row r="23" spans="1:34" s="51" customFormat="1" x14ac:dyDescent="0.4">
      <c r="A23" s="62">
        <v>19</v>
      </c>
      <c r="B23" s="63" t="s">
        <v>20</v>
      </c>
      <c r="C23" s="64" t="s">
        <v>27</v>
      </c>
      <c r="D23" s="91" t="s">
        <v>140</v>
      </c>
      <c r="E23" s="120">
        <v>6</v>
      </c>
      <c r="F23" s="81">
        <v>1</v>
      </c>
      <c r="G23" s="66">
        <v>2.11</v>
      </c>
      <c r="H23" s="132">
        <v>-21322040.710000001</v>
      </c>
      <c r="I23" s="68"/>
      <c r="J23" s="116">
        <f t="shared" si="0"/>
        <v>0</v>
      </c>
      <c r="K23" s="116">
        <f t="shared" si="1"/>
        <v>100</v>
      </c>
      <c r="L23" s="116">
        <f t="shared" si="2"/>
        <v>50</v>
      </c>
      <c r="M23" s="116">
        <f t="shared" si="3"/>
        <v>100</v>
      </c>
      <c r="N23" s="117">
        <f t="shared" si="4"/>
        <v>57.142857142857139</v>
      </c>
      <c r="O23" s="81">
        <v>1</v>
      </c>
      <c r="P23" s="82">
        <f t="shared" si="6"/>
        <v>57.142857142857139</v>
      </c>
      <c r="Q23" s="70">
        <v>-1776836.7258333333</v>
      </c>
      <c r="R23" s="91"/>
      <c r="S23" s="133">
        <v>0</v>
      </c>
      <c r="T23" s="133">
        <v>0</v>
      </c>
      <c r="U23" s="136">
        <v>1</v>
      </c>
      <c r="V23" s="135">
        <v>1</v>
      </c>
      <c r="W23" s="133">
        <v>1</v>
      </c>
      <c r="X23" s="133">
        <v>0</v>
      </c>
      <c r="Y23" s="133">
        <v>1</v>
      </c>
      <c r="Z23" s="119">
        <f t="shared" si="7"/>
        <v>4</v>
      </c>
      <c r="AA23" s="123">
        <f t="shared" si="8"/>
        <v>0</v>
      </c>
      <c r="AB23" s="123">
        <f t="shared" si="16"/>
        <v>0</v>
      </c>
      <c r="AC23" s="123">
        <f t="shared" si="17"/>
        <v>50</v>
      </c>
      <c r="AD23" s="123">
        <f t="shared" si="18"/>
        <v>50</v>
      </c>
      <c r="AE23" s="123">
        <f t="shared" si="19"/>
        <v>50</v>
      </c>
      <c r="AF23" s="123">
        <f t="shared" si="20"/>
        <v>0</v>
      </c>
      <c r="AG23" s="123">
        <f t="shared" si="14"/>
        <v>100</v>
      </c>
      <c r="AH23" s="123">
        <f t="shared" si="15"/>
        <v>57.142857142857139</v>
      </c>
    </row>
    <row r="24" spans="1:34" s="51" customFormat="1" x14ac:dyDescent="0.4">
      <c r="A24" s="62">
        <v>20</v>
      </c>
      <c r="B24" s="63" t="s">
        <v>20</v>
      </c>
      <c r="C24" s="64" t="s">
        <v>28</v>
      </c>
      <c r="D24" s="91" t="s">
        <v>141</v>
      </c>
      <c r="E24" s="120">
        <v>2</v>
      </c>
      <c r="F24" s="88">
        <v>6</v>
      </c>
      <c r="G24" s="66">
        <v>0.59</v>
      </c>
      <c r="H24" s="132">
        <v>-15788085.5</v>
      </c>
      <c r="I24" s="93" t="s">
        <v>6</v>
      </c>
      <c r="J24" s="116">
        <f t="shared" si="0"/>
        <v>50</v>
      </c>
      <c r="K24" s="116">
        <f t="shared" si="1"/>
        <v>100</v>
      </c>
      <c r="L24" s="116">
        <f t="shared" si="2"/>
        <v>100</v>
      </c>
      <c r="M24" s="116">
        <f t="shared" si="3"/>
        <v>100</v>
      </c>
      <c r="N24" s="117">
        <f t="shared" si="4"/>
        <v>85.714285714285708</v>
      </c>
      <c r="O24" s="88">
        <v>6</v>
      </c>
      <c r="P24" s="82">
        <f t="shared" si="6"/>
        <v>85.714285714285708</v>
      </c>
      <c r="Q24" s="67">
        <v>-1315673.7916666667</v>
      </c>
      <c r="R24" s="91"/>
      <c r="S24" s="133">
        <v>0</v>
      </c>
      <c r="T24" s="133">
        <v>1</v>
      </c>
      <c r="U24" s="136">
        <v>1</v>
      </c>
      <c r="V24" s="135">
        <v>1</v>
      </c>
      <c r="W24" s="133">
        <v>1</v>
      </c>
      <c r="X24" s="133">
        <v>1</v>
      </c>
      <c r="Y24" s="133">
        <v>1</v>
      </c>
      <c r="Z24" s="119">
        <f t="shared" si="7"/>
        <v>6</v>
      </c>
      <c r="AA24" s="123">
        <f t="shared" si="8"/>
        <v>0</v>
      </c>
      <c r="AB24" s="123">
        <f t="shared" si="16"/>
        <v>50</v>
      </c>
      <c r="AC24" s="123">
        <f t="shared" si="17"/>
        <v>50</v>
      </c>
      <c r="AD24" s="123">
        <f t="shared" si="18"/>
        <v>50</v>
      </c>
      <c r="AE24" s="123">
        <f t="shared" si="19"/>
        <v>50</v>
      </c>
      <c r="AF24" s="123">
        <f t="shared" si="20"/>
        <v>50</v>
      </c>
      <c r="AG24" s="123">
        <f t="shared" si="14"/>
        <v>100</v>
      </c>
      <c r="AH24" s="123">
        <f t="shared" si="15"/>
        <v>85.714285714285708</v>
      </c>
    </row>
    <row r="25" spans="1:34" s="51" customFormat="1" x14ac:dyDescent="0.4">
      <c r="A25" s="62">
        <v>21</v>
      </c>
      <c r="B25" s="63" t="s">
        <v>29</v>
      </c>
      <c r="C25" s="64" t="s">
        <v>30</v>
      </c>
      <c r="D25" s="91" t="s">
        <v>29</v>
      </c>
      <c r="E25" s="120">
        <v>17</v>
      </c>
      <c r="F25" s="79">
        <v>1</v>
      </c>
      <c r="G25" s="66">
        <v>0.56999999999999995</v>
      </c>
      <c r="H25" s="132">
        <v>43974917.259999998</v>
      </c>
      <c r="I25" s="68"/>
      <c r="J25" s="116">
        <f t="shared" si="0"/>
        <v>100</v>
      </c>
      <c r="K25" s="116">
        <f t="shared" si="1"/>
        <v>100</v>
      </c>
      <c r="L25" s="116">
        <f t="shared" si="2"/>
        <v>0</v>
      </c>
      <c r="M25" s="116">
        <f t="shared" si="3"/>
        <v>100</v>
      </c>
      <c r="N25" s="117">
        <f t="shared" si="4"/>
        <v>71.428571428571431</v>
      </c>
      <c r="O25" s="79">
        <v>1</v>
      </c>
      <c r="P25" s="82">
        <f t="shared" si="6"/>
        <v>71.428571428571431</v>
      </c>
      <c r="Q25" s="70">
        <v>3664576.438333333</v>
      </c>
      <c r="R25" s="91"/>
      <c r="S25" s="133">
        <v>1</v>
      </c>
      <c r="T25" s="133">
        <v>1</v>
      </c>
      <c r="U25" s="136">
        <v>1</v>
      </c>
      <c r="V25" s="135">
        <v>1</v>
      </c>
      <c r="W25" s="133">
        <v>0</v>
      </c>
      <c r="X25" s="133">
        <v>0</v>
      </c>
      <c r="Y25" s="133">
        <v>1</v>
      </c>
      <c r="Z25" s="119">
        <f t="shared" si="7"/>
        <v>5</v>
      </c>
      <c r="AA25" s="123">
        <f t="shared" si="8"/>
        <v>50</v>
      </c>
      <c r="AB25" s="123">
        <f t="shared" si="16"/>
        <v>50</v>
      </c>
      <c r="AC25" s="123">
        <f t="shared" si="17"/>
        <v>50</v>
      </c>
      <c r="AD25" s="123">
        <f t="shared" si="18"/>
        <v>50</v>
      </c>
      <c r="AE25" s="123">
        <f t="shared" si="19"/>
        <v>0</v>
      </c>
      <c r="AF25" s="123">
        <f t="shared" si="20"/>
        <v>0</v>
      </c>
      <c r="AG25" s="123">
        <f t="shared" si="14"/>
        <v>100</v>
      </c>
      <c r="AH25" s="123">
        <f t="shared" si="15"/>
        <v>71.428571428571431</v>
      </c>
    </row>
    <row r="26" spans="1:34" s="51" customFormat="1" x14ac:dyDescent="0.4">
      <c r="A26" s="62">
        <v>22</v>
      </c>
      <c r="B26" s="63" t="s">
        <v>29</v>
      </c>
      <c r="C26" s="64" t="s">
        <v>31</v>
      </c>
      <c r="D26" s="91" t="s">
        <v>142</v>
      </c>
      <c r="E26" s="120">
        <v>5</v>
      </c>
      <c r="F26" s="81">
        <v>1</v>
      </c>
      <c r="G26" s="66">
        <v>6.74</v>
      </c>
      <c r="H26" s="132">
        <v>-767676.77</v>
      </c>
      <c r="I26" s="68"/>
      <c r="J26" s="116">
        <f t="shared" si="0"/>
        <v>100</v>
      </c>
      <c r="K26" s="116">
        <f t="shared" si="1"/>
        <v>100</v>
      </c>
      <c r="L26" s="116">
        <f t="shared" si="2"/>
        <v>100</v>
      </c>
      <c r="M26" s="116">
        <f t="shared" si="3"/>
        <v>100</v>
      </c>
      <c r="N26" s="117">
        <f t="shared" si="4"/>
        <v>100</v>
      </c>
      <c r="O26" s="81">
        <v>1</v>
      </c>
      <c r="P26" s="82">
        <f t="shared" si="6"/>
        <v>100</v>
      </c>
      <c r="Q26" s="70">
        <v>-63973.064166666671</v>
      </c>
      <c r="R26" s="91"/>
      <c r="S26" s="133">
        <v>1</v>
      </c>
      <c r="T26" s="133">
        <v>1</v>
      </c>
      <c r="U26" s="136">
        <v>1</v>
      </c>
      <c r="V26" s="135">
        <v>1</v>
      </c>
      <c r="W26" s="133">
        <v>1</v>
      </c>
      <c r="X26" s="133">
        <v>1</v>
      </c>
      <c r="Y26" s="133">
        <v>1</v>
      </c>
      <c r="Z26" s="119">
        <f t="shared" si="7"/>
        <v>7</v>
      </c>
      <c r="AA26" s="123">
        <f t="shared" si="8"/>
        <v>50</v>
      </c>
      <c r="AB26" s="123">
        <f t="shared" si="16"/>
        <v>50</v>
      </c>
      <c r="AC26" s="123">
        <f t="shared" si="17"/>
        <v>50</v>
      </c>
      <c r="AD26" s="123">
        <f t="shared" si="18"/>
        <v>50</v>
      </c>
      <c r="AE26" s="123">
        <f t="shared" si="19"/>
        <v>50</v>
      </c>
      <c r="AF26" s="123">
        <f t="shared" si="20"/>
        <v>50</v>
      </c>
      <c r="AG26" s="123">
        <f t="shared" si="14"/>
        <v>100</v>
      </c>
      <c r="AH26" s="123">
        <f t="shared" si="15"/>
        <v>100</v>
      </c>
    </row>
    <row r="27" spans="1:34" s="51" customFormat="1" x14ac:dyDescent="0.4">
      <c r="A27" s="62">
        <v>23</v>
      </c>
      <c r="B27" s="63" t="s">
        <v>29</v>
      </c>
      <c r="C27" s="64" t="s">
        <v>32</v>
      </c>
      <c r="D27" s="91" t="s">
        <v>143</v>
      </c>
      <c r="E27" s="120">
        <v>6</v>
      </c>
      <c r="F27" s="88">
        <v>6</v>
      </c>
      <c r="G27" s="83">
        <v>0.24</v>
      </c>
      <c r="H27" s="132">
        <v>-19577053.91</v>
      </c>
      <c r="I27" s="89" t="s">
        <v>208</v>
      </c>
      <c r="J27" s="116">
        <f t="shared" si="0"/>
        <v>100</v>
      </c>
      <c r="K27" s="116">
        <f t="shared" si="1"/>
        <v>100</v>
      </c>
      <c r="L27" s="116">
        <f t="shared" si="2"/>
        <v>50</v>
      </c>
      <c r="M27" s="116">
        <f t="shared" si="3"/>
        <v>0</v>
      </c>
      <c r="N27" s="117">
        <f t="shared" si="4"/>
        <v>71.428571428571431</v>
      </c>
      <c r="O27" s="88">
        <v>6</v>
      </c>
      <c r="P27" s="82">
        <f t="shared" si="6"/>
        <v>71.428571428571431</v>
      </c>
      <c r="Q27" s="70">
        <v>-1631421.1591666667</v>
      </c>
      <c r="R27" s="91"/>
      <c r="S27" s="133">
        <v>1</v>
      </c>
      <c r="T27" s="133">
        <v>1</v>
      </c>
      <c r="U27" s="136">
        <v>1</v>
      </c>
      <c r="V27" s="135">
        <v>1</v>
      </c>
      <c r="W27" s="133">
        <v>1</v>
      </c>
      <c r="X27" s="133">
        <v>0</v>
      </c>
      <c r="Y27" s="133">
        <v>0</v>
      </c>
      <c r="Z27" s="119">
        <f t="shared" si="7"/>
        <v>5</v>
      </c>
      <c r="AA27" s="123">
        <f t="shared" si="8"/>
        <v>50</v>
      </c>
      <c r="AB27" s="123">
        <f t="shared" si="16"/>
        <v>50</v>
      </c>
      <c r="AC27" s="123">
        <f t="shared" si="17"/>
        <v>50</v>
      </c>
      <c r="AD27" s="123">
        <f t="shared" si="18"/>
        <v>50</v>
      </c>
      <c r="AE27" s="123">
        <f t="shared" si="19"/>
        <v>50</v>
      </c>
      <c r="AF27" s="123">
        <f t="shared" si="20"/>
        <v>0</v>
      </c>
      <c r="AG27" s="123">
        <f t="shared" si="14"/>
        <v>0</v>
      </c>
      <c r="AH27" s="123">
        <f t="shared" si="15"/>
        <v>71.428571428571431</v>
      </c>
    </row>
    <row r="28" spans="1:34" s="51" customFormat="1" x14ac:dyDescent="0.4">
      <c r="A28" s="62">
        <v>24</v>
      </c>
      <c r="B28" s="63" t="s">
        <v>29</v>
      </c>
      <c r="C28" s="64" t="s">
        <v>33</v>
      </c>
      <c r="D28" s="91" t="s">
        <v>144</v>
      </c>
      <c r="E28" s="120">
        <v>6</v>
      </c>
      <c r="F28" s="81">
        <v>1</v>
      </c>
      <c r="G28" s="66">
        <v>1.04</v>
      </c>
      <c r="H28" s="132">
        <v>-1895952.66</v>
      </c>
      <c r="I28" s="68"/>
      <c r="J28" s="116">
        <f t="shared" si="0"/>
        <v>100</v>
      </c>
      <c r="K28" s="116">
        <f t="shared" si="1"/>
        <v>100</v>
      </c>
      <c r="L28" s="116">
        <f t="shared" si="2"/>
        <v>50</v>
      </c>
      <c r="M28" s="116">
        <f t="shared" si="3"/>
        <v>0</v>
      </c>
      <c r="N28" s="117">
        <f t="shared" si="4"/>
        <v>71.428571428571431</v>
      </c>
      <c r="O28" s="81">
        <v>1</v>
      </c>
      <c r="P28" s="82">
        <f t="shared" si="6"/>
        <v>71.428571428571431</v>
      </c>
      <c r="Q28" s="67">
        <v>-157996.05499999999</v>
      </c>
      <c r="R28" s="91"/>
      <c r="S28" s="133">
        <v>1</v>
      </c>
      <c r="T28" s="133">
        <v>1</v>
      </c>
      <c r="U28" s="136">
        <v>1</v>
      </c>
      <c r="V28" s="135">
        <v>1</v>
      </c>
      <c r="W28" s="133">
        <v>1</v>
      </c>
      <c r="X28" s="133">
        <v>0</v>
      </c>
      <c r="Y28" s="133">
        <v>0</v>
      </c>
      <c r="Z28" s="119">
        <f t="shared" si="7"/>
        <v>5</v>
      </c>
      <c r="AA28" s="123">
        <f t="shared" si="8"/>
        <v>50</v>
      </c>
      <c r="AB28" s="123">
        <f t="shared" si="16"/>
        <v>50</v>
      </c>
      <c r="AC28" s="123">
        <f t="shared" si="17"/>
        <v>50</v>
      </c>
      <c r="AD28" s="123">
        <f t="shared" si="18"/>
        <v>50</v>
      </c>
      <c r="AE28" s="123">
        <f t="shared" si="19"/>
        <v>50</v>
      </c>
      <c r="AF28" s="123">
        <f t="shared" si="20"/>
        <v>0</v>
      </c>
      <c r="AG28" s="123">
        <f t="shared" si="14"/>
        <v>0</v>
      </c>
      <c r="AH28" s="123">
        <f t="shared" si="15"/>
        <v>71.428571428571431</v>
      </c>
    </row>
    <row r="29" spans="1:34" s="51" customFormat="1" x14ac:dyDescent="0.4">
      <c r="A29" s="62">
        <v>25</v>
      </c>
      <c r="B29" s="63" t="s">
        <v>29</v>
      </c>
      <c r="C29" s="64" t="s">
        <v>34</v>
      </c>
      <c r="D29" s="91" t="s">
        <v>145</v>
      </c>
      <c r="E29" s="120">
        <v>2</v>
      </c>
      <c r="F29" s="88">
        <v>6</v>
      </c>
      <c r="G29" s="66">
        <v>0.55000000000000004</v>
      </c>
      <c r="H29" s="132">
        <v>-12373731.99</v>
      </c>
      <c r="I29" s="93" t="s">
        <v>6</v>
      </c>
      <c r="J29" s="116">
        <f t="shared" si="0"/>
        <v>50</v>
      </c>
      <c r="K29" s="116">
        <f t="shared" si="1"/>
        <v>50</v>
      </c>
      <c r="L29" s="116">
        <f t="shared" si="2"/>
        <v>100</v>
      </c>
      <c r="M29" s="116">
        <f t="shared" si="3"/>
        <v>100</v>
      </c>
      <c r="N29" s="117">
        <f t="shared" si="4"/>
        <v>71.428571428571431</v>
      </c>
      <c r="O29" s="88">
        <v>6</v>
      </c>
      <c r="P29" s="82">
        <f t="shared" si="6"/>
        <v>71.428571428571431</v>
      </c>
      <c r="Q29" s="70">
        <v>-1031144.3325</v>
      </c>
      <c r="R29" s="91"/>
      <c r="S29" s="133">
        <v>0</v>
      </c>
      <c r="T29" s="133">
        <v>1</v>
      </c>
      <c r="U29" s="136">
        <v>0</v>
      </c>
      <c r="V29" s="135">
        <v>1</v>
      </c>
      <c r="W29" s="133">
        <v>1</v>
      </c>
      <c r="X29" s="133">
        <v>1</v>
      </c>
      <c r="Y29" s="133">
        <v>1</v>
      </c>
      <c r="Z29" s="119">
        <f t="shared" si="7"/>
        <v>5</v>
      </c>
      <c r="AA29" s="123">
        <f t="shared" si="8"/>
        <v>0</v>
      </c>
      <c r="AB29" s="123">
        <f t="shared" si="16"/>
        <v>50</v>
      </c>
      <c r="AC29" s="123">
        <f t="shared" si="17"/>
        <v>0</v>
      </c>
      <c r="AD29" s="123">
        <f t="shared" si="18"/>
        <v>50</v>
      </c>
      <c r="AE29" s="123">
        <f t="shared" si="19"/>
        <v>50</v>
      </c>
      <c r="AF29" s="123">
        <f t="shared" si="20"/>
        <v>50</v>
      </c>
      <c r="AG29" s="123">
        <f t="shared" si="14"/>
        <v>100</v>
      </c>
      <c r="AH29" s="123">
        <f t="shared" si="15"/>
        <v>71.428571428571431</v>
      </c>
    </row>
    <row r="30" spans="1:34" s="51" customFormat="1" x14ac:dyDescent="0.4">
      <c r="A30" s="62">
        <v>26</v>
      </c>
      <c r="B30" s="63" t="s">
        <v>29</v>
      </c>
      <c r="C30" s="64" t="s">
        <v>35</v>
      </c>
      <c r="D30" s="91" t="s">
        <v>146</v>
      </c>
      <c r="E30" s="120">
        <v>5</v>
      </c>
      <c r="F30" s="79">
        <v>1</v>
      </c>
      <c r="G30" s="66">
        <v>2.56</v>
      </c>
      <c r="H30" s="132">
        <v>-4185810.25</v>
      </c>
      <c r="I30" s="68"/>
      <c r="J30" s="116">
        <f t="shared" si="0"/>
        <v>50</v>
      </c>
      <c r="K30" s="116">
        <f t="shared" si="1"/>
        <v>100</v>
      </c>
      <c r="L30" s="116">
        <f t="shared" si="2"/>
        <v>50</v>
      </c>
      <c r="M30" s="116">
        <f t="shared" si="3"/>
        <v>0</v>
      </c>
      <c r="N30" s="117">
        <f t="shared" si="4"/>
        <v>57.142857142857139</v>
      </c>
      <c r="O30" s="79">
        <v>1</v>
      </c>
      <c r="P30" s="82">
        <f t="shared" si="6"/>
        <v>57.142857142857139</v>
      </c>
      <c r="Q30" s="67">
        <v>-348817.52083333331</v>
      </c>
      <c r="R30" s="91"/>
      <c r="S30" s="133">
        <v>0</v>
      </c>
      <c r="T30" s="133">
        <v>1</v>
      </c>
      <c r="U30" s="136">
        <v>1</v>
      </c>
      <c r="V30" s="135">
        <v>1</v>
      </c>
      <c r="W30" s="133">
        <v>1</v>
      </c>
      <c r="X30" s="133">
        <v>0</v>
      </c>
      <c r="Y30" s="133">
        <v>0</v>
      </c>
      <c r="Z30" s="119">
        <f t="shared" si="7"/>
        <v>4</v>
      </c>
      <c r="AA30" s="123">
        <f t="shared" si="8"/>
        <v>0</v>
      </c>
      <c r="AB30" s="123">
        <f t="shared" si="16"/>
        <v>50</v>
      </c>
      <c r="AC30" s="123">
        <f t="shared" si="17"/>
        <v>50</v>
      </c>
      <c r="AD30" s="123">
        <f t="shared" si="18"/>
        <v>50</v>
      </c>
      <c r="AE30" s="123">
        <f t="shared" si="19"/>
        <v>50</v>
      </c>
      <c r="AF30" s="123">
        <f t="shared" si="20"/>
        <v>0</v>
      </c>
      <c r="AG30" s="123">
        <f t="shared" si="14"/>
        <v>0</v>
      </c>
      <c r="AH30" s="123">
        <f t="shared" si="15"/>
        <v>57.142857142857139</v>
      </c>
    </row>
    <row r="31" spans="1:34" s="51" customFormat="1" x14ac:dyDescent="0.4">
      <c r="A31" s="62">
        <v>27</v>
      </c>
      <c r="B31" s="63" t="s">
        <v>29</v>
      </c>
      <c r="C31" s="64" t="s">
        <v>36</v>
      </c>
      <c r="D31" s="91" t="s">
        <v>147</v>
      </c>
      <c r="E31" s="120">
        <v>5</v>
      </c>
      <c r="F31" s="81">
        <v>1</v>
      </c>
      <c r="G31" s="66">
        <v>2.1</v>
      </c>
      <c r="H31" s="132">
        <v>-5579587.9199999999</v>
      </c>
      <c r="I31" s="68"/>
      <c r="J31" s="116">
        <f t="shared" si="0"/>
        <v>50</v>
      </c>
      <c r="K31" s="116">
        <f t="shared" si="1"/>
        <v>100</v>
      </c>
      <c r="L31" s="116">
        <f t="shared" si="2"/>
        <v>0</v>
      </c>
      <c r="M31" s="116">
        <f t="shared" si="3"/>
        <v>100</v>
      </c>
      <c r="N31" s="117">
        <f t="shared" si="4"/>
        <v>57.142857142857139</v>
      </c>
      <c r="O31" s="81">
        <v>1</v>
      </c>
      <c r="P31" s="82">
        <f t="shared" si="6"/>
        <v>57.142857142857139</v>
      </c>
      <c r="Q31" s="70">
        <v>-464965.66</v>
      </c>
      <c r="R31" s="91"/>
      <c r="S31" s="133">
        <v>0</v>
      </c>
      <c r="T31" s="133">
        <v>1</v>
      </c>
      <c r="U31" s="136">
        <v>1</v>
      </c>
      <c r="V31" s="135">
        <v>1</v>
      </c>
      <c r="W31" s="133">
        <v>0</v>
      </c>
      <c r="X31" s="133">
        <v>0</v>
      </c>
      <c r="Y31" s="133">
        <v>1</v>
      </c>
      <c r="Z31" s="119">
        <f t="shared" si="7"/>
        <v>4</v>
      </c>
      <c r="AA31" s="123">
        <f t="shared" si="8"/>
        <v>0</v>
      </c>
      <c r="AB31" s="123">
        <f t="shared" si="16"/>
        <v>50</v>
      </c>
      <c r="AC31" s="123">
        <f t="shared" si="17"/>
        <v>50</v>
      </c>
      <c r="AD31" s="123">
        <f t="shared" si="18"/>
        <v>50</v>
      </c>
      <c r="AE31" s="123">
        <f t="shared" si="19"/>
        <v>0</v>
      </c>
      <c r="AF31" s="123">
        <f t="shared" si="20"/>
        <v>0</v>
      </c>
      <c r="AG31" s="123">
        <f t="shared" si="14"/>
        <v>100</v>
      </c>
      <c r="AH31" s="123">
        <f t="shared" si="15"/>
        <v>57.142857142857139</v>
      </c>
    </row>
    <row r="32" spans="1:34" s="51" customFormat="1" x14ac:dyDescent="0.4">
      <c r="A32" s="62">
        <v>28</v>
      </c>
      <c r="B32" s="63" t="s">
        <v>29</v>
      </c>
      <c r="C32" s="64" t="s">
        <v>37</v>
      </c>
      <c r="D32" s="91" t="s">
        <v>148</v>
      </c>
      <c r="E32" s="120">
        <v>13</v>
      </c>
      <c r="F32" s="88">
        <v>6</v>
      </c>
      <c r="G32" s="66">
        <v>0.59</v>
      </c>
      <c r="H32" s="132">
        <v>-16090427.619999999</v>
      </c>
      <c r="I32" s="93" t="s">
        <v>6</v>
      </c>
      <c r="J32" s="116">
        <f t="shared" si="0"/>
        <v>100</v>
      </c>
      <c r="K32" s="116">
        <f t="shared" si="1"/>
        <v>100</v>
      </c>
      <c r="L32" s="116">
        <f t="shared" si="2"/>
        <v>50</v>
      </c>
      <c r="M32" s="116">
        <f t="shared" si="3"/>
        <v>100</v>
      </c>
      <c r="N32" s="117">
        <f t="shared" si="4"/>
        <v>85.714285714285708</v>
      </c>
      <c r="O32" s="88">
        <v>6</v>
      </c>
      <c r="P32" s="82">
        <f t="shared" si="6"/>
        <v>85.714285714285708</v>
      </c>
      <c r="Q32" s="70">
        <v>-1340868.9683333333</v>
      </c>
      <c r="R32" s="91"/>
      <c r="S32" s="133">
        <v>1</v>
      </c>
      <c r="T32" s="133">
        <v>1</v>
      </c>
      <c r="U32" s="136">
        <v>1</v>
      </c>
      <c r="V32" s="135">
        <v>1</v>
      </c>
      <c r="W32" s="133">
        <v>1</v>
      </c>
      <c r="X32" s="133">
        <v>0</v>
      </c>
      <c r="Y32" s="133">
        <v>1</v>
      </c>
      <c r="Z32" s="119">
        <f t="shared" si="7"/>
        <v>6</v>
      </c>
      <c r="AA32" s="123">
        <f t="shared" si="8"/>
        <v>50</v>
      </c>
      <c r="AB32" s="123">
        <f t="shared" si="16"/>
        <v>50</v>
      </c>
      <c r="AC32" s="123">
        <f t="shared" si="17"/>
        <v>50</v>
      </c>
      <c r="AD32" s="123">
        <f t="shared" si="18"/>
        <v>50</v>
      </c>
      <c r="AE32" s="123">
        <f t="shared" si="19"/>
        <v>50</v>
      </c>
      <c r="AF32" s="123">
        <f t="shared" si="20"/>
        <v>0</v>
      </c>
      <c r="AG32" s="123">
        <f t="shared" si="14"/>
        <v>100</v>
      </c>
      <c r="AH32" s="123">
        <f t="shared" si="15"/>
        <v>85.714285714285708</v>
      </c>
    </row>
    <row r="33" spans="1:34" s="51" customFormat="1" x14ac:dyDescent="0.4">
      <c r="A33" s="62">
        <v>29</v>
      </c>
      <c r="B33" s="63" t="s">
        <v>29</v>
      </c>
      <c r="C33" s="64" t="s">
        <v>38</v>
      </c>
      <c r="D33" s="91" t="s">
        <v>149</v>
      </c>
      <c r="E33" s="120">
        <v>5</v>
      </c>
      <c r="F33" s="87">
        <v>2</v>
      </c>
      <c r="G33" s="66">
        <v>0.84</v>
      </c>
      <c r="H33" s="132">
        <v>-6523773.4299999997</v>
      </c>
      <c r="I33" s="68"/>
      <c r="J33" s="116">
        <f t="shared" si="0"/>
        <v>100</v>
      </c>
      <c r="K33" s="116">
        <f t="shared" si="1"/>
        <v>100</v>
      </c>
      <c r="L33" s="116">
        <f t="shared" si="2"/>
        <v>50</v>
      </c>
      <c r="M33" s="116">
        <f t="shared" si="3"/>
        <v>0</v>
      </c>
      <c r="N33" s="117">
        <f t="shared" si="4"/>
        <v>71.428571428571431</v>
      </c>
      <c r="O33" s="87">
        <v>2</v>
      </c>
      <c r="P33" s="82">
        <f t="shared" si="6"/>
        <v>71.428571428571431</v>
      </c>
      <c r="Q33" s="67">
        <v>-543647.78583333327</v>
      </c>
      <c r="R33" s="91"/>
      <c r="S33" s="133">
        <v>1</v>
      </c>
      <c r="T33" s="133">
        <v>1</v>
      </c>
      <c r="U33" s="136">
        <v>1</v>
      </c>
      <c r="V33" s="135">
        <v>1</v>
      </c>
      <c r="W33" s="133">
        <v>1</v>
      </c>
      <c r="X33" s="133">
        <v>0</v>
      </c>
      <c r="Y33" s="133">
        <v>0</v>
      </c>
      <c r="Z33" s="119">
        <f t="shared" si="7"/>
        <v>5</v>
      </c>
      <c r="AA33" s="123">
        <f t="shared" si="8"/>
        <v>50</v>
      </c>
      <c r="AB33" s="123">
        <f t="shared" si="16"/>
        <v>50</v>
      </c>
      <c r="AC33" s="123">
        <f t="shared" si="17"/>
        <v>50</v>
      </c>
      <c r="AD33" s="123">
        <f t="shared" si="18"/>
        <v>50</v>
      </c>
      <c r="AE33" s="123">
        <f t="shared" si="19"/>
        <v>50</v>
      </c>
      <c r="AF33" s="123">
        <f t="shared" si="20"/>
        <v>0</v>
      </c>
      <c r="AG33" s="123">
        <f t="shared" si="14"/>
        <v>0</v>
      </c>
      <c r="AH33" s="123">
        <f t="shared" si="15"/>
        <v>71.428571428571431</v>
      </c>
    </row>
    <row r="34" spans="1:34" s="51" customFormat="1" x14ac:dyDescent="0.4">
      <c r="A34" s="62">
        <v>30</v>
      </c>
      <c r="B34" s="63" t="s">
        <v>29</v>
      </c>
      <c r="C34" s="64" t="s">
        <v>39</v>
      </c>
      <c r="D34" s="91" t="s">
        <v>150</v>
      </c>
      <c r="E34" s="120">
        <v>5</v>
      </c>
      <c r="F34" s="90">
        <v>3</v>
      </c>
      <c r="G34" s="83">
        <v>0.36</v>
      </c>
      <c r="H34" s="132">
        <v>-8638170.4199999999</v>
      </c>
      <c r="I34" s="68"/>
      <c r="J34" s="116">
        <f t="shared" si="0"/>
        <v>50</v>
      </c>
      <c r="K34" s="116">
        <f t="shared" si="1"/>
        <v>100</v>
      </c>
      <c r="L34" s="116">
        <f t="shared" si="2"/>
        <v>0</v>
      </c>
      <c r="M34" s="116">
        <f t="shared" si="3"/>
        <v>0</v>
      </c>
      <c r="N34" s="117">
        <f t="shared" si="4"/>
        <v>42.857142857142854</v>
      </c>
      <c r="O34" s="90">
        <v>3</v>
      </c>
      <c r="P34" s="78">
        <f t="shared" si="6"/>
        <v>42.857142857142854</v>
      </c>
      <c r="Q34" s="67">
        <v>-719847.53500000003</v>
      </c>
      <c r="R34" s="91"/>
      <c r="S34" s="133">
        <v>0</v>
      </c>
      <c r="T34" s="133">
        <v>1</v>
      </c>
      <c r="U34" s="136">
        <v>1</v>
      </c>
      <c r="V34" s="135">
        <v>1</v>
      </c>
      <c r="W34" s="133">
        <v>0</v>
      </c>
      <c r="X34" s="133">
        <v>0</v>
      </c>
      <c r="Y34" s="133">
        <v>0</v>
      </c>
      <c r="Z34" s="119">
        <f t="shared" si="7"/>
        <v>3</v>
      </c>
      <c r="AA34" s="123">
        <f t="shared" si="8"/>
        <v>0</v>
      </c>
      <c r="AB34" s="123">
        <f t="shared" si="16"/>
        <v>50</v>
      </c>
      <c r="AC34" s="123">
        <f t="shared" si="17"/>
        <v>50</v>
      </c>
      <c r="AD34" s="123">
        <f t="shared" si="18"/>
        <v>50</v>
      </c>
      <c r="AE34" s="123">
        <f t="shared" si="19"/>
        <v>0</v>
      </c>
      <c r="AF34" s="123">
        <f t="shared" si="20"/>
        <v>0</v>
      </c>
      <c r="AG34" s="123">
        <f t="shared" si="14"/>
        <v>0</v>
      </c>
      <c r="AH34" s="123">
        <f t="shared" si="15"/>
        <v>42.857142857142854</v>
      </c>
    </row>
    <row r="35" spans="1:34" s="51" customFormat="1" x14ac:dyDescent="0.4">
      <c r="A35" s="62">
        <v>31</v>
      </c>
      <c r="B35" s="63" t="s">
        <v>29</v>
      </c>
      <c r="C35" s="64" t="s">
        <v>40</v>
      </c>
      <c r="D35" s="91" t="s">
        <v>151</v>
      </c>
      <c r="E35" s="120">
        <v>6</v>
      </c>
      <c r="F35" s="85">
        <v>7</v>
      </c>
      <c r="G35" s="83">
        <v>0.47</v>
      </c>
      <c r="H35" s="132">
        <v>-16325093.17</v>
      </c>
      <c r="I35" s="86" t="s">
        <v>208</v>
      </c>
      <c r="J35" s="116">
        <f t="shared" si="0"/>
        <v>100</v>
      </c>
      <c r="K35" s="116">
        <f t="shared" si="1"/>
        <v>100</v>
      </c>
      <c r="L35" s="116">
        <f t="shared" si="2"/>
        <v>100</v>
      </c>
      <c r="M35" s="116">
        <f t="shared" si="3"/>
        <v>100</v>
      </c>
      <c r="N35" s="117">
        <f t="shared" si="4"/>
        <v>100</v>
      </c>
      <c r="O35" s="85">
        <v>7</v>
      </c>
      <c r="P35" s="82">
        <f t="shared" si="6"/>
        <v>100</v>
      </c>
      <c r="Q35" s="67">
        <v>-1360424.4308333334</v>
      </c>
      <c r="R35" s="91"/>
      <c r="S35" s="133">
        <v>1</v>
      </c>
      <c r="T35" s="133">
        <v>1</v>
      </c>
      <c r="U35" s="136">
        <v>1</v>
      </c>
      <c r="V35" s="135">
        <v>1</v>
      </c>
      <c r="W35" s="133">
        <v>1</v>
      </c>
      <c r="X35" s="133">
        <v>1</v>
      </c>
      <c r="Y35" s="133">
        <v>1</v>
      </c>
      <c r="Z35" s="119">
        <f t="shared" si="7"/>
        <v>7</v>
      </c>
      <c r="AA35" s="123">
        <f t="shared" si="8"/>
        <v>50</v>
      </c>
      <c r="AB35" s="123">
        <f t="shared" si="16"/>
        <v>50</v>
      </c>
      <c r="AC35" s="123">
        <f t="shared" si="17"/>
        <v>50</v>
      </c>
      <c r="AD35" s="123">
        <f t="shared" si="18"/>
        <v>50</v>
      </c>
      <c r="AE35" s="123">
        <f t="shared" si="19"/>
        <v>50</v>
      </c>
      <c r="AF35" s="123">
        <f t="shared" si="20"/>
        <v>50</v>
      </c>
      <c r="AG35" s="123">
        <f t="shared" si="14"/>
        <v>100</v>
      </c>
      <c r="AH35" s="123">
        <f t="shared" si="15"/>
        <v>100</v>
      </c>
    </row>
    <row r="36" spans="1:34" s="51" customFormat="1" x14ac:dyDescent="0.4">
      <c r="A36" s="62">
        <v>32</v>
      </c>
      <c r="B36" s="63" t="s">
        <v>29</v>
      </c>
      <c r="C36" s="64" t="s">
        <v>41</v>
      </c>
      <c r="D36" s="91" t="s">
        <v>152</v>
      </c>
      <c r="E36" s="120">
        <v>12</v>
      </c>
      <c r="F36" s="90">
        <v>3</v>
      </c>
      <c r="G36" s="66">
        <v>0.68</v>
      </c>
      <c r="H36" s="132">
        <v>-3192933.09</v>
      </c>
      <c r="I36" s="68"/>
      <c r="J36" s="116">
        <f t="shared" si="0"/>
        <v>100</v>
      </c>
      <c r="K36" s="116">
        <f t="shared" si="1"/>
        <v>100</v>
      </c>
      <c r="L36" s="116">
        <f t="shared" si="2"/>
        <v>50</v>
      </c>
      <c r="M36" s="116">
        <f t="shared" si="3"/>
        <v>100</v>
      </c>
      <c r="N36" s="117">
        <f t="shared" si="4"/>
        <v>85.714285714285708</v>
      </c>
      <c r="O36" s="90">
        <v>3</v>
      </c>
      <c r="P36" s="82">
        <f t="shared" si="6"/>
        <v>85.714285714285708</v>
      </c>
      <c r="Q36" s="67">
        <v>-266077.75750000001</v>
      </c>
      <c r="R36" s="91"/>
      <c r="S36" s="133">
        <v>1</v>
      </c>
      <c r="T36" s="133">
        <v>1</v>
      </c>
      <c r="U36" s="136">
        <v>1</v>
      </c>
      <c r="V36" s="135">
        <v>1</v>
      </c>
      <c r="W36" s="133">
        <v>1</v>
      </c>
      <c r="X36" s="133">
        <v>0</v>
      </c>
      <c r="Y36" s="133">
        <v>1</v>
      </c>
      <c r="Z36" s="119">
        <f t="shared" si="7"/>
        <v>6</v>
      </c>
      <c r="AA36" s="123">
        <f t="shared" si="8"/>
        <v>50</v>
      </c>
      <c r="AB36" s="123">
        <f t="shared" si="16"/>
        <v>50</v>
      </c>
      <c r="AC36" s="123">
        <f t="shared" si="17"/>
        <v>50</v>
      </c>
      <c r="AD36" s="123">
        <f t="shared" si="18"/>
        <v>50</v>
      </c>
      <c r="AE36" s="123">
        <f t="shared" si="19"/>
        <v>50</v>
      </c>
      <c r="AF36" s="123">
        <f t="shared" si="20"/>
        <v>0</v>
      </c>
      <c r="AG36" s="123">
        <f t="shared" si="14"/>
        <v>100</v>
      </c>
      <c r="AH36" s="123">
        <f t="shared" si="15"/>
        <v>85.714285714285708</v>
      </c>
    </row>
    <row r="37" spans="1:34" s="51" customFormat="1" x14ac:dyDescent="0.4">
      <c r="A37" s="62">
        <v>33</v>
      </c>
      <c r="B37" s="63" t="s">
        <v>29</v>
      </c>
      <c r="C37" s="64" t="s">
        <v>42</v>
      </c>
      <c r="D37" s="91" t="s">
        <v>153</v>
      </c>
      <c r="E37" s="120">
        <v>6</v>
      </c>
      <c r="F37" s="92">
        <v>0</v>
      </c>
      <c r="G37" s="66">
        <v>4.0599999999999996</v>
      </c>
      <c r="H37" s="132">
        <v>7671217.1299999999</v>
      </c>
      <c r="I37" s="68"/>
      <c r="J37" s="116">
        <f t="shared" ref="J37:J68" si="21">AA37+AB37</f>
        <v>0</v>
      </c>
      <c r="K37" s="116">
        <f t="shared" ref="K37:K68" si="22">AC37+AD37</f>
        <v>100</v>
      </c>
      <c r="L37" s="116">
        <f t="shared" ref="L37:L68" si="23">AE37+AF37</f>
        <v>50</v>
      </c>
      <c r="M37" s="116">
        <f t="shared" ref="M37:M68" si="24">AG37</f>
        <v>100</v>
      </c>
      <c r="N37" s="117">
        <f t="shared" ref="N37:N68" si="25">(S37+T37+U37+V37+W37+X37+Y37)/7*100</f>
        <v>57.142857142857139</v>
      </c>
      <c r="O37" s="92">
        <v>0</v>
      </c>
      <c r="P37" s="82">
        <f t="shared" si="6"/>
        <v>57.142857142857139</v>
      </c>
      <c r="Q37" s="67">
        <v>639268.09416666662</v>
      </c>
      <c r="R37" s="91"/>
      <c r="S37" s="133">
        <v>0</v>
      </c>
      <c r="T37" s="133">
        <v>0</v>
      </c>
      <c r="U37" s="136">
        <v>1</v>
      </c>
      <c r="V37" s="135">
        <v>1</v>
      </c>
      <c r="W37" s="133">
        <v>1</v>
      </c>
      <c r="X37" s="133">
        <v>0</v>
      </c>
      <c r="Y37" s="133">
        <v>1</v>
      </c>
      <c r="Z37" s="119">
        <f t="shared" si="7"/>
        <v>4</v>
      </c>
      <c r="AA37" s="123">
        <f t="shared" si="8"/>
        <v>0</v>
      </c>
      <c r="AB37" s="123">
        <f t="shared" si="16"/>
        <v>0</v>
      </c>
      <c r="AC37" s="123">
        <f t="shared" si="17"/>
        <v>50</v>
      </c>
      <c r="AD37" s="123">
        <f t="shared" si="18"/>
        <v>50</v>
      </c>
      <c r="AE37" s="123">
        <f t="shared" si="19"/>
        <v>50</v>
      </c>
      <c r="AF37" s="123">
        <f t="shared" si="20"/>
        <v>0</v>
      </c>
      <c r="AG37" s="123">
        <f t="shared" si="14"/>
        <v>100</v>
      </c>
      <c r="AH37" s="123">
        <f t="shared" si="15"/>
        <v>57.142857142857139</v>
      </c>
    </row>
    <row r="38" spans="1:34" s="51" customFormat="1" x14ac:dyDescent="0.4">
      <c r="A38" s="62">
        <v>34</v>
      </c>
      <c r="B38" s="63" t="s">
        <v>29</v>
      </c>
      <c r="C38" s="64" t="s">
        <v>43</v>
      </c>
      <c r="D38" s="91" t="s">
        <v>154</v>
      </c>
      <c r="E38" s="120">
        <v>5</v>
      </c>
      <c r="F38" s="79">
        <v>1</v>
      </c>
      <c r="G38" s="66">
        <v>1.33</v>
      </c>
      <c r="H38" s="132">
        <v>1265077.25</v>
      </c>
      <c r="I38" s="68"/>
      <c r="J38" s="116">
        <f t="shared" si="21"/>
        <v>50</v>
      </c>
      <c r="K38" s="116">
        <f t="shared" si="22"/>
        <v>100</v>
      </c>
      <c r="L38" s="116">
        <f t="shared" si="23"/>
        <v>50</v>
      </c>
      <c r="M38" s="116">
        <f t="shared" si="24"/>
        <v>0</v>
      </c>
      <c r="N38" s="117">
        <f t="shared" si="25"/>
        <v>57.142857142857139</v>
      </c>
      <c r="O38" s="79">
        <v>1</v>
      </c>
      <c r="P38" s="82">
        <f t="shared" si="6"/>
        <v>57.142857142857139</v>
      </c>
      <c r="Q38" s="67">
        <v>105423.10416666667</v>
      </c>
      <c r="R38" s="91"/>
      <c r="S38" s="133">
        <v>0</v>
      </c>
      <c r="T38" s="133">
        <v>1</v>
      </c>
      <c r="U38" s="136">
        <v>1</v>
      </c>
      <c r="V38" s="135">
        <v>1</v>
      </c>
      <c r="W38" s="133">
        <v>1</v>
      </c>
      <c r="X38" s="133">
        <v>0</v>
      </c>
      <c r="Y38" s="133">
        <v>0</v>
      </c>
      <c r="Z38" s="119">
        <f t="shared" si="7"/>
        <v>4</v>
      </c>
      <c r="AA38" s="123">
        <f t="shared" si="8"/>
        <v>0</v>
      </c>
      <c r="AB38" s="123">
        <f t="shared" si="16"/>
        <v>50</v>
      </c>
      <c r="AC38" s="123">
        <f t="shared" si="17"/>
        <v>50</v>
      </c>
      <c r="AD38" s="123">
        <f t="shared" si="18"/>
        <v>50</v>
      </c>
      <c r="AE38" s="123">
        <f t="shared" si="19"/>
        <v>50</v>
      </c>
      <c r="AF38" s="123">
        <f t="shared" si="20"/>
        <v>0</v>
      </c>
      <c r="AG38" s="123">
        <f t="shared" si="14"/>
        <v>0</v>
      </c>
      <c r="AH38" s="123">
        <f t="shared" si="15"/>
        <v>57.142857142857139</v>
      </c>
    </row>
    <row r="39" spans="1:34" s="51" customFormat="1" x14ac:dyDescent="0.4">
      <c r="A39" s="62">
        <v>35</v>
      </c>
      <c r="B39" s="63" t="s">
        <v>44</v>
      </c>
      <c r="C39" s="64" t="s">
        <v>45</v>
      </c>
      <c r="D39" s="63" t="s">
        <v>44</v>
      </c>
      <c r="E39" s="115">
        <v>19</v>
      </c>
      <c r="F39" s="79">
        <v>1</v>
      </c>
      <c r="G39" s="83">
        <v>0.37</v>
      </c>
      <c r="H39" s="132">
        <v>351496180.67000002</v>
      </c>
      <c r="I39" s="68"/>
      <c r="J39" s="116">
        <f t="shared" si="21"/>
        <v>100</v>
      </c>
      <c r="K39" s="116">
        <f t="shared" si="22"/>
        <v>100</v>
      </c>
      <c r="L39" s="116">
        <f t="shared" si="23"/>
        <v>50</v>
      </c>
      <c r="M39" s="116">
        <f t="shared" si="24"/>
        <v>100</v>
      </c>
      <c r="N39" s="117">
        <f t="shared" si="25"/>
        <v>85.714285714285708</v>
      </c>
      <c r="O39" s="79">
        <v>1</v>
      </c>
      <c r="P39" s="82">
        <f t="shared" si="6"/>
        <v>85.714285714285708</v>
      </c>
      <c r="Q39" s="70">
        <v>29291348.389166668</v>
      </c>
      <c r="R39" s="63"/>
      <c r="S39" s="133">
        <v>1</v>
      </c>
      <c r="T39" s="133">
        <v>1</v>
      </c>
      <c r="U39" s="136">
        <v>1</v>
      </c>
      <c r="V39" s="135">
        <v>1</v>
      </c>
      <c r="W39" s="133">
        <v>0</v>
      </c>
      <c r="X39" s="133">
        <v>1</v>
      </c>
      <c r="Y39" s="133">
        <v>1</v>
      </c>
      <c r="Z39" s="119">
        <f t="shared" si="7"/>
        <v>6</v>
      </c>
      <c r="AA39" s="123">
        <f t="shared" si="8"/>
        <v>50</v>
      </c>
      <c r="AB39" s="123">
        <f t="shared" si="16"/>
        <v>50</v>
      </c>
      <c r="AC39" s="123">
        <f t="shared" si="17"/>
        <v>50</v>
      </c>
      <c r="AD39" s="123">
        <f t="shared" si="18"/>
        <v>50</v>
      </c>
      <c r="AE39" s="123">
        <f t="shared" si="19"/>
        <v>0</v>
      </c>
      <c r="AF39" s="123">
        <f t="shared" si="20"/>
        <v>50</v>
      </c>
      <c r="AG39" s="123">
        <f t="shared" si="14"/>
        <v>100</v>
      </c>
      <c r="AH39" s="123">
        <f t="shared" si="15"/>
        <v>85.714285714285708</v>
      </c>
    </row>
    <row r="40" spans="1:34" s="51" customFormat="1" x14ac:dyDescent="0.4">
      <c r="A40" s="62">
        <v>36</v>
      </c>
      <c r="B40" s="63" t="s">
        <v>44</v>
      </c>
      <c r="C40" s="64" t="s">
        <v>46</v>
      </c>
      <c r="D40" s="63" t="s">
        <v>155</v>
      </c>
      <c r="E40" s="115">
        <v>6</v>
      </c>
      <c r="F40" s="79">
        <v>1</v>
      </c>
      <c r="G40" s="66">
        <v>4.68</v>
      </c>
      <c r="H40" s="132">
        <v>-13302951.050000001</v>
      </c>
      <c r="I40" s="68"/>
      <c r="J40" s="116">
        <f t="shared" si="21"/>
        <v>50</v>
      </c>
      <c r="K40" s="116">
        <f t="shared" si="22"/>
        <v>100</v>
      </c>
      <c r="L40" s="116">
        <f t="shared" si="23"/>
        <v>50</v>
      </c>
      <c r="M40" s="116">
        <f t="shared" si="24"/>
        <v>0</v>
      </c>
      <c r="N40" s="117">
        <f t="shared" si="25"/>
        <v>57.142857142857139</v>
      </c>
      <c r="O40" s="79">
        <v>1</v>
      </c>
      <c r="P40" s="82">
        <f t="shared" si="6"/>
        <v>57.142857142857139</v>
      </c>
      <c r="Q40" s="67">
        <v>-1108579.2541666667</v>
      </c>
      <c r="R40" s="63"/>
      <c r="S40" s="133">
        <v>0</v>
      </c>
      <c r="T40" s="133">
        <v>1</v>
      </c>
      <c r="U40" s="136">
        <v>1</v>
      </c>
      <c r="V40" s="135">
        <v>1</v>
      </c>
      <c r="W40" s="133">
        <v>1</v>
      </c>
      <c r="X40" s="133">
        <v>0</v>
      </c>
      <c r="Y40" s="133">
        <v>0</v>
      </c>
      <c r="Z40" s="119">
        <f t="shared" si="7"/>
        <v>4</v>
      </c>
      <c r="AA40" s="123">
        <f t="shared" si="8"/>
        <v>0</v>
      </c>
      <c r="AB40" s="123">
        <f t="shared" si="16"/>
        <v>50</v>
      </c>
      <c r="AC40" s="123">
        <f t="shared" si="17"/>
        <v>50</v>
      </c>
      <c r="AD40" s="123">
        <f t="shared" si="18"/>
        <v>50</v>
      </c>
      <c r="AE40" s="123">
        <f t="shared" si="19"/>
        <v>50</v>
      </c>
      <c r="AF40" s="123">
        <f t="shared" si="20"/>
        <v>0</v>
      </c>
      <c r="AG40" s="123">
        <f t="shared" si="14"/>
        <v>0</v>
      </c>
      <c r="AH40" s="123">
        <f t="shared" si="15"/>
        <v>57.142857142857139</v>
      </c>
    </row>
    <row r="41" spans="1:34" s="51" customFormat="1" x14ac:dyDescent="0.4">
      <c r="A41" s="62">
        <v>37</v>
      </c>
      <c r="B41" s="63" t="s">
        <v>44</v>
      </c>
      <c r="C41" s="64" t="s">
        <v>47</v>
      </c>
      <c r="D41" s="63" t="s">
        <v>156</v>
      </c>
      <c r="E41" s="115">
        <v>5</v>
      </c>
      <c r="F41" s="81">
        <v>1</v>
      </c>
      <c r="G41" s="66">
        <v>3.83</v>
      </c>
      <c r="H41" s="132">
        <v>-10404068.15</v>
      </c>
      <c r="I41" s="68"/>
      <c r="J41" s="116">
        <f t="shared" si="21"/>
        <v>50</v>
      </c>
      <c r="K41" s="116">
        <f t="shared" si="22"/>
        <v>100</v>
      </c>
      <c r="L41" s="116">
        <f t="shared" si="23"/>
        <v>100</v>
      </c>
      <c r="M41" s="116">
        <f t="shared" si="24"/>
        <v>100</v>
      </c>
      <c r="N41" s="117">
        <f t="shared" si="25"/>
        <v>85.714285714285708</v>
      </c>
      <c r="O41" s="81">
        <v>1</v>
      </c>
      <c r="P41" s="82">
        <f t="shared" si="6"/>
        <v>85.714285714285708</v>
      </c>
      <c r="Q41" s="70">
        <v>-867005.6791666667</v>
      </c>
      <c r="R41" s="63"/>
      <c r="S41" s="133">
        <v>0</v>
      </c>
      <c r="T41" s="133">
        <v>1</v>
      </c>
      <c r="U41" s="136">
        <v>1</v>
      </c>
      <c r="V41" s="135">
        <v>1</v>
      </c>
      <c r="W41" s="133">
        <v>1</v>
      </c>
      <c r="X41" s="133">
        <v>1</v>
      </c>
      <c r="Y41" s="133">
        <v>1</v>
      </c>
      <c r="Z41" s="119">
        <f t="shared" si="7"/>
        <v>6</v>
      </c>
      <c r="AA41" s="123">
        <f t="shared" si="8"/>
        <v>0</v>
      </c>
      <c r="AB41" s="123">
        <f t="shared" si="16"/>
        <v>50</v>
      </c>
      <c r="AC41" s="123">
        <f t="shared" si="17"/>
        <v>50</v>
      </c>
      <c r="AD41" s="123">
        <f t="shared" si="18"/>
        <v>50</v>
      </c>
      <c r="AE41" s="123">
        <f t="shared" si="19"/>
        <v>50</v>
      </c>
      <c r="AF41" s="123">
        <f t="shared" si="20"/>
        <v>50</v>
      </c>
      <c r="AG41" s="123">
        <f t="shared" si="14"/>
        <v>100</v>
      </c>
      <c r="AH41" s="123">
        <f t="shared" si="15"/>
        <v>85.714285714285708</v>
      </c>
    </row>
    <row r="42" spans="1:34" s="51" customFormat="1" x14ac:dyDescent="0.4">
      <c r="A42" s="62">
        <v>38</v>
      </c>
      <c r="B42" s="63" t="s">
        <v>44</v>
      </c>
      <c r="C42" s="64" t="s">
        <v>48</v>
      </c>
      <c r="D42" s="63" t="s">
        <v>157</v>
      </c>
      <c r="E42" s="115">
        <v>10</v>
      </c>
      <c r="F42" s="65">
        <v>2</v>
      </c>
      <c r="G42" s="83">
        <v>0.44</v>
      </c>
      <c r="H42" s="132">
        <v>-12654713.85</v>
      </c>
      <c r="I42" s="68"/>
      <c r="J42" s="116">
        <f t="shared" si="21"/>
        <v>50</v>
      </c>
      <c r="K42" s="116">
        <f t="shared" si="22"/>
        <v>100</v>
      </c>
      <c r="L42" s="116">
        <f t="shared" si="23"/>
        <v>0</v>
      </c>
      <c r="M42" s="116">
        <f t="shared" si="24"/>
        <v>0</v>
      </c>
      <c r="N42" s="117">
        <f t="shared" si="25"/>
        <v>42.857142857142854</v>
      </c>
      <c r="O42" s="65">
        <v>2</v>
      </c>
      <c r="P42" s="78">
        <f t="shared" si="6"/>
        <v>42.857142857142854</v>
      </c>
      <c r="Q42" s="67">
        <v>-1054559.4875</v>
      </c>
      <c r="R42" s="63"/>
      <c r="S42" s="133">
        <v>0</v>
      </c>
      <c r="T42" s="133">
        <v>1</v>
      </c>
      <c r="U42" s="136">
        <v>1</v>
      </c>
      <c r="V42" s="135">
        <v>1</v>
      </c>
      <c r="W42" s="133">
        <v>0</v>
      </c>
      <c r="X42" s="133">
        <v>0</v>
      </c>
      <c r="Y42" s="133">
        <v>0</v>
      </c>
      <c r="Z42" s="119">
        <f t="shared" si="7"/>
        <v>3</v>
      </c>
      <c r="AA42" s="123">
        <f t="shared" si="8"/>
        <v>0</v>
      </c>
      <c r="AB42" s="123">
        <f t="shared" si="16"/>
        <v>50</v>
      </c>
      <c r="AC42" s="123">
        <f t="shared" si="17"/>
        <v>50</v>
      </c>
      <c r="AD42" s="123">
        <f t="shared" si="18"/>
        <v>50</v>
      </c>
      <c r="AE42" s="123">
        <f t="shared" si="19"/>
        <v>0</v>
      </c>
      <c r="AF42" s="123">
        <f t="shared" si="20"/>
        <v>0</v>
      </c>
      <c r="AG42" s="123">
        <f t="shared" si="14"/>
        <v>0</v>
      </c>
      <c r="AH42" s="123">
        <f t="shared" si="15"/>
        <v>42.857142857142854</v>
      </c>
    </row>
    <row r="43" spans="1:34" s="51" customFormat="1" x14ac:dyDescent="0.4">
      <c r="A43" s="62">
        <v>39</v>
      </c>
      <c r="B43" s="63" t="s">
        <v>44</v>
      </c>
      <c r="C43" s="64" t="s">
        <v>49</v>
      </c>
      <c r="D43" s="63" t="s">
        <v>158</v>
      </c>
      <c r="E43" s="115">
        <v>13</v>
      </c>
      <c r="F43" s="77">
        <v>1</v>
      </c>
      <c r="G43" s="66">
        <v>1.25</v>
      </c>
      <c r="H43" s="132">
        <v>-12370805.99</v>
      </c>
      <c r="I43" s="68"/>
      <c r="J43" s="116">
        <f t="shared" si="21"/>
        <v>50</v>
      </c>
      <c r="K43" s="116">
        <f t="shared" si="22"/>
        <v>100</v>
      </c>
      <c r="L43" s="116">
        <f t="shared" si="23"/>
        <v>100</v>
      </c>
      <c r="M43" s="116">
        <f t="shared" si="24"/>
        <v>100</v>
      </c>
      <c r="N43" s="117">
        <f t="shared" si="25"/>
        <v>85.714285714285708</v>
      </c>
      <c r="O43" s="77">
        <v>1</v>
      </c>
      <c r="P43" s="82">
        <f t="shared" si="6"/>
        <v>85.714285714285708</v>
      </c>
      <c r="Q43" s="70">
        <v>-1030900.4991666666</v>
      </c>
      <c r="R43" s="63"/>
      <c r="S43" s="133">
        <v>0</v>
      </c>
      <c r="T43" s="133">
        <v>1</v>
      </c>
      <c r="U43" s="136">
        <v>1</v>
      </c>
      <c r="V43" s="135">
        <v>1</v>
      </c>
      <c r="W43" s="133">
        <v>1</v>
      </c>
      <c r="X43" s="133">
        <v>1</v>
      </c>
      <c r="Y43" s="133">
        <v>1</v>
      </c>
      <c r="Z43" s="119">
        <f t="shared" si="7"/>
        <v>6</v>
      </c>
      <c r="AA43" s="123">
        <f t="shared" si="8"/>
        <v>0</v>
      </c>
      <c r="AB43" s="123">
        <f t="shared" si="16"/>
        <v>50</v>
      </c>
      <c r="AC43" s="123">
        <f t="shared" si="17"/>
        <v>50</v>
      </c>
      <c r="AD43" s="123">
        <f t="shared" si="18"/>
        <v>50</v>
      </c>
      <c r="AE43" s="123">
        <f t="shared" si="19"/>
        <v>50</v>
      </c>
      <c r="AF43" s="123">
        <f t="shared" si="20"/>
        <v>50</v>
      </c>
      <c r="AG43" s="123">
        <f t="shared" si="14"/>
        <v>100</v>
      </c>
      <c r="AH43" s="123">
        <f t="shared" si="15"/>
        <v>85.714285714285708</v>
      </c>
    </row>
    <row r="44" spans="1:34" s="51" customFormat="1" x14ac:dyDescent="0.4">
      <c r="A44" s="62">
        <v>40</v>
      </c>
      <c r="B44" s="63" t="s">
        <v>44</v>
      </c>
      <c r="C44" s="64" t="s">
        <v>50</v>
      </c>
      <c r="D44" s="63" t="s">
        <v>159</v>
      </c>
      <c r="E44" s="115">
        <v>6</v>
      </c>
      <c r="F44" s="79">
        <v>1</v>
      </c>
      <c r="G44" s="66">
        <v>2.0299999999999998</v>
      </c>
      <c r="H44" s="132">
        <v>-15033140.560000001</v>
      </c>
      <c r="I44" s="68"/>
      <c r="J44" s="116">
        <f t="shared" si="21"/>
        <v>0</v>
      </c>
      <c r="K44" s="116">
        <f t="shared" si="22"/>
        <v>100</v>
      </c>
      <c r="L44" s="116">
        <f t="shared" si="23"/>
        <v>100</v>
      </c>
      <c r="M44" s="116">
        <f t="shared" si="24"/>
        <v>100</v>
      </c>
      <c r="N44" s="117">
        <f t="shared" si="25"/>
        <v>71.428571428571431</v>
      </c>
      <c r="O44" s="79">
        <v>1</v>
      </c>
      <c r="P44" s="82">
        <f t="shared" si="6"/>
        <v>71.428571428571431</v>
      </c>
      <c r="Q44" s="70">
        <v>-1252761.7133333334</v>
      </c>
      <c r="R44" s="63"/>
      <c r="S44" s="133">
        <v>0</v>
      </c>
      <c r="T44" s="133">
        <v>0</v>
      </c>
      <c r="U44" s="136">
        <v>1</v>
      </c>
      <c r="V44" s="135">
        <v>1</v>
      </c>
      <c r="W44" s="133">
        <v>1</v>
      </c>
      <c r="X44" s="133">
        <v>1</v>
      </c>
      <c r="Y44" s="133">
        <v>1</v>
      </c>
      <c r="Z44" s="119">
        <f t="shared" si="7"/>
        <v>5</v>
      </c>
      <c r="AA44" s="123">
        <f t="shared" si="8"/>
        <v>0</v>
      </c>
      <c r="AB44" s="123">
        <f t="shared" si="16"/>
        <v>0</v>
      </c>
      <c r="AC44" s="123">
        <f t="shared" si="17"/>
        <v>50</v>
      </c>
      <c r="AD44" s="123">
        <f t="shared" si="18"/>
        <v>50</v>
      </c>
      <c r="AE44" s="123">
        <f t="shared" si="19"/>
        <v>50</v>
      </c>
      <c r="AF44" s="123">
        <f t="shared" si="20"/>
        <v>50</v>
      </c>
      <c r="AG44" s="123">
        <f t="shared" si="14"/>
        <v>100</v>
      </c>
      <c r="AH44" s="123">
        <f t="shared" si="15"/>
        <v>71.428571428571431</v>
      </c>
    </row>
    <row r="45" spans="1:34" s="51" customFormat="1" x14ac:dyDescent="0.4">
      <c r="A45" s="62">
        <v>41</v>
      </c>
      <c r="B45" s="63" t="s">
        <v>44</v>
      </c>
      <c r="C45" s="64" t="s">
        <v>51</v>
      </c>
      <c r="D45" s="63" t="s">
        <v>160</v>
      </c>
      <c r="E45" s="115">
        <v>2</v>
      </c>
      <c r="F45" s="81">
        <v>1</v>
      </c>
      <c r="G45" s="66">
        <v>5.03</v>
      </c>
      <c r="H45" s="132">
        <v>-3000325.47</v>
      </c>
      <c r="I45" s="68"/>
      <c r="J45" s="116">
        <f t="shared" si="21"/>
        <v>50</v>
      </c>
      <c r="K45" s="116">
        <f t="shared" si="22"/>
        <v>100</v>
      </c>
      <c r="L45" s="116">
        <f t="shared" si="23"/>
        <v>100</v>
      </c>
      <c r="M45" s="116">
        <f t="shared" si="24"/>
        <v>0</v>
      </c>
      <c r="N45" s="117">
        <f t="shared" si="25"/>
        <v>71.428571428571431</v>
      </c>
      <c r="O45" s="81">
        <v>1</v>
      </c>
      <c r="P45" s="82">
        <f t="shared" si="6"/>
        <v>71.428571428571431</v>
      </c>
      <c r="Q45" s="67">
        <v>-250027.12250000003</v>
      </c>
      <c r="R45" s="63"/>
      <c r="S45" s="133">
        <v>0</v>
      </c>
      <c r="T45" s="133">
        <v>1</v>
      </c>
      <c r="U45" s="136">
        <v>1</v>
      </c>
      <c r="V45" s="135">
        <v>1</v>
      </c>
      <c r="W45" s="133">
        <v>1</v>
      </c>
      <c r="X45" s="133">
        <v>1</v>
      </c>
      <c r="Y45" s="133">
        <v>0</v>
      </c>
      <c r="Z45" s="119">
        <f t="shared" si="7"/>
        <v>5</v>
      </c>
      <c r="AA45" s="123">
        <f t="shared" si="8"/>
        <v>0</v>
      </c>
      <c r="AB45" s="123">
        <f t="shared" si="16"/>
        <v>50</v>
      </c>
      <c r="AC45" s="123">
        <f t="shared" si="17"/>
        <v>50</v>
      </c>
      <c r="AD45" s="123">
        <f t="shared" si="18"/>
        <v>50</v>
      </c>
      <c r="AE45" s="123">
        <f t="shared" si="19"/>
        <v>50</v>
      </c>
      <c r="AF45" s="123">
        <f t="shared" si="20"/>
        <v>50</v>
      </c>
      <c r="AG45" s="123">
        <f t="shared" si="14"/>
        <v>0</v>
      </c>
      <c r="AH45" s="123">
        <f t="shared" si="15"/>
        <v>71.428571428571431</v>
      </c>
    </row>
    <row r="46" spans="1:34" s="51" customFormat="1" x14ac:dyDescent="0.4">
      <c r="A46" s="62">
        <v>42</v>
      </c>
      <c r="B46" s="63" t="s">
        <v>44</v>
      </c>
      <c r="C46" s="64" t="s">
        <v>52</v>
      </c>
      <c r="D46" s="63" t="s">
        <v>161</v>
      </c>
      <c r="E46" s="115">
        <v>15</v>
      </c>
      <c r="F46" s="65">
        <v>2</v>
      </c>
      <c r="G46" s="83">
        <v>0.28000000000000003</v>
      </c>
      <c r="H46" s="132">
        <v>-35799241.640000001</v>
      </c>
      <c r="I46" s="68"/>
      <c r="J46" s="116">
        <f t="shared" si="21"/>
        <v>50</v>
      </c>
      <c r="K46" s="116">
        <f t="shared" si="22"/>
        <v>50</v>
      </c>
      <c r="L46" s="116">
        <f t="shared" si="23"/>
        <v>50</v>
      </c>
      <c r="M46" s="116">
        <f t="shared" si="24"/>
        <v>100</v>
      </c>
      <c r="N46" s="117">
        <f t="shared" si="25"/>
        <v>57.142857142857139</v>
      </c>
      <c r="O46" s="65">
        <v>2</v>
      </c>
      <c r="P46" s="82">
        <f t="shared" si="6"/>
        <v>57.142857142857139</v>
      </c>
      <c r="Q46" s="67">
        <v>-2983270.1366666667</v>
      </c>
      <c r="R46" s="63"/>
      <c r="S46" s="133">
        <v>0</v>
      </c>
      <c r="T46" s="133">
        <v>1</v>
      </c>
      <c r="U46" s="136">
        <v>0</v>
      </c>
      <c r="V46" s="135">
        <v>1</v>
      </c>
      <c r="W46" s="133">
        <v>0</v>
      </c>
      <c r="X46" s="133">
        <v>1</v>
      </c>
      <c r="Y46" s="133">
        <v>1</v>
      </c>
      <c r="Z46" s="119">
        <f t="shared" si="7"/>
        <v>4</v>
      </c>
      <c r="AA46" s="123">
        <f t="shared" si="8"/>
        <v>0</v>
      </c>
      <c r="AB46" s="123">
        <f t="shared" si="16"/>
        <v>50</v>
      </c>
      <c r="AC46" s="123">
        <f t="shared" si="17"/>
        <v>0</v>
      </c>
      <c r="AD46" s="123">
        <f t="shared" si="18"/>
        <v>50</v>
      </c>
      <c r="AE46" s="123">
        <f t="shared" si="19"/>
        <v>0</v>
      </c>
      <c r="AF46" s="123">
        <f t="shared" si="20"/>
        <v>50</v>
      </c>
      <c r="AG46" s="123">
        <f t="shared" si="14"/>
        <v>100</v>
      </c>
      <c r="AH46" s="123">
        <f t="shared" si="15"/>
        <v>57.142857142857139</v>
      </c>
    </row>
    <row r="47" spans="1:34" s="51" customFormat="1" x14ac:dyDescent="0.4">
      <c r="A47" s="62">
        <v>43</v>
      </c>
      <c r="B47" s="63" t="s">
        <v>44</v>
      </c>
      <c r="C47" s="64" t="s">
        <v>53</v>
      </c>
      <c r="D47" s="63" t="s">
        <v>162</v>
      </c>
      <c r="E47" s="115">
        <v>6</v>
      </c>
      <c r="F47" s="84">
        <v>1</v>
      </c>
      <c r="G47" s="66">
        <v>3.47</v>
      </c>
      <c r="H47" s="132">
        <v>-11842638.619999999</v>
      </c>
      <c r="I47" s="68"/>
      <c r="J47" s="116">
        <f t="shared" si="21"/>
        <v>50</v>
      </c>
      <c r="K47" s="116">
        <f t="shared" si="22"/>
        <v>100</v>
      </c>
      <c r="L47" s="116">
        <f t="shared" si="23"/>
        <v>100</v>
      </c>
      <c r="M47" s="116">
        <f t="shared" si="24"/>
        <v>0</v>
      </c>
      <c r="N47" s="117">
        <f t="shared" si="25"/>
        <v>71.428571428571431</v>
      </c>
      <c r="O47" s="84">
        <v>1</v>
      </c>
      <c r="P47" s="82">
        <f t="shared" si="6"/>
        <v>71.428571428571431</v>
      </c>
      <c r="Q47" s="67">
        <v>-986886.55166666664</v>
      </c>
      <c r="R47" s="63"/>
      <c r="S47" s="133">
        <v>0</v>
      </c>
      <c r="T47" s="133">
        <v>1</v>
      </c>
      <c r="U47" s="136">
        <v>1</v>
      </c>
      <c r="V47" s="135">
        <v>1</v>
      </c>
      <c r="W47" s="133">
        <v>1</v>
      </c>
      <c r="X47" s="133">
        <v>1</v>
      </c>
      <c r="Y47" s="133">
        <v>0</v>
      </c>
      <c r="Z47" s="119">
        <f t="shared" si="7"/>
        <v>5</v>
      </c>
      <c r="AA47" s="123">
        <f t="shared" si="8"/>
        <v>0</v>
      </c>
      <c r="AB47" s="123">
        <f t="shared" si="16"/>
        <v>50</v>
      </c>
      <c r="AC47" s="123">
        <f t="shared" si="17"/>
        <v>50</v>
      </c>
      <c r="AD47" s="123">
        <f t="shared" si="18"/>
        <v>50</v>
      </c>
      <c r="AE47" s="123">
        <f t="shared" si="19"/>
        <v>50</v>
      </c>
      <c r="AF47" s="123">
        <f t="shared" si="20"/>
        <v>50</v>
      </c>
      <c r="AG47" s="123">
        <f t="shared" si="14"/>
        <v>0</v>
      </c>
      <c r="AH47" s="123">
        <f t="shared" si="15"/>
        <v>71.428571428571431</v>
      </c>
    </row>
    <row r="48" spans="1:34" s="51" customFormat="1" x14ac:dyDescent="0.4">
      <c r="A48" s="62">
        <v>44</v>
      </c>
      <c r="B48" s="63" t="s">
        <v>44</v>
      </c>
      <c r="C48" s="64" t="s">
        <v>54</v>
      </c>
      <c r="D48" s="63" t="s">
        <v>163</v>
      </c>
      <c r="E48" s="115">
        <v>10</v>
      </c>
      <c r="F48" s="100">
        <v>3</v>
      </c>
      <c r="G48" s="66">
        <v>0.7</v>
      </c>
      <c r="H48" s="132">
        <v>7475011.3200000003</v>
      </c>
      <c r="I48" s="68"/>
      <c r="J48" s="116">
        <f t="shared" si="21"/>
        <v>50</v>
      </c>
      <c r="K48" s="116">
        <f t="shared" si="22"/>
        <v>100</v>
      </c>
      <c r="L48" s="116">
        <f t="shared" si="23"/>
        <v>100</v>
      </c>
      <c r="M48" s="116">
        <f t="shared" si="24"/>
        <v>100</v>
      </c>
      <c r="N48" s="117">
        <f t="shared" si="25"/>
        <v>85.714285714285708</v>
      </c>
      <c r="O48" s="100">
        <v>3</v>
      </c>
      <c r="P48" s="82">
        <f t="shared" si="6"/>
        <v>85.714285714285708</v>
      </c>
      <c r="Q48" s="67">
        <v>622917.61</v>
      </c>
      <c r="R48" s="63"/>
      <c r="S48" s="133">
        <v>0</v>
      </c>
      <c r="T48" s="133">
        <v>1</v>
      </c>
      <c r="U48" s="136">
        <v>1</v>
      </c>
      <c r="V48" s="135">
        <v>1</v>
      </c>
      <c r="W48" s="133">
        <v>1</v>
      </c>
      <c r="X48" s="133">
        <v>1</v>
      </c>
      <c r="Y48" s="133">
        <v>1</v>
      </c>
      <c r="Z48" s="119">
        <f t="shared" si="7"/>
        <v>6</v>
      </c>
      <c r="AA48" s="123">
        <f t="shared" si="8"/>
        <v>0</v>
      </c>
      <c r="AB48" s="123">
        <f t="shared" si="16"/>
        <v>50</v>
      </c>
      <c r="AC48" s="123">
        <f t="shared" si="17"/>
        <v>50</v>
      </c>
      <c r="AD48" s="123">
        <f t="shared" si="18"/>
        <v>50</v>
      </c>
      <c r="AE48" s="123">
        <f t="shared" si="19"/>
        <v>50</v>
      </c>
      <c r="AF48" s="123">
        <f t="shared" si="20"/>
        <v>50</v>
      </c>
      <c r="AG48" s="123">
        <f t="shared" si="14"/>
        <v>100</v>
      </c>
      <c r="AH48" s="123">
        <f t="shared" si="15"/>
        <v>85.714285714285708</v>
      </c>
    </row>
    <row r="49" spans="1:34" s="51" customFormat="1" x14ac:dyDescent="0.4">
      <c r="A49" s="62">
        <v>45</v>
      </c>
      <c r="B49" s="63" t="s">
        <v>44</v>
      </c>
      <c r="C49" s="64" t="s">
        <v>55</v>
      </c>
      <c r="D49" s="63" t="s">
        <v>164</v>
      </c>
      <c r="E49" s="115">
        <v>10</v>
      </c>
      <c r="F49" s="101">
        <v>4</v>
      </c>
      <c r="G49" s="83">
        <v>0.47</v>
      </c>
      <c r="H49" s="132">
        <v>-27680048.129999999</v>
      </c>
      <c r="I49" s="93" t="s">
        <v>6</v>
      </c>
      <c r="J49" s="116">
        <f t="shared" si="21"/>
        <v>50</v>
      </c>
      <c r="K49" s="116">
        <f t="shared" si="22"/>
        <v>100</v>
      </c>
      <c r="L49" s="116">
        <f t="shared" si="23"/>
        <v>100</v>
      </c>
      <c r="M49" s="116">
        <f t="shared" si="24"/>
        <v>0</v>
      </c>
      <c r="N49" s="117">
        <f t="shared" si="25"/>
        <v>71.428571428571431</v>
      </c>
      <c r="O49" s="101">
        <v>4</v>
      </c>
      <c r="P49" s="82">
        <f t="shared" si="6"/>
        <v>71.428571428571431</v>
      </c>
      <c r="Q49" s="67">
        <v>-2306670.6774999998</v>
      </c>
      <c r="R49" s="63"/>
      <c r="S49" s="133">
        <v>0</v>
      </c>
      <c r="T49" s="133">
        <v>1</v>
      </c>
      <c r="U49" s="136">
        <v>1</v>
      </c>
      <c r="V49" s="135">
        <v>1</v>
      </c>
      <c r="W49" s="133">
        <v>1</v>
      </c>
      <c r="X49" s="133">
        <v>1</v>
      </c>
      <c r="Y49" s="133">
        <v>0</v>
      </c>
      <c r="Z49" s="119">
        <f t="shared" si="7"/>
        <v>5</v>
      </c>
      <c r="AA49" s="123">
        <f t="shared" si="8"/>
        <v>0</v>
      </c>
      <c r="AB49" s="123">
        <f t="shared" si="16"/>
        <v>50</v>
      </c>
      <c r="AC49" s="123">
        <f t="shared" si="17"/>
        <v>50</v>
      </c>
      <c r="AD49" s="123">
        <f t="shared" si="18"/>
        <v>50</v>
      </c>
      <c r="AE49" s="123">
        <f t="shared" si="19"/>
        <v>50</v>
      </c>
      <c r="AF49" s="123">
        <f t="shared" si="20"/>
        <v>50</v>
      </c>
      <c r="AG49" s="123">
        <f t="shared" si="14"/>
        <v>0</v>
      </c>
      <c r="AH49" s="123">
        <f t="shared" si="15"/>
        <v>71.428571428571431</v>
      </c>
    </row>
    <row r="50" spans="1:34" s="51" customFormat="1" x14ac:dyDescent="0.4">
      <c r="A50" s="62">
        <v>46</v>
      </c>
      <c r="B50" s="63" t="s">
        <v>44</v>
      </c>
      <c r="C50" s="64" t="s">
        <v>56</v>
      </c>
      <c r="D50" s="63" t="s">
        <v>165</v>
      </c>
      <c r="E50" s="115">
        <v>5</v>
      </c>
      <c r="F50" s="79">
        <v>1</v>
      </c>
      <c r="G50" s="66">
        <v>3.49</v>
      </c>
      <c r="H50" s="132">
        <v>4234729.09</v>
      </c>
      <c r="I50" s="68"/>
      <c r="J50" s="116">
        <f t="shared" si="21"/>
        <v>50</v>
      </c>
      <c r="K50" s="116">
        <f t="shared" si="22"/>
        <v>100</v>
      </c>
      <c r="L50" s="116">
        <f t="shared" si="23"/>
        <v>100</v>
      </c>
      <c r="M50" s="116">
        <f t="shared" si="24"/>
        <v>100</v>
      </c>
      <c r="N50" s="117">
        <f t="shared" si="25"/>
        <v>85.714285714285708</v>
      </c>
      <c r="O50" s="79">
        <v>1</v>
      </c>
      <c r="P50" s="82">
        <f t="shared" si="6"/>
        <v>85.714285714285708</v>
      </c>
      <c r="Q50" s="67">
        <v>352894.09083333332</v>
      </c>
      <c r="R50" s="63"/>
      <c r="S50" s="133">
        <v>0</v>
      </c>
      <c r="T50" s="133">
        <v>1</v>
      </c>
      <c r="U50" s="136">
        <v>1</v>
      </c>
      <c r="V50" s="135">
        <v>1</v>
      </c>
      <c r="W50" s="133">
        <v>1</v>
      </c>
      <c r="X50" s="133">
        <v>1</v>
      </c>
      <c r="Y50" s="133">
        <v>1</v>
      </c>
      <c r="Z50" s="119">
        <f t="shared" si="7"/>
        <v>6</v>
      </c>
      <c r="AA50" s="123">
        <f t="shared" si="8"/>
        <v>0</v>
      </c>
      <c r="AB50" s="123">
        <f t="shared" si="16"/>
        <v>50</v>
      </c>
      <c r="AC50" s="123">
        <f t="shared" si="17"/>
        <v>50</v>
      </c>
      <c r="AD50" s="123">
        <f t="shared" si="18"/>
        <v>50</v>
      </c>
      <c r="AE50" s="123">
        <f t="shared" si="19"/>
        <v>50</v>
      </c>
      <c r="AF50" s="123">
        <f t="shared" si="20"/>
        <v>50</v>
      </c>
      <c r="AG50" s="123">
        <f t="shared" si="14"/>
        <v>100</v>
      </c>
      <c r="AH50" s="123">
        <f t="shared" si="15"/>
        <v>85.714285714285708</v>
      </c>
    </row>
    <row r="51" spans="1:34" s="51" customFormat="1" x14ac:dyDescent="0.4">
      <c r="A51" s="62">
        <v>47</v>
      </c>
      <c r="B51" s="63" t="s">
        <v>44</v>
      </c>
      <c r="C51" s="64" t="s">
        <v>57</v>
      </c>
      <c r="D51" s="63" t="s">
        <v>166</v>
      </c>
      <c r="E51" s="115">
        <v>5</v>
      </c>
      <c r="F51" s="79">
        <v>1</v>
      </c>
      <c r="G51" s="66">
        <v>1.83</v>
      </c>
      <c r="H51" s="132">
        <v>-9197620.0899999999</v>
      </c>
      <c r="I51" s="68"/>
      <c r="J51" s="116">
        <f t="shared" si="21"/>
        <v>50</v>
      </c>
      <c r="K51" s="116">
        <f t="shared" si="22"/>
        <v>100</v>
      </c>
      <c r="L51" s="116">
        <f t="shared" si="23"/>
        <v>50</v>
      </c>
      <c r="M51" s="116">
        <f t="shared" si="24"/>
        <v>100</v>
      </c>
      <c r="N51" s="117">
        <f t="shared" si="25"/>
        <v>71.428571428571431</v>
      </c>
      <c r="O51" s="79">
        <v>1</v>
      </c>
      <c r="P51" s="82">
        <f t="shared" si="6"/>
        <v>71.428571428571431</v>
      </c>
      <c r="Q51" s="67">
        <v>-766468.34083333332</v>
      </c>
      <c r="R51" s="63"/>
      <c r="S51" s="133">
        <v>0</v>
      </c>
      <c r="T51" s="133">
        <v>1</v>
      </c>
      <c r="U51" s="136">
        <v>1</v>
      </c>
      <c r="V51" s="135">
        <v>1</v>
      </c>
      <c r="W51" s="133">
        <v>1</v>
      </c>
      <c r="X51" s="133">
        <v>0</v>
      </c>
      <c r="Y51" s="133">
        <v>1</v>
      </c>
      <c r="Z51" s="119">
        <f t="shared" si="7"/>
        <v>5</v>
      </c>
      <c r="AA51" s="123">
        <f t="shared" si="8"/>
        <v>0</v>
      </c>
      <c r="AB51" s="123">
        <f t="shared" si="16"/>
        <v>50</v>
      </c>
      <c r="AC51" s="123">
        <f t="shared" si="17"/>
        <v>50</v>
      </c>
      <c r="AD51" s="123">
        <f t="shared" si="18"/>
        <v>50</v>
      </c>
      <c r="AE51" s="123">
        <f t="shared" si="19"/>
        <v>50</v>
      </c>
      <c r="AF51" s="123">
        <f t="shared" si="20"/>
        <v>0</v>
      </c>
      <c r="AG51" s="123">
        <f t="shared" si="14"/>
        <v>100</v>
      </c>
      <c r="AH51" s="123">
        <f t="shared" si="15"/>
        <v>71.428571428571431</v>
      </c>
    </row>
    <row r="52" spans="1:34" s="51" customFormat="1" x14ac:dyDescent="0.4">
      <c r="A52" s="62">
        <v>48</v>
      </c>
      <c r="B52" s="63" t="s">
        <v>44</v>
      </c>
      <c r="C52" s="64" t="s">
        <v>58</v>
      </c>
      <c r="D52" s="63" t="s">
        <v>167</v>
      </c>
      <c r="E52" s="115">
        <v>5</v>
      </c>
      <c r="F52" s="79">
        <v>1</v>
      </c>
      <c r="G52" s="66">
        <v>3.45</v>
      </c>
      <c r="H52" s="132">
        <v>-4648243.37</v>
      </c>
      <c r="I52" s="68"/>
      <c r="J52" s="116">
        <f t="shared" si="21"/>
        <v>100</v>
      </c>
      <c r="K52" s="116">
        <f t="shared" si="22"/>
        <v>100</v>
      </c>
      <c r="L52" s="116">
        <f t="shared" si="23"/>
        <v>50</v>
      </c>
      <c r="M52" s="116">
        <f t="shared" si="24"/>
        <v>100</v>
      </c>
      <c r="N52" s="117">
        <f t="shared" si="25"/>
        <v>85.714285714285708</v>
      </c>
      <c r="O52" s="79">
        <v>1</v>
      </c>
      <c r="P52" s="82">
        <f t="shared" si="6"/>
        <v>85.714285714285708</v>
      </c>
      <c r="Q52" s="70">
        <v>-387353.6141666667</v>
      </c>
      <c r="R52" s="63"/>
      <c r="S52" s="133">
        <v>1</v>
      </c>
      <c r="T52" s="133">
        <v>1</v>
      </c>
      <c r="U52" s="136">
        <v>1</v>
      </c>
      <c r="V52" s="135">
        <v>1</v>
      </c>
      <c r="W52" s="133">
        <v>1</v>
      </c>
      <c r="X52" s="133">
        <v>0</v>
      </c>
      <c r="Y52" s="133">
        <v>1</v>
      </c>
      <c r="Z52" s="119">
        <f t="shared" si="7"/>
        <v>6</v>
      </c>
      <c r="AA52" s="123">
        <f t="shared" si="8"/>
        <v>50</v>
      </c>
      <c r="AB52" s="123">
        <f t="shared" si="16"/>
        <v>50</v>
      </c>
      <c r="AC52" s="123">
        <f t="shared" si="17"/>
        <v>50</v>
      </c>
      <c r="AD52" s="123">
        <f t="shared" si="18"/>
        <v>50</v>
      </c>
      <c r="AE52" s="123">
        <f t="shared" si="19"/>
        <v>50</v>
      </c>
      <c r="AF52" s="123">
        <f t="shared" si="20"/>
        <v>0</v>
      </c>
      <c r="AG52" s="123">
        <f t="shared" si="14"/>
        <v>100</v>
      </c>
      <c r="AH52" s="123">
        <f t="shared" si="15"/>
        <v>85.714285714285708</v>
      </c>
    </row>
    <row r="53" spans="1:34" s="51" customFormat="1" x14ac:dyDescent="0.4">
      <c r="A53" s="62">
        <v>49</v>
      </c>
      <c r="B53" s="63" t="s">
        <v>44</v>
      </c>
      <c r="C53" s="64" t="s">
        <v>59</v>
      </c>
      <c r="D53" s="63" t="s">
        <v>168</v>
      </c>
      <c r="E53" s="115">
        <v>6</v>
      </c>
      <c r="F53" s="79">
        <v>1</v>
      </c>
      <c r="G53" s="66">
        <v>1</v>
      </c>
      <c r="H53" s="132">
        <v>-8605165.6899999995</v>
      </c>
      <c r="I53" s="68"/>
      <c r="J53" s="116">
        <f t="shared" si="21"/>
        <v>0</v>
      </c>
      <c r="K53" s="116">
        <f t="shared" si="22"/>
        <v>100</v>
      </c>
      <c r="L53" s="116">
        <f t="shared" si="23"/>
        <v>100</v>
      </c>
      <c r="M53" s="116">
        <f t="shared" si="24"/>
        <v>0</v>
      </c>
      <c r="N53" s="117">
        <f t="shared" si="25"/>
        <v>57.142857142857139</v>
      </c>
      <c r="O53" s="79">
        <v>1</v>
      </c>
      <c r="P53" s="82">
        <f t="shared" si="6"/>
        <v>57.142857142857139</v>
      </c>
      <c r="Q53" s="67">
        <v>-717097.14083333325</v>
      </c>
      <c r="R53" s="63"/>
      <c r="S53" s="133">
        <v>0</v>
      </c>
      <c r="T53" s="133">
        <v>0</v>
      </c>
      <c r="U53" s="136">
        <v>1</v>
      </c>
      <c r="V53" s="135">
        <v>1</v>
      </c>
      <c r="W53" s="133">
        <v>1</v>
      </c>
      <c r="X53" s="133">
        <v>1</v>
      </c>
      <c r="Y53" s="133">
        <v>0</v>
      </c>
      <c r="Z53" s="119">
        <f t="shared" si="7"/>
        <v>4</v>
      </c>
      <c r="AA53" s="123">
        <f t="shared" si="8"/>
        <v>0</v>
      </c>
      <c r="AB53" s="123">
        <f t="shared" si="16"/>
        <v>0</v>
      </c>
      <c r="AC53" s="123">
        <f t="shared" si="17"/>
        <v>50</v>
      </c>
      <c r="AD53" s="123">
        <f t="shared" si="18"/>
        <v>50</v>
      </c>
      <c r="AE53" s="123">
        <f t="shared" si="19"/>
        <v>50</v>
      </c>
      <c r="AF53" s="123">
        <f t="shared" si="20"/>
        <v>50</v>
      </c>
      <c r="AG53" s="123">
        <f t="shared" si="14"/>
        <v>0</v>
      </c>
      <c r="AH53" s="123">
        <f t="shared" si="15"/>
        <v>57.142857142857139</v>
      </c>
    </row>
    <row r="54" spans="1:34" s="51" customFormat="1" x14ac:dyDescent="0.4">
      <c r="A54" s="62">
        <v>50</v>
      </c>
      <c r="B54" s="63" t="s">
        <v>44</v>
      </c>
      <c r="C54" s="64" t="s">
        <v>60</v>
      </c>
      <c r="D54" s="63" t="s">
        <v>169</v>
      </c>
      <c r="E54" s="115">
        <v>5</v>
      </c>
      <c r="F54" s="79">
        <v>1</v>
      </c>
      <c r="G54" s="66">
        <v>13.56</v>
      </c>
      <c r="H54" s="132">
        <v>-12497798.960000001</v>
      </c>
      <c r="I54" s="68"/>
      <c r="J54" s="116">
        <f t="shared" si="21"/>
        <v>50</v>
      </c>
      <c r="K54" s="116">
        <f t="shared" si="22"/>
        <v>100</v>
      </c>
      <c r="L54" s="116">
        <f t="shared" si="23"/>
        <v>100</v>
      </c>
      <c r="M54" s="116">
        <f t="shared" si="24"/>
        <v>100</v>
      </c>
      <c r="N54" s="117">
        <f t="shared" si="25"/>
        <v>85.714285714285708</v>
      </c>
      <c r="O54" s="79">
        <v>1</v>
      </c>
      <c r="P54" s="82">
        <f t="shared" si="6"/>
        <v>85.714285714285708</v>
      </c>
      <c r="Q54" s="70">
        <v>-1041483.2466666667</v>
      </c>
      <c r="R54" s="63"/>
      <c r="S54" s="133">
        <v>0</v>
      </c>
      <c r="T54" s="133">
        <v>1</v>
      </c>
      <c r="U54" s="136">
        <v>1</v>
      </c>
      <c r="V54" s="135">
        <v>1</v>
      </c>
      <c r="W54" s="133">
        <v>1</v>
      </c>
      <c r="X54" s="133">
        <v>1</v>
      </c>
      <c r="Y54" s="133">
        <v>1</v>
      </c>
      <c r="Z54" s="119">
        <f t="shared" si="7"/>
        <v>6</v>
      </c>
      <c r="AA54" s="123">
        <f t="shared" si="8"/>
        <v>0</v>
      </c>
      <c r="AB54" s="123">
        <f t="shared" si="16"/>
        <v>50</v>
      </c>
      <c r="AC54" s="123">
        <f t="shared" si="17"/>
        <v>50</v>
      </c>
      <c r="AD54" s="123">
        <f t="shared" si="18"/>
        <v>50</v>
      </c>
      <c r="AE54" s="123">
        <f t="shared" si="19"/>
        <v>50</v>
      </c>
      <c r="AF54" s="123">
        <f t="shared" si="20"/>
        <v>50</v>
      </c>
      <c r="AG54" s="123">
        <f t="shared" si="14"/>
        <v>100</v>
      </c>
      <c r="AH54" s="123">
        <f t="shared" si="15"/>
        <v>85.714285714285708</v>
      </c>
    </row>
    <row r="55" spans="1:34" s="51" customFormat="1" x14ac:dyDescent="0.4">
      <c r="A55" s="62">
        <v>51</v>
      </c>
      <c r="B55" s="63" t="s">
        <v>44</v>
      </c>
      <c r="C55" s="64" t="s">
        <v>61</v>
      </c>
      <c r="D55" s="63" t="s">
        <v>170</v>
      </c>
      <c r="E55" s="115">
        <v>16</v>
      </c>
      <c r="F55" s="79">
        <v>1</v>
      </c>
      <c r="G55" s="66">
        <v>3.08</v>
      </c>
      <c r="H55" s="132">
        <v>-25133073.620000001</v>
      </c>
      <c r="I55" s="68"/>
      <c r="J55" s="116">
        <f t="shared" si="21"/>
        <v>0</v>
      </c>
      <c r="K55" s="116">
        <f t="shared" si="22"/>
        <v>100</v>
      </c>
      <c r="L55" s="116">
        <f t="shared" si="23"/>
        <v>0</v>
      </c>
      <c r="M55" s="116">
        <f t="shared" si="24"/>
        <v>0</v>
      </c>
      <c r="N55" s="117">
        <f t="shared" si="25"/>
        <v>28.571428571428569</v>
      </c>
      <c r="O55" s="79">
        <v>1</v>
      </c>
      <c r="P55" s="78">
        <f t="shared" si="6"/>
        <v>28.571428571428569</v>
      </c>
      <c r="Q55" s="67">
        <v>-2094422.8016666668</v>
      </c>
      <c r="R55" s="63"/>
      <c r="S55" s="133">
        <v>0</v>
      </c>
      <c r="T55" s="133">
        <v>0</v>
      </c>
      <c r="U55" s="136">
        <v>1</v>
      </c>
      <c r="V55" s="135">
        <v>1</v>
      </c>
      <c r="W55" s="133">
        <v>0</v>
      </c>
      <c r="X55" s="133">
        <v>0</v>
      </c>
      <c r="Y55" s="133">
        <v>0</v>
      </c>
      <c r="Z55" s="119">
        <f t="shared" si="7"/>
        <v>2</v>
      </c>
      <c r="AA55" s="123">
        <f t="shared" si="8"/>
        <v>0</v>
      </c>
      <c r="AB55" s="123">
        <f t="shared" si="16"/>
        <v>0</v>
      </c>
      <c r="AC55" s="123">
        <f t="shared" si="17"/>
        <v>50</v>
      </c>
      <c r="AD55" s="123">
        <f t="shared" si="18"/>
        <v>50</v>
      </c>
      <c r="AE55" s="123">
        <f t="shared" si="19"/>
        <v>0</v>
      </c>
      <c r="AF55" s="123">
        <f t="shared" si="20"/>
        <v>0</v>
      </c>
      <c r="AG55" s="123">
        <f t="shared" si="14"/>
        <v>0</v>
      </c>
      <c r="AH55" s="123">
        <f t="shared" si="15"/>
        <v>28.571428571428569</v>
      </c>
    </row>
    <row r="56" spans="1:34" s="51" customFormat="1" x14ac:dyDescent="0.4">
      <c r="A56" s="62">
        <v>52</v>
      </c>
      <c r="B56" s="63" t="s">
        <v>44</v>
      </c>
      <c r="C56" s="64" t="s">
        <v>62</v>
      </c>
      <c r="D56" s="63" t="s">
        <v>171</v>
      </c>
      <c r="E56" s="115">
        <v>5</v>
      </c>
      <c r="F56" s="79">
        <v>1</v>
      </c>
      <c r="G56" s="66">
        <v>8.69</v>
      </c>
      <c r="H56" s="132">
        <v>436704.83</v>
      </c>
      <c r="I56" s="68"/>
      <c r="J56" s="116">
        <f t="shared" si="21"/>
        <v>50</v>
      </c>
      <c r="K56" s="116">
        <f t="shared" si="22"/>
        <v>100</v>
      </c>
      <c r="L56" s="116">
        <f t="shared" si="23"/>
        <v>100</v>
      </c>
      <c r="M56" s="116">
        <f t="shared" si="24"/>
        <v>100</v>
      </c>
      <c r="N56" s="117">
        <f t="shared" si="25"/>
        <v>85.714285714285708</v>
      </c>
      <c r="O56" s="79">
        <v>1</v>
      </c>
      <c r="P56" s="82">
        <f t="shared" si="6"/>
        <v>85.714285714285708</v>
      </c>
      <c r="Q56" s="70">
        <v>36392.069166666668</v>
      </c>
      <c r="R56" s="63"/>
      <c r="S56" s="133">
        <v>0</v>
      </c>
      <c r="T56" s="133">
        <v>1</v>
      </c>
      <c r="U56" s="136">
        <v>1</v>
      </c>
      <c r="V56" s="135">
        <v>1</v>
      </c>
      <c r="W56" s="133">
        <v>1</v>
      </c>
      <c r="X56" s="133">
        <v>1</v>
      </c>
      <c r="Y56" s="133">
        <v>1</v>
      </c>
      <c r="Z56" s="119">
        <f t="shared" si="7"/>
        <v>6</v>
      </c>
      <c r="AA56" s="123">
        <f t="shared" si="8"/>
        <v>0</v>
      </c>
      <c r="AB56" s="123">
        <f t="shared" si="16"/>
        <v>50</v>
      </c>
      <c r="AC56" s="123">
        <f t="shared" si="17"/>
        <v>50</v>
      </c>
      <c r="AD56" s="123">
        <f t="shared" si="18"/>
        <v>50</v>
      </c>
      <c r="AE56" s="123">
        <f t="shared" si="19"/>
        <v>50</v>
      </c>
      <c r="AF56" s="123">
        <f t="shared" si="20"/>
        <v>50</v>
      </c>
      <c r="AG56" s="123">
        <f t="shared" si="14"/>
        <v>100</v>
      </c>
      <c r="AH56" s="123">
        <f t="shared" si="15"/>
        <v>85.714285714285708</v>
      </c>
    </row>
    <row r="57" spans="1:34" s="51" customFormat="1" x14ac:dyDescent="0.4">
      <c r="A57" s="62">
        <v>53</v>
      </c>
      <c r="B57" s="63" t="s">
        <v>63</v>
      </c>
      <c r="C57" s="64" t="s">
        <v>64</v>
      </c>
      <c r="D57" s="63" t="s">
        <v>63</v>
      </c>
      <c r="E57" s="115">
        <v>17</v>
      </c>
      <c r="F57" s="92">
        <v>0</v>
      </c>
      <c r="G57" s="66">
        <v>5</v>
      </c>
      <c r="H57" s="132">
        <v>104376113.15000001</v>
      </c>
      <c r="I57" s="68"/>
      <c r="J57" s="116">
        <f t="shared" si="21"/>
        <v>100</v>
      </c>
      <c r="K57" s="116">
        <f t="shared" si="22"/>
        <v>100</v>
      </c>
      <c r="L57" s="116">
        <f t="shared" si="23"/>
        <v>50</v>
      </c>
      <c r="M57" s="116">
        <f t="shared" si="24"/>
        <v>100</v>
      </c>
      <c r="N57" s="117">
        <f t="shared" si="25"/>
        <v>85.714285714285708</v>
      </c>
      <c r="O57" s="92">
        <v>0</v>
      </c>
      <c r="P57" s="82">
        <f t="shared" si="6"/>
        <v>85.714285714285708</v>
      </c>
      <c r="Q57" s="70">
        <v>8698009.4291666672</v>
      </c>
      <c r="R57" s="63"/>
      <c r="S57" s="133">
        <v>1</v>
      </c>
      <c r="T57" s="133">
        <v>1</v>
      </c>
      <c r="U57" s="136">
        <v>1</v>
      </c>
      <c r="V57" s="135">
        <v>1</v>
      </c>
      <c r="W57" s="133">
        <v>0</v>
      </c>
      <c r="X57" s="133">
        <v>1</v>
      </c>
      <c r="Y57" s="133">
        <v>1</v>
      </c>
      <c r="Z57" s="119">
        <f t="shared" si="7"/>
        <v>6</v>
      </c>
      <c r="AA57" s="123">
        <f t="shared" si="8"/>
        <v>50</v>
      </c>
      <c r="AB57" s="123">
        <f t="shared" si="16"/>
        <v>50</v>
      </c>
      <c r="AC57" s="123">
        <f t="shared" si="17"/>
        <v>50</v>
      </c>
      <c r="AD57" s="123">
        <f t="shared" si="18"/>
        <v>50</v>
      </c>
      <c r="AE57" s="123">
        <f t="shared" si="19"/>
        <v>0</v>
      </c>
      <c r="AF57" s="123">
        <f t="shared" si="20"/>
        <v>50</v>
      </c>
      <c r="AG57" s="123">
        <f t="shared" si="14"/>
        <v>100</v>
      </c>
      <c r="AH57" s="123">
        <f t="shared" si="15"/>
        <v>85.714285714285708</v>
      </c>
    </row>
    <row r="58" spans="1:34" s="51" customFormat="1" x14ac:dyDescent="0.4">
      <c r="A58" s="62">
        <v>54</v>
      </c>
      <c r="B58" s="63" t="s">
        <v>63</v>
      </c>
      <c r="C58" s="64" t="s">
        <v>65</v>
      </c>
      <c r="D58" s="63" t="s">
        <v>172</v>
      </c>
      <c r="E58" s="115">
        <v>13</v>
      </c>
      <c r="F58" s="87">
        <v>2</v>
      </c>
      <c r="G58" s="66">
        <v>0.52</v>
      </c>
      <c r="H58" s="132">
        <v>-24460888.920000002</v>
      </c>
      <c r="I58" s="68"/>
      <c r="J58" s="116">
        <f t="shared" si="21"/>
        <v>100</v>
      </c>
      <c r="K58" s="116">
        <f t="shared" si="22"/>
        <v>100</v>
      </c>
      <c r="L58" s="116">
        <f t="shared" si="23"/>
        <v>0</v>
      </c>
      <c r="M58" s="116">
        <f t="shared" si="24"/>
        <v>100</v>
      </c>
      <c r="N58" s="117">
        <f t="shared" si="25"/>
        <v>71.428571428571431</v>
      </c>
      <c r="O58" s="87">
        <v>2</v>
      </c>
      <c r="P58" s="82">
        <f t="shared" si="6"/>
        <v>71.428571428571431</v>
      </c>
      <c r="Q58" s="67">
        <v>-2038407.4100000001</v>
      </c>
      <c r="R58" s="63"/>
      <c r="S58" s="133">
        <v>1</v>
      </c>
      <c r="T58" s="133">
        <v>1</v>
      </c>
      <c r="U58" s="136">
        <v>1</v>
      </c>
      <c r="V58" s="135">
        <v>1</v>
      </c>
      <c r="W58" s="133">
        <v>0</v>
      </c>
      <c r="X58" s="133">
        <v>0</v>
      </c>
      <c r="Y58" s="133">
        <v>1</v>
      </c>
      <c r="Z58" s="119">
        <f t="shared" si="7"/>
        <v>5</v>
      </c>
      <c r="AA58" s="123">
        <f t="shared" si="8"/>
        <v>50</v>
      </c>
      <c r="AB58" s="123">
        <f t="shared" si="16"/>
        <v>50</v>
      </c>
      <c r="AC58" s="123">
        <f t="shared" si="17"/>
        <v>50</v>
      </c>
      <c r="AD58" s="123">
        <f t="shared" si="18"/>
        <v>50</v>
      </c>
      <c r="AE58" s="123">
        <f t="shared" si="19"/>
        <v>0</v>
      </c>
      <c r="AF58" s="123">
        <f t="shared" si="20"/>
        <v>0</v>
      </c>
      <c r="AG58" s="123">
        <f t="shared" si="14"/>
        <v>100</v>
      </c>
      <c r="AH58" s="123">
        <f t="shared" si="15"/>
        <v>71.428571428571431</v>
      </c>
    </row>
    <row r="59" spans="1:34" s="51" customFormat="1" x14ac:dyDescent="0.4">
      <c r="A59" s="62">
        <v>55</v>
      </c>
      <c r="B59" s="63" t="s">
        <v>63</v>
      </c>
      <c r="C59" s="64" t="s">
        <v>66</v>
      </c>
      <c r="D59" s="63" t="s">
        <v>173</v>
      </c>
      <c r="E59" s="115">
        <v>5</v>
      </c>
      <c r="F59" s="101">
        <v>4</v>
      </c>
      <c r="G59" s="83">
        <v>0.33</v>
      </c>
      <c r="H59" s="132">
        <v>-5896833.79</v>
      </c>
      <c r="I59" s="93" t="s">
        <v>6</v>
      </c>
      <c r="J59" s="116">
        <f t="shared" si="21"/>
        <v>0</v>
      </c>
      <c r="K59" s="116">
        <f t="shared" si="22"/>
        <v>100</v>
      </c>
      <c r="L59" s="116">
        <f t="shared" si="23"/>
        <v>100</v>
      </c>
      <c r="M59" s="116">
        <f t="shared" si="24"/>
        <v>0</v>
      </c>
      <c r="N59" s="117">
        <f t="shared" si="25"/>
        <v>57.142857142857139</v>
      </c>
      <c r="O59" s="101">
        <v>4</v>
      </c>
      <c r="P59" s="82">
        <f t="shared" si="6"/>
        <v>57.142857142857139</v>
      </c>
      <c r="Q59" s="67">
        <v>-491402.81583333336</v>
      </c>
      <c r="R59" s="63"/>
      <c r="S59" s="133">
        <v>0</v>
      </c>
      <c r="T59" s="133">
        <v>0</v>
      </c>
      <c r="U59" s="136">
        <v>1</v>
      </c>
      <c r="V59" s="135">
        <v>1</v>
      </c>
      <c r="W59" s="133">
        <v>1</v>
      </c>
      <c r="X59" s="133">
        <v>1</v>
      </c>
      <c r="Y59" s="133">
        <v>0</v>
      </c>
      <c r="Z59" s="119">
        <f t="shared" si="7"/>
        <v>4</v>
      </c>
      <c r="AA59" s="123">
        <f t="shared" si="8"/>
        <v>0</v>
      </c>
      <c r="AB59" s="123">
        <f t="shared" si="16"/>
        <v>0</v>
      </c>
      <c r="AC59" s="123">
        <f t="shared" si="17"/>
        <v>50</v>
      </c>
      <c r="AD59" s="123">
        <f t="shared" si="18"/>
        <v>50</v>
      </c>
      <c r="AE59" s="123">
        <f t="shared" si="19"/>
        <v>50</v>
      </c>
      <c r="AF59" s="123">
        <f t="shared" si="20"/>
        <v>50</v>
      </c>
      <c r="AG59" s="123">
        <f t="shared" si="14"/>
        <v>0</v>
      </c>
      <c r="AH59" s="123">
        <f t="shared" si="15"/>
        <v>57.142857142857139</v>
      </c>
    </row>
    <row r="60" spans="1:34" s="51" customFormat="1" x14ac:dyDescent="0.4">
      <c r="A60" s="62">
        <v>56</v>
      </c>
      <c r="B60" s="63" t="s">
        <v>63</v>
      </c>
      <c r="C60" s="64" t="s">
        <v>67</v>
      </c>
      <c r="D60" s="63" t="s">
        <v>174</v>
      </c>
      <c r="E60" s="115">
        <v>5</v>
      </c>
      <c r="F60" s="87">
        <v>2</v>
      </c>
      <c r="G60" s="66">
        <v>0.52</v>
      </c>
      <c r="H60" s="132">
        <v>3974073.1</v>
      </c>
      <c r="I60" s="68"/>
      <c r="J60" s="116">
        <f t="shared" si="21"/>
        <v>50</v>
      </c>
      <c r="K60" s="116">
        <f t="shared" si="22"/>
        <v>50</v>
      </c>
      <c r="L60" s="116">
        <f t="shared" si="23"/>
        <v>50</v>
      </c>
      <c r="M60" s="116">
        <f t="shared" si="24"/>
        <v>100</v>
      </c>
      <c r="N60" s="117">
        <f t="shared" si="25"/>
        <v>57.142857142857139</v>
      </c>
      <c r="O60" s="87">
        <v>2</v>
      </c>
      <c r="P60" s="82">
        <f t="shared" si="6"/>
        <v>57.142857142857139</v>
      </c>
      <c r="Q60" s="67">
        <v>331172.75833333336</v>
      </c>
      <c r="R60" s="63"/>
      <c r="S60" s="133">
        <v>0</v>
      </c>
      <c r="T60" s="133">
        <v>1</v>
      </c>
      <c r="U60" s="136">
        <v>0</v>
      </c>
      <c r="V60" s="135">
        <v>1</v>
      </c>
      <c r="W60" s="133">
        <v>1</v>
      </c>
      <c r="X60" s="133">
        <v>0</v>
      </c>
      <c r="Y60" s="133">
        <v>1</v>
      </c>
      <c r="Z60" s="119">
        <f t="shared" si="7"/>
        <v>4</v>
      </c>
      <c r="AA60" s="123">
        <f t="shared" si="8"/>
        <v>0</v>
      </c>
      <c r="AB60" s="123">
        <f t="shared" si="16"/>
        <v>50</v>
      </c>
      <c r="AC60" s="123">
        <f t="shared" si="17"/>
        <v>0</v>
      </c>
      <c r="AD60" s="123">
        <f t="shared" si="18"/>
        <v>50</v>
      </c>
      <c r="AE60" s="123">
        <f t="shared" si="19"/>
        <v>50</v>
      </c>
      <c r="AF60" s="123">
        <f t="shared" si="20"/>
        <v>0</v>
      </c>
      <c r="AG60" s="123">
        <f t="shared" si="14"/>
        <v>100</v>
      </c>
      <c r="AH60" s="123">
        <f t="shared" si="15"/>
        <v>57.142857142857139</v>
      </c>
    </row>
    <row r="61" spans="1:34" s="51" customFormat="1" x14ac:dyDescent="0.4">
      <c r="A61" s="62">
        <v>57</v>
      </c>
      <c r="B61" s="63" t="s">
        <v>63</v>
      </c>
      <c r="C61" s="64" t="s">
        <v>68</v>
      </c>
      <c r="D61" s="63" t="s">
        <v>175</v>
      </c>
      <c r="E61" s="115">
        <v>15</v>
      </c>
      <c r="F61" s="101">
        <v>4</v>
      </c>
      <c r="G61" s="83">
        <v>0.34</v>
      </c>
      <c r="H61" s="132">
        <v>52641895.039999999</v>
      </c>
      <c r="I61" s="93" t="s">
        <v>209</v>
      </c>
      <c r="J61" s="116">
        <f t="shared" si="21"/>
        <v>100</v>
      </c>
      <c r="K61" s="116">
        <f t="shared" si="22"/>
        <v>100</v>
      </c>
      <c r="L61" s="116">
        <f t="shared" si="23"/>
        <v>50</v>
      </c>
      <c r="M61" s="116">
        <f t="shared" si="24"/>
        <v>100</v>
      </c>
      <c r="N61" s="117">
        <f t="shared" si="25"/>
        <v>85.714285714285708</v>
      </c>
      <c r="O61" s="101">
        <v>4</v>
      </c>
      <c r="P61" s="82">
        <f t="shared" si="6"/>
        <v>85.714285714285708</v>
      </c>
      <c r="Q61" s="67">
        <v>4386824.5866666669</v>
      </c>
      <c r="R61" s="63"/>
      <c r="S61" s="133">
        <v>1</v>
      </c>
      <c r="T61" s="133">
        <v>1</v>
      </c>
      <c r="U61" s="136">
        <v>1</v>
      </c>
      <c r="V61" s="135">
        <v>1</v>
      </c>
      <c r="W61" s="133">
        <v>1</v>
      </c>
      <c r="X61" s="133">
        <v>0</v>
      </c>
      <c r="Y61" s="133">
        <v>1</v>
      </c>
      <c r="Z61" s="119">
        <f t="shared" si="7"/>
        <v>6</v>
      </c>
      <c r="AA61" s="123">
        <f t="shared" si="8"/>
        <v>50</v>
      </c>
      <c r="AB61" s="123">
        <f t="shared" si="16"/>
        <v>50</v>
      </c>
      <c r="AC61" s="123">
        <f t="shared" si="17"/>
        <v>50</v>
      </c>
      <c r="AD61" s="123">
        <f t="shared" si="18"/>
        <v>50</v>
      </c>
      <c r="AE61" s="123">
        <f t="shared" si="19"/>
        <v>50</v>
      </c>
      <c r="AF61" s="123">
        <f t="shared" si="20"/>
        <v>0</v>
      </c>
      <c r="AG61" s="123">
        <f t="shared" si="14"/>
        <v>100</v>
      </c>
      <c r="AH61" s="123">
        <f t="shared" si="15"/>
        <v>85.714285714285708</v>
      </c>
    </row>
    <row r="62" spans="1:34" s="51" customFormat="1" x14ac:dyDescent="0.4">
      <c r="A62" s="62">
        <v>58</v>
      </c>
      <c r="B62" s="63" t="s">
        <v>63</v>
      </c>
      <c r="C62" s="64" t="s">
        <v>69</v>
      </c>
      <c r="D62" s="63" t="s">
        <v>176</v>
      </c>
      <c r="E62" s="115">
        <v>5</v>
      </c>
      <c r="F62" s="81">
        <v>1</v>
      </c>
      <c r="G62" s="66">
        <v>4.1900000000000004</v>
      </c>
      <c r="H62" s="132">
        <v>-2763592.78</v>
      </c>
      <c r="I62" s="68"/>
      <c r="J62" s="116">
        <f t="shared" si="21"/>
        <v>100</v>
      </c>
      <c r="K62" s="116">
        <f t="shared" si="22"/>
        <v>100</v>
      </c>
      <c r="L62" s="116">
        <f t="shared" si="23"/>
        <v>100</v>
      </c>
      <c r="M62" s="116">
        <f t="shared" si="24"/>
        <v>100</v>
      </c>
      <c r="N62" s="117">
        <f t="shared" si="25"/>
        <v>100</v>
      </c>
      <c r="O62" s="81">
        <v>1</v>
      </c>
      <c r="P62" s="82">
        <f t="shared" si="6"/>
        <v>100</v>
      </c>
      <c r="Q62" s="70">
        <v>-230299.39833333332</v>
      </c>
      <c r="R62" s="63"/>
      <c r="S62" s="133">
        <v>1</v>
      </c>
      <c r="T62" s="133">
        <v>1</v>
      </c>
      <c r="U62" s="136">
        <v>1</v>
      </c>
      <c r="V62" s="135">
        <v>1</v>
      </c>
      <c r="W62" s="133">
        <v>1</v>
      </c>
      <c r="X62" s="133">
        <v>1</v>
      </c>
      <c r="Y62" s="133">
        <v>1</v>
      </c>
      <c r="Z62" s="119">
        <f t="shared" si="7"/>
        <v>7</v>
      </c>
      <c r="AA62" s="123">
        <f t="shared" si="8"/>
        <v>50</v>
      </c>
      <c r="AB62" s="123">
        <f t="shared" si="16"/>
        <v>50</v>
      </c>
      <c r="AC62" s="123">
        <f t="shared" si="17"/>
        <v>50</v>
      </c>
      <c r="AD62" s="123">
        <f t="shared" si="18"/>
        <v>50</v>
      </c>
      <c r="AE62" s="123">
        <f t="shared" si="19"/>
        <v>50</v>
      </c>
      <c r="AF62" s="123">
        <f t="shared" si="20"/>
        <v>50</v>
      </c>
      <c r="AG62" s="123">
        <f t="shared" si="14"/>
        <v>100</v>
      </c>
      <c r="AH62" s="123">
        <f t="shared" si="15"/>
        <v>100</v>
      </c>
    </row>
    <row r="63" spans="1:34" s="51" customFormat="1" x14ac:dyDescent="0.4">
      <c r="A63" s="62">
        <v>59</v>
      </c>
      <c r="B63" s="63" t="s">
        <v>63</v>
      </c>
      <c r="C63" s="64" t="s">
        <v>70</v>
      </c>
      <c r="D63" s="63" t="s">
        <v>177</v>
      </c>
      <c r="E63" s="115">
        <v>2</v>
      </c>
      <c r="F63" s="103">
        <v>5</v>
      </c>
      <c r="G63" s="83">
        <v>0.44</v>
      </c>
      <c r="H63" s="132">
        <v>-1830478.31</v>
      </c>
      <c r="I63" s="93" t="s">
        <v>6</v>
      </c>
      <c r="J63" s="116">
        <f t="shared" si="21"/>
        <v>50</v>
      </c>
      <c r="K63" s="116">
        <f t="shared" si="22"/>
        <v>50</v>
      </c>
      <c r="L63" s="116">
        <f t="shared" si="23"/>
        <v>100</v>
      </c>
      <c r="M63" s="116">
        <f t="shared" si="24"/>
        <v>0</v>
      </c>
      <c r="N63" s="117">
        <f t="shared" si="25"/>
        <v>57.142857142857139</v>
      </c>
      <c r="O63" s="103">
        <v>5</v>
      </c>
      <c r="P63" s="82">
        <f t="shared" si="6"/>
        <v>57.142857142857139</v>
      </c>
      <c r="Q63" s="67">
        <v>-152539.85916666666</v>
      </c>
      <c r="R63" s="63"/>
      <c r="S63" s="133">
        <v>0</v>
      </c>
      <c r="T63" s="133">
        <v>1</v>
      </c>
      <c r="U63" s="136">
        <v>1</v>
      </c>
      <c r="V63" s="135">
        <v>0</v>
      </c>
      <c r="W63" s="133">
        <v>1</v>
      </c>
      <c r="X63" s="133">
        <v>1</v>
      </c>
      <c r="Y63" s="133">
        <v>0</v>
      </c>
      <c r="Z63" s="119">
        <f t="shared" si="7"/>
        <v>4</v>
      </c>
      <c r="AA63" s="123">
        <f t="shared" si="8"/>
        <v>0</v>
      </c>
      <c r="AB63" s="123">
        <f t="shared" si="16"/>
        <v>50</v>
      </c>
      <c r="AC63" s="123">
        <f t="shared" si="17"/>
        <v>50</v>
      </c>
      <c r="AD63" s="123">
        <f t="shared" si="18"/>
        <v>0</v>
      </c>
      <c r="AE63" s="123">
        <f t="shared" si="19"/>
        <v>50</v>
      </c>
      <c r="AF63" s="123">
        <f t="shared" si="20"/>
        <v>50</v>
      </c>
      <c r="AG63" s="123">
        <f t="shared" si="14"/>
        <v>0</v>
      </c>
      <c r="AH63" s="123">
        <f t="shared" si="15"/>
        <v>57.142857142857139</v>
      </c>
    </row>
    <row r="64" spans="1:34" s="51" customFormat="1" x14ac:dyDescent="0.4">
      <c r="A64" s="62">
        <v>60</v>
      </c>
      <c r="B64" s="63" t="s">
        <v>63</v>
      </c>
      <c r="C64" s="64" t="s">
        <v>71</v>
      </c>
      <c r="D64" s="63" t="s">
        <v>178</v>
      </c>
      <c r="E64" s="115">
        <v>6</v>
      </c>
      <c r="F64" s="77">
        <v>1</v>
      </c>
      <c r="G64" s="66">
        <v>1.43</v>
      </c>
      <c r="H64" s="132">
        <v>-9741108.7799999993</v>
      </c>
      <c r="I64" s="68"/>
      <c r="J64" s="116">
        <f t="shared" si="21"/>
        <v>0</v>
      </c>
      <c r="K64" s="116">
        <f t="shared" si="22"/>
        <v>100</v>
      </c>
      <c r="L64" s="116">
        <f t="shared" si="23"/>
        <v>0</v>
      </c>
      <c r="M64" s="116">
        <f t="shared" si="24"/>
        <v>0</v>
      </c>
      <c r="N64" s="117">
        <f t="shared" si="25"/>
        <v>28.571428571428569</v>
      </c>
      <c r="O64" s="77">
        <v>1</v>
      </c>
      <c r="P64" s="78">
        <f t="shared" si="6"/>
        <v>28.571428571428569</v>
      </c>
      <c r="Q64" s="67">
        <v>-811759.06499999994</v>
      </c>
      <c r="R64" s="63"/>
      <c r="S64" s="133">
        <v>0</v>
      </c>
      <c r="T64" s="133">
        <v>0</v>
      </c>
      <c r="U64" s="136">
        <v>1</v>
      </c>
      <c r="V64" s="135">
        <v>1</v>
      </c>
      <c r="W64" s="133">
        <v>0</v>
      </c>
      <c r="X64" s="133">
        <v>0</v>
      </c>
      <c r="Y64" s="133">
        <v>0</v>
      </c>
      <c r="Z64" s="119">
        <f t="shared" si="7"/>
        <v>2</v>
      </c>
      <c r="AA64" s="123">
        <f t="shared" si="8"/>
        <v>0</v>
      </c>
      <c r="AB64" s="123">
        <f t="shared" si="16"/>
        <v>0</v>
      </c>
      <c r="AC64" s="123">
        <f t="shared" si="17"/>
        <v>50</v>
      </c>
      <c r="AD64" s="123">
        <f t="shared" si="18"/>
        <v>50</v>
      </c>
      <c r="AE64" s="123">
        <f t="shared" si="19"/>
        <v>0</v>
      </c>
      <c r="AF64" s="123">
        <f t="shared" si="20"/>
        <v>0</v>
      </c>
      <c r="AG64" s="123">
        <f t="shared" si="14"/>
        <v>0</v>
      </c>
      <c r="AH64" s="123">
        <f t="shared" si="15"/>
        <v>28.571428571428569</v>
      </c>
    </row>
    <row r="65" spans="1:34" s="51" customFormat="1" x14ac:dyDescent="0.4">
      <c r="A65" s="62">
        <v>61</v>
      </c>
      <c r="B65" s="63" t="s">
        <v>63</v>
      </c>
      <c r="C65" s="64" t="s">
        <v>72</v>
      </c>
      <c r="D65" s="63" t="s">
        <v>179</v>
      </c>
      <c r="E65" s="115">
        <v>5</v>
      </c>
      <c r="F65" s="79">
        <v>1</v>
      </c>
      <c r="G65" s="66">
        <v>1.32</v>
      </c>
      <c r="H65" s="132">
        <v>-6179607.7999999998</v>
      </c>
      <c r="I65" s="68"/>
      <c r="J65" s="116">
        <f t="shared" si="21"/>
        <v>0</v>
      </c>
      <c r="K65" s="116">
        <f t="shared" si="22"/>
        <v>100</v>
      </c>
      <c r="L65" s="116">
        <f t="shared" si="23"/>
        <v>0</v>
      </c>
      <c r="M65" s="116">
        <f t="shared" si="24"/>
        <v>100</v>
      </c>
      <c r="N65" s="117">
        <f t="shared" si="25"/>
        <v>42.857142857142854</v>
      </c>
      <c r="O65" s="79">
        <v>1</v>
      </c>
      <c r="P65" s="78">
        <f t="shared" si="6"/>
        <v>42.857142857142854</v>
      </c>
      <c r="Q65" s="67">
        <v>-514967.31666666665</v>
      </c>
      <c r="R65" s="63"/>
      <c r="S65" s="133">
        <v>0</v>
      </c>
      <c r="T65" s="133">
        <v>0</v>
      </c>
      <c r="U65" s="136">
        <v>1</v>
      </c>
      <c r="V65" s="135">
        <v>1</v>
      </c>
      <c r="W65" s="133">
        <v>0</v>
      </c>
      <c r="X65" s="133">
        <v>0</v>
      </c>
      <c r="Y65" s="133">
        <v>1</v>
      </c>
      <c r="Z65" s="119">
        <f t="shared" si="7"/>
        <v>3</v>
      </c>
      <c r="AA65" s="123">
        <f t="shared" si="8"/>
        <v>0</v>
      </c>
      <c r="AB65" s="123">
        <f t="shared" si="16"/>
        <v>0</v>
      </c>
      <c r="AC65" s="123">
        <f t="shared" si="17"/>
        <v>50</v>
      </c>
      <c r="AD65" s="123">
        <f t="shared" si="18"/>
        <v>50</v>
      </c>
      <c r="AE65" s="123">
        <f t="shared" si="19"/>
        <v>0</v>
      </c>
      <c r="AF65" s="123">
        <f t="shared" si="20"/>
        <v>0</v>
      </c>
      <c r="AG65" s="123">
        <f t="shared" si="14"/>
        <v>100</v>
      </c>
      <c r="AH65" s="123">
        <f t="shared" si="15"/>
        <v>42.857142857142854</v>
      </c>
    </row>
    <row r="66" spans="1:34" s="51" customFormat="1" x14ac:dyDescent="0.4">
      <c r="A66" s="62">
        <v>62</v>
      </c>
      <c r="B66" s="63" t="s">
        <v>73</v>
      </c>
      <c r="C66" s="64" t="s">
        <v>74</v>
      </c>
      <c r="D66" s="63" t="s">
        <v>73</v>
      </c>
      <c r="E66" s="115">
        <v>16</v>
      </c>
      <c r="F66" s="79">
        <v>1</v>
      </c>
      <c r="G66" s="66">
        <v>2.04</v>
      </c>
      <c r="H66" s="132">
        <v>8067690.6399999997</v>
      </c>
      <c r="I66" s="68"/>
      <c r="J66" s="116">
        <f t="shared" si="21"/>
        <v>50</v>
      </c>
      <c r="K66" s="116">
        <f t="shared" si="22"/>
        <v>100</v>
      </c>
      <c r="L66" s="116">
        <f t="shared" si="23"/>
        <v>0</v>
      </c>
      <c r="M66" s="116">
        <f t="shared" si="24"/>
        <v>100</v>
      </c>
      <c r="N66" s="117">
        <f t="shared" si="25"/>
        <v>57.142857142857139</v>
      </c>
      <c r="O66" s="79">
        <v>1</v>
      </c>
      <c r="P66" s="82">
        <f t="shared" si="6"/>
        <v>57.142857142857139</v>
      </c>
      <c r="Q66" s="67">
        <v>672307.55333333334</v>
      </c>
      <c r="R66" s="63"/>
      <c r="S66" s="133">
        <v>0</v>
      </c>
      <c r="T66" s="133">
        <v>1</v>
      </c>
      <c r="U66" s="136">
        <v>1</v>
      </c>
      <c r="V66" s="135">
        <v>1</v>
      </c>
      <c r="W66" s="133">
        <v>0</v>
      </c>
      <c r="X66" s="133">
        <v>0</v>
      </c>
      <c r="Y66" s="133">
        <v>1</v>
      </c>
      <c r="Z66" s="119">
        <f t="shared" si="7"/>
        <v>4</v>
      </c>
      <c r="AA66" s="123">
        <f t="shared" si="8"/>
        <v>0</v>
      </c>
      <c r="AB66" s="123">
        <f t="shared" si="16"/>
        <v>50</v>
      </c>
      <c r="AC66" s="123">
        <f t="shared" si="17"/>
        <v>50</v>
      </c>
      <c r="AD66" s="123">
        <f t="shared" si="18"/>
        <v>50</v>
      </c>
      <c r="AE66" s="123">
        <f t="shared" si="19"/>
        <v>0</v>
      </c>
      <c r="AF66" s="123">
        <f t="shared" si="20"/>
        <v>0</v>
      </c>
      <c r="AG66" s="123">
        <f t="shared" si="14"/>
        <v>100</v>
      </c>
      <c r="AH66" s="123">
        <f t="shared" si="15"/>
        <v>57.142857142857139</v>
      </c>
    </row>
    <row r="67" spans="1:34" s="51" customFormat="1" x14ac:dyDescent="0.4">
      <c r="A67" s="62">
        <v>63</v>
      </c>
      <c r="B67" s="63" t="s">
        <v>73</v>
      </c>
      <c r="C67" s="64" t="s">
        <v>75</v>
      </c>
      <c r="D67" s="63" t="s">
        <v>180</v>
      </c>
      <c r="E67" s="115">
        <v>10</v>
      </c>
      <c r="F67" s="79">
        <v>1</v>
      </c>
      <c r="G67" s="66">
        <v>1.36</v>
      </c>
      <c r="H67" s="132">
        <v>-19364903.789999999</v>
      </c>
      <c r="I67" s="68"/>
      <c r="J67" s="116">
        <f t="shared" si="21"/>
        <v>50</v>
      </c>
      <c r="K67" s="116">
        <f t="shared" si="22"/>
        <v>100</v>
      </c>
      <c r="L67" s="116">
        <f t="shared" si="23"/>
        <v>100</v>
      </c>
      <c r="M67" s="116">
        <f t="shared" si="24"/>
        <v>100</v>
      </c>
      <c r="N67" s="117">
        <f t="shared" si="25"/>
        <v>85.714285714285708</v>
      </c>
      <c r="O67" s="79">
        <v>1</v>
      </c>
      <c r="P67" s="82">
        <f t="shared" si="6"/>
        <v>85.714285714285708</v>
      </c>
      <c r="Q67" s="67">
        <v>-1613741.9824999999</v>
      </c>
      <c r="R67" s="63"/>
      <c r="S67" s="133">
        <v>0</v>
      </c>
      <c r="T67" s="133">
        <v>1</v>
      </c>
      <c r="U67" s="136">
        <v>1</v>
      </c>
      <c r="V67" s="135">
        <v>1</v>
      </c>
      <c r="W67" s="133">
        <v>1</v>
      </c>
      <c r="X67" s="133">
        <v>1</v>
      </c>
      <c r="Y67" s="133">
        <v>1</v>
      </c>
      <c r="Z67" s="119">
        <f t="shared" si="7"/>
        <v>6</v>
      </c>
      <c r="AA67" s="123">
        <f t="shared" si="8"/>
        <v>0</v>
      </c>
      <c r="AB67" s="123">
        <f t="shared" si="16"/>
        <v>50</v>
      </c>
      <c r="AC67" s="123">
        <f t="shared" si="17"/>
        <v>50</v>
      </c>
      <c r="AD67" s="123">
        <f t="shared" si="18"/>
        <v>50</v>
      </c>
      <c r="AE67" s="123">
        <f t="shared" si="19"/>
        <v>50</v>
      </c>
      <c r="AF67" s="123">
        <f t="shared" si="20"/>
        <v>50</v>
      </c>
      <c r="AG67" s="123">
        <f t="shared" si="14"/>
        <v>100</v>
      </c>
      <c r="AH67" s="123">
        <f t="shared" si="15"/>
        <v>85.714285714285708</v>
      </c>
    </row>
    <row r="68" spans="1:34" s="51" customFormat="1" x14ac:dyDescent="0.4">
      <c r="A68" s="62">
        <v>64</v>
      </c>
      <c r="B68" s="63" t="s">
        <v>73</v>
      </c>
      <c r="C68" s="64" t="s">
        <v>76</v>
      </c>
      <c r="D68" s="63" t="s">
        <v>181</v>
      </c>
      <c r="E68" s="115">
        <v>6</v>
      </c>
      <c r="F68" s="81">
        <v>1</v>
      </c>
      <c r="G68" s="66">
        <v>2.38</v>
      </c>
      <c r="H68" s="132">
        <v>-11273575.27</v>
      </c>
      <c r="I68" s="68"/>
      <c r="J68" s="116">
        <f t="shared" si="21"/>
        <v>50</v>
      </c>
      <c r="K68" s="116">
        <f t="shared" si="22"/>
        <v>100</v>
      </c>
      <c r="L68" s="116">
        <f t="shared" si="23"/>
        <v>0</v>
      </c>
      <c r="M68" s="116">
        <f t="shared" si="24"/>
        <v>0</v>
      </c>
      <c r="N68" s="117">
        <f t="shared" si="25"/>
        <v>42.857142857142854</v>
      </c>
      <c r="O68" s="81">
        <v>1</v>
      </c>
      <c r="P68" s="78">
        <f t="shared" si="6"/>
        <v>42.857142857142854</v>
      </c>
      <c r="Q68" s="67">
        <v>-939464.60583333333</v>
      </c>
      <c r="R68" s="63"/>
      <c r="S68" s="133">
        <v>0</v>
      </c>
      <c r="T68" s="133">
        <v>1</v>
      </c>
      <c r="U68" s="136">
        <v>1</v>
      </c>
      <c r="V68" s="135">
        <v>1</v>
      </c>
      <c r="W68" s="133">
        <v>0</v>
      </c>
      <c r="X68" s="133">
        <v>0</v>
      </c>
      <c r="Y68" s="133">
        <v>0</v>
      </c>
      <c r="Z68" s="119">
        <f t="shared" si="7"/>
        <v>3</v>
      </c>
      <c r="AA68" s="123">
        <f t="shared" si="8"/>
        <v>0</v>
      </c>
      <c r="AB68" s="123">
        <f t="shared" si="16"/>
        <v>50</v>
      </c>
      <c r="AC68" s="123">
        <f t="shared" si="17"/>
        <v>50</v>
      </c>
      <c r="AD68" s="123">
        <f t="shared" si="18"/>
        <v>50</v>
      </c>
      <c r="AE68" s="123">
        <f t="shared" si="19"/>
        <v>0</v>
      </c>
      <c r="AF68" s="123">
        <f t="shared" si="20"/>
        <v>0</v>
      </c>
      <c r="AG68" s="123">
        <f t="shared" si="14"/>
        <v>0</v>
      </c>
      <c r="AH68" s="123">
        <f t="shared" si="15"/>
        <v>42.857142857142854</v>
      </c>
    </row>
    <row r="69" spans="1:34" s="51" customFormat="1" x14ac:dyDescent="0.4">
      <c r="A69" s="62">
        <v>65</v>
      </c>
      <c r="B69" s="63" t="s">
        <v>73</v>
      </c>
      <c r="C69" s="64" t="s">
        <v>77</v>
      </c>
      <c r="D69" s="63" t="s">
        <v>182</v>
      </c>
      <c r="E69" s="115">
        <v>12</v>
      </c>
      <c r="F69" s="65">
        <v>2</v>
      </c>
      <c r="G69" s="66">
        <v>0.9</v>
      </c>
      <c r="H69" s="132">
        <v>-1588828.99</v>
      </c>
      <c r="I69" s="68"/>
      <c r="J69" s="116">
        <f t="shared" ref="J69:J92" si="26">AA69+AB69</f>
        <v>100</v>
      </c>
      <c r="K69" s="116">
        <f t="shared" ref="K69:K92" si="27">AC69+AD69</f>
        <v>100</v>
      </c>
      <c r="L69" s="116">
        <f t="shared" ref="L69:L92" si="28">AE69+AF69</f>
        <v>50</v>
      </c>
      <c r="M69" s="116">
        <f t="shared" ref="M69:M92" si="29">AG69</f>
        <v>100</v>
      </c>
      <c r="N69" s="117">
        <f t="shared" ref="N69:N92" si="30">(S69+T69+U69+V69+W69+X69+Y69)/7*100</f>
        <v>85.714285714285708</v>
      </c>
      <c r="O69" s="65">
        <v>2</v>
      </c>
      <c r="P69" s="82">
        <f t="shared" si="6"/>
        <v>85.714285714285708</v>
      </c>
      <c r="Q69" s="70">
        <v>-132402.41583333333</v>
      </c>
      <c r="R69" s="63"/>
      <c r="S69" s="133">
        <v>1</v>
      </c>
      <c r="T69" s="133">
        <v>1</v>
      </c>
      <c r="U69" s="136">
        <v>1</v>
      </c>
      <c r="V69" s="135">
        <v>1</v>
      </c>
      <c r="W69" s="133">
        <v>1</v>
      </c>
      <c r="X69" s="133">
        <v>0</v>
      </c>
      <c r="Y69" s="133">
        <v>1</v>
      </c>
      <c r="Z69" s="119">
        <f t="shared" si="7"/>
        <v>6</v>
      </c>
      <c r="AA69" s="123">
        <f t="shared" si="8"/>
        <v>50</v>
      </c>
      <c r="AB69" s="123">
        <f t="shared" si="16"/>
        <v>50</v>
      </c>
      <c r="AC69" s="123">
        <f t="shared" si="17"/>
        <v>50</v>
      </c>
      <c r="AD69" s="123">
        <f t="shared" si="18"/>
        <v>50</v>
      </c>
      <c r="AE69" s="123">
        <f t="shared" si="19"/>
        <v>50</v>
      </c>
      <c r="AF69" s="123">
        <f t="shared" si="20"/>
        <v>0</v>
      </c>
      <c r="AG69" s="123">
        <f t="shared" si="14"/>
        <v>100</v>
      </c>
      <c r="AH69" s="123">
        <f t="shared" si="15"/>
        <v>85.714285714285708</v>
      </c>
    </row>
    <row r="70" spans="1:34" s="51" customFormat="1" x14ac:dyDescent="0.4">
      <c r="A70" s="62">
        <v>66</v>
      </c>
      <c r="B70" s="63" t="s">
        <v>73</v>
      </c>
      <c r="C70" s="64" t="s">
        <v>78</v>
      </c>
      <c r="D70" s="63" t="s">
        <v>183</v>
      </c>
      <c r="E70" s="115">
        <v>10</v>
      </c>
      <c r="F70" s="77">
        <v>1</v>
      </c>
      <c r="G70" s="66">
        <v>1.71</v>
      </c>
      <c r="H70" s="132">
        <v>-2246904.0099999998</v>
      </c>
      <c r="I70" s="68"/>
      <c r="J70" s="116">
        <f t="shared" si="26"/>
        <v>0</v>
      </c>
      <c r="K70" s="116">
        <f t="shared" si="27"/>
        <v>0</v>
      </c>
      <c r="L70" s="116">
        <f t="shared" si="28"/>
        <v>0</v>
      </c>
      <c r="M70" s="116">
        <f t="shared" si="29"/>
        <v>0</v>
      </c>
      <c r="N70" s="117">
        <f t="shared" si="30"/>
        <v>0</v>
      </c>
      <c r="O70" s="77">
        <v>1</v>
      </c>
      <c r="P70" s="78">
        <f t="shared" ref="P70:P92" si="31">N70</f>
        <v>0</v>
      </c>
      <c r="Q70" s="67">
        <v>-187242.00083333332</v>
      </c>
      <c r="R70" s="63"/>
      <c r="S70" s="133">
        <v>0</v>
      </c>
      <c r="T70" s="133">
        <v>0</v>
      </c>
      <c r="U70" s="136">
        <v>0</v>
      </c>
      <c r="V70" s="135">
        <v>0</v>
      </c>
      <c r="W70" s="133">
        <v>0</v>
      </c>
      <c r="X70" s="133">
        <v>0</v>
      </c>
      <c r="Y70" s="133">
        <v>0</v>
      </c>
      <c r="Z70" s="119">
        <f t="shared" ref="Z70:Z92" si="32">S70+T70+U70+V70+W70+X70+Y70</f>
        <v>0</v>
      </c>
      <c r="AA70" s="123">
        <f t="shared" ref="AA70:AA92" si="33">IF(S70=1,50,0)</f>
        <v>0</v>
      </c>
      <c r="AB70" s="123">
        <f t="shared" si="16"/>
        <v>0</v>
      </c>
      <c r="AC70" s="123">
        <f t="shared" si="17"/>
        <v>0</v>
      </c>
      <c r="AD70" s="123">
        <f t="shared" si="18"/>
        <v>0</v>
      </c>
      <c r="AE70" s="123">
        <f t="shared" si="19"/>
        <v>0</v>
      </c>
      <c r="AF70" s="123">
        <f t="shared" si="20"/>
        <v>0</v>
      </c>
      <c r="AG70" s="123">
        <f t="shared" ref="AG70:AG92" si="34">IF(Y70=1,100,0)</f>
        <v>0</v>
      </c>
      <c r="AH70" s="123">
        <f t="shared" ref="AH70:AH92" si="35">Z70/7*100</f>
        <v>0</v>
      </c>
    </row>
    <row r="71" spans="1:34" s="51" customFormat="1" x14ac:dyDescent="0.4">
      <c r="A71" s="62">
        <v>67</v>
      </c>
      <c r="B71" s="63" t="s">
        <v>73</v>
      </c>
      <c r="C71" s="64" t="s">
        <v>79</v>
      </c>
      <c r="D71" s="63" t="s">
        <v>184</v>
      </c>
      <c r="E71" s="115">
        <v>5</v>
      </c>
      <c r="F71" s="79">
        <v>1</v>
      </c>
      <c r="G71" s="66">
        <v>1.25</v>
      </c>
      <c r="H71" s="132">
        <v>-11738318.4</v>
      </c>
      <c r="I71" s="68"/>
      <c r="J71" s="116">
        <f t="shared" si="26"/>
        <v>50</v>
      </c>
      <c r="K71" s="116">
        <f t="shared" si="27"/>
        <v>50</v>
      </c>
      <c r="L71" s="116">
        <f t="shared" si="28"/>
        <v>0</v>
      </c>
      <c r="M71" s="116">
        <f t="shared" si="29"/>
        <v>0</v>
      </c>
      <c r="N71" s="117">
        <f t="shared" si="30"/>
        <v>28.571428571428569</v>
      </c>
      <c r="O71" s="79">
        <v>1</v>
      </c>
      <c r="P71" s="78">
        <f t="shared" si="31"/>
        <v>28.571428571428569</v>
      </c>
      <c r="Q71" s="70">
        <v>-978193.20000000007</v>
      </c>
      <c r="R71" s="63"/>
      <c r="S71" s="133">
        <v>0</v>
      </c>
      <c r="T71" s="133">
        <v>1</v>
      </c>
      <c r="U71" s="136">
        <v>0</v>
      </c>
      <c r="V71" s="135">
        <v>1</v>
      </c>
      <c r="W71" s="133">
        <v>0</v>
      </c>
      <c r="X71" s="133">
        <v>0</v>
      </c>
      <c r="Y71" s="133">
        <v>0</v>
      </c>
      <c r="Z71" s="119">
        <f t="shared" si="32"/>
        <v>2</v>
      </c>
      <c r="AA71" s="123">
        <f t="shared" si="33"/>
        <v>0</v>
      </c>
      <c r="AB71" s="123">
        <f t="shared" si="16"/>
        <v>50</v>
      </c>
      <c r="AC71" s="123">
        <f t="shared" si="17"/>
        <v>0</v>
      </c>
      <c r="AD71" s="123">
        <f t="shared" si="18"/>
        <v>50</v>
      </c>
      <c r="AE71" s="123">
        <f t="shared" si="19"/>
        <v>0</v>
      </c>
      <c r="AF71" s="123">
        <f t="shared" si="20"/>
        <v>0</v>
      </c>
      <c r="AG71" s="123">
        <f t="shared" si="34"/>
        <v>0</v>
      </c>
      <c r="AH71" s="123">
        <f t="shared" si="35"/>
        <v>28.571428571428569</v>
      </c>
    </row>
    <row r="72" spans="1:34" s="51" customFormat="1" x14ac:dyDescent="0.4">
      <c r="A72" s="62">
        <v>68</v>
      </c>
      <c r="B72" s="63" t="s">
        <v>80</v>
      </c>
      <c r="C72" s="64" t="s">
        <v>81</v>
      </c>
      <c r="D72" s="63" t="s">
        <v>80</v>
      </c>
      <c r="E72" s="115">
        <v>20</v>
      </c>
      <c r="F72" s="92">
        <v>0</v>
      </c>
      <c r="G72" s="66">
        <v>1.54</v>
      </c>
      <c r="H72" s="132">
        <v>149277284.09</v>
      </c>
      <c r="I72" s="68"/>
      <c r="J72" s="116">
        <f t="shared" si="26"/>
        <v>100</v>
      </c>
      <c r="K72" s="116">
        <f t="shared" si="27"/>
        <v>100</v>
      </c>
      <c r="L72" s="116">
        <f t="shared" si="28"/>
        <v>50</v>
      </c>
      <c r="M72" s="116">
        <f t="shared" si="29"/>
        <v>100</v>
      </c>
      <c r="N72" s="117">
        <f t="shared" si="30"/>
        <v>85.714285714285708</v>
      </c>
      <c r="O72" s="92">
        <v>0</v>
      </c>
      <c r="P72" s="82">
        <f t="shared" si="31"/>
        <v>85.714285714285708</v>
      </c>
      <c r="Q72" s="67">
        <v>12439773.674166666</v>
      </c>
      <c r="R72" s="63"/>
      <c r="S72" s="133">
        <v>1</v>
      </c>
      <c r="T72" s="133">
        <v>1</v>
      </c>
      <c r="U72" s="136">
        <v>1</v>
      </c>
      <c r="V72" s="135">
        <v>1</v>
      </c>
      <c r="W72" s="133">
        <v>0</v>
      </c>
      <c r="X72" s="133">
        <v>1</v>
      </c>
      <c r="Y72" s="133">
        <v>1</v>
      </c>
      <c r="Z72" s="119">
        <f t="shared" si="32"/>
        <v>6</v>
      </c>
      <c r="AA72" s="123">
        <f t="shared" si="33"/>
        <v>50</v>
      </c>
      <c r="AB72" s="123">
        <f t="shared" si="16"/>
        <v>50</v>
      </c>
      <c r="AC72" s="123">
        <f t="shared" si="17"/>
        <v>50</v>
      </c>
      <c r="AD72" s="123">
        <f t="shared" si="18"/>
        <v>50</v>
      </c>
      <c r="AE72" s="123">
        <f t="shared" si="19"/>
        <v>0</v>
      </c>
      <c r="AF72" s="123">
        <f t="shared" si="20"/>
        <v>50</v>
      </c>
      <c r="AG72" s="123">
        <f t="shared" si="34"/>
        <v>100</v>
      </c>
      <c r="AH72" s="123">
        <f t="shared" si="35"/>
        <v>85.714285714285708</v>
      </c>
    </row>
    <row r="73" spans="1:34" s="51" customFormat="1" x14ac:dyDescent="0.4">
      <c r="A73" s="62">
        <v>69</v>
      </c>
      <c r="B73" s="63" t="s">
        <v>80</v>
      </c>
      <c r="C73" s="64" t="s">
        <v>82</v>
      </c>
      <c r="D73" s="63" t="s">
        <v>185</v>
      </c>
      <c r="E73" s="115">
        <v>10</v>
      </c>
      <c r="F73" s="88">
        <v>6</v>
      </c>
      <c r="G73" s="66">
        <v>0.57999999999999996</v>
      </c>
      <c r="H73" s="132">
        <v>-8221075.6799999997</v>
      </c>
      <c r="I73" s="93" t="s">
        <v>6</v>
      </c>
      <c r="J73" s="116">
        <f t="shared" si="26"/>
        <v>50</v>
      </c>
      <c r="K73" s="116">
        <f t="shared" si="27"/>
        <v>100</v>
      </c>
      <c r="L73" s="116">
        <f t="shared" si="28"/>
        <v>50</v>
      </c>
      <c r="M73" s="116">
        <f t="shared" si="29"/>
        <v>100</v>
      </c>
      <c r="N73" s="117">
        <f t="shared" si="30"/>
        <v>71.428571428571431</v>
      </c>
      <c r="O73" s="88">
        <v>6</v>
      </c>
      <c r="P73" s="82">
        <f t="shared" si="31"/>
        <v>71.428571428571431</v>
      </c>
      <c r="Q73" s="67">
        <v>-685089.64</v>
      </c>
      <c r="R73" s="63"/>
      <c r="S73" s="133">
        <v>0</v>
      </c>
      <c r="T73" s="133">
        <v>1</v>
      </c>
      <c r="U73" s="136">
        <v>1</v>
      </c>
      <c r="V73" s="135">
        <v>1</v>
      </c>
      <c r="W73" s="133">
        <v>1</v>
      </c>
      <c r="X73" s="133">
        <v>0</v>
      </c>
      <c r="Y73" s="133">
        <v>1</v>
      </c>
      <c r="Z73" s="119">
        <f t="shared" si="32"/>
        <v>5</v>
      </c>
      <c r="AA73" s="123">
        <f t="shared" si="33"/>
        <v>0</v>
      </c>
      <c r="AB73" s="123">
        <f t="shared" si="16"/>
        <v>50</v>
      </c>
      <c r="AC73" s="123">
        <f t="shared" si="17"/>
        <v>50</v>
      </c>
      <c r="AD73" s="123">
        <f t="shared" si="18"/>
        <v>50</v>
      </c>
      <c r="AE73" s="123">
        <f t="shared" si="19"/>
        <v>50</v>
      </c>
      <c r="AF73" s="123">
        <f t="shared" si="20"/>
        <v>0</v>
      </c>
      <c r="AG73" s="123">
        <f t="shared" si="34"/>
        <v>100</v>
      </c>
      <c r="AH73" s="123">
        <f t="shared" si="35"/>
        <v>71.428571428571431</v>
      </c>
    </row>
    <row r="74" spans="1:34" s="51" customFormat="1" x14ac:dyDescent="0.4">
      <c r="A74" s="62">
        <v>70</v>
      </c>
      <c r="B74" s="63" t="s">
        <v>80</v>
      </c>
      <c r="C74" s="64" t="s">
        <v>83</v>
      </c>
      <c r="D74" s="63" t="s">
        <v>186</v>
      </c>
      <c r="E74" s="115">
        <v>9</v>
      </c>
      <c r="F74" s="103">
        <v>5</v>
      </c>
      <c r="G74" s="83">
        <v>0.31</v>
      </c>
      <c r="H74" s="132">
        <v>5318498.8499999996</v>
      </c>
      <c r="I74" s="93" t="s">
        <v>209</v>
      </c>
      <c r="J74" s="116">
        <f t="shared" si="26"/>
        <v>50</v>
      </c>
      <c r="K74" s="116">
        <f t="shared" si="27"/>
        <v>100</v>
      </c>
      <c r="L74" s="116">
        <f t="shared" si="28"/>
        <v>0</v>
      </c>
      <c r="M74" s="116">
        <f t="shared" si="29"/>
        <v>0</v>
      </c>
      <c r="N74" s="117">
        <f t="shared" si="30"/>
        <v>42.857142857142854</v>
      </c>
      <c r="O74" s="103">
        <v>5</v>
      </c>
      <c r="P74" s="78">
        <f t="shared" si="31"/>
        <v>42.857142857142854</v>
      </c>
      <c r="Q74" s="67">
        <v>443208.23749999999</v>
      </c>
      <c r="R74" s="63"/>
      <c r="S74" s="133">
        <v>0</v>
      </c>
      <c r="T74" s="133">
        <v>1</v>
      </c>
      <c r="U74" s="136">
        <v>1</v>
      </c>
      <c r="V74" s="135">
        <v>1</v>
      </c>
      <c r="W74" s="133">
        <v>0</v>
      </c>
      <c r="X74" s="133">
        <v>0</v>
      </c>
      <c r="Y74" s="133">
        <v>0</v>
      </c>
      <c r="Z74" s="119">
        <f t="shared" si="32"/>
        <v>3</v>
      </c>
      <c r="AA74" s="123">
        <f t="shared" si="33"/>
        <v>0</v>
      </c>
      <c r="AB74" s="123">
        <f t="shared" si="16"/>
        <v>50</v>
      </c>
      <c r="AC74" s="123">
        <f t="shared" si="17"/>
        <v>50</v>
      </c>
      <c r="AD74" s="123">
        <f t="shared" si="18"/>
        <v>50</v>
      </c>
      <c r="AE74" s="123">
        <f t="shared" si="19"/>
        <v>0</v>
      </c>
      <c r="AF74" s="123">
        <f t="shared" si="20"/>
        <v>0</v>
      </c>
      <c r="AG74" s="123">
        <f t="shared" si="34"/>
        <v>0</v>
      </c>
      <c r="AH74" s="123">
        <f t="shared" si="35"/>
        <v>42.857142857142854</v>
      </c>
    </row>
    <row r="75" spans="1:34" s="51" customFormat="1" x14ac:dyDescent="0.4">
      <c r="A75" s="62">
        <v>71</v>
      </c>
      <c r="B75" s="63" t="s">
        <v>80</v>
      </c>
      <c r="C75" s="64" t="s">
        <v>84</v>
      </c>
      <c r="D75" s="63" t="s">
        <v>187</v>
      </c>
      <c r="E75" s="115">
        <v>16</v>
      </c>
      <c r="F75" s="102">
        <v>2</v>
      </c>
      <c r="G75" s="66">
        <v>0.72</v>
      </c>
      <c r="H75" s="132">
        <v>10527453.33</v>
      </c>
      <c r="I75" s="68"/>
      <c r="J75" s="116">
        <f t="shared" si="26"/>
        <v>50</v>
      </c>
      <c r="K75" s="116">
        <f t="shared" si="27"/>
        <v>100</v>
      </c>
      <c r="L75" s="116">
        <f t="shared" si="28"/>
        <v>50</v>
      </c>
      <c r="M75" s="116">
        <f t="shared" si="29"/>
        <v>0</v>
      </c>
      <c r="N75" s="117">
        <f t="shared" si="30"/>
        <v>57.142857142857139</v>
      </c>
      <c r="O75" s="102">
        <v>2</v>
      </c>
      <c r="P75" s="82">
        <f t="shared" si="31"/>
        <v>57.142857142857139</v>
      </c>
      <c r="Q75" s="70">
        <v>877287.77749999997</v>
      </c>
      <c r="R75" s="63"/>
      <c r="S75" s="133">
        <v>0</v>
      </c>
      <c r="T75" s="133">
        <v>1</v>
      </c>
      <c r="U75" s="136">
        <v>1</v>
      </c>
      <c r="V75" s="135">
        <v>1</v>
      </c>
      <c r="W75" s="133">
        <v>1</v>
      </c>
      <c r="X75" s="133">
        <v>0</v>
      </c>
      <c r="Y75" s="133">
        <v>0</v>
      </c>
      <c r="Z75" s="119">
        <f t="shared" si="32"/>
        <v>4</v>
      </c>
      <c r="AA75" s="123">
        <f t="shared" si="33"/>
        <v>0</v>
      </c>
      <c r="AB75" s="123">
        <f t="shared" si="16"/>
        <v>50</v>
      </c>
      <c r="AC75" s="123">
        <f t="shared" si="17"/>
        <v>50</v>
      </c>
      <c r="AD75" s="123">
        <f t="shared" si="18"/>
        <v>50</v>
      </c>
      <c r="AE75" s="123">
        <f t="shared" si="19"/>
        <v>50</v>
      </c>
      <c r="AF75" s="123">
        <f t="shared" si="20"/>
        <v>0</v>
      </c>
      <c r="AG75" s="123">
        <f t="shared" si="34"/>
        <v>0</v>
      </c>
      <c r="AH75" s="123">
        <f t="shared" si="35"/>
        <v>57.142857142857139</v>
      </c>
    </row>
    <row r="76" spans="1:34" s="51" customFormat="1" x14ac:dyDescent="0.4">
      <c r="A76" s="62">
        <v>72</v>
      </c>
      <c r="B76" s="63" t="s">
        <v>80</v>
      </c>
      <c r="C76" s="64" t="s">
        <v>85</v>
      </c>
      <c r="D76" s="63" t="s">
        <v>188</v>
      </c>
      <c r="E76" s="115">
        <v>2</v>
      </c>
      <c r="F76" s="84">
        <v>1</v>
      </c>
      <c r="G76" s="66">
        <v>6.05</v>
      </c>
      <c r="H76" s="132">
        <v>-889163.05</v>
      </c>
      <c r="I76" s="68"/>
      <c r="J76" s="116">
        <f t="shared" si="26"/>
        <v>0</v>
      </c>
      <c r="K76" s="116">
        <f t="shared" si="27"/>
        <v>50</v>
      </c>
      <c r="L76" s="116">
        <f t="shared" si="28"/>
        <v>50</v>
      </c>
      <c r="M76" s="116">
        <f t="shared" si="29"/>
        <v>0</v>
      </c>
      <c r="N76" s="117">
        <f t="shared" si="30"/>
        <v>28.571428571428569</v>
      </c>
      <c r="O76" s="84">
        <v>1</v>
      </c>
      <c r="P76" s="78">
        <f t="shared" si="31"/>
        <v>28.571428571428569</v>
      </c>
      <c r="Q76" s="67">
        <v>-74096.920833333337</v>
      </c>
      <c r="R76" s="63"/>
      <c r="S76" s="133">
        <v>0</v>
      </c>
      <c r="T76" s="133">
        <v>0</v>
      </c>
      <c r="U76" s="136">
        <v>1</v>
      </c>
      <c r="V76" s="135">
        <v>0</v>
      </c>
      <c r="W76" s="133">
        <v>0</v>
      </c>
      <c r="X76" s="133">
        <v>1</v>
      </c>
      <c r="Y76" s="133">
        <v>0</v>
      </c>
      <c r="Z76" s="119">
        <f t="shared" si="32"/>
        <v>2</v>
      </c>
      <c r="AA76" s="123">
        <f t="shared" si="33"/>
        <v>0</v>
      </c>
      <c r="AB76" s="123">
        <f t="shared" si="16"/>
        <v>0</v>
      </c>
      <c r="AC76" s="123">
        <f t="shared" si="17"/>
        <v>50</v>
      </c>
      <c r="AD76" s="123">
        <f t="shared" si="18"/>
        <v>0</v>
      </c>
      <c r="AE76" s="123">
        <f t="shared" si="19"/>
        <v>0</v>
      </c>
      <c r="AF76" s="123">
        <f t="shared" si="20"/>
        <v>50</v>
      </c>
      <c r="AG76" s="123">
        <f t="shared" si="34"/>
        <v>0</v>
      </c>
      <c r="AH76" s="123">
        <f t="shared" si="35"/>
        <v>28.571428571428569</v>
      </c>
    </row>
    <row r="77" spans="1:34" s="51" customFormat="1" x14ac:dyDescent="0.4">
      <c r="A77" s="62">
        <v>73</v>
      </c>
      <c r="B77" s="63" t="s">
        <v>80</v>
      </c>
      <c r="C77" s="64" t="s">
        <v>86</v>
      </c>
      <c r="D77" s="63" t="s">
        <v>189</v>
      </c>
      <c r="E77" s="115">
        <v>6</v>
      </c>
      <c r="F77" s="107">
        <v>5</v>
      </c>
      <c r="G77" s="83">
        <v>0.48</v>
      </c>
      <c r="H77" s="132">
        <v>4226889.5</v>
      </c>
      <c r="I77" s="93" t="s">
        <v>209</v>
      </c>
      <c r="J77" s="116">
        <f t="shared" si="26"/>
        <v>50</v>
      </c>
      <c r="K77" s="116">
        <f t="shared" si="27"/>
        <v>100</v>
      </c>
      <c r="L77" s="116">
        <f t="shared" si="28"/>
        <v>0</v>
      </c>
      <c r="M77" s="116">
        <f t="shared" si="29"/>
        <v>100</v>
      </c>
      <c r="N77" s="117">
        <f t="shared" si="30"/>
        <v>57.142857142857139</v>
      </c>
      <c r="O77" s="107">
        <v>5</v>
      </c>
      <c r="P77" s="82">
        <f t="shared" si="31"/>
        <v>57.142857142857139</v>
      </c>
      <c r="Q77" s="70">
        <v>352240.79166666669</v>
      </c>
      <c r="R77" s="63"/>
      <c r="S77" s="133">
        <v>0</v>
      </c>
      <c r="T77" s="133">
        <v>1</v>
      </c>
      <c r="U77" s="136">
        <v>1</v>
      </c>
      <c r="V77" s="135">
        <v>1</v>
      </c>
      <c r="W77" s="133">
        <v>0</v>
      </c>
      <c r="X77" s="133">
        <v>0</v>
      </c>
      <c r="Y77" s="133">
        <v>1</v>
      </c>
      <c r="Z77" s="119">
        <f t="shared" si="32"/>
        <v>4</v>
      </c>
      <c r="AA77" s="123">
        <f t="shared" si="33"/>
        <v>0</v>
      </c>
      <c r="AB77" s="123">
        <f t="shared" si="16"/>
        <v>50</v>
      </c>
      <c r="AC77" s="123">
        <f t="shared" si="17"/>
        <v>50</v>
      </c>
      <c r="AD77" s="123">
        <f t="shared" si="18"/>
        <v>50</v>
      </c>
      <c r="AE77" s="123">
        <f t="shared" si="19"/>
        <v>0</v>
      </c>
      <c r="AF77" s="123">
        <f t="shared" si="20"/>
        <v>0</v>
      </c>
      <c r="AG77" s="123">
        <f t="shared" si="34"/>
        <v>100</v>
      </c>
      <c r="AH77" s="123">
        <f t="shared" si="35"/>
        <v>57.142857142857139</v>
      </c>
    </row>
    <row r="78" spans="1:34" s="51" customFormat="1" x14ac:dyDescent="0.4">
      <c r="A78" s="62">
        <v>74</v>
      </c>
      <c r="B78" s="63" t="s">
        <v>80</v>
      </c>
      <c r="C78" s="64" t="s">
        <v>87</v>
      </c>
      <c r="D78" s="63" t="s">
        <v>190</v>
      </c>
      <c r="E78" s="115">
        <v>13</v>
      </c>
      <c r="F78" s="88">
        <v>6</v>
      </c>
      <c r="G78" s="83">
        <v>0.39</v>
      </c>
      <c r="H78" s="132">
        <v>-16863167.5</v>
      </c>
      <c r="I78" s="89" t="s">
        <v>208</v>
      </c>
      <c r="J78" s="116">
        <f t="shared" si="26"/>
        <v>100</v>
      </c>
      <c r="K78" s="116">
        <f t="shared" si="27"/>
        <v>100</v>
      </c>
      <c r="L78" s="116">
        <f t="shared" si="28"/>
        <v>50</v>
      </c>
      <c r="M78" s="116">
        <f t="shared" si="29"/>
        <v>100</v>
      </c>
      <c r="N78" s="117">
        <f t="shared" si="30"/>
        <v>85.714285714285708</v>
      </c>
      <c r="O78" s="88">
        <v>6</v>
      </c>
      <c r="P78" s="82">
        <f t="shared" si="31"/>
        <v>85.714285714285708</v>
      </c>
      <c r="Q78" s="67">
        <v>-1405263.9583333333</v>
      </c>
      <c r="R78" s="63"/>
      <c r="S78" s="133">
        <v>1</v>
      </c>
      <c r="T78" s="133">
        <v>1</v>
      </c>
      <c r="U78" s="136">
        <v>1</v>
      </c>
      <c r="V78" s="135">
        <v>1</v>
      </c>
      <c r="W78" s="133">
        <v>1</v>
      </c>
      <c r="X78" s="133">
        <v>0</v>
      </c>
      <c r="Y78" s="133">
        <v>1</v>
      </c>
      <c r="Z78" s="119">
        <f t="shared" si="32"/>
        <v>6</v>
      </c>
      <c r="AA78" s="123">
        <f t="shared" si="33"/>
        <v>50</v>
      </c>
      <c r="AB78" s="123">
        <f t="shared" si="16"/>
        <v>50</v>
      </c>
      <c r="AC78" s="123">
        <f t="shared" si="17"/>
        <v>50</v>
      </c>
      <c r="AD78" s="123">
        <f t="shared" si="18"/>
        <v>50</v>
      </c>
      <c r="AE78" s="123">
        <f t="shared" si="19"/>
        <v>50</v>
      </c>
      <c r="AF78" s="123">
        <f t="shared" si="20"/>
        <v>0</v>
      </c>
      <c r="AG78" s="123">
        <f t="shared" si="34"/>
        <v>100</v>
      </c>
      <c r="AH78" s="123">
        <f t="shared" si="35"/>
        <v>85.714285714285708</v>
      </c>
    </row>
    <row r="79" spans="1:34" s="51" customFormat="1" x14ac:dyDescent="0.4">
      <c r="A79" s="62">
        <v>75</v>
      </c>
      <c r="B79" s="63" t="s">
        <v>80</v>
      </c>
      <c r="C79" s="64" t="s">
        <v>88</v>
      </c>
      <c r="D79" s="63" t="s">
        <v>191</v>
      </c>
      <c r="E79" s="115">
        <v>5</v>
      </c>
      <c r="F79" s="90">
        <v>3</v>
      </c>
      <c r="G79" s="66">
        <v>0.72</v>
      </c>
      <c r="H79" s="132">
        <v>-6808946.9000000004</v>
      </c>
      <c r="I79" s="68"/>
      <c r="J79" s="116">
        <f t="shared" si="26"/>
        <v>50</v>
      </c>
      <c r="K79" s="116">
        <f t="shared" si="27"/>
        <v>100</v>
      </c>
      <c r="L79" s="116">
        <f t="shared" si="28"/>
        <v>100</v>
      </c>
      <c r="M79" s="116">
        <f t="shared" si="29"/>
        <v>100</v>
      </c>
      <c r="N79" s="117">
        <f t="shared" si="30"/>
        <v>85.714285714285708</v>
      </c>
      <c r="O79" s="90">
        <v>3</v>
      </c>
      <c r="P79" s="82">
        <f t="shared" si="31"/>
        <v>85.714285714285708</v>
      </c>
      <c r="Q79" s="70">
        <v>-567412.2416666667</v>
      </c>
      <c r="R79" s="63"/>
      <c r="S79" s="133">
        <v>0</v>
      </c>
      <c r="T79" s="133">
        <v>1</v>
      </c>
      <c r="U79" s="136">
        <v>1</v>
      </c>
      <c r="V79" s="135">
        <v>1</v>
      </c>
      <c r="W79" s="133">
        <v>1</v>
      </c>
      <c r="X79" s="133">
        <v>1</v>
      </c>
      <c r="Y79" s="133">
        <v>1</v>
      </c>
      <c r="Z79" s="119">
        <f t="shared" si="32"/>
        <v>6</v>
      </c>
      <c r="AA79" s="123">
        <f t="shared" si="33"/>
        <v>0</v>
      </c>
      <c r="AB79" s="123">
        <f t="shared" si="16"/>
        <v>50</v>
      </c>
      <c r="AC79" s="123">
        <f t="shared" si="17"/>
        <v>50</v>
      </c>
      <c r="AD79" s="123">
        <f t="shared" si="18"/>
        <v>50</v>
      </c>
      <c r="AE79" s="123">
        <f t="shared" si="19"/>
        <v>50</v>
      </c>
      <c r="AF79" s="123">
        <f t="shared" si="20"/>
        <v>50</v>
      </c>
      <c r="AG79" s="123">
        <f t="shared" si="34"/>
        <v>100</v>
      </c>
      <c r="AH79" s="123">
        <f t="shared" si="35"/>
        <v>85.714285714285708</v>
      </c>
    </row>
    <row r="80" spans="1:34" s="51" customFormat="1" x14ac:dyDescent="0.4">
      <c r="A80" s="62">
        <v>76</v>
      </c>
      <c r="B80" s="63" t="s">
        <v>80</v>
      </c>
      <c r="C80" s="64" t="s">
        <v>89</v>
      </c>
      <c r="D80" s="63" t="s">
        <v>192</v>
      </c>
      <c r="E80" s="115">
        <v>5</v>
      </c>
      <c r="F80" s="90">
        <v>3</v>
      </c>
      <c r="G80" s="83">
        <v>0.32</v>
      </c>
      <c r="H80" s="132">
        <v>36366.559999999998</v>
      </c>
      <c r="I80" s="68"/>
      <c r="J80" s="116">
        <f t="shared" si="26"/>
        <v>0</v>
      </c>
      <c r="K80" s="116">
        <f t="shared" si="27"/>
        <v>100</v>
      </c>
      <c r="L80" s="116">
        <f t="shared" si="28"/>
        <v>100</v>
      </c>
      <c r="M80" s="116">
        <f t="shared" si="29"/>
        <v>0</v>
      </c>
      <c r="N80" s="117">
        <f t="shared" si="30"/>
        <v>57.142857142857139</v>
      </c>
      <c r="O80" s="90">
        <v>3</v>
      </c>
      <c r="P80" s="82">
        <f t="shared" si="31"/>
        <v>57.142857142857139</v>
      </c>
      <c r="Q80" s="70">
        <v>3030.5466666666666</v>
      </c>
      <c r="R80" s="63"/>
      <c r="S80" s="133">
        <v>0</v>
      </c>
      <c r="T80" s="133">
        <v>0</v>
      </c>
      <c r="U80" s="136">
        <v>1</v>
      </c>
      <c r="V80" s="135">
        <v>1</v>
      </c>
      <c r="W80" s="133">
        <v>1</v>
      </c>
      <c r="X80" s="133">
        <v>1</v>
      </c>
      <c r="Y80" s="133">
        <v>0</v>
      </c>
      <c r="Z80" s="119">
        <f t="shared" si="32"/>
        <v>4</v>
      </c>
      <c r="AA80" s="123">
        <f t="shared" si="33"/>
        <v>0</v>
      </c>
      <c r="AB80" s="123">
        <f t="shared" si="16"/>
        <v>0</v>
      </c>
      <c r="AC80" s="123">
        <f t="shared" si="17"/>
        <v>50</v>
      </c>
      <c r="AD80" s="123">
        <f t="shared" si="18"/>
        <v>50</v>
      </c>
      <c r="AE80" s="123">
        <f t="shared" si="19"/>
        <v>50</v>
      </c>
      <c r="AF80" s="123">
        <f t="shared" si="20"/>
        <v>50</v>
      </c>
      <c r="AG80" s="123">
        <f t="shared" si="34"/>
        <v>0</v>
      </c>
      <c r="AH80" s="123">
        <f t="shared" si="35"/>
        <v>57.142857142857139</v>
      </c>
    </row>
    <row r="81" spans="1:34" s="51" customFormat="1" x14ac:dyDescent="0.4">
      <c r="A81" s="62">
        <v>77</v>
      </c>
      <c r="B81" s="63" t="s">
        <v>80</v>
      </c>
      <c r="C81" s="64" t="s">
        <v>90</v>
      </c>
      <c r="D81" s="63" t="s">
        <v>193</v>
      </c>
      <c r="E81" s="115">
        <v>6</v>
      </c>
      <c r="F81" s="84">
        <v>1</v>
      </c>
      <c r="G81" s="66">
        <v>1.69</v>
      </c>
      <c r="H81" s="132">
        <v>-5284163.63</v>
      </c>
      <c r="I81" s="68"/>
      <c r="J81" s="116">
        <f t="shared" si="26"/>
        <v>0</v>
      </c>
      <c r="K81" s="116">
        <f t="shared" si="27"/>
        <v>100</v>
      </c>
      <c r="L81" s="116">
        <f t="shared" si="28"/>
        <v>50</v>
      </c>
      <c r="M81" s="116">
        <f t="shared" si="29"/>
        <v>100</v>
      </c>
      <c r="N81" s="117">
        <f t="shared" si="30"/>
        <v>57.142857142857139</v>
      </c>
      <c r="O81" s="84">
        <v>1</v>
      </c>
      <c r="P81" s="82">
        <f t="shared" si="31"/>
        <v>57.142857142857139</v>
      </c>
      <c r="Q81" s="67">
        <v>-440346.96916666668</v>
      </c>
      <c r="R81" s="63"/>
      <c r="S81" s="133">
        <v>0</v>
      </c>
      <c r="T81" s="133">
        <v>0</v>
      </c>
      <c r="U81" s="136">
        <v>1</v>
      </c>
      <c r="V81" s="135">
        <v>1</v>
      </c>
      <c r="W81" s="133">
        <v>1</v>
      </c>
      <c r="X81" s="133">
        <v>0</v>
      </c>
      <c r="Y81" s="133">
        <v>1</v>
      </c>
      <c r="Z81" s="119">
        <f t="shared" si="32"/>
        <v>4</v>
      </c>
      <c r="AA81" s="123">
        <f t="shared" si="33"/>
        <v>0</v>
      </c>
      <c r="AB81" s="123">
        <f t="shared" si="16"/>
        <v>0</v>
      </c>
      <c r="AC81" s="123">
        <f t="shared" si="17"/>
        <v>50</v>
      </c>
      <c r="AD81" s="123">
        <f t="shared" si="18"/>
        <v>50</v>
      </c>
      <c r="AE81" s="123">
        <f t="shared" si="19"/>
        <v>50</v>
      </c>
      <c r="AF81" s="123">
        <f t="shared" si="20"/>
        <v>0</v>
      </c>
      <c r="AG81" s="123">
        <f t="shared" si="34"/>
        <v>100</v>
      </c>
      <c r="AH81" s="123">
        <f t="shared" si="35"/>
        <v>57.142857142857139</v>
      </c>
    </row>
    <row r="82" spans="1:34" s="51" customFormat="1" x14ac:dyDescent="0.4">
      <c r="A82" s="62">
        <v>78</v>
      </c>
      <c r="B82" s="63" t="s">
        <v>80</v>
      </c>
      <c r="C82" s="64" t="s">
        <v>91</v>
      </c>
      <c r="D82" s="63" t="s">
        <v>194</v>
      </c>
      <c r="E82" s="115">
        <v>9</v>
      </c>
      <c r="F82" s="87">
        <v>2</v>
      </c>
      <c r="G82" s="66">
        <v>0.55000000000000004</v>
      </c>
      <c r="H82" s="132">
        <v>-13716724.310000001</v>
      </c>
      <c r="I82" s="68"/>
      <c r="J82" s="116">
        <f t="shared" si="26"/>
        <v>100</v>
      </c>
      <c r="K82" s="116">
        <f t="shared" si="27"/>
        <v>100</v>
      </c>
      <c r="L82" s="116">
        <f t="shared" si="28"/>
        <v>0</v>
      </c>
      <c r="M82" s="116">
        <f t="shared" si="29"/>
        <v>100</v>
      </c>
      <c r="N82" s="117">
        <f t="shared" si="30"/>
        <v>71.428571428571431</v>
      </c>
      <c r="O82" s="87">
        <v>2</v>
      </c>
      <c r="P82" s="82">
        <f t="shared" si="31"/>
        <v>71.428571428571431</v>
      </c>
      <c r="Q82" s="67">
        <v>-1143060.3591666666</v>
      </c>
      <c r="R82" s="63"/>
      <c r="S82" s="133">
        <v>1</v>
      </c>
      <c r="T82" s="133">
        <v>1</v>
      </c>
      <c r="U82" s="136">
        <v>1</v>
      </c>
      <c r="V82" s="135">
        <v>1</v>
      </c>
      <c r="W82" s="133">
        <v>0</v>
      </c>
      <c r="X82" s="133">
        <v>0</v>
      </c>
      <c r="Y82" s="133">
        <v>1</v>
      </c>
      <c r="Z82" s="119">
        <f t="shared" si="32"/>
        <v>5</v>
      </c>
      <c r="AA82" s="123">
        <f t="shared" si="33"/>
        <v>50</v>
      </c>
      <c r="AB82" s="123">
        <f t="shared" si="16"/>
        <v>50</v>
      </c>
      <c r="AC82" s="123">
        <f t="shared" si="17"/>
        <v>50</v>
      </c>
      <c r="AD82" s="123">
        <f t="shared" si="18"/>
        <v>50</v>
      </c>
      <c r="AE82" s="123">
        <f t="shared" si="19"/>
        <v>0</v>
      </c>
      <c r="AF82" s="123">
        <f t="shared" si="20"/>
        <v>0</v>
      </c>
      <c r="AG82" s="123">
        <f t="shared" si="34"/>
        <v>100</v>
      </c>
      <c r="AH82" s="123">
        <f t="shared" si="35"/>
        <v>71.428571428571431</v>
      </c>
    </row>
    <row r="83" spans="1:34" s="51" customFormat="1" x14ac:dyDescent="0.4">
      <c r="A83" s="62">
        <v>79</v>
      </c>
      <c r="B83" s="63" t="s">
        <v>80</v>
      </c>
      <c r="C83" s="64" t="s">
        <v>92</v>
      </c>
      <c r="D83" s="63" t="s">
        <v>195</v>
      </c>
      <c r="E83" s="115">
        <v>13</v>
      </c>
      <c r="F83" s="88">
        <v>6</v>
      </c>
      <c r="G83" s="66">
        <v>0.52</v>
      </c>
      <c r="H83" s="132">
        <v>-36473754.979999997</v>
      </c>
      <c r="I83" s="93" t="s">
        <v>6</v>
      </c>
      <c r="J83" s="116">
        <f t="shared" si="26"/>
        <v>50</v>
      </c>
      <c r="K83" s="116">
        <f t="shared" si="27"/>
        <v>100</v>
      </c>
      <c r="L83" s="116">
        <f t="shared" si="28"/>
        <v>100</v>
      </c>
      <c r="M83" s="116">
        <f t="shared" si="29"/>
        <v>0</v>
      </c>
      <c r="N83" s="117">
        <f t="shared" si="30"/>
        <v>71.428571428571431</v>
      </c>
      <c r="O83" s="88">
        <v>6</v>
      </c>
      <c r="P83" s="82">
        <f t="shared" si="31"/>
        <v>71.428571428571431</v>
      </c>
      <c r="Q83" s="70">
        <v>-3039479.5816666665</v>
      </c>
      <c r="R83" s="63"/>
      <c r="S83" s="133">
        <v>0</v>
      </c>
      <c r="T83" s="133">
        <v>1</v>
      </c>
      <c r="U83" s="136">
        <v>1</v>
      </c>
      <c r="V83" s="135">
        <v>1</v>
      </c>
      <c r="W83" s="133">
        <v>1</v>
      </c>
      <c r="X83" s="133">
        <v>1</v>
      </c>
      <c r="Y83" s="133">
        <v>0</v>
      </c>
      <c r="Z83" s="119">
        <f t="shared" si="32"/>
        <v>5</v>
      </c>
      <c r="AA83" s="123">
        <f t="shared" si="33"/>
        <v>0</v>
      </c>
      <c r="AB83" s="123">
        <f t="shared" si="16"/>
        <v>50</v>
      </c>
      <c r="AC83" s="123">
        <f t="shared" si="17"/>
        <v>50</v>
      </c>
      <c r="AD83" s="123">
        <f t="shared" si="18"/>
        <v>50</v>
      </c>
      <c r="AE83" s="123">
        <f t="shared" si="19"/>
        <v>50</v>
      </c>
      <c r="AF83" s="123">
        <f t="shared" si="20"/>
        <v>50</v>
      </c>
      <c r="AG83" s="123">
        <f t="shared" si="34"/>
        <v>0</v>
      </c>
      <c r="AH83" s="123">
        <f t="shared" si="35"/>
        <v>71.428571428571431</v>
      </c>
    </row>
    <row r="84" spans="1:34" s="51" customFormat="1" x14ac:dyDescent="0.4">
      <c r="A84" s="62">
        <v>80</v>
      </c>
      <c r="B84" s="63" t="s">
        <v>80</v>
      </c>
      <c r="C84" s="64" t="s">
        <v>93</v>
      </c>
      <c r="D84" s="63" t="s">
        <v>196</v>
      </c>
      <c r="E84" s="115">
        <v>6</v>
      </c>
      <c r="F84" s="79">
        <v>1</v>
      </c>
      <c r="G84" s="66">
        <v>2.2000000000000002</v>
      </c>
      <c r="H84" s="132">
        <v>-20845041.379999999</v>
      </c>
      <c r="I84" s="68"/>
      <c r="J84" s="116">
        <f t="shared" si="26"/>
        <v>100</v>
      </c>
      <c r="K84" s="116">
        <f t="shared" si="27"/>
        <v>100</v>
      </c>
      <c r="L84" s="116">
        <f t="shared" si="28"/>
        <v>0</v>
      </c>
      <c r="M84" s="116">
        <f t="shared" si="29"/>
        <v>0</v>
      </c>
      <c r="N84" s="117">
        <f t="shared" si="30"/>
        <v>57.142857142857139</v>
      </c>
      <c r="O84" s="79">
        <v>1</v>
      </c>
      <c r="P84" s="82">
        <f t="shared" si="31"/>
        <v>57.142857142857139</v>
      </c>
      <c r="Q84" s="67">
        <v>-1737086.7816666665</v>
      </c>
      <c r="R84" s="63"/>
      <c r="S84" s="133">
        <v>1</v>
      </c>
      <c r="T84" s="133">
        <v>1</v>
      </c>
      <c r="U84" s="136">
        <v>1</v>
      </c>
      <c r="V84" s="135">
        <v>1</v>
      </c>
      <c r="W84" s="133">
        <v>0</v>
      </c>
      <c r="X84" s="133">
        <v>0</v>
      </c>
      <c r="Y84" s="133">
        <v>0</v>
      </c>
      <c r="Z84" s="119">
        <f t="shared" si="32"/>
        <v>4</v>
      </c>
      <c r="AA84" s="123">
        <f t="shared" si="33"/>
        <v>50</v>
      </c>
      <c r="AB84" s="123">
        <f t="shared" si="16"/>
        <v>50</v>
      </c>
      <c r="AC84" s="123">
        <f t="shared" si="17"/>
        <v>50</v>
      </c>
      <c r="AD84" s="123">
        <f t="shared" si="18"/>
        <v>50</v>
      </c>
      <c r="AE84" s="123">
        <f t="shared" si="19"/>
        <v>0</v>
      </c>
      <c r="AF84" s="123">
        <f t="shared" si="20"/>
        <v>0</v>
      </c>
      <c r="AG84" s="123">
        <f t="shared" si="34"/>
        <v>0</v>
      </c>
      <c r="AH84" s="123">
        <f t="shared" si="35"/>
        <v>57.142857142857139</v>
      </c>
    </row>
    <row r="85" spans="1:34" s="51" customFormat="1" x14ac:dyDescent="0.4">
      <c r="A85" s="62">
        <v>81</v>
      </c>
      <c r="B85" s="63" t="s">
        <v>80</v>
      </c>
      <c r="C85" s="64" t="s">
        <v>94</v>
      </c>
      <c r="D85" s="63" t="s">
        <v>197</v>
      </c>
      <c r="E85" s="115">
        <v>13</v>
      </c>
      <c r="F85" s="81">
        <v>1</v>
      </c>
      <c r="G85" s="66">
        <v>0.96</v>
      </c>
      <c r="H85" s="132">
        <v>-26225784.530000001</v>
      </c>
      <c r="I85" s="68"/>
      <c r="J85" s="116">
        <f t="shared" si="26"/>
        <v>100</v>
      </c>
      <c r="K85" s="116">
        <f t="shared" si="27"/>
        <v>100</v>
      </c>
      <c r="L85" s="116">
        <f t="shared" si="28"/>
        <v>100</v>
      </c>
      <c r="M85" s="116">
        <f t="shared" si="29"/>
        <v>0</v>
      </c>
      <c r="N85" s="117">
        <f t="shared" si="30"/>
        <v>85.714285714285708</v>
      </c>
      <c r="O85" s="81">
        <v>1</v>
      </c>
      <c r="P85" s="82">
        <f t="shared" si="31"/>
        <v>85.714285714285708</v>
      </c>
      <c r="Q85" s="67">
        <v>-2185482.0441666669</v>
      </c>
      <c r="R85" s="63"/>
      <c r="S85" s="133">
        <v>1</v>
      </c>
      <c r="T85" s="133">
        <v>1</v>
      </c>
      <c r="U85" s="136">
        <v>1</v>
      </c>
      <c r="V85" s="135">
        <v>1</v>
      </c>
      <c r="W85" s="133">
        <v>1</v>
      </c>
      <c r="X85" s="133">
        <v>1</v>
      </c>
      <c r="Y85" s="133">
        <v>0</v>
      </c>
      <c r="Z85" s="119">
        <f t="shared" si="32"/>
        <v>6</v>
      </c>
      <c r="AA85" s="123">
        <f t="shared" si="33"/>
        <v>50</v>
      </c>
      <c r="AB85" s="123">
        <f t="shared" ref="AB85:AB92" si="36">IF(T85=1,50,0)</f>
        <v>50</v>
      </c>
      <c r="AC85" s="123">
        <f t="shared" ref="AC85:AC92" si="37">IF(U85=1,50,0)</f>
        <v>50</v>
      </c>
      <c r="AD85" s="123">
        <f t="shared" ref="AD85:AD92" si="38">IF(V85=1,50,0)</f>
        <v>50</v>
      </c>
      <c r="AE85" s="123">
        <f t="shared" ref="AE85:AE92" si="39">IF(W85=1,50,0)</f>
        <v>50</v>
      </c>
      <c r="AF85" s="123">
        <f t="shared" ref="AF85:AF92" si="40">IF(X85=1,50,0)</f>
        <v>50</v>
      </c>
      <c r="AG85" s="123">
        <f t="shared" si="34"/>
        <v>0</v>
      </c>
      <c r="AH85" s="123">
        <f t="shared" si="35"/>
        <v>85.714285714285708</v>
      </c>
    </row>
    <row r="86" spans="1:34" s="51" customFormat="1" x14ac:dyDescent="0.4">
      <c r="A86" s="62">
        <v>82</v>
      </c>
      <c r="B86" s="63" t="s">
        <v>80</v>
      </c>
      <c r="C86" s="64" t="s">
        <v>95</v>
      </c>
      <c r="D86" s="63" t="s">
        <v>198</v>
      </c>
      <c r="E86" s="115">
        <v>5</v>
      </c>
      <c r="F86" s="88">
        <v>6</v>
      </c>
      <c r="G86" s="66">
        <v>0.77</v>
      </c>
      <c r="H86" s="132">
        <v>-15015877.6</v>
      </c>
      <c r="I86" s="93" t="s">
        <v>6</v>
      </c>
      <c r="J86" s="116">
        <f t="shared" si="26"/>
        <v>50</v>
      </c>
      <c r="K86" s="116">
        <f t="shared" si="27"/>
        <v>100</v>
      </c>
      <c r="L86" s="116">
        <f t="shared" si="28"/>
        <v>100</v>
      </c>
      <c r="M86" s="116">
        <f t="shared" si="29"/>
        <v>100</v>
      </c>
      <c r="N86" s="117">
        <f t="shared" si="30"/>
        <v>85.714285714285708</v>
      </c>
      <c r="O86" s="88">
        <v>6</v>
      </c>
      <c r="P86" s="82">
        <f t="shared" si="31"/>
        <v>85.714285714285708</v>
      </c>
      <c r="Q86" s="67">
        <v>-1251323.1333333333</v>
      </c>
      <c r="R86" s="63"/>
      <c r="S86" s="133">
        <v>0</v>
      </c>
      <c r="T86" s="133">
        <v>1</v>
      </c>
      <c r="U86" s="136">
        <v>1</v>
      </c>
      <c r="V86" s="135">
        <v>1</v>
      </c>
      <c r="W86" s="133">
        <v>1</v>
      </c>
      <c r="X86" s="133">
        <v>1</v>
      </c>
      <c r="Y86" s="133">
        <v>1</v>
      </c>
      <c r="Z86" s="119">
        <f t="shared" si="32"/>
        <v>6</v>
      </c>
      <c r="AA86" s="123">
        <f t="shared" si="33"/>
        <v>0</v>
      </c>
      <c r="AB86" s="123">
        <f t="shared" si="36"/>
        <v>50</v>
      </c>
      <c r="AC86" s="123">
        <f t="shared" si="37"/>
        <v>50</v>
      </c>
      <c r="AD86" s="123">
        <f t="shared" si="38"/>
        <v>50</v>
      </c>
      <c r="AE86" s="123">
        <f t="shared" si="39"/>
        <v>50</v>
      </c>
      <c r="AF86" s="123">
        <f t="shared" si="40"/>
        <v>50</v>
      </c>
      <c r="AG86" s="123">
        <f t="shared" si="34"/>
        <v>100</v>
      </c>
      <c r="AH86" s="123">
        <f t="shared" si="35"/>
        <v>85.714285714285708</v>
      </c>
    </row>
    <row r="87" spans="1:34" s="51" customFormat="1" x14ac:dyDescent="0.4">
      <c r="A87" s="62">
        <v>83</v>
      </c>
      <c r="B87" s="63" t="s">
        <v>80</v>
      </c>
      <c r="C87" s="64" t="s">
        <v>96</v>
      </c>
      <c r="D87" s="63" t="s">
        <v>199</v>
      </c>
      <c r="E87" s="115">
        <v>5</v>
      </c>
      <c r="F87" s="101">
        <v>4</v>
      </c>
      <c r="G87" s="66">
        <v>0.54</v>
      </c>
      <c r="H87" s="132">
        <v>-9563692.2200000007</v>
      </c>
      <c r="I87" s="93" t="s">
        <v>6</v>
      </c>
      <c r="J87" s="116">
        <f t="shared" si="26"/>
        <v>0</v>
      </c>
      <c r="K87" s="116">
        <f t="shared" si="27"/>
        <v>100</v>
      </c>
      <c r="L87" s="116">
        <f t="shared" si="28"/>
        <v>100</v>
      </c>
      <c r="M87" s="116">
        <f t="shared" si="29"/>
        <v>0</v>
      </c>
      <c r="N87" s="117">
        <f t="shared" si="30"/>
        <v>57.142857142857139</v>
      </c>
      <c r="O87" s="101">
        <v>4</v>
      </c>
      <c r="P87" s="82">
        <f t="shared" si="31"/>
        <v>57.142857142857139</v>
      </c>
      <c r="Q87" s="67">
        <v>-796974.35166666668</v>
      </c>
      <c r="R87" s="63"/>
      <c r="S87" s="133">
        <v>0</v>
      </c>
      <c r="T87" s="133">
        <v>0</v>
      </c>
      <c r="U87" s="136">
        <v>1</v>
      </c>
      <c r="V87" s="135">
        <v>1</v>
      </c>
      <c r="W87" s="133">
        <v>1</v>
      </c>
      <c r="X87" s="133">
        <v>1</v>
      </c>
      <c r="Y87" s="133">
        <v>0</v>
      </c>
      <c r="Z87" s="119">
        <f t="shared" si="32"/>
        <v>4</v>
      </c>
      <c r="AA87" s="123">
        <f t="shared" si="33"/>
        <v>0</v>
      </c>
      <c r="AB87" s="123">
        <f t="shared" si="36"/>
        <v>0</v>
      </c>
      <c r="AC87" s="123">
        <f t="shared" si="37"/>
        <v>50</v>
      </c>
      <c r="AD87" s="123">
        <f t="shared" si="38"/>
        <v>50</v>
      </c>
      <c r="AE87" s="123">
        <f t="shared" si="39"/>
        <v>50</v>
      </c>
      <c r="AF87" s="123">
        <f t="shared" si="40"/>
        <v>50</v>
      </c>
      <c r="AG87" s="123">
        <f t="shared" si="34"/>
        <v>0</v>
      </c>
      <c r="AH87" s="123">
        <f t="shared" si="35"/>
        <v>57.142857142857139</v>
      </c>
    </row>
    <row r="88" spans="1:34" s="51" customFormat="1" x14ac:dyDescent="0.4">
      <c r="A88" s="62">
        <v>84</v>
      </c>
      <c r="B88" s="63" t="s">
        <v>80</v>
      </c>
      <c r="C88" s="64" t="s">
        <v>97</v>
      </c>
      <c r="D88" s="63" t="s">
        <v>200</v>
      </c>
      <c r="E88" s="115">
        <v>5</v>
      </c>
      <c r="F88" s="81">
        <v>1</v>
      </c>
      <c r="G88" s="66">
        <v>1.06</v>
      </c>
      <c r="H88" s="132">
        <v>-452744.43</v>
      </c>
      <c r="I88" s="68"/>
      <c r="J88" s="116">
        <f t="shared" si="26"/>
        <v>50</v>
      </c>
      <c r="K88" s="116">
        <f t="shared" si="27"/>
        <v>100</v>
      </c>
      <c r="L88" s="116">
        <f t="shared" si="28"/>
        <v>50</v>
      </c>
      <c r="M88" s="116">
        <f t="shared" si="29"/>
        <v>0</v>
      </c>
      <c r="N88" s="117">
        <f t="shared" si="30"/>
        <v>57.142857142857139</v>
      </c>
      <c r="O88" s="81">
        <v>1</v>
      </c>
      <c r="P88" s="82">
        <f t="shared" si="31"/>
        <v>57.142857142857139</v>
      </c>
      <c r="Q88" s="67">
        <v>-37728.702499999999</v>
      </c>
      <c r="R88" s="63"/>
      <c r="S88" s="133">
        <v>0</v>
      </c>
      <c r="T88" s="133">
        <v>1</v>
      </c>
      <c r="U88" s="136">
        <v>1</v>
      </c>
      <c r="V88" s="135">
        <v>1</v>
      </c>
      <c r="W88" s="133">
        <v>1</v>
      </c>
      <c r="X88" s="133">
        <v>0</v>
      </c>
      <c r="Y88" s="133">
        <v>0</v>
      </c>
      <c r="Z88" s="119">
        <f t="shared" si="32"/>
        <v>4</v>
      </c>
      <c r="AA88" s="123">
        <f t="shared" si="33"/>
        <v>0</v>
      </c>
      <c r="AB88" s="123">
        <f t="shared" si="36"/>
        <v>50</v>
      </c>
      <c r="AC88" s="123">
        <f t="shared" si="37"/>
        <v>50</v>
      </c>
      <c r="AD88" s="123">
        <f t="shared" si="38"/>
        <v>50</v>
      </c>
      <c r="AE88" s="123">
        <f t="shared" si="39"/>
        <v>50</v>
      </c>
      <c r="AF88" s="123">
        <f t="shared" si="40"/>
        <v>0</v>
      </c>
      <c r="AG88" s="123">
        <f t="shared" si="34"/>
        <v>0</v>
      </c>
      <c r="AH88" s="123">
        <f t="shared" si="35"/>
        <v>57.142857142857139</v>
      </c>
    </row>
    <row r="89" spans="1:34" s="51" customFormat="1" x14ac:dyDescent="0.4">
      <c r="A89" s="62">
        <v>85</v>
      </c>
      <c r="B89" s="63" t="s">
        <v>80</v>
      </c>
      <c r="C89" s="64" t="s">
        <v>98</v>
      </c>
      <c r="D89" s="63" t="s">
        <v>201</v>
      </c>
      <c r="E89" s="115">
        <v>5</v>
      </c>
      <c r="F89" s="100">
        <v>3</v>
      </c>
      <c r="G89" s="66">
        <v>0.82</v>
      </c>
      <c r="H89" s="132">
        <v>-9905845.4100000001</v>
      </c>
      <c r="I89" s="68"/>
      <c r="J89" s="116">
        <f t="shared" si="26"/>
        <v>50</v>
      </c>
      <c r="K89" s="116">
        <f t="shared" si="27"/>
        <v>100</v>
      </c>
      <c r="L89" s="116">
        <f t="shared" si="28"/>
        <v>100</v>
      </c>
      <c r="M89" s="116">
        <f t="shared" si="29"/>
        <v>100</v>
      </c>
      <c r="N89" s="117">
        <f t="shared" si="30"/>
        <v>85.714285714285708</v>
      </c>
      <c r="O89" s="100">
        <v>3</v>
      </c>
      <c r="P89" s="82">
        <f t="shared" si="31"/>
        <v>85.714285714285708</v>
      </c>
      <c r="Q89" s="70">
        <v>-825487.11750000005</v>
      </c>
      <c r="R89" s="63"/>
      <c r="S89" s="133">
        <v>0</v>
      </c>
      <c r="T89" s="133">
        <v>1</v>
      </c>
      <c r="U89" s="136">
        <v>1</v>
      </c>
      <c r="V89" s="135">
        <v>1</v>
      </c>
      <c r="W89" s="133">
        <v>1</v>
      </c>
      <c r="X89" s="133">
        <v>1</v>
      </c>
      <c r="Y89" s="133">
        <v>1</v>
      </c>
      <c r="Z89" s="119">
        <f t="shared" si="32"/>
        <v>6</v>
      </c>
      <c r="AA89" s="123">
        <f t="shared" si="33"/>
        <v>0</v>
      </c>
      <c r="AB89" s="123">
        <f t="shared" si="36"/>
        <v>50</v>
      </c>
      <c r="AC89" s="123">
        <f t="shared" si="37"/>
        <v>50</v>
      </c>
      <c r="AD89" s="123">
        <f t="shared" si="38"/>
        <v>50</v>
      </c>
      <c r="AE89" s="123">
        <f t="shared" si="39"/>
        <v>50</v>
      </c>
      <c r="AF89" s="123">
        <f t="shared" si="40"/>
        <v>50</v>
      </c>
      <c r="AG89" s="123">
        <f t="shared" si="34"/>
        <v>100</v>
      </c>
      <c r="AH89" s="123">
        <f t="shared" si="35"/>
        <v>85.714285714285708</v>
      </c>
    </row>
    <row r="90" spans="1:34" s="51" customFormat="1" x14ac:dyDescent="0.4">
      <c r="A90" s="62">
        <v>86</v>
      </c>
      <c r="B90" s="63" t="s">
        <v>80</v>
      </c>
      <c r="C90" s="64" t="s">
        <v>99</v>
      </c>
      <c r="D90" s="63" t="s">
        <v>202</v>
      </c>
      <c r="E90" s="115">
        <v>13</v>
      </c>
      <c r="F90" s="88">
        <v>6</v>
      </c>
      <c r="G90" s="83">
        <v>0.28999999999999998</v>
      </c>
      <c r="H90" s="132">
        <v>-32413352.489999998</v>
      </c>
      <c r="I90" s="89" t="s">
        <v>208</v>
      </c>
      <c r="J90" s="116">
        <f t="shared" si="26"/>
        <v>100</v>
      </c>
      <c r="K90" s="116">
        <f t="shared" si="27"/>
        <v>100</v>
      </c>
      <c r="L90" s="116">
        <f t="shared" si="28"/>
        <v>100</v>
      </c>
      <c r="M90" s="116">
        <f t="shared" si="29"/>
        <v>0</v>
      </c>
      <c r="N90" s="117">
        <f t="shared" si="30"/>
        <v>85.714285714285708</v>
      </c>
      <c r="O90" s="88">
        <v>6</v>
      </c>
      <c r="P90" s="82">
        <f t="shared" si="31"/>
        <v>85.714285714285708</v>
      </c>
      <c r="Q90" s="70">
        <v>-2701112.7075</v>
      </c>
      <c r="R90" s="63"/>
      <c r="S90" s="133">
        <v>1</v>
      </c>
      <c r="T90" s="133">
        <v>1</v>
      </c>
      <c r="U90" s="136">
        <v>1</v>
      </c>
      <c r="V90" s="135">
        <v>1</v>
      </c>
      <c r="W90" s="133">
        <v>1</v>
      </c>
      <c r="X90" s="133">
        <v>1</v>
      </c>
      <c r="Y90" s="133">
        <v>0</v>
      </c>
      <c r="Z90" s="119">
        <f t="shared" si="32"/>
        <v>6</v>
      </c>
      <c r="AA90" s="123">
        <f t="shared" si="33"/>
        <v>50</v>
      </c>
      <c r="AB90" s="123">
        <f t="shared" si="36"/>
        <v>50</v>
      </c>
      <c r="AC90" s="123">
        <f t="shared" si="37"/>
        <v>50</v>
      </c>
      <c r="AD90" s="123">
        <f t="shared" si="38"/>
        <v>50</v>
      </c>
      <c r="AE90" s="123">
        <f t="shared" si="39"/>
        <v>50</v>
      </c>
      <c r="AF90" s="123">
        <f t="shared" si="40"/>
        <v>50</v>
      </c>
      <c r="AG90" s="123">
        <f t="shared" si="34"/>
        <v>0</v>
      </c>
      <c r="AH90" s="123">
        <f t="shared" si="35"/>
        <v>85.714285714285708</v>
      </c>
    </row>
    <row r="91" spans="1:34" s="51" customFormat="1" x14ac:dyDescent="0.4">
      <c r="A91" s="62">
        <v>87</v>
      </c>
      <c r="B91" s="63" t="s">
        <v>80</v>
      </c>
      <c r="C91" s="64" t="s">
        <v>100</v>
      </c>
      <c r="D91" s="63" t="s">
        <v>203</v>
      </c>
      <c r="E91" s="115">
        <v>5</v>
      </c>
      <c r="F91" s="103">
        <v>5</v>
      </c>
      <c r="G91" s="66">
        <v>0.59</v>
      </c>
      <c r="H91" s="132">
        <v>-2132778.11</v>
      </c>
      <c r="I91" s="93" t="s">
        <v>6</v>
      </c>
      <c r="J91" s="116">
        <f t="shared" si="26"/>
        <v>50</v>
      </c>
      <c r="K91" s="116">
        <f t="shared" si="27"/>
        <v>100</v>
      </c>
      <c r="L91" s="116">
        <f t="shared" si="28"/>
        <v>100</v>
      </c>
      <c r="M91" s="116">
        <f t="shared" si="29"/>
        <v>0</v>
      </c>
      <c r="N91" s="117">
        <f t="shared" si="30"/>
        <v>71.428571428571431</v>
      </c>
      <c r="O91" s="103">
        <v>5</v>
      </c>
      <c r="P91" s="82">
        <f t="shared" si="31"/>
        <v>71.428571428571431</v>
      </c>
      <c r="Q91" s="67">
        <v>-177731.50916666666</v>
      </c>
      <c r="R91" s="63"/>
      <c r="S91" s="133">
        <v>0</v>
      </c>
      <c r="T91" s="133">
        <v>1</v>
      </c>
      <c r="U91" s="136">
        <v>1</v>
      </c>
      <c r="V91" s="135">
        <v>1</v>
      </c>
      <c r="W91" s="133">
        <v>1</v>
      </c>
      <c r="X91" s="133">
        <v>1</v>
      </c>
      <c r="Y91" s="133">
        <v>0</v>
      </c>
      <c r="Z91" s="119">
        <f t="shared" si="32"/>
        <v>5</v>
      </c>
      <c r="AA91" s="123">
        <f t="shared" si="33"/>
        <v>0</v>
      </c>
      <c r="AB91" s="123">
        <f t="shared" si="36"/>
        <v>50</v>
      </c>
      <c r="AC91" s="123">
        <f t="shared" si="37"/>
        <v>50</v>
      </c>
      <c r="AD91" s="123">
        <f t="shared" si="38"/>
        <v>50</v>
      </c>
      <c r="AE91" s="123">
        <f t="shared" si="39"/>
        <v>50</v>
      </c>
      <c r="AF91" s="123">
        <f t="shared" si="40"/>
        <v>50</v>
      </c>
      <c r="AG91" s="123">
        <f t="shared" si="34"/>
        <v>0</v>
      </c>
      <c r="AH91" s="123">
        <f t="shared" si="35"/>
        <v>71.428571428571431</v>
      </c>
    </row>
    <row r="92" spans="1:34" s="51" customFormat="1" x14ac:dyDescent="0.4">
      <c r="A92" s="62">
        <v>88</v>
      </c>
      <c r="B92" s="63" t="s">
        <v>80</v>
      </c>
      <c r="C92" s="64" t="s">
        <v>101</v>
      </c>
      <c r="D92" s="63" t="s">
        <v>204</v>
      </c>
      <c r="E92" s="115">
        <v>3</v>
      </c>
      <c r="F92" s="77">
        <v>1</v>
      </c>
      <c r="G92" s="66">
        <v>1.52</v>
      </c>
      <c r="H92" s="132">
        <v>-3755237.75</v>
      </c>
      <c r="I92" s="68"/>
      <c r="J92" s="116">
        <f t="shared" si="26"/>
        <v>50</v>
      </c>
      <c r="K92" s="116">
        <f t="shared" si="27"/>
        <v>100</v>
      </c>
      <c r="L92" s="116">
        <f t="shared" si="28"/>
        <v>100</v>
      </c>
      <c r="M92" s="116">
        <f t="shared" si="29"/>
        <v>0</v>
      </c>
      <c r="N92" s="117">
        <f t="shared" si="30"/>
        <v>71.428571428571431</v>
      </c>
      <c r="O92" s="77">
        <v>1</v>
      </c>
      <c r="P92" s="82">
        <f t="shared" si="31"/>
        <v>71.428571428571431</v>
      </c>
      <c r="Q92" s="70">
        <v>-312936.47916666669</v>
      </c>
      <c r="R92" s="63"/>
      <c r="S92" s="133">
        <v>0</v>
      </c>
      <c r="T92" s="133">
        <v>1</v>
      </c>
      <c r="U92" s="136">
        <v>1</v>
      </c>
      <c r="V92" s="135">
        <v>1</v>
      </c>
      <c r="W92" s="133">
        <v>1</v>
      </c>
      <c r="X92" s="133">
        <v>1</v>
      </c>
      <c r="Y92" s="133">
        <v>0</v>
      </c>
      <c r="Z92" s="119">
        <f t="shared" si="32"/>
        <v>5</v>
      </c>
      <c r="AA92" s="123">
        <f t="shared" si="33"/>
        <v>0</v>
      </c>
      <c r="AB92" s="123">
        <f t="shared" si="36"/>
        <v>50</v>
      </c>
      <c r="AC92" s="123">
        <f t="shared" si="37"/>
        <v>50</v>
      </c>
      <c r="AD92" s="123">
        <f t="shared" si="38"/>
        <v>50</v>
      </c>
      <c r="AE92" s="123">
        <f t="shared" si="39"/>
        <v>50</v>
      </c>
      <c r="AF92" s="123">
        <f t="shared" si="40"/>
        <v>50</v>
      </c>
      <c r="AG92" s="123">
        <f t="shared" si="34"/>
        <v>0</v>
      </c>
      <c r="AH92" s="123">
        <f t="shared" si="35"/>
        <v>71.428571428571431</v>
      </c>
    </row>
  </sheetData>
  <autoFilter ref="A4:AH92" xr:uid="{9127AFD1-C889-4BB3-9A95-55E412226D3B}"/>
  <mergeCells count="9">
    <mergeCell ref="S3:Z3"/>
    <mergeCell ref="AA3:AH3"/>
    <mergeCell ref="F3:I3"/>
    <mergeCell ref="O3:R3"/>
    <mergeCell ref="A3:A4"/>
    <mergeCell ref="B3:B4"/>
    <mergeCell ref="C3:C4"/>
    <mergeCell ref="D3:D4"/>
    <mergeCell ref="J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28BE-0A31-447B-9D94-CE5B849EA7C7}">
  <dimension ref="A1:X90"/>
  <sheetViews>
    <sheetView workbookViewId="0">
      <pane xSplit="4" ySplit="2" topLeftCell="K74" activePane="bottomRight" state="frozen"/>
      <selection pane="topRight" activeCell="E1" sqref="E1"/>
      <selection pane="bottomLeft" activeCell="A3" sqref="A3"/>
      <selection pane="bottomRight" activeCell="V3" sqref="V3:V90"/>
    </sheetView>
  </sheetViews>
  <sheetFormatPr defaultRowHeight="18" x14ac:dyDescent="0.35"/>
  <cols>
    <col min="1" max="1" width="4.8984375" style="1" customWidth="1"/>
    <col min="2" max="3" width="8.796875" style="1"/>
    <col min="4" max="4" width="12" style="1" customWidth="1"/>
    <col min="5" max="5" width="6.19921875" style="1" customWidth="1"/>
    <col min="6" max="6" width="5.8984375" style="1" customWidth="1"/>
    <col min="7" max="7" width="6.796875" style="1" customWidth="1"/>
    <col min="8" max="9" width="10.296875" style="1" bestFit="1" customWidth="1"/>
    <col min="10" max="10" width="11.296875" style="1" bestFit="1" customWidth="1"/>
    <col min="11" max="11" width="8.8984375" style="1" bestFit="1" customWidth="1"/>
    <col min="12" max="12" width="11.296875" style="1" bestFit="1" customWidth="1"/>
    <col min="13" max="15" width="8.8984375" style="1" bestFit="1" customWidth="1"/>
    <col min="16" max="17" width="8.796875" style="1"/>
    <col min="18" max="18" width="10.5" style="1" customWidth="1"/>
    <col min="19" max="19" width="9.09765625" style="1" customWidth="1"/>
    <col min="20" max="20" width="12" style="1" customWidth="1"/>
    <col min="21" max="21" width="12.796875" style="1" customWidth="1"/>
    <col min="22" max="22" width="8.296875" style="1" customWidth="1"/>
    <col min="23" max="23" width="10.296875" style="1" bestFit="1" customWidth="1"/>
    <col min="24" max="24" width="9.296875" style="1" bestFit="1" customWidth="1"/>
    <col min="25" max="16384" width="8.796875" style="1"/>
  </cols>
  <sheetData>
    <row r="1" spans="1:24" x14ac:dyDescent="0.35">
      <c r="R1" s="210" t="s">
        <v>237</v>
      </c>
      <c r="S1" s="210"/>
      <c r="T1" s="210"/>
      <c r="U1" s="210"/>
      <c r="V1" s="210"/>
    </row>
    <row r="2" spans="1:24" s="11" customFormat="1" ht="60.6" customHeight="1" x14ac:dyDescent="0.25">
      <c r="A2" s="9" t="s">
        <v>212</v>
      </c>
      <c r="B2" s="9" t="s">
        <v>213</v>
      </c>
      <c r="C2" s="9" t="s">
        <v>214</v>
      </c>
      <c r="D2" s="9" t="s">
        <v>215</v>
      </c>
      <c r="E2" s="9" t="s">
        <v>216</v>
      </c>
      <c r="F2" s="9" t="s">
        <v>217</v>
      </c>
      <c r="G2" s="8" t="s">
        <v>218</v>
      </c>
      <c r="H2" s="9" t="s">
        <v>219</v>
      </c>
      <c r="I2" s="9" t="s">
        <v>220</v>
      </c>
      <c r="J2" s="9" t="s">
        <v>221</v>
      </c>
      <c r="K2" s="8" t="s">
        <v>106</v>
      </c>
      <c r="L2" s="10" t="s">
        <v>222</v>
      </c>
      <c r="M2" s="9" t="s">
        <v>223</v>
      </c>
      <c r="N2" s="9" t="s">
        <v>224</v>
      </c>
      <c r="O2" s="9" t="s">
        <v>225</v>
      </c>
      <c r="P2" s="9" t="s">
        <v>226</v>
      </c>
      <c r="Q2" s="8" t="s">
        <v>239</v>
      </c>
      <c r="R2" s="10" t="s">
        <v>305</v>
      </c>
      <c r="S2" s="10" t="s">
        <v>235</v>
      </c>
      <c r="T2" s="10" t="s">
        <v>234</v>
      </c>
      <c r="U2" s="10" t="s">
        <v>238</v>
      </c>
      <c r="V2" s="10" t="s">
        <v>236</v>
      </c>
    </row>
    <row r="3" spans="1:24" x14ac:dyDescent="0.35">
      <c r="A3" s="3">
        <v>8</v>
      </c>
      <c r="B3" s="3" t="s">
        <v>7</v>
      </c>
      <c r="C3" s="3">
        <v>10711</v>
      </c>
      <c r="D3" s="3" t="s">
        <v>123</v>
      </c>
      <c r="E3" s="3" t="s">
        <v>227</v>
      </c>
      <c r="F3" s="3">
        <v>392</v>
      </c>
      <c r="G3" s="7">
        <v>8</v>
      </c>
      <c r="H3" s="4">
        <v>19105</v>
      </c>
      <c r="I3" s="4">
        <v>19105</v>
      </c>
      <c r="J3" s="4">
        <v>81327</v>
      </c>
      <c r="K3" s="4">
        <v>85.376999999999995</v>
      </c>
      <c r="L3" s="4">
        <v>29419.5</v>
      </c>
      <c r="M3" s="4">
        <v>1.5399</v>
      </c>
      <c r="N3" s="4">
        <v>0.18990000000000001</v>
      </c>
      <c r="O3" s="4">
        <v>36.679299999999998</v>
      </c>
      <c r="P3" s="3">
        <v>1.2</v>
      </c>
      <c r="Q3" s="5">
        <f>IF(K3&gt;=80,1,0)</f>
        <v>1</v>
      </c>
      <c r="R3" s="4">
        <f>(L3/G3)*8</f>
        <v>29419.5</v>
      </c>
      <c r="S3" s="4">
        <v>14149.17</v>
      </c>
      <c r="T3" s="4">
        <f>(S3/6)*8</f>
        <v>18865.560000000001</v>
      </c>
      <c r="U3" s="6">
        <f>R3-T3</f>
        <v>10553.939999999999</v>
      </c>
      <c r="V3" s="5">
        <f>IF(U3&gt;1,1,0)</f>
        <v>1</v>
      </c>
      <c r="W3" s="2"/>
      <c r="X3" s="2"/>
    </row>
    <row r="4" spans="1:24" x14ac:dyDescent="0.35">
      <c r="A4" s="3">
        <v>8</v>
      </c>
      <c r="B4" s="3" t="s">
        <v>7</v>
      </c>
      <c r="C4" s="3">
        <v>11104</v>
      </c>
      <c r="D4" s="3" t="s">
        <v>124</v>
      </c>
      <c r="E4" s="3" t="s">
        <v>228</v>
      </c>
      <c r="F4" s="3">
        <v>30</v>
      </c>
      <c r="G4" s="7">
        <v>8</v>
      </c>
      <c r="H4" s="4">
        <v>1454</v>
      </c>
      <c r="I4" s="4">
        <v>1454</v>
      </c>
      <c r="J4" s="4">
        <v>4701</v>
      </c>
      <c r="K4" s="4">
        <v>64.486000000000004</v>
      </c>
      <c r="L4" s="4">
        <v>890.02300000000002</v>
      </c>
      <c r="M4" s="4">
        <v>0.61209999999999998</v>
      </c>
      <c r="N4" s="4">
        <v>0.18990000000000001</v>
      </c>
      <c r="O4" s="4">
        <v>9.4794999999999998</v>
      </c>
      <c r="P4" s="3">
        <v>0.6</v>
      </c>
      <c r="Q4" s="5">
        <f t="shared" ref="Q4:Q67" si="0">IF(K4&gt;=80,1,0)</f>
        <v>0</v>
      </c>
      <c r="R4" s="4">
        <f t="shared" ref="R4:R67" si="1">(L4/G4)*8</f>
        <v>890.02300000000002</v>
      </c>
      <c r="S4" s="4">
        <v>1177.58</v>
      </c>
      <c r="T4" s="4">
        <f t="shared" ref="T4:T67" si="2">(S4/6)*8</f>
        <v>1570.1066666666666</v>
      </c>
      <c r="U4" s="6">
        <f t="shared" ref="U4:U67" si="3">R4-T4</f>
        <v>-680.08366666666655</v>
      </c>
      <c r="V4" s="5">
        <f t="shared" ref="V4:V67" si="4">IF(U4&gt;1,1,0)</f>
        <v>0</v>
      </c>
      <c r="W4" s="2"/>
      <c r="X4" s="2"/>
    </row>
    <row r="5" spans="1:24" x14ac:dyDescent="0.35">
      <c r="A5" s="3">
        <v>8</v>
      </c>
      <c r="B5" s="3" t="s">
        <v>7</v>
      </c>
      <c r="C5" s="3">
        <v>11105</v>
      </c>
      <c r="D5" s="3" t="s">
        <v>125</v>
      </c>
      <c r="E5" s="3" t="s">
        <v>228</v>
      </c>
      <c r="F5" s="3">
        <v>40</v>
      </c>
      <c r="G5" s="7">
        <v>8</v>
      </c>
      <c r="H5" s="4">
        <v>2166</v>
      </c>
      <c r="I5" s="4">
        <v>2166</v>
      </c>
      <c r="J5" s="4">
        <v>5406</v>
      </c>
      <c r="K5" s="4">
        <v>55.616999999999997</v>
      </c>
      <c r="L5" s="4">
        <v>1114.24</v>
      </c>
      <c r="M5" s="4">
        <v>0.51439999999999997</v>
      </c>
      <c r="N5" s="4">
        <v>0.18779999999999999</v>
      </c>
      <c r="O5" s="4">
        <v>3.6751999999999998</v>
      </c>
      <c r="P5" s="3">
        <v>0.6</v>
      </c>
      <c r="Q5" s="5">
        <f t="shared" si="0"/>
        <v>0</v>
      </c>
      <c r="R5" s="4">
        <f t="shared" si="1"/>
        <v>1114.24</v>
      </c>
      <c r="S5" s="4">
        <v>1177.58</v>
      </c>
      <c r="T5" s="4">
        <f t="shared" si="2"/>
        <v>1570.1066666666666</v>
      </c>
      <c r="U5" s="6">
        <f t="shared" si="3"/>
        <v>-455.86666666666656</v>
      </c>
      <c r="V5" s="5">
        <f t="shared" si="4"/>
        <v>0</v>
      </c>
      <c r="W5" s="2"/>
      <c r="X5" s="2"/>
    </row>
    <row r="6" spans="1:24" x14ac:dyDescent="0.35">
      <c r="A6" s="3">
        <v>8</v>
      </c>
      <c r="B6" s="3" t="s">
        <v>7</v>
      </c>
      <c r="C6" s="3">
        <v>11106</v>
      </c>
      <c r="D6" s="3" t="s">
        <v>126</v>
      </c>
      <c r="E6" s="3" t="s">
        <v>228</v>
      </c>
      <c r="F6" s="3">
        <v>43</v>
      </c>
      <c r="G6" s="7">
        <v>7</v>
      </c>
      <c r="H6" s="4">
        <v>2131</v>
      </c>
      <c r="I6" s="4">
        <v>2131</v>
      </c>
      <c r="J6" s="4">
        <v>5131</v>
      </c>
      <c r="K6" s="4">
        <v>56.286000000000001</v>
      </c>
      <c r="L6" s="4">
        <v>1121.4000000000001</v>
      </c>
      <c r="M6" s="4">
        <v>0.5262</v>
      </c>
      <c r="N6" s="4">
        <v>0.18990000000000001</v>
      </c>
      <c r="O6" s="4">
        <v>3.9176000000000002</v>
      </c>
      <c r="P6" s="3">
        <v>0.6</v>
      </c>
      <c r="Q6" s="5">
        <f t="shared" si="0"/>
        <v>0</v>
      </c>
      <c r="R6" s="4">
        <f>(L6/G6)*8</f>
        <v>1281.6000000000001</v>
      </c>
      <c r="S6" s="4">
        <v>755.26</v>
      </c>
      <c r="T6" s="4">
        <f t="shared" si="2"/>
        <v>1007.0133333333333</v>
      </c>
      <c r="U6" s="6">
        <f t="shared" si="3"/>
        <v>274.58666666666682</v>
      </c>
      <c r="V6" s="5">
        <f t="shared" si="4"/>
        <v>1</v>
      </c>
      <c r="W6" s="2"/>
      <c r="X6" s="2"/>
    </row>
    <row r="7" spans="1:24" x14ac:dyDescent="0.35">
      <c r="A7" s="3">
        <v>8</v>
      </c>
      <c r="B7" s="3" t="s">
        <v>7</v>
      </c>
      <c r="C7" s="3">
        <v>11107</v>
      </c>
      <c r="D7" s="3" t="s">
        <v>127</v>
      </c>
      <c r="E7" s="3" t="s">
        <v>228</v>
      </c>
      <c r="F7" s="3">
        <v>36</v>
      </c>
      <c r="G7" s="7">
        <v>8</v>
      </c>
      <c r="H7" s="4">
        <v>1230</v>
      </c>
      <c r="I7" s="4">
        <v>1230</v>
      </c>
      <c r="J7" s="4">
        <v>2805</v>
      </c>
      <c r="K7" s="4">
        <v>32.064</v>
      </c>
      <c r="L7" s="4">
        <v>784.58900000000006</v>
      </c>
      <c r="M7" s="4">
        <v>0.63790000000000002</v>
      </c>
      <c r="N7" s="4">
        <v>0.16619999999999999</v>
      </c>
      <c r="O7" s="4">
        <v>10.336499999999999</v>
      </c>
      <c r="P7" s="3">
        <v>0.6</v>
      </c>
      <c r="Q7" s="5">
        <f t="shared" si="0"/>
        <v>0</v>
      </c>
      <c r="R7" s="4">
        <f t="shared" ref="R7:R70" si="5">(L7/G7)*8</f>
        <v>784.58900000000006</v>
      </c>
      <c r="S7" s="4">
        <v>755.26</v>
      </c>
      <c r="T7" s="4">
        <f t="shared" si="2"/>
        <v>1007.0133333333333</v>
      </c>
      <c r="U7" s="6">
        <f t="shared" si="3"/>
        <v>-222.42433333333327</v>
      </c>
      <c r="V7" s="5">
        <f t="shared" si="4"/>
        <v>0</v>
      </c>
      <c r="W7" s="2"/>
      <c r="X7" s="2"/>
    </row>
    <row r="8" spans="1:24" x14ac:dyDescent="0.35">
      <c r="A8" s="3">
        <v>8</v>
      </c>
      <c r="B8" s="3" t="s">
        <v>7</v>
      </c>
      <c r="C8" s="3">
        <v>11108</v>
      </c>
      <c r="D8" s="3" t="s">
        <v>128</v>
      </c>
      <c r="E8" s="3" t="s">
        <v>228</v>
      </c>
      <c r="F8" s="3">
        <v>30</v>
      </c>
      <c r="G8" s="7">
        <v>7</v>
      </c>
      <c r="H8" s="4">
        <v>1780</v>
      </c>
      <c r="I8" s="4">
        <v>1780</v>
      </c>
      <c r="J8" s="4">
        <v>5135</v>
      </c>
      <c r="K8" s="4">
        <v>80.739000000000004</v>
      </c>
      <c r="L8" s="4">
        <v>1047.95</v>
      </c>
      <c r="M8" s="4">
        <v>0.5887</v>
      </c>
      <c r="N8" s="4">
        <v>0.18990000000000001</v>
      </c>
      <c r="O8" s="4">
        <v>6.6234999999999999</v>
      </c>
      <c r="P8" s="3">
        <v>0.6</v>
      </c>
      <c r="Q8" s="5">
        <f t="shared" si="0"/>
        <v>1</v>
      </c>
      <c r="R8" s="4">
        <f t="shared" si="5"/>
        <v>1197.6571428571428</v>
      </c>
      <c r="S8" s="4">
        <v>1177.58</v>
      </c>
      <c r="T8" s="4">
        <f t="shared" si="2"/>
        <v>1570.1066666666666</v>
      </c>
      <c r="U8" s="6">
        <f t="shared" si="3"/>
        <v>-372.44952380952373</v>
      </c>
      <c r="V8" s="5">
        <f t="shared" si="4"/>
        <v>0</v>
      </c>
      <c r="W8" s="2"/>
      <c r="X8" s="2"/>
    </row>
    <row r="9" spans="1:24" x14ac:dyDescent="0.35">
      <c r="A9" s="3">
        <v>8</v>
      </c>
      <c r="B9" s="3" t="s">
        <v>7</v>
      </c>
      <c r="C9" s="3">
        <v>11109</v>
      </c>
      <c r="D9" s="3" t="s">
        <v>129</v>
      </c>
      <c r="E9" s="3" t="s">
        <v>228</v>
      </c>
      <c r="F9" s="3">
        <v>61</v>
      </c>
      <c r="G9" s="7">
        <v>7</v>
      </c>
      <c r="H9" s="4">
        <v>3506</v>
      </c>
      <c r="I9" s="4">
        <v>3506</v>
      </c>
      <c r="J9" s="4">
        <v>8779</v>
      </c>
      <c r="K9" s="4">
        <v>67.885999999999996</v>
      </c>
      <c r="L9" s="4">
        <v>1957.38</v>
      </c>
      <c r="M9" s="4">
        <v>0.55830000000000002</v>
      </c>
      <c r="N9" s="4">
        <v>0.18779999999999999</v>
      </c>
      <c r="O9" s="4">
        <v>6.7633000000000001</v>
      </c>
      <c r="P9" s="3">
        <v>0.6</v>
      </c>
      <c r="Q9" s="5">
        <f t="shared" si="0"/>
        <v>0</v>
      </c>
      <c r="R9" s="4">
        <f t="shared" si="5"/>
        <v>2237.0057142857145</v>
      </c>
      <c r="S9" s="4">
        <v>1177.58</v>
      </c>
      <c r="T9" s="4">
        <f t="shared" si="2"/>
        <v>1570.1066666666666</v>
      </c>
      <c r="U9" s="6">
        <f t="shared" si="3"/>
        <v>666.89904761904791</v>
      </c>
      <c r="V9" s="5">
        <f t="shared" si="4"/>
        <v>1</v>
      </c>
      <c r="W9" s="2"/>
      <c r="X9" s="2"/>
    </row>
    <row r="10" spans="1:24" x14ac:dyDescent="0.35">
      <c r="A10" s="3">
        <v>8</v>
      </c>
      <c r="B10" s="3" t="s">
        <v>7</v>
      </c>
      <c r="C10" s="3">
        <v>11110</v>
      </c>
      <c r="D10" s="3" t="s">
        <v>130</v>
      </c>
      <c r="E10" s="3" t="s">
        <v>229</v>
      </c>
      <c r="F10" s="3">
        <v>90</v>
      </c>
      <c r="G10" s="7">
        <v>8</v>
      </c>
      <c r="H10" s="4">
        <v>4381</v>
      </c>
      <c r="I10" s="4">
        <v>4377</v>
      </c>
      <c r="J10" s="4">
        <v>14351</v>
      </c>
      <c r="K10" s="4">
        <v>65.62</v>
      </c>
      <c r="L10" s="4">
        <v>3123.44</v>
      </c>
      <c r="M10" s="4">
        <v>0.71360000000000001</v>
      </c>
      <c r="N10" s="4">
        <v>0.18990000000000001</v>
      </c>
      <c r="O10" s="4">
        <v>7.3738000000000001</v>
      </c>
      <c r="P10" s="3">
        <v>0.8</v>
      </c>
      <c r="Q10" s="5">
        <f t="shared" si="0"/>
        <v>0</v>
      </c>
      <c r="R10" s="4">
        <f t="shared" si="5"/>
        <v>3123.44</v>
      </c>
      <c r="S10" s="4">
        <v>3225.73</v>
      </c>
      <c r="T10" s="4">
        <f t="shared" si="2"/>
        <v>4300.9733333333334</v>
      </c>
      <c r="U10" s="6">
        <f t="shared" si="3"/>
        <v>-1177.5333333333333</v>
      </c>
      <c r="V10" s="5">
        <f t="shared" si="4"/>
        <v>0</v>
      </c>
      <c r="W10" s="2"/>
      <c r="X10" s="2"/>
    </row>
    <row r="11" spans="1:24" x14ac:dyDescent="0.35">
      <c r="A11" s="3">
        <v>8</v>
      </c>
      <c r="B11" s="3" t="s">
        <v>7</v>
      </c>
      <c r="C11" s="3">
        <v>11111</v>
      </c>
      <c r="D11" s="3" t="s">
        <v>131</v>
      </c>
      <c r="E11" s="3" t="s">
        <v>228</v>
      </c>
      <c r="F11" s="3">
        <v>48</v>
      </c>
      <c r="G11" s="7">
        <v>8</v>
      </c>
      <c r="H11" s="4">
        <v>2051</v>
      </c>
      <c r="I11" s="4">
        <v>2051</v>
      </c>
      <c r="J11" s="4">
        <v>6759</v>
      </c>
      <c r="K11" s="4">
        <v>57.948</v>
      </c>
      <c r="L11" s="4">
        <v>1353.59</v>
      </c>
      <c r="M11" s="4">
        <v>0.66</v>
      </c>
      <c r="N11" s="4">
        <v>0.18779999999999999</v>
      </c>
      <c r="O11" s="4">
        <v>7.3738000000000001</v>
      </c>
      <c r="P11" s="3">
        <v>0.6</v>
      </c>
      <c r="Q11" s="5">
        <f t="shared" si="0"/>
        <v>0</v>
      </c>
      <c r="R11" s="4">
        <f t="shared" si="5"/>
        <v>1353.59</v>
      </c>
      <c r="S11" s="4">
        <v>1177.58</v>
      </c>
      <c r="T11" s="4">
        <f t="shared" si="2"/>
        <v>1570.1066666666666</v>
      </c>
      <c r="U11" s="6">
        <f t="shared" si="3"/>
        <v>-216.51666666666665</v>
      </c>
      <c r="V11" s="5">
        <f t="shared" si="4"/>
        <v>0</v>
      </c>
      <c r="W11" s="2"/>
      <c r="X11" s="2"/>
    </row>
    <row r="12" spans="1:24" x14ac:dyDescent="0.35">
      <c r="A12" s="3">
        <v>8</v>
      </c>
      <c r="B12" s="3" t="s">
        <v>7</v>
      </c>
      <c r="C12" s="3">
        <v>11112</v>
      </c>
      <c r="D12" s="3" t="s">
        <v>132</v>
      </c>
      <c r="E12" s="3" t="s">
        <v>228</v>
      </c>
      <c r="F12" s="3">
        <v>50</v>
      </c>
      <c r="G12" s="7">
        <v>8</v>
      </c>
      <c r="H12" s="4">
        <v>2669</v>
      </c>
      <c r="I12" s="4">
        <v>2668</v>
      </c>
      <c r="J12" s="4">
        <v>11263</v>
      </c>
      <c r="K12" s="4">
        <v>92.7</v>
      </c>
      <c r="L12" s="4">
        <v>1727.91</v>
      </c>
      <c r="M12" s="4">
        <v>0.64759999999999995</v>
      </c>
      <c r="N12" s="4">
        <v>0.1462</v>
      </c>
      <c r="O12" s="4">
        <v>3.8576999999999999</v>
      </c>
      <c r="P12" s="3">
        <v>0.6</v>
      </c>
      <c r="Q12" s="5">
        <f t="shared" si="0"/>
        <v>1</v>
      </c>
      <c r="R12" s="4">
        <f t="shared" si="5"/>
        <v>1727.91</v>
      </c>
      <c r="S12" s="4">
        <v>1177.58</v>
      </c>
      <c r="T12" s="4">
        <f t="shared" si="2"/>
        <v>1570.1066666666666</v>
      </c>
      <c r="U12" s="6">
        <f t="shared" si="3"/>
        <v>157.80333333333351</v>
      </c>
      <c r="V12" s="5">
        <f t="shared" si="4"/>
        <v>1</v>
      </c>
      <c r="W12" s="2"/>
      <c r="X12" s="2"/>
    </row>
    <row r="13" spans="1:24" x14ac:dyDescent="0.35">
      <c r="A13" s="3">
        <v>8</v>
      </c>
      <c r="B13" s="3" t="s">
        <v>7</v>
      </c>
      <c r="C13" s="3">
        <v>11451</v>
      </c>
      <c r="D13" s="3" t="s">
        <v>133</v>
      </c>
      <c r="E13" s="3" t="s">
        <v>229</v>
      </c>
      <c r="F13" s="3">
        <v>234</v>
      </c>
      <c r="G13" s="7">
        <v>8</v>
      </c>
      <c r="H13" s="4">
        <v>8468</v>
      </c>
      <c r="I13" s="4">
        <v>8289</v>
      </c>
      <c r="J13" s="4">
        <v>33905</v>
      </c>
      <c r="K13" s="4">
        <v>59.627000000000002</v>
      </c>
      <c r="L13" s="4">
        <v>8025.5</v>
      </c>
      <c r="M13" s="4">
        <v>0.96819999999999995</v>
      </c>
      <c r="N13" s="4">
        <v>0.18990000000000001</v>
      </c>
      <c r="O13" s="4">
        <v>25.623100000000001</v>
      </c>
      <c r="P13" s="3">
        <v>0.8</v>
      </c>
      <c r="Q13" s="5">
        <f t="shared" si="0"/>
        <v>0</v>
      </c>
      <c r="R13" s="4">
        <f t="shared" si="5"/>
        <v>8025.5</v>
      </c>
      <c r="S13" s="4">
        <v>4813.3100000000004</v>
      </c>
      <c r="T13" s="4">
        <f t="shared" si="2"/>
        <v>6417.7466666666669</v>
      </c>
      <c r="U13" s="6">
        <f t="shared" si="3"/>
        <v>1607.7533333333331</v>
      </c>
      <c r="V13" s="5">
        <f t="shared" si="4"/>
        <v>1</v>
      </c>
      <c r="W13" s="2"/>
      <c r="X13" s="2"/>
    </row>
    <row r="14" spans="1:24" x14ac:dyDescent="0.35">
      <c r="A14" s="3">
        <v>8</v>
      </c>
      <c r="B14" s="3" t="s">
        <v>7</v>
      </c>
      <c r="C14" s="3">
        <v>40840</v>
      </c>
      <c r="D14" s="3" t="s">
        <v>134</v>
      </c>
      <c r="E14" s="3" t="s">
        <v>230</v>
      </c>
      <c r="F14" s="3">
        <v>20</v>
      </c>
      <c r="G14" s="7">
        <v>7</v>
      </c>
      <c r="H14" s="4">
        <v>969</v>
      </c>
      <c r="I14" s="4">
        <v>969</v>
      </c>
      <c r="J14" s="4">
        <v>2276</v>
      </c>
      <c r="K14" s="4">
        <v>53.679000000000002</v>
      </c>
      <c r="L14" s="4">
        <v>497.67599999999999</v>
      </c>
      <c r="M14" s="4">
        <v>0.51359999999999995</v>
      </c>
      <c r="N14" s="4">
        <v>0.20200000000000001</v>
      </c>
      <c r="O14" s="4">
        <v>2.9384999999999999</v>
      </c>
      <c r="P14" s="3">
        <v>0.6</v>
      </c>
      <c r="Q14" s="5">
        <f t="shared" si="0"/>
        <v>0</v>
      </c>
      <c r="R14" s="4">
        <f t="shared" si="5"/>
        <v>568.77257142857138</v>
      </c>
      <c r="S14" s="4">
        <v>307.86</v>
      </c>
      <c r="T14" s="4">
        <f t="shared" si="2"/>
        <v>410.48</v>
      </c>
      <c r="U14" s="6">
        <f t="shared" si="3"/>
        <v>158.29257142857136</v>
      </c>
      <c r="V14" s="5">
        <f t="shared" si="4"/>
        <v>1</v>
      </c>
      <c r="W14" s="2"/>
      <c r="X14" s="2"/>
    </row>
    <row r="15" spans="1:24" x14ac:dyDescent="0.35">
      <c r="A15" s="3">
        <v>8</v>
      </c>
      <c r="B15" s="3" t="s">
        <v>20</v>
      </c>
      <c r="C15" s="3">
        <v>11040</v>
      </c>
      <c r="D15" s="3" t="s">
        <v>20</v>
      </c>
      <c r="E15" s="3" t="s">
        <v>227</v>
      </c>
      <c r="F15" s="3">
        <v>272</v>
      </c>
      <c r="G15" s="7">
        <v>7</v>
      </c>
      <c r="H15" s="4">
        <v>12383</v>
      </c>
      <c r="I15" s="4">
        <v>12383</v>
      </c>
      <c r="J15" s="4">
        <v>45898</v>
      </c>
      <c r="K15" s="4">
        <v>79.596000000000004</v>
      </c>
      <c r="L15" s="4">
        <v>17318.599999999999</v>
      </c>
      <c r="M15" s="4">
        <v>1.3986000000000001</v>
      </c>
      <c r="N15" s="4">
        <v>0.18990000000000001</v>
      </c>
      <c r="O15" s="4">
        <v>36.679299999999998</v>
      </c>
      <c r="P15" s="3">
        <v>1.2</v>
      </c>
      <c r="Q15" s="5">
        <f t="shared" si="0"/>
        <v>0</v>
      </c>
      <c r="R15" s="4">
        <f t="shared" si="5"/>
        <v>19792.685714285712</v>
      </c>
      <c r="S15" s="4">
        <v>14149.17</v>
      </c>
      <c r="T15" s="4">
        <f t="shared" si="2"/>
        <v>18865.560000000001</v>
      </c>
      <c r="U15" s="6">
        <f t="shared" si="3"/>
        <v>927.12571428571027</v>
      </c>
      <c r="V15" s="5">
        <f t="shared" si="4"/>
        <v>1</v>
      </c>
      <c r="W15" s="2"/>
      <c r="X15" s="2"/>
    </row>
    <row r="16" spans="1:24" x14ac:dyDescent="0.35">
      <c r="A16" s="3">
        <v>8</v>
      </c>
      <c r="B16" s="3" t="s">
        <v>20</v>
      </c>
      <c r="C16" s="3">
        <v>11041</v>
      </c>
      <c r="D16" s="3" t="s">
        <v>135</v>
      </c>
      <c r="E16" s="3" t="s">
        <v>228</v>
      </c>
      <c r="F16" s="3">
        <v>37</v>
      </c>
      <c r="G16" s="7">
        <v>7</v>
      </c>
      <c r="H16" s="4">
        <v>2149</v>
      </c>
      <c r="I16" s="4">
        <v>2149</v>
      </c>
      <c r="J16" s="4">
        <v>6386</v>
      </c>
      <c r="K16" s="4">
        <v>81.412999999999997</v>
      </c>
      <c r="L16" s="4">
        <v>1398.13</v>
      </c>
      <c r="M16" s="4">
        <v>0.65059999999999996</v>
      </c>
      <c r="N16" s="4">
        <v>0.18779999999999999</v>
      </c>
      <c r="O16" s="4">
        <v>6.1180000000000003</v>
      </c>
      <c r="P16" s="3">
        <v>0.6</v>
      </c>
      <c r="Q16" s="5">
        <f t="shared" si="0"/>
        <v>1</v>
      </c>
      <c r="R16" s="4">
        <f t="shared" si="5"/>
        <v>1597.8628571428574</v>
      </c>
      <c r="S16" s="4">
        <v>1177.58</v>
      </c>
      <c r="T16" s="4">
        <f t="shared" si="2"/>
        <v>1570.1066666666666</v>
      </c>
      <c r="U16" s="6">
        <f t="shared" si="3"/>
        <v>27.756190476190795</v>
      </c>
      <c r="V16" s="5">
        <f t="shared" si="4"/>
        <v>1</v>
      </c>
      <c r="W16" s="2"/>
      <c r="X16" s="2"/>
    </row>
    <row r="17" spans="1:24" x14ac:dyDescent="0.35">
      <c r="A17" s="3">
        <v>8</v>
      </c>
      <c r="B17" s="3" t="s">
        <v>20</v>
      </c>
      <c r="C17" s="3">
        <v>11043</v>
      </c>
      <c r="D17" s="3" t="s">
        <v>136</v>
      </c>
      <c r="E17" s="3" t="s">
        <v>231</v>
      </c>
      <c r="F17" s="3">
        <v>73</v>
      </c>
      <c r="G17" s="7">
        <v>8</v>
      </c>
      <c r="H17" s="4">
        <v>8129</v>
      </c>
      <c r="I17" s="4">
        <v>8126</v>
      </c>
      <c r="J17" s="4">
        <v>14117</v>
      </c>
      <c r="K17" s="4">
        <v>79.581999999999994</v>
      </c>
      <c r="L17" s="4">
        <v>3857.39</v>
      </c>
      <c r="M17" s="4">
        <v>0.47470000000000001</v>
      </c>
      <c r="N17" s="4">
        <v>0.18779999999999999</v>
      </c>
      <c r="O17" s="4">
        <v>4.4184000000000001</v>
      </c>
      <c r="P17" s="3">
        <v>0.6</v>
      </c>
      <c r="Q17" s="5">
        <f t="shared" si="0"/>
        <v>0</v>
      </c>
      <c r="R17" s="4">
        <f t="shared" si="5"/>
        <v>3857.39</v>
      </c>
      <c r="S17" s="4">
        <v>1440.2</v>
      </c>
      <c r="T17" s="4">
        <f t="shared" si="2"/>
        <v>1920.2666666666667</v>
      </c>
      <c r="U17" s="6">
        <f t="shared" si="3"/>
        <v>1937.1233333333332</v>
      </c>
      <c r="V17" s="5">
        <f t="shared" si="4"/>
        <v>1</v>
      </c>
      <c r="W17" s="2"/>
      <c r="X17" s="2"/>
    </row>
    <row r="18" spans="1:24" x14ac:dyDescent="0.35">
      <c r="A18" s="3">
        <v>8</v>
      </c>
      <c r="B18" s="3" t="s">
        <v>20</v>
      </c>
      <c r="C18" s="3">
        <v>11046</v>
      </c>
      <c r="D18" s="3" t="s">
        <v>137</v>
      </c>
      <c r="E18" s="3" t="s">
        <v>229</v>
      </c>
      <c r="F18" s="3">
        <v>125</v>
      </c>
      <c r="G18" s="7">
        <v>8</v>
      </c>
      <c r="H18" s="4">
        <v>4880</v>
      </c>
      <c r="I18" s="4">
        <v>4697</v>
      </c>
      <c r="J18" s="4">
        <v>19893</v>
      </c>
      <c r="K18" s="4">
        <v>65.491</v>
      </c>
      <c r="L18" s="4">
        <v>4317.51</v>
      </c>
      <c r="M18" s="4">
        <v>0.91920000000000002</v>
      </c>
      <c r="N18" s="4">
        <v>0.18779999999999999</v>
      </c>
      <c r="O18" s="4">
        <v>31.523499999999999</v>
      </c>
      <c r="P18" s="3">
        <v>0.8</v>
      </c>
      <c r="Q18" s="5">
        <f t="shared" si="0"/>
        <v>0</v>
      </c>
      <c r="R18" s="4">
        <f t="shared" si="5"/>
        <v>4317.51</v>
      </c>
      <c r="S18" s="4">
        <v>4813.3100000000004</v>
      </c>
      <c r="T18" s="4">
        <f t="shared" si="2"/>
        <v>6417.7466666666669</v>
      </c>
      <c r="U18" s="6">
        <f t="shared" si="3"/>
        <v>-2100.2366666666667</v>
      </c>
      <c r="V18" s="5">
        <f t="shared" si="4"/>
        <v>0</v>
      </c>
      <c r="W18" s="2"/>
      <c r="X18" s="2"/>
    </row>
    <row r="19" spans="1:24" x14ac:dyDescent="0.35">
      <c r="A19" s="3">
        <v>8</v>
      </c>
      <c r="B19" s="3" t="s">
        <v>20</v>
      </c>
      <c r="C19" s="3">
        <v>11047</v>
      </c>
      <c r="D19" s="3" t="s">
        <v>138</v>
      </c>
      <c r="E19" s="3" t="s">
        <v>228</v>
      </c>
      <c r="F19" s="3">
        <v>41</v>
      </c>
      <c r="G19" s="7">
        <v>7</v>
      </c>
      <c r="H19" s="4">
        <v>2609</v>
      </c>
      <c r="I19" s="4">
        <v>2607</v>
      </c>
      <c r="J19" s="4">
        <v>7427</v>
      </c>
      <c r="K19" s="4">
        <v>85.445999999999998</v>
      </c>
      <c r="L19" s="4">
        <v>1513.84</v>
      </c>
      <c r="M19" s="4">
        <v>0.58069999999999999</v>
      </c>
      <c r="N19" s="4">
        <v>0.18779999999999999</v>
      </c>
      <c r="O19" s="4">
        <v>5.7297000000000002</v>
      </c>
      <c r="P19" s="3">
        <v>0.6</v>
      </c>
      <c r="Q19" s="5">
        <f t="shared" si="0"/>
        <v>1</v>
      </c>
      <c r="R19" s="4">
        <f t="shared" si="5"/>
        <v>1730.1028571428571</v>
      </c>
      <c r="S19" s="4">
        <v>1177.58</v>
      </c>
      <c r="T19" s="4">
        <f t="shared" si="2"/>
        <v>1570.1066666666666</v>
      </c>
      <c r="U19" s="6">
        <f t="shared" si="3"/>
        <v>159.99619047619058</v>
      </c>
      <c r="V19" s="5">
        <f t="shared" si="4"/>
        <v>1</v>
      </c>
      <c r="W19" s="2"/>
      <c r="X19" s="2"/>
    </row>
    <row r="20" spans="1:24" x14ac:dyDescent="0.35">
      <c r="A20" s="3">
        <v>8</v>
      </c>
      <c r="B20" s="3" t="s">
        <v>20</v>
      </c>
      <c r="C20" s="3">
        <v>11048</v>
      </c>
      <c r="D20" s="3" t="s">
        <v>139</v>
      </c>
      <c r="E20" s="3" t="s">
        <v>228</v>
      </c>
      <c r="F20" s="3">
        <v>45</v>
      </c>
      <c r="G20" s="7">
        <v>7</v>
      </c>
      <c r="H20" s="4">
        <v>2776</v>
      </c>
      <c r="I20" s="4">
        <v>2776</v>
      </c>
      <c r="J20" s="4">
        <v>7549</v>
      </c>
      <c r="K20" s="4">
        <v>79.13</v>
      </c>
      <c r="L20" s="4">
        <v>1832.13</v>
      </c>
      <c r="M20" s="4">
        <v>0.66</v>
      </c>
      <c r="N20" s="4">
        <v>0.18779999999999999</v>
      </c>
      <c r="O20" s="4">
        <v>6.81</v>
      </c>
      <c r="P20" s="3">
        <v>0.6</v>
      </c>
      <c r="Q20" s="5">
        <f t="shared" si="0"/>
        <v>0</v>
      </c>
      <c r="R20" s="4">
        <f t="shared" si="5"/>
        <v>2093.8628571428571</v>
      </c>
      <c r="S20" s="4">
        <v>1177.58</v>
      </c>
      <c r="T20" s="4">
        <f t="shared" si="2"/>
        <v>1570.1066666666666</v>
      </c>
      <c r="U20" s="6">
        <f t="shared" si="3"/>
        <v>523.75619047619057</v>
      </c>
      <c r="V20" s="5">
        <f t="shared" si="4"/>
        <v>1</v>
      </c>
      <c r="W20" s="2"/>
      <c r="X20" s="2"/>
    </row>
    <row r="21" spans="1:24" x14ac:dyDescent="0.35">
      <c r="A21" s="3">
        <v>8</v>
      </c>
      <c r="B21" s="3" t="s">
        <v>20</v>
      </c>
      <c r="C21" s="3">
        <v>11049</v>
      </c>
      <c r="D21" s="3" t="s">
        <v>140</v>
      </c>
      <c r="E21" s="3" t="s">
        <v>228</v>
      </c>
      <c r="F21" s="3">
        <v>38</v>
      </c>
      <c r="G21" s="7">
        <v>6</v>
      </c>
      <c r="H21" s="4">
        <v>1639</v>
      </c>
      <c r="I21" s="4">
        <v>1639</v>
      </c>
      <c r="J21" s="4">
        <v>4755</v>
      </c>
      <c r="K21" s="4">
        <v>68.754000000000005</v>
      </c>
      <c r="L21" s="4">
        <v>950.93499999999995</v>
      </c>
      <c r="M21" s="4">
        <v>0.58020000000000005</v>
      </c>
      <c r="N21" s="4">
        <v>0.19550000000000001</v>
      </c>
      <c r="O21" s="4">
        <v>4.0195999999999996</v>
      </c>
      <c r="P21" s="3">
        <v>0.6</v>
      </c>
      <c r="Q21" s="5">
        <f t="shared" si="0"/>
        <v>0</v>
      </c>
      <c r="R21" s="4">
        <f t="shared" si="5"/>
        <v>1267.9133333333332</v>
      </c>
      <c r="S21" s="4">
        <v>1177.58</v>
      </c>
      <c r="T21" s="4">
        <f t="shared" si="2"/>
        <v>1570.1066666666666</v>
      </c>
      <c r="U21" s="6">
        <f t="shared" si="3"/>
        <v>-302.19333333333338</v>
      </c>
      <c r="V21" s="5">
        <f t="shared" si="4"/>
        <v>0</v>
      </c>
      <c r="W21" s="2"/>
      <c r="X21" s="2"/>
    </row>
    <row r="22" spans="1:24" x14ac:dyDescent="0.35">
      <c r="A22" s="3">
        <v>8</v>
      </c>
      <c r="B22" s="3" t="s">
        <v>20</v>
      </c>
      <c r="C22" s="3">
        <v>11050</v>
      </c>
      <c r="D22" s="3" t="s">
        <v>141</v>
      </c>
      <c r="E22" s="3" t="s">
        <v>230</v>
      </c>
      <c r="F22" s="3">
        <v>32</v>
      </c>
      <c r="G22" s="7">
        <v>8</v>
      </c>
      <c r="H22" s="4">
        <v>1239</v>
      </c>
      <c r="I22" s="4">
        <v>1216</v>
      </c>
      <c r="J22" s="4">
        <v>2693</v>
      </c>
      <c r="K22" s="4">
        <v>34.631999999999998</v>
      </c>
      <c r="L22" s="4">
        <v>623.048</v>
      </c>
      <c r="M22" s="4">
        <v>0.51239999999999997</v>
      </c>
      <c r="N22" s="4">
        <v>0.18990000000000001</v>
      </c>
      <c r="O22" s="4">
        <v>5.2214999999999998</v>
      </c>
      <c r="P22" s="3">
        <v>0.6</v>
      </c>
      <c r="Q22" s="5">
        <f t="shared" si="0"/>
        <v>0</v>
      </c>
      <c r="R22" s="4">
        <f t="shared" si="5"/>
        <v>623.048</v>
      </c>
      <c r="S22" s="4">
        <v>307.86</v>
      </c>
      <c r="T22" s="4">
        <f t="shared" si="2"/>
        <v>410.48</v>
      </c>
      <c r="U22" s="6">
        <f t="shared" si="3"/>
        <v>212.56799999999998</v>
      </c>
      <c r="V22" s="5">
        <f t="shared" si="4"/>
        <v>1</v>
      </c>
      <c r="W22" s="2"/>
      <c r="X22" s="2"/>
    </row>
    <row r="23" spans="1:24" x14ac:dyDescent="0.35">
      <c r="A23" s="3">
        <v>8</v>
      </c>
      <c r="B23" s="3" t="s">
        <v>29</v>
      </c>
      <c r="C23" s="3">
        <v>10705</v>
      </c>
      <c r="D23" s="3" t="s">
        <v>29</v>
      </c>
      <c r="E23" s="3" t="s">
        <v>227</v>
      </c>
      <c r="F23" s="3">
        <v>558</v>
      </c>
      <c r="G23" s="7">
        <v>8</v>
      </c>
      <c r="H23" s="4">
        <v>29737</v>
      </c>
      <c r="I23" s="4">
        <v>29620</v>
      </c>
      <c r="J23" s="4">
        <v>109037</v>
      </c>
      <c r="K23" s="4">
        <v>80.414000000000001</v>
      </c>
      <c r="L23" s="4">
        <v>42792.6</v>
      </c>
      <c r="M23" s="4">
        <v>1.4447000000000001</v>
      </c>
      <c r="N23" s="4">
        <v>0.18779999999999999</v>
      </c>
      <c r="O23" s="4">
        <v>36.679299999999998</v>
      </c>
      <c r="P23" s="3">
        <v>1.2</v>
      </c>
      <c r="Q23" s="5">
        <f t="shared" si="0"/>
        <v>1</v>
      </c>
      <c r="R23" s="4">
        <f t="shared" si="5"/>
        <v>42792.6</v>
      </c>
      <c r="S23" s="4">
        <v>26955.26</v>
      </c>
      <c r="T23" s="4">
        <f t="shared" si="2"/>
        <v>35940.346666666665</v>
      </c>
      <c r="U23" s="6">
        <f t="shared" si="3"/>
        <v>6852.253333333334</v>
      </c>
      <c r="V23" s="5">
        <f t="shared" si="4"/>
        <v>1</v>
      </c>
      <c r="W23" s="2"/>
      <c r="X23" s="2"/>
    </row>
    <row r="24" spans="1:24" x14ac:dyDescent="0.35">
      <c r="A24" s="3">
        <v>8</v>
      </c>
      <c r="B24" s="3" t="s">
        <v>29</v>
      </c>
      <c r="C24" s="3">
        <v>11030</v>
      </c>
      <c r="D24" s="3" t="s">
        <v>142</v>
      </c>
      <c r="E24" s="3" t="s">
        <v>228</v>
      </c>
      <c r="F24" s="3">
        <v>30</v>
      </c>
      <c r="G24" s="7">
        <v>7</v>
      </c>
      <c r="H24" s="4">
        <v>2329</v>
      </c>
      <c r="I24" s="4">
        <v>2329</v>
      </c>
      <c r="J24" s="4">
        <v>7875</v>
      </c>
      <c r="K24" s="4">
        <v>123.821</v>
      </c>
      <c r="L24" s="4">
        <v>1596.07</v>
      </c>
      <c r="M24" s="4">
        <v>0.68530000000000002</v>
      </c>
      <c r="N24" s="4">
        <v>0.18779999999999999</v>
      </c>
      <c r="O24" s="4">
        <v>8.2584</v>
      </c>
      <c r="P24" s="3">
        <v>0.6</v>
      </c>
      <c r="Q24" s="5">
        <f t="shared" si="0"/>
        <v>1</v>
      </c>
      <c r="R24" s="4">
        <f t="shared" si="5"/>
        <v>1824.08</v>
      </c>
      <c r="S24" s="4">
        <v>755.26</v>
      </c>
      <c r="T24" s="4">
        <f t="shared" si="2"/>
        <v>1007.0133333333333</v>
      </c>
      <c r="U24" s="6">
        <f t="shared" si="3"/>
        <v>817.06666666666661</v>
      </c>
      <c r="V24" s="5">
        <f t="shared" si="4"/>
        <v>1</v>
      </c>
      <c r="W24" s="2"/>
      <c r="X24" s="2"/>
    </row>
    <row r="25" spans="1:24" x14ac:dyDescent="0.35">
      <c r="A25" s="3">
        <v>8</v>
      </c>
      <c r="B25" s="3" t="s">
        <v>29</v>
      </c>
      <c r="C25" s="3">
        <v>11031</v>
      </c>
      <c r="D25" s="3" t="s">
        <v>143</v>
      </c>
      <c r="E25" s="3" t="s">
        <v>228</v>
      </c>
      <c r="F25" s="3">
        <v>59</v>
      </c>
      <c r="G25" s="7">
        <v>8</v>
      </c>
      <c r="H25" s="4">
        <v>3995</v>
      </c>
      <c r="I25" s="4">
        <v>3995</v>
      </c>
      <c r="J25" s="4">
        <v>13715</v>
      </c>
      <c r="K25" s="4">
        <v>95.662000000000006</v>
      </c>
      <c r="L25" s="4">
        <v>2637.67</v>
      </c>
      <c r="M25" s="4">
        <v>0.66020000000000001</v>
      </c>
      <c r="N25" s="4">
        <v>0.18779999999999999</v>
      </c>
      <c r="O25" s="4">
        <v>10.336499999999999</v>
      </c>
      <c r="P25" s="3">
        <v>0.6</v>
      </c>
      <c r="Q25" s="5">
        <f t="shared" si="0"/>
        <v>1</v>
      </c>
      <c r="R25" s="4">
        <f t="shared" si="5"/>
        <v>2637.67</v>
      </c>
      <c r="S25" s="4">
        <v>1177.58</v>
      </c>
      <c r="T25" s="4">
        <f t="shared" si="2"/>
        <v>1570.1066666666666</v>
      </c>
      <c r="U25" s="6">
        <f t="shared" si="3"/>
        <v>1067.5633333333335</v>
      </c>
      <c r="V25" s="5">
        <f t="shared" si="4"/>
        <v>1</v>
      </c>
      <c r="W25" s="2"/>
      <c r="X25" s="2"/>
    </row>
    <row r="26" spans="1:24" x14ac:dyDescent="0.35">
      <c r="A26" s="3">
        <v>8</v>
      </c>
      <c r="B26" s="3" t="s">
        <v>29</v>
      </c>
      <c r="C26" s="3">
        <v>11032</v>
      </c>
      <c r="D26" s="3" t="s">
        <v>144</v>
      </c>
      <c r="E26" s="3" t="s">
        <v>228</v>
      </c>
      <c r="F26" s="3">
        <v>34</v>
      </c>
      <c r="G26" s="7">
        <v>8</v>
      </c>
      <c r="H26" s="4">
        <v>3518</v>
      </c>
      <c r="I26" s="4">
        <v>3518</v>
      </c>
      <c r="J26" s="4">
        <v>8951</v>
      </c>
      <c r="K26" s="4">
        <v>108.339</v>
      </c>
      <c r="L26" s="4">
        <v>2430.11</v>
      </c>
      <c r="M26" s="4">
        <v>0.69079999999999997</v>
      </c>
      <c r="N26" s="4">
        <v>0.18779999999999999</v>
      </c>
      <c r="O26" s="4">
        <v>6.6902999999999997</v>
      </c>
      <c r="P26" s="3">
        <v>0.6</v>
      </c>
      <c r="Q26" s="5">
        <f t="shared" si="0"/>
        <v>1</v>
      </c>
      <c r="R26" s="4">
        <f t="shared" si="5"/>
        <v>2430.11</v>
      </c>
      <c r="S26" s="4">
        <v>1177.58</v>
      </c>
      <c r="T26" s="4">
        <f t="shared" si="2"/>
        <v>1570.1066666666666</v>
      </c>
      <c r="U26" s="6">
        <f t="shared" si="3"/>
        <v>860.00333333333356</v>
      </c>
      <c r="V26" s="5">
        <f t="shared" si="4"/>
        <v>1</v>
      </c>
      <c r="W26" s="2"/>
      <c r="X26" s="2"/>
    </row>
    <row r="27" spans="1:24" x14ac:dyDescent="0.35">
      <c r="A27" s="3">
        <v>8</v>
      </c>
      <c r="B27" s="3" t="s">
        <v>29</v>
      </c>
      <c r="C27" s="3">
        <v>11033</v>
      </c>
      <c r="D27" s="3" t="s">
        <v>145</v>
      </c>
      <c r="E27" s="3" t="s">
        <v>230</v>
      </c>
      <c r="F27" s="3">
        <v>20</v>
      </c>
      <c r="G27" s="7">
        <v>7</v>
      </c>
      <c r="H27" s="4">
        <v>904</v>
      </c>
      <c r="I27" s="4">
        <v>904</v>
      </c>
      <c r="J27" s="4">
        <v>2053</v>
      </c>
      <c r="K27" s="4">
        <v>48.42</v>
      </c>
      <c r="L27" s="4">
        <v>624.56200000000001</v>
      </c>
      <c r="M27" s="4">
        <v>0.69089999999999996</v>
      </c>
      <c r="N27" s="4">
        <v>0.18990000000000001</v>
      </c>
      <c r="O27" s="4">
        <v>7.242</v>
      </c>
      <c r="P27" s="3">
        <v>0.6</v>
      </c>
      <c r="Q27" s="5">
        <f t="shared" si="0"/>
        <v>0</v>
      </c>
      <c r="R27" s="4">
        <f t="shared" si="5"/>
        <v>713.78514285714289</v>
      </c>
      <c r="S27" s="4">
        <v>307.86</v>
      </c>
      <c r="T27" s="4">
        <f t="shared" si="2"/>
        <v>410.48</v>
      </c>
      <c r="U27" s="6">
        <f t="shared" si="3"/>
        <v>303.30514285714287</v>
      </c>
      <c r="V27" s="5">
        <f t="shared" si="4"/>
        <v>1</v>
      </c>
      <c r="W27" s="2"/>
      <c r="X27" s="2"/>
    </row>
    <row r="28" spans="1:24" x14ac:dyDescent="0.35">
      <c r="A28" s="3">
        <v>8</v>
      </c>
      <c r="B28" s="3" t="s">
        <v>29</v>
      </c>
      <c r="C28" s="3">
        <v>11034</v>
      </c>
      <c r="D28" s="3" t="s">
        <v>146</v>
      </c>
      <c r="E28" s="3" t="s">
        <v>228</v>
      </c>
      <c r="F28" s="3">
        <v>30</v>
      </c>
      <c r="G28" s="7">
        <v>8</v>
      </c>
      <c r="H28" s="4">
        <v>2039</v>
      </c>
      <c r="I28" s="4">
        <v>2039</v>
      </c>
      <c r="J28" s="4">
        <v>5103</v>
      </c>
      <c r="K28" s="4">
        <v>70</v>
      </c>
      <c r="L28" s="4">
        <v>1232.7</v>
      </c>
      <c r="M28" s="4">
        <v>0.60460000000000003</v>
      </c>
      <c r="N28" s="4">
        <v>0.18990000000000001</v>
      </c>
      <c r="O28" s="4">
        <v>6.7633000000000001</v>
      </c>
      <c r="P28" s="3">
        <v>0.6</v>
      </c>
      <c r="Q28" s="5">
        <f t="shared" si="0"/>
        <v>0</v>
      </c>
      <c r="R28" s="4">
        <f t="shared" si="5"/>
        <v>1232.7</v>
      </c>
      <c r="S28" s="4">
        <v>755.26</v>
      </c>
      <c r="T28" s="4">
        <f t="shared" si="2"/>
        <v>1007.0133333333333</v>
      </c>
      <c r="U28" s="6">
        <f t="shared" si="3"/>
        <v>225.68666666666672</v>
      </c>
      <c r="V28" s="5">
        <f t="shared" si="4"/>
        <v>1</v>
      </c>
      <c r="W28" s="2"/>
      <c r="X28" s="2"/>
    </row>
    <row r="29" spans="1:24" x14ac:dyDescent="0.35">
      <c r="A29" s="3">
        <v>8</v>
      </c>
      <c r="B29" s="3" t="s">
        <v>29</v>
      </c>
      <c r="C29" s="3">
        <v>11035</v>
      </c>
      <c r="D29" s="3" t="s">
        <v>147</v>
      </c>
      <c r="E29" s="3" t="s">
        <v>228</v>
      </c>
      <c r="F29" s="3">
        <v>35</v>
      </c>
      <c r="G29" s="7">
        <v>8</v>
      </c>
      <c r="H29" s="4">
        <v>2490</v>
      </c>
      <c r="I29" s="4">
        <v>2464</v>
      </c>
      <c r="J29" s="4">
        <v>6743</v>
      </c>
      <c r="K29" s="4">
        <v>79.283000000000001</v>
      </c>
      <c r="L29" s="4">
        <v>1454.25</v>
      </c>
      <c r="M29" s="4">
        <v>0.59019999999999995</v>
      </c>
      <c r="N29" s="4">
        <v>0.18779999999999999</v>
      </c>
      <c r="O29" s="4">
        <v>7.3738000000000001</v>
      </c>
      <c r="P29" s="3">
        <v>0.6</v>
      </c>
      <c r="Q29" s="5">
        <f t="shared" si="0"/>
        <v>0</v>
      </c>
      <c r="R29" s="4">
        <f t="shared" si="5"/>
        <v>1454.25</v>
      </c>
      <c r="S29" s="4">
        <v>755.26</v>
      </c>
      <c r="T29" s="4">
        <f t="shared" si="2"/>
        <v>1007.0133333333333</v>
      </c>
      <c r="U29" s="6">
        <f t="shared" si="3"/>
        <v>447.23666666666668</v>
      </c>
      <c r="V29" s="5">
        <f t="shared" si="4"/>
        <v>1</v>
      </c>
      <c r="W29" s="2"/>
      <c r="X29" s="2"/>
    </row>
    <row r="30" spans="1:24" x14ac:dyDescent="0.35">
      <c r="A30" s="3">
        <v>8</v>
      </c>
      <c r="B30" s="3" t="s">
        <v>29</v>
      </c>
      <c r="C30" s="3">
        <v>11036</v>
      </c>
      <c r="D30" s="3" t="s">
        <v>148</v>
      </c>
      <c r="E30" s="3" t="s">
        <v>229</v>
      </c>
      <c r="F30" s="3">
        <v>120</v>
      </c>
      <c r="G30" s="7">
        <v>8</v>
      </c>
      <c r="H30" s="4">
        <v>7904</v>
      </c>
      <c r="I30" s="4">
        <v>7904</v>
      </c>
      <c r="J30" s="4">
        <v>25579</v>
      </c>
      <c r="K30" s="4">
        <v>87.718999999999994</v>
      </c>
      <c r="L30" s="4">
        <v>6988.72</v>
      </c>
      <c r="M30" s="4">
        <v>0.88419999999999999</v>
      </c>
      <c r="N30" s="4">
        <v>0.18779999999999999</v>
      </c>
      <c r="O30" s="4">
        <v>9.3452999999999999</v>
      </c>
      <c r="P30" s="3">
        <v>0.8</v>
      </c>
      <c r="Q30" s="5">
        <f t="shared" si="0"/>
        <v>1</v>
      </c>
      <c r="R30" s="4">
        <f t="shared" si="5"/>
        <v>6988.72</v>
      </c>
      <c r="S30" s="4">
        <v>4813.3100000000004</v>
      </c>
      <c r="T30" s="4">
        <f t="shared" si="2"/>
        <v>6417.7466666666669</v>
      </c>
      <c r="U30" s="6">
        <f t="shared" si="3"/>
        <v>570.97333333333336</v>
      </c>
      <c r="V30" s="5">
        <f t="shared" si="4"/>
        <v>1</v>
      </c>
      <c r="W30" s="2"/>
      <c r="X30" s="2"/>
    </row>
    <row r="31" spans="1:24" x14ac:dyDescent="0.35">
      <c r="A31" s="3">
        <v>8</v>
      </c>
      <c r="B31" s="3" t="s">
        <v>29</v>
      </c>
      <c r="C31" s="3">
        <v>11037</v>
      </c>
      <c r="D31" s="3" t="s">
        <v>149</v>
      </c>
      <c r="E31" s="3" t="s">
        <v>228</v>
      </c>
      <c r="F31" s="3">
        <v>32</v>
      </c>
      <c r="G31" s="7">
        <v>7</v>
      </c>
      <c r="H31" s="4">
        <v>2545</v>
      </c>
      <c r="I31" s="4">
        <v>2545</v>
      </c>
      <c r="J31" s="4">
        <v>7478</v>
      </c>
      <c r="K31" s="4">
        <v>110.23</v>
      </c>
      <c r="L31" s="4">
        <v>1237.73</v>
      </c>
      <c r="M31" s="4">
        <v>0.48630000000000001</v>
      </c>
      <c r="N31" s="4">
        <v>0.18779999999999999</v>
      </c>
      <c r="O31" s="4">
        <v>2.7913000000000001</v>
      </c>
      <c r="P31" s="3">
        <v>0.6</v>
      </c>
      <c r="Q31" s="5">
        <f t="shared" si="0"/>
        <v>1</v>
      </c>
      <c r="R31" s="4">
        <f t="shared" si="5"/>
        <v>1414.5485714285714</v>
      </c>
      <c r="S31" s="4">
        <v>755.26</v>
      </c>
      <c r="T31" s="4">
        <f t="shared" si="2"/>
        <v>1007.0133333333333</v>
      </c>
      <c r="U31" s="6">
        <f t="shared" si="3"/>
        <v>407.53523809523813</v>
      </c>
      <c r="V31" s="5">
        <f t="shared" si="4"/>
        <v>1</v>
      </c>
      <c r="W31" s="2"/>
      <c r="X31" s="2"/>
    </row>
    <row r="32" spans="1:24" x14ac:dyDescent="0.35">
      <c r="A32" s="3">
        <v>8</v>
      </c>
      <c r="B32" s="3" t="s">
        <v>29</v>
      </c>
      <c r="C32" s="3">
        <v>11038</v>
      </c>
      <c r="D32" s="3" t="s">
        <v>150</v>
      </c>
      <c r="E32" s="3" t="s">
        <v>228</v>
      </c>
      <c r="F32" s="3">
        <v>40</v>
      </c>
      <c r="G32" s="7">
        <v>8</v>
      </c>
      <c r="H32" s="4">
        <v>3115</v>
      </c>
      <c r="I32" s="4">
        <v>3113</v>
      </c>
      <c r="J32" s="4">
        <v>8493</v>
      </c>
      <c r="K32" s="4">
        <v>87.376999999999995</v>
      </c>
      <c r="L32" s="4">
        <v>2044.9</v>
      </c>
      <c r="M32" s="4">
        <v>0.65690000000000004</v>
      </c>
      <c r="N32" s="4">
        <v>0.18779999999999999</v>
      </c>
      <c r="O32" s="4">
        <v>7.242</v>
      </c>
      <c r="P32" s="3">
        <v>0.6</v>
      </c>
      <c r="Q32" s="5">
        <f t="shared" si="0"/>
        <v>1</v>
      </c>
      <c r="R32" s="4">
        <f t="shared" si="5"/>
        <v>2044.9</v>
      </c>
      <c r="S32" s="4">
        <v>755.26</v>
      </c>
      <c r="T32" s="4">
        <f t="shared" si="2"/>
        <v>1007.0133333333333</v>
      </c>
      <c r="U32" s="6">
        <f t="shared" si="3"/>
        <v>1037.8866666666668</v>
      </c>
      <c r="V32" s="5">
        <f t="shared" si="4"/>
        <v>1</v>
      </c>
      <c r="W32" s="2"/>
      <c r="X32" s="2"/>
    </row>
    <row r="33" spans="1:24" x14ac:dyDescent="0.35">
      <c r="A33" s="3">
        <v>8</v>
      </c>
      <c r="B33" s="3" t="s">
        <v>29</v>
      </c>
      <c r="C33" s="3">
        <v>11039</v>
      </c>
      <c r="D33" s="3" t="s">
        <v>151</v>
      </c>
      <c r="E33" s="3" t="s">
        <v>228</v>
      </c>
      <c r="F33" s="3">
        <v>40</v>
      </c>
      <c r="G33" s="7">
        <v>8</v>
      </c>
      <c r="H33" s="4">
        <v>3210</v>
      </c>
      <c r="I33" s="4">
        <v>3210</v>
      </c>
      <c r="J33" s="4">
        <v>8124</v>
      </c>
      <c r="K33" s="4">
        <v>83.58</v>
      </c>
      <c r="L33" s="4">
        <v>1881.38</v>
      </c>
      <c r="M33" s="4">
        <v>0.58609999999999995</v>
      </c>
      <c r="N33" s="4">
        <v>0.18779999999999999</v>
      </c>
      <c r="O33" s="4">
        <v>4.5347999999999997</v>
      </c>
      <c r="P33" s="3">
        <v>0.6</v>
      </c>
      <c r="Q33" s="5">
        <f t="shared" si="0"/>
        <v>1</v>
      </c>
      <c r="R33" s="4">
        <f t="shared" si="5"/>
        <v>1881.38</v>
      </c>
      <c r="S33" s="4">
        <v>1177.58</v>
      </c>
      <c r="T33" s="4">
        <f t="shared" si="2"/>
        <v>1570.1066666666666</v>
      </c>
      <c r="U33" s="6">
        <f t="shared" si="3"/>
        <v>311.27333333333354</v>
      </c>
      <c r="V33" s="5">
        <f t="shared" si="4"/>
        <v>1</v>
      </c>
      <c r="W33" s="2"/>
      <c r="X33" s="2"/>
    </row>
    <row r="34" spans="1:24" x14ac:dyDescent="0.35">
      <c r="A34" s="3">
        <v>8</v>
      </c>
      <c r="B34" s="3" t="s">
        <v>29</v>
      </c>
      <c r="C34" s="3">
        <v>11447</v>
      </c>
      <c r="D34" s="3" t="s">
        <v>152</v>
      </c>
      <c r="E34" s="3" t="s">
        <v>229</v>
      </c>
      <c r="F34" s="3">
        <v>60</v>
      </c>
      <c r="G34" s="7">
        <v>7</v>
      </c>
      <c r="H34" s="4">
        <v>3131</v>
      </c>
      <c r="I34" s="4">
        <v>3131</v>
      </c>
      <c r="J34" s="4">
        <v>9352</v>
      </c>
      <c r="K34" s="4">
        <v>73.522000000000006</v>
      </c>
      <c r="L34" s="4">
        <v>2444.75</v>
      </c>
      <c r="M34" s="4">
        <v>0.78080000000000005</v>
      </c>
      <c r="N34" s="4">
        <v>0.18990000000000001</v>
      </c>
      <c r="O34" s="4">
        <v>7.8678999999999997</v>
      </c>
      <c r="P34" s="3">
        <v>0.8</v>
      </c>
      <c r="Q34" s="5">
        <f t="shared" si="0"/>
        <v>0</v>
      </c>
      <c r="R34" s="4">
        <f t="shared" si="5"/>
        <v>2794</v>
      </c>
      <c r="S34" s="4">
        <v>3225.73</v>
      </c>
      <c r="T34" s="4">
        <f t="shared" si="2"/>
        <v>4300.9733333333334</v>
      </c>
      <c r="U34" s="6">
        <f t="shared" si="3"/>
        <v>-1506.9733333333334</v>
      </c>
      <c r="V34" s="5">
        <f t="shared" si="4"/>
        <v>0</v>
      </c>
      <c r="W34" s="2"/>
      <c r="X34" s="2"/>
    </row>
    <row r="35" spans="1:24" x14ac:dyDescent="0.35">
      <c r="A35" s="3">
        <v>8</v>
      </c>
      <c r="B35" s="3" t="s">
        <v>29</v>
      </c>
      <c r="C35" s="3">
        <v>14133</v>
      </c>
      <c r="D35" s="3" t="s">
        <v>153</v>
      </c>
      <c r="E35" s="3" t="s">
        <v>228</v>
      </c>
      <c r="F35" s="3">
        <v>32</v>
      </c>
      <c r="G35" s="7">
        <v>8</v>
      </c>
      <c r="H35" s="4">
        <v>2231</v>
      </c>
      <c r="I35" s="4">
        <v>2231</v>
      </c>
      <c r="J35" s="4">
        <v>6602</v>
      </c>
      <c r="K35" s="4">
        <v>84.902000000000001</v>
      </c>
      <c r="L35" s="4">
        <v>1191.6500000000001</v>
      </c>
      <c r="M35" s="4">
        <v>0.53410000000000002</v>
      </c>
      <c r="N35" s="4">
        <v>0.18779999999999999</v>
      </c>
      <c r="O35" s="4">
        <v>4.7511000000000001</v>
      </c>
      <c r="P35" s="3">
        <v>0.6</v>
      </c>
      <c r="Q35" s="5">
        <f t="shared" si="0"/>
        <v>1</v>
      </c>
      <c r="R35" s="4">
        <f t="shared" si="5"/>
        <v>1191.6500000000001</v>
      </c>
      <c r="S35" s="4">
        <v>1177.58</v>
      </c>
      <c r="T35" s="4">
        <f t="shared" si="2"/>
        <v>1570.1066666666666</v>
      </c>
      <c r="U35" s="6">
        <f t="shared" si="3"/>
        <v>-378.45666666666648</v>
      </c>
      <c r="V35" s="5">
        <f t="shared" si="4"/>
        <v>0</v>
      </c>
      <c r="W35" s="2"/>
      <c r="X35" s="2"/>
    </row>
    <row r="36" spans="1:24" x14ac:dyDescent="0.35">
      <c r="A36" s="3">
        <v>8</v>
      </c>
      <c r="B36" s="3" t="s">
        <v>29</v>
      </c>
      <c r="C36" s="3">
        <v>28861</v>
      </c>
      <c r="D36" s="3" t="s">
        <v>154</v>
      </c>
      <c r="E36" s="3" t="s">
        <v>228</v>
      </c>
      <c r="F36" s="3">
        <v>30</v>
      </c>
      <c r="G36" s="7">
        <v>7</v>
      </c>
      <c r="H36" s="4">
        <v>1502</v>
      </c>
      <c r="I36" s="4">
        <v>1493</v>
      </c>
      <c r="J36" s="4">
        <v>4021</v>
      </c>
      <c r="K36" s="4">
        <v>63.222999999999999</v>
      </c>
      <c r="L36" s="4">
        <v>824.93200000000002</v>
      </c>
      <c r="M36" s="4">
        <v>0.55249999999999999</v>
      </c>
      <c r="N36" s="4">
        <v>0.18779999999999999</v>
      </c>
      <c r="O36" s="4">
        <v>4.4391999999999996</v>
      </c>
      <c r="P36" s="3">
        <v>0.6</v>
      </c>
      <c r="Q36" s="5">
        <f t="shared" si="0"/>
        <v>0</v>
      </c>
      <c r="R36" s="4">
        <f t="shared" si="5"/>
        <v>942.77942857142864</v>
      </c>
      <c r="S36" s="4">
        <v>755.26</v>
      </c>
      <c r="T36" s="4">
        <f t="shared" si="2"/>
        <v>1007.0133333333333</v>
      </c>
      <c r="U36" s="6">
        <f t="shared" si="3"/>
        <v>-64.233904761904682</v>
      </c>
      <c r="V36" s="5">
        <f t="shared" si="4"/>
        <v>0</v>
      </c>
      <c r="W36" s="2"/>
      <c r="X36" s="2"/>
    </row>
    <row r="37" spans="1:24" x14ac:dyDescent="0.35">
      <c r="A37" s="3">
        <v>8</v>
      </c>
      <c r="B37" s="3" t="s">
        <v>44</v>
      </c>
      <c r="C37" s="3">
        <v>10710</v>
      </c>
      <c r="D37" s="3" t="s">
        <v>44</v>
      </c>
      <c r="E37" s="3" t="s">
        <v>232</v>
      </c>
      <c r="F37" s="3">
        <v>907</v>
      </c>
      <c r="G37" s="7">
        <v>8</v>
      </c>
      <c r="H37" s="4">
        <v>38730</v>
      </c>
      <c r="I37" s="4">
        <v>37393</v>
      </c>
      <c r="J37" s="4">
        <v>201913</v>
      </c>
      <c r="K37" s="4">
        <v>91.611999999999995</v>
      </c>
      <c r="L37" s="4">
        <v>80196.800000000003</v>
      </c>
      <c r="M37" s="4">
        <v>2.1446999999999998</v>
      </c>
      <c r="N37" s="4">
        <v>0.18990000000000001</v>
      </c>
      <c r="O37" s="4">
        <v>47.612699999999997</v>
      </c>
      <c r="P37" s="3">
        <v>1.6</v>
      </c>
      <c r="Q37" s="5">
        <f t="shared" si="0"/>
        <v>1</v>
      </c>
      <c r="R37" s="4">
        <f t="shared" si="5"/>
        <v>80196.800000000003</v>
      </c>
      <c r="S37" s="4">
        <v>57488.23</v>
      </c>
      <c r="T37" s="4">
        <f t="shared" si="2"/>
        <v>76650.973333333342</v>
      </c>
      <c r="U37" s="6">
        <f t="shared" si="3"/>
        <v>3545.8266666666605</v>
      </c>
      <c r="V37" s="5">
        <f t="shared" si="4"/>
        <v>1</v>
      </c>
      <c r="W37" s="2"/>
      <c r="X37" s="2"/>
    </row>
    <row r="38" spans="1:24" x14ac:dyDescent="0.35">
      <c r="A38" s="3">
        <v>8</v>
      </c>
      <c r="B38" s="3" t="s">
        <v>44</v>
      </c>
      <c r="C38" s="3">
        <v>11089</v>
      </c>
      <c r="D38" s="3" t="s">
        <v>155</v>
      </c>
      <c r="E38" s="3" t="s">
        <v>228</v>
      </c>
      <c r="F38" s="3">
        <v>40</v>
      </c>
      <c r="G38" s="7">
        <v>8</v>
      </c>
      <c r="H38" s="4">
        <v>5465</v>
      </c>
      <c r="I38" s="4">
        <v>4515</v>
      </c>
      <c r="J38" s="4">
        <v>15258</v>
      </c>
      <c r="K38" s="4">
        <v>156.97499999999999</v>
      </c>
      <c r="L38" s="4">
        <v>2408.71</v>
      </c>
      <c r="M38" s="4">
        <v>0.53349999999999997</v>
      </c>
      <c r="N38" s="4">
        <v>0.18779999999999999</v>
      </c>
      <c r="O38" s="4">
        <v>7.3917999999999999</v>
      </c>
      <c r="P38" s="3">
        <v>0.6</v>
      </c>
      <c r="Q38" s="5">
        <f t="shared" si="0"/>
        <v>1</v>
      </c>
      <c r="R38" s="4">
        <f t="shared" si="5"/>
        <v>2408.71</v>
      </c>
      <c r="S38" s="4">
        <v>1177.58</v>
      </c>
      <c r="T38" s="4">
        <f t="shared" si="2"/>
        <v>1570.1066666666666</v>
      </c>
      <c r="U38" s="6">
        <f t="shared" si="3"/>
        <v>838.60333333333347</v>
      </c>
      <c r="V38" s="5">
        <f t="shared" si="4"/>
        <v>1</v>
      </c>
      <c r="W38" s="2"/>
      <c r="X38" s="2"/>
    </row>
    <row r="39" spans="1:24" x14ac:dyDescent="0.35">
      <c r="A39" s="3">
        <v>8</v>
      </c>
      <c r="B39" s="3" t="s">
        <v>44</v>
      </c>
      <c r="C39" s="3">
        <v>11090</v>
      </c>
      <c r="D39" s="3" t="s">
        <v>156</v>
      </c>
      <c r="E39" s="3" t="s">
        <v>228</v>
      </c>
      <c r="F39" s="3">
        <v>39</v>
      </c>
      <c r="G39" s="7">
        <v>8</v>
      </c>
      <c r="H39" s="4">
        <v>2820</v>
      </c>
      <c r="I39" s="4">
        <v>2817</v>
      </c>
      <c r="J39" s="4">
        <v>5782</v>
      </c>
      <c r="K39" s="4">
        <v>61.011000000000003</v>
      </c>
      <c r="L39" s="4">
        <v>1570.79</v>
      </c>
      <c r="M39" s="4">
        <v>0.55759999999999998</v>
      </c>
      <c r="N39" s="4">
        <v>0.19550000000000001</v>
      </c>
      <c r="O39" s="4">
        <v>3.1823000000000001</v>
      </c>
      <c r="P39" s="3">
        <v>0.6</v>
      </c>
      <c r="Q39" s="5">
        <f t="shared" si="0"/>
        <v>0</v>
      </c>
      <c r="R39" s="4">
        <f t="shared" si="5"/>
        <v>1570.79</v>
      </c>
      <c r="S39" s="4">
        <v>755.26</v>
      </c>
      <c r="T39" s="4">
        <f t="shared" si="2"/>
        <v>1007.0133333333333</v>
      </c>
      <c r="U39" s="6">
        <f t="shared" si="3"/>
        <v>563.77666666666664</v>
      </c>
      <c r="V39" s="5">
        <f t="shared" si="4"/>
        <v>1</v>
      </c>
      <c r="W39" s="2"/>
      <c r="X39" s="2"/>
    </row>
    <row r="40" spans="1:24" x14ac:dyDescent="0.35">
      <c r="A40" s="3">
        <v>8</v>
      </c>
      <c r="B40" s="3" t="s">
        <v>44</v>
      </c>
      <c r="C40" s="3">
        <v>11091</v>
      </c>
      <c r="D40" s="3" t="s">
        <v>157</v>
      </c>
      <c r="E40" s="3" t="s">
        <v>231</v>
      </c>
      <c r="F40" s="3">
        <v>90</v>
      </c>
      <c r="G40" s="7">
        <v>8</v>
      </c>
      <c r="H40" s="4">
        <v>9579</v>
      </c>
      <c r="I40" s="4">
        <v>9527</v>
      </c>
      <c r="J40" s="4">
        <v>17705</v>
      </c>
      <c r="K40" s="4">
        <v>80.956000000000003</v>
      </c>
      <c r="L40" s="4">
        <v>5609.56</v>
      </c>
      <c r="M40" s="4">
        <v>0.58879999999999999</v>
      </c>
      <c r="N40" s="4">
        <v>0.18779999999999999</v>
      </c>
      <c r="O40" s="4">
        <v>4.4391999999999996</v>
      </c>
      <c r="P40" s="3">
        <v>0.6</v>
      </c>
      <c r="Q40" s="5">
        <f t="shared" si="0"/>
        <v>1</v>
      </c>
      <c r="R40" s="4">
        <f t="shared" si="5"/>
        <v>5609.56</v>
      </c>
      <c r="S40" s="4">
        <v>2256.37</v>
      </c>
      <c r="T40" s="4">
        <f t="shared" si="2"/>
        <v>3008.4933333333333</v>
      </c>
      <c r="U40" s="6">
        <f t="shared" si="3"/>
        <v>2601.0666666666671</v>
      </c>
      <c r="V40" s="5">
        <f t="shared" si="4"/>
        <v>1</v>
      </c>
      <c r="W40" s="2"/>
      <c r="X40" s="2"/>
    </row>
    <row r="41" spans="1:24" x14ac:dyDescent="0.35">
      <c r="A41" s="3">
        <v>8</v>
      </c>
      <c r="B41" s="3" t="s">
        <v>44</v>
      </c>
      <c r="C41" s="3">
        <v>11092</v>
      </c>
      <c r="D41" s="3" t="s">
        <v>158</v>
      </c>
      <c r="E41" s="3" t="s">
        <v>229</v>
      </c>
      <c r="F41" s="3">
        <v>107</v>
      </c>
      <c r="G41" s="7">
        <v>8</v>
      </c>
      <c r="H41" s="4">
        <v>7705</v>
      </c>
      <c r="I41" s="4">
        <v>7705</v>
      </c>
      <c r="J41" s="4">
        <v>22477</v>
      </c>
      <c r="K41" s="4">
        <v>86.447000000000003</v>
      </c>
      <c r="L41" s="4">
        <v>6046.16</v>
      </c>
      <c r="M41" s="4">
        <v>0.78469999999999995</v>
      </c>
      <c r="N41" s="4">
        <v>0.18779999999999999</v>
      </c>
      <c r="O41" s="4">
        <v>8.6613000000000007</v>
      </c>
      <c r="P41" s="3">
        <v>0.8</v>
      </c>
      <c r="Q41" s="5">
        <f t="shared" si="0"/>
        <v>1</v>
      </c>
      <c r="R41" s="4">
        <f t="shared" si="5"/>
        <v>6046.16</v>
      </c>
      <c r="S41" s="4">
        <v>4813.3100000000004</v>
      </c>
      <c r="T41" s="4">
        <f t="shared" si="2"/>
        <v>6417.7466666666669</v>
      </c>
      <c r="U41" s="6">
        <f t="shared" si="3"/>
        <v>-371.58666666666704</v>
      </c>
      <c r="V41" s="5">
        <f t="shared" si="4"/>
        <v>0</v>
      </c>
      <c r="W41" s="2"/>
      <c r="X41" s="2"/>
    </row>
    <row r="42" spans="1:24" x14ac:dyDescent="0.35">
      <c r="A42" s="3">
        <v>8</v>
      </c>
      <c r="B42" s="3" t="s">
        <v>44</v>
      </c>
      <c r="C42" s="3">
        <v>11093</v>
      </c>
      <c r="D42" s="3" t="s">
        <v>159</v>
      </c>
      <c r="E42" s="3" t="s">
        <v>228</v>
      </c>
      <c r="F42" s="3">
        <v>43</v>
      </c>
      <c r="G42" s="7">
        <v>8</v>
      </c>
      <c r="H42" s="4">
        <v>2826</v>
      </c>
      <c r="I42" s="4">
        <v>2732</v>
      </c>
      <c r="J42" s="4">
        <v>7653</v>
      </c>
      <c r="K42" s="4">
        <v>73.241</v>
      </c>
      <c r="L42" s="4">
        <v>1602.85</v>
      </c>
      <c r="M42" s="4">
        <v>0.5867</v>
      </c>
      <c r="N42" s="4">
        <v>0.18779999999999999</v>
      </c>
      <c r="O42" s="4">
        <v>10.336499999999999</v>
      </c>
      <c r="P42" s="3">
        <v>0.6</v>
      </c>
      <c r="Q42" s="5">
        <f t="shared" si="0"/>
        <v>0</v>
      </c>
      <c r="R42" s="4">
        <f t="shared" si="5"/>
        <v>1602.85</v>
      </c>
      <c r="S42" s="4">
        <v>1177.58</v>
      </c>
      <c r="T42" s="4">
        <f t="shared" si="2"/>
        <v>1570.1066666666666</v>
      </c>
      <c r="U42" s="6">
        <f t="shared" si="3"/>
        <v>32.743333333333339</v>
      </c>
      <c r="V42" s="5">
        <f t="shared" si="4"/>
        <v>1</v>
      </c>
      <c r="W42" s="2"/>
      <c r="X42" s="2"/>
    </row>
    <row r="43" spans="1:24" x14ac:dyDescent="0.35">
      <c r="A43" s="3">
        <v>8</v>
      </c>
      <c r="B43" s="3" t="s">
        <v>44</v>
      </c>
      <c r="C43" s="3">
        <v>11094</v>
      </c>
      <c r="D43" s="3" t="s">
        <v>160</v>
      </c>
      <c r="E43" s="3" t="s">
        <v>230</v>
      </c>
      <c r="F43" s="3">
        <v>15</v>
      </c>
      <c r="G43" s="7">
        <v>8</v>
      </c>
      <c r="H43" s="4">
        <v>879</v>
      </c>
      <c r="I43" s="4">
        <v>879</v>
      </c>
      <c r="J43" s="4">
        <v>2668</v>
      </c>
      <c r="K43" s="4">
        <v>73.195999999999998</v>
      </c>
      <c r="L43" s="4">
        <v>485.29399999999998</v>
      </c>
      <c r="M43" s="4">
        <v>0.55210000000000004</v>
      </c>
      <c r="N43" s="4">
        <v>0.18990000000000001</v>
      </c>
      <c r="O43" s="4">
        <v>5.1196999999999999</v>
      </c>
      <c r="P43" s="3">
        <v>0.6</v>
      </c>
      <c r="Q43" s="5">
        <f t="shared" si="0"/>
        <v>0</v>
      </c>
      <c r="R43" s="4">
        <f t="shared" si="5"/>
        <v>485.29399999999998</v>
      </c>
      <c r="S43" s="4">
        <v>307.86</v>
      </c>
      <c r="T43" s="4">
        <f t="shared" si="2"/>
        <v>410.48</v>
      </c>
      <c r="U43" s="6">
        <f t="shared" si="3"/>
        <v>74.813999999999965</v>
      </c>
      <c r="V43" s="5">
        <f t="shared" si="4"/>
        <v>1</v>
      </c>
      <c r="W43" s="2"/>
      <c r="X43" s="2"/>
    </row>
    <row r="44" spans="1:24" x14ac:dyDescent="0.35">
      <c r="A44" s="3">
        <v>8</v>
      </c>
      <c r="B44" s="3" t="s">
        <v>44</v>
      </c>
      <c r="C44" s="3">
        <v>11095</v>
      </c>
      <c r="D44" s="3" t="s">
        <v>161</v>
      </c>
      <c r="E44" s="3" t="s">
        <v>233</v>
      </c>
      <c r="F44" s="3">
        <v>264</v>
      </c>
      <c r="G44" s="7">
        <v>8</v>
      </c>
      <c r="H44" s="4">
        <v>13490</v>
      </c>
      <c r="I44" s="4">
        <v>13086</v>
      </c>
      <c r="J44" s="4">
        <v>48586</v>
      </c>
      <c r="K44" s="4">
        <v>75.736000000000004</v>
      </c>
      <c r="L44" s="4">
        <v>17239.900000000001</v>
      </c>
      <c r="M44" s="4">
        <v>1.3173999999999999</v>
      </c>
      <c r="N44" s="4">
        <v>0.18779999999999999</v>
      </c>
      <c r="O44" s="4">
        <v>25.623100000000001</v>
      </c>
      <c r="P44" s="3">
        <v>1</v>
      </c>
      <c r="Q44" s="5">
        <f t="shared" si="0"/>
        <v>0</v>
      </c>
      <c r="R44" s="4">
        <f t="shared" si="5"/>
        <v>17239.900000000001</v>
      </c>
      <c r="S44" s="4">
        <v>9231.4599999999991</v>
      </c>
      <c r="T44" s="4">
        <f t="shared" si="2"/>
        <v>12308.613333333333</v>
      </c>
      <c r="U44" s="6">
        <f t="shared" si="3"/>
        <v>4931.2866666666687</v>
      </c>
      <c r="V44" s="5">
        <f t="shared" si="4"/>
        <v>1</v>
      </c>
      <c r="W44" s="2"/>
      <c r="X44" s="2"/>
    </row>
    <row r="45" spans="1:24" x14ac:dyDescent="0.35">
      <c r="A45" s="3">
        <v>8</v>
      </c>
      <c r="B45" s="3" t="s">
        <v>44</v>
      </c>
      <c r="C45" s="3">
        <v>11096</v>
      </c>
      <c r="D45" s="3" t="s">
        <v>162</v>
      </c>
      <c r="E45" s="3" t="s">
        <v>228</v>
      </c>
      <c r="F45" s="3">
        <v>40</v>
      </c>
      <c r="G45" s="7">
        <v>8</v>
      </c>
      <c r="H45" s="4">
        <v>2632</v>
      </c>
      <c r="I45" s="4">
        <v>2632</v>
      </c>
      <c r="J45" s="4">
        <v>7372</v>
      </c>
      <c r="K45" s="4">
        <v>75.843999999999994</v>
      </c>
      <c r="L45" s="4">
        <v>1755.79</v>
      </c>
      <c r="M45" s="4">
        <v>0.66710000000000003</v>
      </c>
      <c r="N45" s="4">
        <v>0.18779999999999999</v>
      </c>
      <c r="O45" s="4">
        <v>6.8822000000000001</v>
      </c>
      <c r="P45" s="3">
        <v>0.6</v>
      </c>
      <c r="Q45" s="5">
        <f t="shared" si="0"/>
        <v>0</v>
      </c>
      <c r="R45" s="4">
        <f t="shared" si="5"/>
        <v>1755.79</v>
      </c>
      <c r="S45" s="4">
        <v>1177.58</v>
      </c>
      <c r="T45" s="4">
        <f t="shared" si="2"/>
        <v>1570.1066666666666</v>
      </c>
      <c r="U45" s="6">
        <f t="shared" si="3"/>
        <v>185.68333333333339</v>
      </c>
      <c r="V45" s="5">
        <f t="shared" si="4"/>
        <v>1</v>
      </c>
      <c r="W45" s="2"/>
      <c r="X45" s="2"/>
    </row>
    <row r="46" spans="1:24" x14ac:dyDescent="0.35">
      <c r="A46" s="3">
        <v>8</v>
      </c>
      <c r="B46" s="3" t="s">
        <v>44</v>
      </c>
      <c r="C46" s="3">
        <v>11097</v>
      </c>
      <c r="D46" s="3" t="s">
        <v>163</v>
      </c>
      <c r="E46" s="3" t="s">
        <v>231</v>
      </c>
      <c r="F46" s="3">
        <v>82</v>
      </c>
      <c r="G46" s="7">
        <v>8</v>
      </c>
      <c r="H46" s="4">
        <v>11029</v>
      </c>
      <c r="I46" s="4">
        <v>10948</v>
      </c>
      <c r="J46" s="4">
        <v>19209</v>
      </c>
      <c r="K46" s="4">
        <v>96.402000000000001</v>
      </c>
      <c r="L46" s="4">
        <v>5509.76</v>
      </c>
      <c r="M46" s="4">
        <v>0.50329999999999997</v>
      </c>
      <c r="N46" s="4">
        <v>0.18779999999999999</v>
      </c>
      <c r="O46" s="4">
        <v>7.8018000000000001</v>
      </c>
      <c r="P46" s="3">
        <v>0.6</v>
      </c>
      <c r="Q46" s="5">
        <f t="shared" si="0"/>
        <v>1</v>
      </c>
      <c r="R46" s="4">
        <f t="shared" si="5"/>
        <v>5509.76</v>
      </c>
      <c r="S46" s="4">
        <v>2256.37</v>
      </c>
      <c r="T46" s="4">
        <f t="shared" si="2"/>
        <v>3008.4933333333333</v>
      </c>
      <c r="U46" s="6">
        <f t="shared" si="3"/>
        <v>2501.2666666666669</v>
      </c>
      <c r="V46" s="5">
        <f t="shared" si="4"/>
        <v>1</v>
      </c>
      <c r="W46" s="2"/>
      <c r="X46" s="2"/>
    </row>
    <row r="47" spans="1:24" x14ac:dyDescent="0.35">
      <c r="A47" s="3">
        <v>8</v>
      </c>
      <c r="B47" s="3" t="s">
        <v>44</v>
      </c>
      <c r="C47" s="3">
        <v>11098</v>
      </c>
      <c r="D47" s="3" t="s">
        <v>164</v>
      </c>
      <c r="E47" s="3" t="s">
        <v>231</v>
      </c>
      <c r="F47" s="3">
        <v>82</v>
      </c>
      <c r="G47" s="7">
        <v>8</v>
      </c>
      <c r="H47" s="4">
        <v>8129</v>
      </c>
      <c r="I47" s="4">
        <v>8129</v>
      </c>
      <c r="J47" s="4">
        <v>18583</v>
      </c>
      <c r="K47" s="4">
        <v>93.26</v>
      </c>
      <c r="L47" s="4">
        <v>4547.87</v>
      </c>
      <c r="M47" s="4">
        <v>0.5595</v>
      </c>
      <c r="N47" s="4">
        <v>0.18779999999999999</v>
      </c>
      <c r="O47" s="4">
        <v>6.5072999999999999</v>
      </c>
      <c r="P47" s="3">
        <v>0.6</v>
      </c>
      <c r="Q47" s="5">
        <f t="shared" si="0"/>
        <v>1</v>
      </c>
      <c r="R47" s="4">
        <f t="shared" si="5"/>
        <v>4547.87</v>
      </c>
      <c r="S47" s="4">
        <v>2256.37</v>
      </c>
      <c r="T47" s="4">
        <f t="shared" si="2"/>
        <v>3008.4933333333333</v>
      </c>
      <c r="U47" s="6">
        <f t="shared" si="3"/>
        <v>1539.3766666666666</v>
      </c>
      <c r="V47" s="5">
        <f t="shared" si="4"/>
        <v>1</v>
      </c>
      <c r="W47" s="2"/>
      <c r="X47" s="2"/>
    </row>
    <row r="48" spans="1:24" x14ac:dyDescent="0.35">
      <c r="A48" s="3">
        <v>8</v>
      </c>
      <c r="B48" s="3" t="s">
        <v>44</v>
      </c>
      <c r="C48" s="3">
        <v>11099</v>
      </c>
      <c r="D48" s="3" t="s">
        <v>165</v>
      </c>
      <c r="E48" s="3" t="s">
        <v>228</v>
      </c>
      <c r="F48" s="3">
        <v>38</v>
      </c>
      <c r="G48" s="7">
        <v>8</v>
      </c>
      <c r="H48" s="4">
        <v>3077</v>
      </c>
      <c r="I48" s="4">
        <v>3077</v>
      </c>
      <c r="J48" s="4">
        <v>8088</v>
      </c>
      <c r="K48" s="4">
        <v>87.588999999999999</v>
      </c>
      <c r="L48" s="4">
        <v>1803.45</v>
      </c>
      <c r="M48" s="4">
        <v>0.58609999999999995</v>
      </c>
      <c r="N48" s="4">
        <v>0.18990000000000001</v>
      </c>
      <c r="O48" s="4">
        <v>7.3738000000000001</v>
      </c>
      <c r="P48" s="3">
        <v>0.6</v>
      </c>
      <c r="Q48" s="5">
        <f t="shared" si="0"/>
        <v>1</v>
      </c>
      <c r="R48" s="4">
        <f t="shared" si="5"/>
        <v>1803.45</v>
      </c>
      <c r="S48" s="4">
        <v>755.26</v>
      </c>
      <c r="T48" s="4">
        <f t="shared" si="2"/>
        <v>1007.0133333333333</v>
      </c>
      <c r="U48" s="6">
        <f t="shared" si="3"/>
        <v>796.43666666666672</v>
      </c>
      <c r="V48" s="5">
        <f t="shared" si="4"/>
        <v>1</v>
      </c>
      <c r="W48" s="2"/>
      <c r="X48" s="2"/>
    </row>
    <row r="49" spans="1:24" x14ac:dyDescent="0.35">
      <c r="A49" s="3">
        <v>8</v>
      </c>
      <c r="B49" s="3" t="s">
        <v>44</v>
      </c>
      <c r="C49" s="3">
        <v>11100</v>
      </c>
      <c r="D49" s="3" t="s">
        <v>166</v>
      </c>
      <c r="E49" s="3" t="s">
        <v>228</v>
      </c>
      <c r="F49" s="3">
        <v>35</v>
      </c>
      <c r="G49" s="7">
        <v>8</v>
      </c>
      <c r="H49" s="4">
        <v>1932</v>
      </c>
      <c r="I49" s="4">
        <v>1932</v>
      </c>
      <c r="J49" s="4">
        <v>4675</v>
      </c>
      <c r="K49" s="4">
        <v>54.968000000000004</v>
      </c>
      <c r="L49" s="4">
        <v>1045.24</v>
      </c>
      <c r="M49" s="4">
        <v>0.54100000000000004</v>
      </c>
      <c r="N49" s="4">
        <v>0.18779999999999999</v>
      </c>
      <c r="O49" s="4">
        <v>6.8907999999999996</v>
      </c>
      <c r="P49" s="3">
        <v>0.6</v>
      </c>
      <c r="Q49" s="5">
        <f t="shared" si="0"/>
        <v>0</v>
      </c>
      <c r="R49" s="4">
        <f t="shared" si="5"/>
        <v>1045.24</v>
      </c>
      <c r="S49" s="4">
        <v>755.26</v>
      </c>
      <c r="T49" s="4">
        <f t="shared" si="2"/>
        <v>1007.0133333333333</v>
      </c>
      <c r="U49" s="6">
        <f t="shared" si="3"/>
        <v>38.226666666666688</v>
      </c>
      <c r="V49" s="5">
        <f t="shared" si="4"/>
        <v>1</v>
      </c>
      <c r="W49" s="2"/>
      <c r="X49" s="2"/>
    </row>
    <row r="50" spans="1:24" x14ac:dyDescent="0.35">
      <c r="A50" s="3">
        <v>8</v>
      </c>
      <c r="B50" s="3" t="s">
        <v>44</v>
      </c>
      <c r="C50" s="3">
        <v>11101</v>
      </c>
      <c r="D50" s="3" t="s">
        <v>167</v>
      </c>
      <c r="E50" s="3" t="s">
        <v>228</v>
      </c>
      <c r="F50" s="3">
        <v>42</v>
      </c>
      <c r="G50" s="7">
        <v>8</v>
      </c>
      <c r="H50" s="4">
        <v>5130</v>
      </c>
      <c r="I50" s="4">
        <v>5130</v>
      </c>
      <c r="J50" s="4">
        <v>12283</v>
      </c>
      <c r="K50" s="4">
        <v>120.351</v>
      </c>
      <c r="L50" s="4">
        <v>2601.12</v>
      </c>
      <c r="M50" s="4">
        <v>0.50700000000000001</v>
      </c>
      <c r="N50" s="4">
        <v>0.18990000000000001</v>
      </c>
      <c r="O50" s="4">
        <v>6.8189000000000002</v>
      </c>
      <c r="P50" s="3">
        <v>0.6</v>
      </c>
      <c r="Q50" s="5">
        <f t="shared" si="0"/>
        <v>1</v>
      </c>
      <c r="R50" s="4">
        <f t="shared" si="5"/>
        <v>2601.12</v>
      </c>
      <c r="S50" s="4">
        <v>755.26</v>
      </c>
      <c r="T50" s="4">
        <f t="shared" si="2"/>
        <v>1007.0133333333333</v>
      </c>
      <c r="U50" s="6">
        <f t="shared" si="3"/>
        <v>1594.1066666666666</v>
      </c>
      <c r="V50" s="5">
        <f t="shared" si="4"/>
        <v>1</v>
      </c>
      <c r="W50" s="2"/>
      <c r="X50" s="2"/>
    </row>
    <row r="51" spans="1:24" x14ac:dyDescent="0.35">
      <c r="A51" s="3">
        <v>8</v>
      </c>
      <c r="B51" s="3" t="s">
        <v>44</v>
      </c>
      <c r="C51" s="3">
        <v>11102</v>
      </c>
      <c r="D51" s="3" t="s">
        <v>168</v>
      </c>
      <c r="E51" s="3" t="s">
        <v>228</v>
      </c>
      <c r="F51" s="3">
        <v>40</v>
      </c>
      <c r="G51" s="7">
        <v>8</v>
      </c>
      <c r="H51" s="4">
        <v>2319</v>
      </c>
      <c r="I51" s="4">
        <v>2305</v>
      </c>
      <c r="J51" s="4">
        <v>7235</v>
      </c>
      <c r="K51" s="4">
        <v>74.433999999999997</v>
      </c>
      <c r="L51" s="4">
        <v>1391.94</v>
      </c>
      <c r="M51" s="4">
        <v>0.60389999999999999</v>
      </c>
      <c r="N51" s="4">
        <v>0.18779999999999999</v>
      </c>
      <c r="O51" s="4">
        <v>4.7784000000000004</v>
      </c>
      <c r="P51" s="3">
        <v>0.6</v>
      </c>
      <c r="Q51" s="5">
        <f t="shared" si="0"/>
        <v>0</v>
      </c>
      <c r="R51" s="4">
        <f t="shared" si="5"/>
        <v>1391.94</v>
      </c>
      <c r="S51" s="4">
        <v>1177.58</v>
      </c>
      <c r="T51" s="4">
        <f t="shared" si="2"/>
        <v>1570.1066666666666</v>
      </c>
      <c r="U51" s="6">
        <f t="shared" si="3"/>
        <v>-178.16666666666652</v>
      </c>
      <c r="V51" s="5">
        <f t="shared" si="4"/>
        <v>0</v>
      </c>
      <c r="W51" s="2"/>
      <c r="X51" s="2"/>
    </row>
    <row r="52" spans="1:24" x14ac:dyDescent="0.35">
      <c r="A52" s="3">
        <v>8</v>
      </c>
      <c r="B52" s="3" t="s">
        <v>44</v>
      </c>
      <c r="C52" s="3">
        <v>11103</v>
      </c>
      <c r="D52" s="3" t="s">
        <v>169</v>
      </c>
      <c r="E52" s="3" t="s">
        <v>228</v>
      </c>
      <c r="F52" s="3">
        <v>34</v>
      </c>
      <c r="G52" s="7">
        <v>8</v>
      </c>
      <c r="H52" s="4">
        <v>2928</v>
      </c>
      <c r="I52" s="4">
        <v>2928</v>
      </c>
      <c r="J52" s="4">
        <v>5294</v>
      </c>
      <c r="K52" s="4">
        <v>64.075999999999993</v>
      </c>
      <c r="L52" s="4">
        <v>1493.99</v>
      </c>
      <c r="M52" s="4">
        <v>0.51019999999999999</v>
      </c>
      <c r="N52" s="4">
        <v>0.18779999999999999</v>
      </c>
      <c r="O52" s="4">
        <v>4.4184000000000001</v>
      </c>
      <c r="P52" s="3">
        <v>0.6</v>
      </c>
      <c r="Q52" s="5">
        <f t="shared" si="0"/>
        <v>0</v>
      </c>
      <c r="R52" s="4">
        <f t="shared" si="5"/>
        <v>1493.99</v>
      </c>
      <c r="S52" s="4">
        <v>755.26</v>
      </c>
      <c r="T52" s="4">
        <f t="shared" si="2"/>
        <v>1007.0133333333333</v>
      </c>
      <c r="U52" s="6">
        <f t="shared" si="3"/>
        <v>486.97666666666669</v>
      </c>
      <c r="V52" s="5">
        <f t="shared" si="4"/>
        <v>1</v>
      </c>
      <c r="W52" s="2"/>
      <c r="X52" s="2"/>
    </row>
    <row r="53" spans="1:24" x14ac:dyDescent="0.35">
      <c r="A53" s="3">
        <v>8</v>
      </c>
      <c r="B53" s="3" t="s">
        <v>44</v>
      </c>
      <c r="C53" s="3">
        <v>11450</v>
      </c>
      <c r="D53" s="3" t="s">
        <v>170</v>
      </c>
      <c r="E53" s="3" t="s">
        <v>227</v>
      </c>
      <c r="F53" s="3">
        <v>276</v>
      </c>
      <c r="G53" s="7">
        <v>8</v>
      </c>
      <c r="H53" s="4">
        <v>12737</v>
      </c>
      <c r="I53" s="4">
        <v>12589</v>
      </c>
      <c r="J53" s="4">
        <v>44138</v>
      </c>
      <c r="K53" s="4">
        <v>65.811000000000007</v>
      </c>
      <c r="L53" s="4">
        <v>16673.599999999999</v>
      </c>
      <c r="M53" s="4">
        <v>1.3245</v>
      </c>
      <c r="N53" s="4">
        <v>0.18990000000000001</v>
      </c>
      <c r="O53" s="4">
        <v>36.679299999999998</v>
      </c>
      <c r="P53" s="3">
        <v>1.2</v>
      </c>
      <c r="Q53" s="5">
        <f t="shared" si="0"/>
        <v>0</v>
      </c>
      <c r="R53" s="4">
        <f t="shared" si="5"/>
        <v>16673.599999999999</v>
      </c>
      <c r="S53" s="4">
        <v>14149.17</v>
      </c>
      <c r="T53" s="4">
        <f t="shared" si="2"/>
        <v>18865.560000000001</v>
      </c>
      <c r="U53" s="6">
        <f t="shared" si="3"/>
        <v>-2191.9600000000028</v>
      </c>
      <c r="V53" s="5">
        <f t="shared" si="4"/>
        <v>0</v>
      </c>
      <c r="W53" s="2"/>
      <c r="X53" s="2"/>
    </row>
    <row r="54" spans="1:24" x14ac:dyDescent="0.35">
      <c r="A54" s="3">
        <v>8</v>
      </c>
      <c r="B54" s="3" t="s">
        <v>44</v>
      </c>
      <c r="C54" s="3">
        <v>21323</v>
      </c>
      <c r="D54" s="3" t="s">
        <v>171</v>
      </c>
      <c r="E54" s="3" t="s">
        <v>228</v>
      </c>
      <c r="F54" s="3">
        <v>40</v>
      </c>
      <c r="G54" s="7">
        <v>8</v>
      </c>
      <c r="H54" s="4">
        <v>3031</v>
      </c>
      <c r="I54" s="4">
        <v>3018</v>
      </c>
      <c r="J54" s="4">
        <v>9322</v>
      </c>
      <c r="K54" s="4">
        <v>95.905000000000001</v>
      </c>
      <c r="L54" s="4">
        <v>1992.23</v>
      </c>
      <c r="M54" s="4">
        <v>0.66010000000000002</v>
      </c>
      <c r="N54" s="4">
        <v>0.18779999999999999</v>
      </c>
      <c r="O54" s="4">
        <v>9.4794999999999998</v>
      </c>
      <c r="P54" s="3">
        <v>0.6</v>
      </c>
      <c r="Q54" s="5">
        <f t="shared" si="0"/>
        <v>1</v>
      </c>
      <c r="R54" s="4">
        <f t="shared" si="5"/>
        <v>1992.23</v>
      </c>
      <c r="S54" s="4">
        <v>755.26</v>
      </c>
      <c r="T54" s="4">
        <f t="shared" si="2"/>
        <v>1007.0133333333333</v>
      </c>
      <c r="U54" s="6">
        <f t="shared" si="3"/>
        <v>985.2166666666667</v>
      </c>
      <c r="V54" s="5">
        <f t="shared" si="4"/>
        <v>1</v>
      </c>
      <c r="W54" s="2"/>
      <c r="X54" s="2"/>
    </row>
    <row r="55" spans="1:24" x14ac:dyDescent="0.35">
      <c r="A55" s="3">
        <v>8</v>
      </c>
      <c r="B55" s="3" t="s">
        <v>63</v>
      </c>
      <c r="C55" s="3">
        <v>10706</v>
      </c>
      <c r="D55" s="3" t="s">
        <v>63</v>
      </c>
      <c r="E55" s="3" t="s">
        <v>227</v>
      </c>
      <c r="F55" s="3">
        <v>420</v>
      </c>
      <c r="G55" s="7">
        <v>8</v>
      </c>
      <c r="H55" s="4">
        <v>23083</v>
      </c>
      <c r="I55" s="4">
        <v>23022</v>
      </c>
      <c r="J55" s="4">
        <v>93316</v>
      </c>
      <c r="K55" s="4">
        <v>91.432000000000002</v>
      </c>
      <c r="L55" s="4">
        <v>37007.5</v>
      </c>
      <c r="M55" s="4">
        <v>1.6074999999999999</v>
      </c>
      <c r="N55" s="4">
        <v>0.18779999999999999</v>
      </c>
      <c r="O55" s="4">
        <v>36.679299999999998</v>
      </c>
      <c r="P55" s="3">
        <v>1.2</v>
      </c>
      <c r="Q55" s="5">
        <f t="shared" si="0"/>
        <v>1</v>
      </c>
      <c r="R55" s="4">
        <f t="shared" si="5"/>
        <v>37007.5</v>
      </c>
      <c r="S55" s="4">
        <v>26955.26</v>
      </c>
      <c r="T55" s="4">
        <f t="shared" si="2"/>
        <v>35940.346666666665</v>
      </c>
      <c r="U55" s="6">
        <f t="shared" si="3"/>
        <v>1067.1533333333355</v>
      </c>
      <c r="V55" s="5">
        <f t="shared" si="4"/>
        <v>1</v>
      </c>
      <c r="W55" s="2"/>
      <c r="X55" s="2"/>
    </row>
    <row r="56" spans="1:24" x14ac:dyDescent="0.35">
      <c r="A56" s="3">
        <v>8</v>
      </c>
      <c r="B56" s="3" t="s">
        <v>63</v>
      </c>
      <c r="C56" s="3">
        <v>11042</v>
      </c>
      <c r="D56" s="3" t="s">
        <v>172</v>
      </c>
      <c r="E56" s="3" t="s">
        <v>229</v>
      </c>
      <c r="F56" s="3">
        <v>129</v>
      </c>
      <c r="G56" s="7">
        <v>8</v>
      </c>
      <c r="H56" s="4">
        <v>6545</v>
      </c>
      <c r="I56" s="4">
        <v>6545</v>
      </c>
      <c r="J56" s="4">
        <v>19003</v>
      </c>
      <c r="K56" s="4">
        <v>60.621000000000002</v>
      </c>
      <c r="L56" s="4">
        <v>5778.51</v>
      </c>
      <c r="M56" s="4">
        <v>0.88290000000000002</v>
      </c>
      <c r="N56" s="4">
        <v>0.18779999999999999</v>
      </c>
      <c r="O56" s="4">
        <v>25.364599999999999</v>
      </c>
      <c r="P56" s="3">
        <v>0.8</v>
      </c>
      <c r="Q56" s="5">
        <f t="shared" si="0"/>
        <v>0</v>
      </c>
      <c r="R56" s="4">
        <f t="shared" si="5"/>
        <v>5778.51</v>
      </c>
      <c r="S56" s="4">
        <v>4813.3100000000004</v>
      </c>
      <c r="T56" s="4">
        <f t="shared" si="2"/>
        <v>6417.7466666666669</v>
      </c>
      <c r="U56" s="6">
        <f t="shared" si="3"/>
        <v>-639.23666666666668</v>
      </c>
      <c r="V56" s="5">
        <f t="shared" si="4"/>
        <v>0</v>
      </c>
      <c r="W56" s="2"/>
      <c r="X56" s="2"/>
    </row>
    <row r="57" spans="1:24" x14ac:dyDescent="0.35">
      <c r="A57" s="3">
        <v>8</v>
      </c>
      <c r="B57" s="3" t="s">
        <v>63</v>
      </c>
      <c r="C57" s="3">
        <v>11044</v>
      </c>
      <c r="D57" s="3" t="s">
        <v>173</v>
      </c>
      <c r="E57" s="3" t="s">
        <v>228</v>
      </c>
      <c r="F57" s="3">
        <v>30</v>
      </c>
      <c r="G57" s="7">
        <v>9</v>
      </c>
      <c r="H57" s="4">
        <v>2759</v>
      </c>
      <c r="I57" s="4">
        <v>2758</v>
      </c>
      <c r="J57" s="4">
        <v>6050</v>
      </c>
      <c r="K57" s="4">
        <v>73.870999999999995</v>
      </c>
      <c r="L57" s="4">
        <v>1625.79</v>
      </c>
      <c r="M57" s="4">
        <v>0.58950000000000002</v>
      </c>
      <c r="N57" s="4">
        <v>0.18990000000000001</v>
      </c>
      <c r="O57" s="4">
        <v>6.4359000000000002</v>
      </c>
      <c r="P57" s="3">
        <v>0.6</v>
      </c>
      <c r="Q57" s="5">
        <f t="shared" si="0"/>
        <v>0</v>
      </c>
      <c r="R57" s="4">
        <f t="shared" si="5"/>
        <v>1445.1466666666665</v>
      </c>
      <c r="S57" s="4">
        <v>755.26</v>
      </c>
      <c r="T57" s="4">
        <f t="shared" si="2"/>
        <v>1007.0133333333333</v>
      </c>
      <c r="U57" s="6">
        <f t="shared" si="3"/>
        <v>438.13333333333321</v>
      </c>
      <c r="V57" s="5">
        <f t="shared" si="4"/>
        <v>1</v>
      </c>
      <c r="W57" s="2"/>
      <c r="X57" s="2"/>
    </row>
    <row r="58" spans="1:24" x14ac:dyDescent="0.35">
      <c r="A58" s="3">
        <v>8</v>
      </c>
      <c r="B58" s="3" t="s">
        <v>63</v>
      </c>
      <c r="C58" s="3">
        <v>11045</v>
      </c>
      <c r="D58" s="3" t="s">
        <v>174</v>
      </c>
      <c r="E58" s="3" t="s">
        <v>228</v>
      </c>
      <c r="F58" s="3">
        <v>30</v>
      </c>
      <c r="G58" s="7">
        <v>8</v>
      </c>
      <c r="H58" s="4">
        <v>2814</v>
      </c>
      <c r="I58" s="4">
        <v>2739</v>
      </c>
      <c r="J58" s="4">
        <v>6446</v>
      </c>
      <c r="K58" s="4">
        <v>88.421999999999997</v>
      </c>
      <c r="L58" s="4">
        <v>1446.68</v>
      </c>
      <c r="M58" s="4">
        <v>0.5282</v>
      </c>
      <c r="N58" s="4">
        <v>0.18779999999999999</v>
      </c>
      <c r="O58" s="4">
        <v>4.4391999999999996</v>
      </c>
      <c r="P58" s="3">
        <v>0.6</v>
      </c>
      <c r="Q58" s="5">
        <f t="shared" si="0"/>
        <v>1</v>
      </c>
      <c r="R58" s="4">
        <f t="shared" si="5"/>
        <v>1446.68</v>
      </c>
      <c r="S58" s="4">
        <v>755.26</v>
      </c>
      <c r="T58" s="4">
        <f t="shared" si="2"/>
        <v>1007.0133333333333</v>
      </c>
      <c r="U58" s="6">
        <f t="shared" si="3"/>
        <v>439.66666666666674</v>
      </c>
      <c r="V58" s="5">
        <f t="shared" si="4"/>
        <v>1</v>
      </c>
      <c r="W58" s="2"/>
      <c r="X58" s="2"/>
    </row>
    <row r="59" spans="1:24" x14ac:dyDescent="0.35">
      <c r="A59" s="3">
        <v>8</v>
      </c>
      <c r="B59" s="3" t="s">
        <v>63</v>
      </c>
      <c r="C59" s="3">
        <v>11448</v>
      </c>
      <c r="D59" s="3" t="s">
        <v>175</v>
      </c>
      <c r="E59" s="3" t="s">
        <v>233</v>
      </c>
      <c r="F59" s="3">
        <v>266</v>
      </c>
      <c r="G59" s="7">
        <v>8</v>
      </c>
      <c r="H59" s="4">
        <v>13326</v>
      </c>
      <c r="I59" s="4">
        <v>13326</v>
      </c>
      <c r="J59" s="4">
        <v>51799</v>
      </c>
      <c r="K59" s="4">
        <v>80.137</v>
      </c>
      <c r="L59" s="4">
        <v>20437.599999999999</v>
      </c>
      <c r="M59" s="4">
        <v>1.5337000000000001</v>
      </c>
      <c r="N59" s="4">
        <v>0.18990000000000001</v>
      </c>
      <c r="O59" s="4">
        <v>36.679299999999998</v>
      </c>
      <c r="P59" s="3">
        <v>1</v>
      </c>
      <c r="Q59" s="5">
        <f t="shared" si="0"/>
        <v>1</v>
      </c>
      <c r="R59" s="4">
        <f t="shared" si="5"/>
        <v>20437.599999999999</v>
      </c>
      <c r="S59" s="4">
        <v>9231.4599999999991</v>
      </c>
      <c r="T59" s="4">
        <f t="shared" si="2"/>
        <v>12308.613333333333</v>
      </c>
      <c r="U59" s="6">
        <f t="shared" si="3"/>
        <v>8128.9866666666658</v>
      </c>
      <c r="V59" s="5">
        <f t="shared" si="4"/>
        <v>1</v>
      </c>
      <c r="W59" s="2"/>
      <c r="X59" s="2"/>
    </row>
    <row r="60" spans="1:24" x14ac:dyDescent="0.35">
      <c r="A60" s="3">
        <v>8</v>
      </c>
      <c r="B60" s="3" t="s">
        <v>63</v>
      </c>
      <c r="C60" s="3">
        <v>21356</v>
      </c>
      <c r="D60" s="3" t="s">
        <v>176</v>
      </c>
      <c r="E60" s="3" t="s">
        <v>228</v>
      </c>
      <c r="F60" s="3">
        <v>30</v>
      </c>
      <c r="G60" s="7">
        <v>8</v>
      </c>
      <c r="H60" s="4">
        <v>3186</v>
      </c>
      <c r="I60" s="4">
        <v>3186</v>
      </c>
      <c r="J60" s="4">
        <v>6503</v>
      </c>
      <c r="K60" s="4">
        <v>89.203999999999994</v>
      </c>
      <c r="L60" s="4">
        <v>1549.34</v>
      </c>
      <c r="M60" s="4">
        <v>0.48630000000000001</v>
      </c>
      <c r="N60" s="4">
        <v>0.19550000000000001</v>
      </c>
      <c r="O60" s="4">
        <v>3.9441000000000002</v>
      </c>
      <c r="P60" s="3">
        <v>0.6</v>
      </c>
      <c r="Q60" s="5">
        <f t="shared" si="0"/>
        <v>1</v>
      </c>
      <c r="R60" s="4">
        <f t="shared" si="5"/>
        <v>1549.34</v>
      </c>
      <c r="S60" s="4">
        <v>755.26</v>
      </c>
      <c r="T60" s="4">
        <f t="shared" si="2"/>
        <v>1007.0133333333333</v>
      </c>
      <c r="U60" s="6">
        <f t="shared" si="3"/>
        <v>542.3266666666666</v>
      </c>
      <c r="V60" s="5">
        <f t="shared" si="4"/>
        <v>1</v>
      </c>
      <c r="W60" s="2"/>
      <c r="X60" s="2"/>
    </row>
    <row r="61" spans="1:24" x14ac:dyDescent="0.35">
      <c r="A61" s="3">
        <v>8</v>
      </c>
      <c r="B61" s="3" t="s">
        <v>63</v>
      </c>
      <c r="C61" s="3">
        <v>28778</v>
      </c>
      <c r="D61" s="3" t="s">
        <v>177</v>
      </c>
      <c r="E61" s="3" t="s">
        <v>230</v>
      </c>
      <c r="F61" s="3">
        <v>15</v>
      </c>
      <c r="G61" s="7">
        <v>8</v>
      </c>
      <c r="H61" s="4">
        <v>1172</v>
      </c>
      <c r="I61" s="4">
        <v>1172</v>
      </c>
      <c r="J61" s="4">
        <v>2318</v>
      </c>
      <c r="K61" s="4">
        <v>63.594000000000001</v>
      </c>
      <c r="L61" s="4">
        <v>583.06600000000003</v>
      </c>
      <c r="M61" s="4">
        <v>0.4975</v>
      </c>
      <c r="N61" s="4">
        <v>0.18990000000000001</v>
      </c>
      <c r="O61" s="4">
        <v>4.4774000000000003</v>
      </c>
      <c r="P61" s="3">
        <v>0.6</v>
      </c>
      <c r="Q61" s="5">
        <f t="shared" si="0"/>
        <v>0</v>
      </c>
      <c r="R61" s="4">
        <f t="shared" si="5"/>
        <v>583.06600000000003</v>
      </c>
      <c r="S61" s="4">
        <v>307.86</v>
      </c>
      <c r="T61" s="4">
        <f t="shared" si="2"/>
        <v>410.48</v>
      </c>
      <c r="U61" s="6">
        <f t="shared" si="3"/>
        <v>172.58600000000001</v>
      </c>
      <c r="V61" s="5">
        <f t="shared" si="4"/>
        <v>1</v>
      </c>
      <c r="W61" s="2"/>
      <c r="X61" s="2"/>
    </row>
    <row r="62" spans="1:24" x14ac:dyDescent="0.35">
      <c r="A62" s="3">
        <v>8</v>
      </c>
      <c r="B62" s="3" t="s">
        <v>63</v>
      </c>
      <c r="C62" s="3">
        <v>28811</v>
      </c>
      <c r="D62" s="3" t="s">
        <v>178</v>
      </c>
      <c r="E62" s="3" t="s">
        <v>228</v>
      </c>
      <c r="F62" s="3">
        <v>30</v>
      </c>
      <c r="G62" s="7">
        <v>8</v>
      </c>
      <c r="H62" s="4">
        <v>3067</v>
      </c>
      <c r="I62" s="4">
        <v>2986</v>
      </c>
      <c r="J62" s="4">
        <v>6410</v>
      </c>
      <c r="K62" s="4">
        <v>87.929000000000002</v>
      </c>
      <c r="L62" s="4">
        <v>1551.24</v>
      </c>
      <c r="M62" s="4">
        <v>0.51949999999999996</v>
      </c>
      <c r="N62" s="4">
        <v>0.18990000000000001</v>
      </c>
      <c r="O62" s="4">
        <v>5.1196999999999999</v>
      </c>
      <c r="P62" s="3">
        <v>0.6</v>
      </c>
      <c r="Q62" s="5">
        <f t="shared" si="0"/>
        <v>1</v>
      </c>
      <c r="R62" s="4">
        <f t="shared" si="5"/>
        <v>1551.24</v>
      </c>
      <c r="S62" s="4">
        <v>1177.58</v>
      </c>
      <c r="T62" s="4">
        <f t="shared" si="2"/>
        <v>1570.1066666666666</v>
      </c>
      <c r="U62" s="6">
        <f t="shared" si="3"/>
        <v>-18.866666666666561</v>
      </c>
      <c r="V62" s="5">
        <f t="shared" si="4"/>
        <v>0</v>
      </c>
      <c r="W62" s="2"/>
      <c r="X62" s="2"/>
    </row>
    <row r="63" spans="1:24" x14ac:dyDescent="0.35">
      <c r="A63" s="3">
        <v>8</v>
      </c>
      <c r="B63" s="3" t="s">
        <v>63</v>
      </c>
      <c r="C63" s="3">
        <v>28815</v>
      </c>
      <c r="D63" s="3" t="s">
        <v>179</v>
      </c>
      <c r="E63" s="3" t="s">
        <v>228</v>
      </c>
      <c r="F63" s="3">
        <v>30</v>
      </c>
      <c r="G63" s="7">
        <v>8</v>
      </c>
      <c r="H63" s="4">
        <v>1816</v>
      </c>
      <c r="I63" s="4">
        <v>1816</v>
      </c>
      <c r="J63" s="4">
        <v>4630</v>
      </c>
      <c r="K63" s="4">
        <v>63.512</v>
      </c>
      <c r="L63" s="4">
        <v>1134.55</v>
      </c>
      <c r="M63" s="4">
        <v>0.62480000000000002</v>
      </c>
      <c r="N63" s="4">
        <v>0.18990000000000001</v>
      </c>
      <c r="O63" s="4">
        <v>6.0738000000000003</v>
      </c>
      <c r="P63" s="3">
        <v>0.6</v>
      </c>
      <c r="Q63" s="5">
        <f t="shared" si="0"/>
        <v>0</v>
      </c>
      <c r="R63" s="4">
        <f t="shared" si="5"/>
        <v>1134.55</v>
      </c>
      <c r="S63" s="4">
        <v>755.26</v>
      </c>
      <c r="T63" s="4">
        <f t="shared" si="2"/>
        <v>1007.0133333333333</v>
      </c>
      <c r="U63" s="6">
        <f t="shared" si="3"/>
        <v>127.53666666666663</v>
      </c>
      <c r="V63" s="5">
        <f t="shared" si="4"/>
        <v>1</v>
      </c>
      <c r="W63" s="2"/>
      <c r="X63" s="2"/>
    </row>
    <row r="64" spans="1:24" x14ac:dyDescent="0.35">
      <c r="A64" s="3">
        <v>8</v>
      </c>
      <c r="B64" s="3" t="s">
        <v>73</v>
      </c>
      <c r="C64" s="3">
        <v>10704</v>
      </c>
      <c r="D64" s="3" t="s">
        <v>73</v>
      </c>
      <c r="E64" s="3" t="s">
        <v>227</v>
      </c>
      <c r="F64" s="3">
        <v>353</v>
      </c>
      <c r="G64" s="7">
        <v>8</v>
      </c>
      <c r="H64" s="4">
        <v>17749</v>
      </c>
      <c r="I64" s="4">
        <v>17396</v>
      </c>
      <c r="J64" s="4">
        <v>71086</v>
      </c>
      <c r="K64" s="4">
        <v>82.870999999999995</v>
      </c>
      <c r="L64" s="4">
        <v>26432.6</v>
      </c>
      <c r="M64" s="4">
        <v>1.5195000000000001</v>
      </c>
      <c r="N64" s="4">
        <v>0.18990000000000001</v>
      </c>
      <c r="O64" s="4">
        <v>61.643300000000004</v>
      </c>
      <c r="P64" s="3">
        <v>1.2</v>
      </c>
      <c r="Q64" s="5">
        <f t="shared" si="0"/>
        <v>1</v>
      </c>
      <c r="R64" s="4">
        <f t="shared" si="5"/>
        <v>26432.6</v>
      </c>
      <c r="S64" s="4">
        <v>14149.17</v>
      </c>
      <c r="T64" s="4">
        <f t="shared" si="2"/>
        <v>18865.560000000001</v>
      </c>
      <c r="U64" s="6">
        <f t="shared" si="3"/>
        <v>7567.0399999999972</v>
      </c>
      <c r="V64" s="5">
        <f t="shared" si="4"/>
        <v>1</v>
      </c>
      <c r="W64" s="2"/>
      <c r="X64" s="2"/>
    </row>
    <row r="65" spans="1:24" x14ac:dyDescent="0.35">
      <c r="A65" s="3">
        <v>8</v>
      </c>
      <c r="B65" s="3" t="s">
        <v>73</v>
      </c>
      <c r="C65" s="3">
        <v>10991</v>
      </c>
      <c r="D65" s="3" t="s">
        <v>180</v>
      </c>
      <c r="E65" s="3" t="s">
        <v>231</v>
      </c>
      <c r="F65" s="3">
        <v>60</v>
      </c>
      <c r="G65" s="7">
        <v>8</v>
      </c>
      <c r="H65" s="4">
        <v>3168</v>
      </c>
      <c r="I65" s="4">
        <v>3168</v>
      </c>
      <c r="J65" s="4">
        <v>10666</v>
      </c>
      <c r="K65" s="4">
        <v>73.155000000000001</v>
      </c>
      <c r="L65" s="4">
        <v>2911.05</v>
      </c>
      <c r="M65" s="4">
        <v>0.91890000000000005</v>
      </c>
      <c r="N65" s="4">
        <v>0.18779999999999999</v>
      </c>
      <c r="O65" s="4">
        <v>10.336499999999999</v>
      </c>
      <c r="P65" s="3">
        <v>0.6</v>
      </c>
      <c r="Q65" s="5">
        <f t="shared" si="0"/>
        <v>0</v>
      </c>
      <c r="R65" s="4">
        <f t="shared" si="5"/>
        <v>2911.05</v>
      </c>
      <c r="S65" s="4">
        <v>2256.37</v>
      </c>
      <c r="T65" s="4">
        <f t="shared" si="2"/>
        <v>3008.4933333333333</v>
      </c>
      <c r="U65" s="6">
        <f t="shared" si="3"/>
        <v>-97.443333333333157</v>
      </c>
      <c r="V65" s="5">
        <f t="shared" si="4"/>
        <v>0</v>
      </c>
      <c r="W65" s="2"/>
      <c r="X65" s="2"/>
    </row>
    <row r="66" spans="1:24" x14ac:dyDescent="0.35">
      <c r="A66" s="3">
        <v>8</v>
      </c>
      <c r="B66" s="3" t="s">
        <v>73</v>
      </c>
      <c r="C66" s="3">
        <v>10992</v>
      </c>
      <c r="D66" s="3" t="s">
        <v>181</v>
      </c>
      <c r="E66" s="3" t="s">
        <v>228</v>
      </c>
      <c r="F66" s="3">
        <v>40</v>
      </c>
      <c r="G66" s="7">
        <v>8</v>
      </c>
      <c r="H66" s="4">
        <v>2109</v>
      </c>
      <c r="I66" s="4">
        <v>2077</v>
      </c>
      <c r="J66" s="4">
        <v>6453</v>
      </c>
      <c r="K66" s="4">
        <v>66.388999999999996</v>
      </c>
      <c r="L66" s="4">
        <v>1617.25</v>
      </c>
      <c r="M66" s="4">
        <v>0.77859999999999996</v>
      </c>
      <c r="N66" s="4">
        <v>0.18779999999999999</v>
      </c>
      <c r="O66" s="4">
        <v>6.4359000000000002</v>
      </c>
      <c r="P66" s="3">
        <v>0.6</v>
      </c>
      <c r="Q66" s="5">
        <f t="shared" si="0"/>
        <v>0</v>
      </c>
      <c r="R66" s="4">
        <f t="shared" si="5"/>
        <v>1617.25</v>
      </c>
      <c r="S66" s="4">
        <v>1177.58</v>
      </c>
      <c r="T66" s="4">
        <f t="shared" si="2"/>
        <v>1570.1066666666666</v>
      </c>
      <c r="U66" s="6">
        <f t="shared" si="3"/>
        <v>47.14333333333343</v>
      </c>
      <c r="V66" s="5">
        <f t="shared" si="4"/>
        <v>1</v>
      </c>
      <c r="W66" s="2"/>
      <c r="X66" s="2"/>
    </row>
    <row r="67" spans="1:24" x14ac:dyDescent="0.35">
      <c r="A67" s="3">
        <v>8</v>
      </c>
      <c r="B67" s="3" t="s">
        <v>73</v>
      </c>
      <c r="C67" s="3">
        <v>10993</v>
      </c>
      <c r="D67" s="3" t="s">
        <v>182</v>
      </c>
      <c r="E67" s="3" t="s">
        <v>229</v>
      </c>
      <c r="F67" s="3">
        <v>90</v>
      </c>
      <c r="G67" s="7">
        <v>8</v>
      </c>
      <c r="H67" s="4">
        <v>5569</v>
      </c>
      <c r="I67" s="4">
        <v>5563</v>
      </c>
      <c r="J67" s="4">
        <v>18501</v>
      </c>
      <c r="K67" s="4">
        <v>84.594999999999999</v>
      </c>
      <c r="L67" s="4">
        <v>4505.3900000000003</v>
      </c>
      <c r="M67" s="4">
        <v>0.80989999999999995</v>
      </c>
      <c r="N67" s="4">
        <v>0.18779999999999999</v>
      </c>
      <c r="O67" s="4">
        <v>8.6613000000000007</v>
      </c>
      <c r="P67" s="3">
        <v>0.8</v>
      </c>
      <c r="Q67" s="5">
        <f t="shared" si="0"/>
        <v>1</v>
      </c>
      <c r="R67" s="4">
        <f t="shared" si="5"/>
        <v>4505.3900000000003</v>
      </c>
      <c r="S67" s="4">
        <v>3225.73</v>
      </c>
      <c r="T67" s="4">
        <f t="shared" si="2"/>
        <v>4300.9733333333334</v>
      </c>
      <c r="U67" s="6">
        <f t="shared" si="3"/>
        <v>204.41666666666697</v>
      </c>
      <c r="V67" s="5">
        <f t="shared" si="4"/>
        <v>1</v>
      </c>
      <c r="W67" s="2"/>
      <c r="X67" s="2"/>
    </row>
    <row r="68" spans="1:24" x14ac:dyDescent="0.35">
      <c r="A68" s="3">
        <v>8</v>
      </c>
      <c r="B68" s="3" t="s">
        <v>73</v>
      </c>
      <c r="C68" s="3">
        <v>10994</v>
      </c>
      <c r="D68" s="3" t="s">
        <v>183</v>
      </c>
      <c r="E68" s="3" t="s">
        <v>231</v>
      </c>
      <c r="F68" s="3">
        <v>40</v>
      </c>
      <c r="G68" s="7">
        <v>8</v>
      </c>
      <c r="H68" s="4">
        <v>2300</v>
      </c>
      <c r="I68" s="4">
        <v>2275</v>
      </c>
      <c r="J68" s="4">
        <v>8376</v>
      </c>
      <c r="K68" s="4">
        <v>86.173000000000002</v>
      </c>
      <c r="L68" s="4">
        <v>1522.3</v>
      </c>
      <c r="M68" s="4">
        <v>0.66910000000000003</v>
      </c>
      <c r="N68" s="4">
        <v>0.18779999999999999</v>
      </c>
      <c r="O68" s="4">
        <v>5.5412999999999997</v>
      </c>
      <c r="P68" s="3">
        <v>0.6</v>
      </c>
      <c r="Q68" s="5">
        <f t="shared" ref="Q68:Q90" si="6">IF(K68&gt;=80,1,0)</f>
        <v>1</v>
      </c>
      <c r="R68" s="4">
        <f t="shared" si="5"/>
        <v>1522.3</v>
      </c>
      <c r="S68" s="4">
        <v>2256.37</v>
      </c>
      <c r="T68" s="4">
        <f t="shared" ref="T68:T90" si="7">(S68/6)*8</f>
        <v>3008.4933333333333</v>
      </c>
      <c r="U68" s="6">
        <f t="shared" ref="U68:U90" si="8">R68-T68</f>
        <v>-1486.1933333333334</v>
      </c>
      <c r="V68" s="5">
        <f t="shared" ref="V68:V90" si="9">IF(U68&gt;1,1,0)</f>
        <v>0</v>
      </c>
      <c r="W68" s="2"/>
      <c r="X68" s="2"/>
    </row>
    <row r="69" spans="1:24" x14ac:dyDescent="0.35">
      <c r="A69" s="3">
        <v>8</v>
      </c>
      <c r="B69" s="3" t="s">
        <v>73</v>
      </c>
      <c r="C69" s="3">
        <v>23367</v>
      </c>
      <c r="D69" s="3" t="s">
        <v>184</v>
      </c>
      <c r="E69" s="3" t="s">
        <v>228</v>
      </c>
      <c r="F69" s="3">
        <v>30</v>
      </c>
      <c r="G69" s="7">
        <v>8</v>
      </c>
      <c r="H69" s="4">
        <v>1675</v>
      </c>
      <c r="I69" s="4">
        <v>1669</v>
      </c>
      <c r="J69" s="4">
        <v>5301</v>
      </c>
      <c r="K69" s="4">
        <v>72.715999999999994</v>
      </c>
      <c r="L69" s="4">
        <v>1552.46</v>
      </c>
      <c r="M69" s="4">
        <v>0.93020000000000003</v>
      </c>
      <c r="N69" s="4">
        <v>0.18779999999999999</v>
      </c>
      <c r="O69" s="4">
        <v>23.3369</v>
      </c>
      <c r="P69" s="3">
        <v>0.6</v>
      </c>
      <c r="Q69" s="5">
        <f t="shared" si="6"/>
        <v>0</v>
      </c>
      <c r="R69" s="4">
        <f t="shared" si="5"/>
        <v>1552.46</v>
      </c>
      <c r="S69" s="4">
        <v>755.26</v>
      </c>
      <c r="T69" s="4">
        <f t="shared" si="7"/>
        <v>1007.0133333333333</v>
      </c>
      <c r="U69" s="6">
        <f t="shared" si="8"/>
        <v>545.44666666666672</v>
      </c>
      <c r="V69" s="5">
        <f t="shared" si="9"/>
        <v>1</v>
      </c>
      <c r="W69" s="2"/>
      <c r="X69" s="2"/>
    </row>
    <row r="70" spans="1:24" x14ac:dyDescent="0.35">
      <c r="A70" s="3">
        <v>8</v>
      </c>
      <c r="B70" s="3" t="s">
        <v>80</v>
      </c>
      <c r="C70" s="3">
        <v>10671</v>
      </c>
      <c r="D70" s="3" t="s">
        <v>80</v>
      </c>
      <c r="E70" s="3" t="s">
        <v>232</v>
      </c>
      <c r="F70" s="3">
        <v>1143</v>
      </c>
      <c r="G70" s="7">
        <v>8</v>
      </c>
      <c r="H70" s="4">
        <v>56271</v>
      </c>
      <c r="I70" s="4">
        <v>56208</v>
      </c>
      <c r="J70" s="4">
        <v>267205</v>
      </c>
      <c r="K70" s="4">
        <v>96.203999999999994</v>
      </c>
      <c r="L70" s="4">
        <v>131629</v>
      </c>
      <c r="M70" s="4">
        <v>2.3418000000000001</v>
      </c>
      <c r="N70" s="4">
        <v>0.18779999999999999</v>
      </c>
      <c r="O70" s="4">
        <v>47.612699999999997</v>
      </c>
      <c r="P70" s="3">
        <v>1.6</v>
      </c>
      <c r="Q70" s="5">
        <f t="shared" si="6"/>
        <v>1</v>
      </c>
      <c r="R70" s="4">
        <f t="shared" si="5"/>
        <v>131629</v>
      </c>
      <c r="S70" s="4">
        <v>100711.95</v>
      </c>
      <c r="T70" s="4">
        <f t="shared" si="7"/>
        <v>134282.6</v>
      </c>
      <c r="U70" s="6">
        <f t="shared" si="8"/>
        <v>-2653.6000000000058</v>
      </c>
      <c r="V70" s="5">
        <f t="shared" si="9"/>
        <v>0</v>
      </c>
      <c r="W70" s="2"/>
      <c r="X70" s="2"/>
    </row>
    <row r="71" spans="1:24" x14ac:dyDescent="0.35">
      <c r="A71" s="3">
        <v>8</v>
      </c>
      <c r="B71" s="3" t="s">
        <v>80</v>
      </c>
      <c r="C71" s="3">
        <v>11013</v>
      </c>
      <c r="D71" s="3" t="s">
        <v>185</v>
      </c>
      <c r="E71" s="3" t="s">
        <v>231</v>
      </c>
      <c r="F71" s="3">
        <v>60</v>
      </c>
      <c r="G71" s="7">
        <v>7</v>
      </c>
      <c r="H71" s="4">
        <v>3056</v>
      </c>
      <c r="I71" s="4">
        <v>3049</v>
      </c>
      <c r="J71" s="4">
        <v>10209</v>
      </c>
      <c r="K71" s="4">
        <v>80.259</v>
      </c>
      <c r="L71" s="4">
        <v>1932.06</v>
      </c>
      <c r="M71" s="4">
        <v>0.63370000000000004</v>
      </c>
      <c r="N71" s="4">
        <v>0.18990000000000001</v>
      </c>
      <c r="O71" s="4">
        <v>6.81</v>
      </c>
      <c r="P71" s="3">
        <v>0.6</v>
      </c>
      <c r="Q71" s="5">
        <f t="shared" si="6"/>
        <v>1</v>
      </c>
      <c r="R71" s="4">
        <f t="shared" ref="R71:R90" si="10">(L71/G71)*8</f>
        <v>2208.0685714285714</v>
      </c>
      <c r="S71" s="4">
        <v>2256.37</v>
      </c>
      <c r="T71" s="4">
        <f t="shared" si="7"/>
        <v>3008.4933333333333</v>
      </c>
      <c r="U71" s="6">
        <f>R71-T71</f>
        <v>-800.42476190476191</v>
      </c>
      <c r="V71" s="5">
        <f t="shared" si="9"/>
        <v>0</v>
      </c>
      <c r="W71" s="2"/>
      <c r="X71" s="2"/>
    </row>
    <row r="72" spans="1:24" x14ac:dyDescent="0.35">
      <c r="A72" s="3">
        <v>8</v>
      </c>
      <c r="B72" s="3" t="s">
        <v>80</v>
      </c>
      <c r="C72" s="3">
        <v>11014</v>
      </c>
      <c r="D72" s="3" t="s">
        <v>186</v>
      </c>
      <c r="E72" s="3" t="s">
        <v>231</v>
      </c>
      <c r="F72" s="3">
        <v>60</v>
      </c>
      <c r="G72" s="7">
        <v>7</v>
      </c>
      <c r="H72" s="4">
        <v>2819</v>
      </c>
      <c r="I72" s="4">
        <v>2815</v>
      </c>
      <c r="J72" s="4">
        <v>9563</v>
      </c>
      <c r="K72" s="4">
        <v>75.180999999999997</v>
      </c>
      <c r="L72" s="4">
        <v>1809.74</v>
      </c>
      <c r="M72" s="4">
        <v>0.64290000000000003</v>
      </c>
      <c r="N72" s="4">
        <v>0.19550000000000001</v>
      </c>
      <c r="O72" s="4">
        <v>7.242</v>
      </c>
      <c r="P72" s="3">
        <v>0.6</v>
      </c>
      <c r="Q72" s="5">
        <f t="shared" si="6"/>
        <v>0</v>
      </c>
      <c r="R72" s="4">
        <f t="shared" si="10"/>
        <v>2068.2742857142857</v>
      </c>
      <c r="S72" s="4">
        <v>1440.2</v>
      </c>
      <c r="T72" s="4">
        <f t="shared" si="7"/>
        <v>1920.2666666666667</v>
      </c>
      <c r="U72" s="6">
        <f t="shared" si="8"/>
        <v>148.00761904761907</v>
      </c>
      <c r="V72" s="5">
        <f t="shared" si="9"/>
        <v>1</v>
      </c>
      <c r="W72" s="2"/>
      <c r="X72" s="2"/>
    </row>
    <row r="73" spans="1:24" x14ac:dyDescent="0.35">
      <c r="A73" s="3">
        <v>8</v>
      </c>
      <c r="B73" s="3" t="s">
        <v>80</v>
      </c>
      <c r="C73" s="3">
        <v>11015</v>
      </c>
      <c r="D73" s="3" t="s">
        <v>187</v>
      </c>
      <c r="E73" s="3" t="s">
        <v>227</v>
      </c>
      <c r="F73" s="3">
        <v>280</v>
      </c>
      <c r="G73" s="7">
        <v>8</v>
      </c>
      <c r="H73" s="4">
        <v>13987</v>
      </c>
      <c r="I73" s="4">
        <v>13987</v>
      </c>
      <c r="J73" s="4">
        <v>49424</v>
      </c>
      <c r="K73" s="4">
        <v>72.64</v>
      </c>
      <c r="L73" s="4">
        <v>19546.599999999999</v>
      </c>
      <c r="M73" s="4">
        <v>1.3975</v>
      </c>
      <c r="N73" s="4">
        <v>0.18779999999999999</v>
      </c>
      <c r="O73" s="4">
        <v>36.679299999999998</v>
      </c>
      <c r="P73" s="3">
        <v>1.2</v>
      </c>
      <c r="Q73" s="5">
        <f t="shared" si="6"/>
        <v>0</v>
      </c>
      <c r="R73" s="4">
        <f t="shared" si="10"/>
        <v>19546.599999999999</v>
      </c>
      <c r="S73" s="4">
        <v>14149.17</v>
      </c>
      <c r="T73" s="4">
        <f t="shared" si="7"/>
        <v>18865.560000000001</v>
      </c>
      <c r="U73" s="6">
        <f t="shared" si="8"/>
        <v>681.03999999999724</v>
      </c>
      <c r="V73" s="5">
        <f t="shared" si="9"/>
        <v>1</v>
      </c>
      <c r="W73" s="2"/>
      <c r="X73" s="2"/>
    </row>
    <row r="74" spans="1:24" x14ac:dyDescent="0.35">
      <c r="A74" s="3">
        <v>8</v>
      </c>
      <c r="B74" s="3" t="s">
        <v>80</v>
      </c>
      <c r="C74" s="3">
        <v>11016</v>
      </c>
      <c r="D74" s="3" t="s">
        <v>188</v>
      </c>
      <c r="E74" s="3" t="s">
        <v>230</v>
      </c>
      <c r="F74" s="3">
        <v>8</v>
      </c>
      <c r="G74" s="7">
        <v>8</v>
      </c>
      <c r="H74" s="4">
        <v>581</v>
      </c>
      <c r="I74" s="4">
        <v>581</v>
      </c>
      <c r="J74" s="4">
        <v>989</v>
      </c>
      <c r="K74" s="4">
        <v>50.874000000000002</v>
      </c>
      <c r="L74" s="4">
        <v>318.03199999999998</v>
      </c>
      <c r="M74" s="4">
        <v>0.5474</v>
      </c>
      <c r="N74" s="4">
        <v>0.24129999999999999</v>
      </c>
      <c r="O74" s="4">
        <v>1.3614999999999999</v>
      </c>
      <c r="P74" s="3">
        <v>0.6</v>
      </c>
      <c r="Q74" s="5">
        <f t="shared" si="6"/>
        <v>0</v>
      </c>
      <c r="R74" s="4">
        <f t="shared" si="10"/>
        <v>318.03199999999998</v>
      </c>
      <c r="S74" s="4">
        <v>307.86</v>
      </c>
      <c r="T74" s="4">
        <f t="shared" si="7"/>
        <v>410.48</v>
      </c>
      <c r="U74" s="6">
        <f t="shared" si="8"/>
        <v>-92.448000000000036</v>
      </c>
      <c r="V74" s="5">
        <f t="shared" si="9"/>
        <v>0</v>
      </c>
      <c r="W74" s="2"/>
      <c r="X74" s="2"/>
    </row>
    <row r="75" spans="1:24" x14ac:dyDescent="0.35">
      <c r="A75" s="3">
        <v>8</v>
      </c>
      <c r="B75" s="3" t="s">
        <v>80</v>
      </c>
      <c r="C75" s="3">
        <v>11017</v>
      </c>
      <c r="D75" s="3" t="s">
        <v>189</v>
      </c>
      <c r="E75" s="3" t="s">
        <v>228</v>
      </c>
      <c r="F75" s="3">
        <v>40</v>
      </c>
      <c r="G75" s="7">
        <v>8</v>
      </c>
      <c r="H75" s="4">
        <v>3099</v>
      </c>
      <c r="I75" s="4">
        <v>3098</v>
      </c>
      <c r="J75" s="4">
        <v>7685</v>
      </c>
      <c r="K75" s="4">
        <v>79.063999999999993</v>
      </c>
      <c r="L75" s="4">
        <v>1936.65</v>
      </c>
      <c r="M75" s="4">
        <v>0.62509999999999999</v>
      </c>
      <c r="N75" s="4">
        <v>0.18779999999999999</v>
      </c>
      <c r="O75" s="4">
        <v>7.9508999999999999</v>
      </c>
      <c r="P75" s="3">
        <v>0.6</v>
      </c>
      <c r="Q75" s="5">
        <f t="shared" si="6"/>
        <v>0</v>
      </c>
      <c r="R75" s="4">
        <f t="shared" si="10"/>
        <v>1936.65</v>
      </c>
      <c r="S75" s="4">
        <v>1177.58</v>
      </c>
      <c r="T75" s="4">
        <f t="shared" si="7"/>
        <v>1570.1066666666666</v>
      </c>
      <c r="U75" s="6">
        <f t="shared" si="8"/>
        <v>366.54333333333352</v>
      </c>
      <c r="V75" s="5">
        <f t="shared" si="9"/>
        <v>1</v>
      </c>
      <c r="W75" s="2"/>
      <c r="X75" s="2"/>
    </row>
    <row r="76" spans="1:24" x14ac:dyDescent="0.35">
      <c r="A76" s="3">
        <v>8</v>
      </c>
      <c r="B76" s="3" t="s">
        <v>80</v>
      </c>
      <c r="C76" s="3">
        <v>11018</v>
      </c>
      <c r="D76" s="3" t="s">
        <v>190</v>
      </c>
      <c r="E76" s="3" t="s">
        <v>229</v>
      </c>
      <c r="F76" s="3">
        <v>137</v>
      </c>
      <c r="G76" s="7">
        <v>8</v>
      </c>
      <c r="H76" s="4">
        <v>8070</v>
      </c>
      <c r="I76" s="4">
        <v>8068</v>
      </c>
      <c r="J76" s="4">
        <v>26132</v>
      </c>
      <c r="K76" s="4">
        <v>78.495999999999995</v>
      </c>
      <c r="L76" s="4">
        <v>8755.74</v>
      </c>
      <c r="M76" s="4">
        <v>1.0851999999999999</v>
      </c>
      <c r="N76" s="4">
        <v>0.18779999999999999</v>
      </c>
      <c r="O76" s="4">
        <v>36.679299999999998</v>
      </c>
      <c r="P76" s="3">
        <v>0.8</v>
      </c>
      <c r="Q76" s="5">
        <f t="shared" si="6"/>
        <v>0</v>
      </c>
      <c r="R76" s="4">
        <f t="shared" si="10"/>
        <v>8755.74</v>
      </c>
      <c r="S76" s="4">
        <v>4813.3100000000004</v>
      </c>
      <c r="T76" s="4">
        <f t="shared" si="7"/>
        <v>6417.7466666666669</v>
      </c>
      <c r="U76" s="6">
        <f t="shared" si="8"/>
        <v>2337.9933333333329</v>
      </c>
      <c r="V76" s="5">
        <f t="shared" si="9"/>
        <v>1</v>
      </c>
      <c r="W76" s="2"/>
      <c r="X76" s="2"/>
    </row>
    <row r="77" spans="1:24" x14ac:dyDescent="0.35">
      <c r="A77" s="3">
        <v>8</v>
      </c>
      <c r="B77" s="3" t="s">
        <v>80</v>
      </c>
      <c r="C77" s="3">
        <v>11019</v>
      </c>
      <c r="D77" s="3" t="s">
        <v>191</v>
      </c>
      <c r="E77" s="3" t="s">
        <v>228</v>
      </c>
      <c r="F77" s="3">
        <v>30</v>
      </c>
      <c r="G77" s="7">
        <v>8</v>
      </c>
      <c r="H77" s="4">
        <v>1598</v>
      </c>
      <c r="I77" s="4">
        <v>1598</v>
      </c>
      <c r="J77" s="4">
        <v>4612</v>
      </c>
      <c r="K77" s="4">
        <v>63.265000000000001</v>
      </c>
      <c r="L77" s="4">
        <v>1212.79</v>
      </c>
      <c r="M77" s="4">
        <v>0.75890000000000002</v>
      </c>
      <c r="N77" s="4">
        <v>0.18990000000000001</v>
      </c>
      <c r="O77" s="4">
        <v>6.8512000000000004</v>
      </c>
      <c r="P77" s="3">
        <v>0.6</v>
      </c>
      <c r="Q77" s="5">
        <f t="shared" si="6"/>
        <v>0</v>
      </c>
      <c r="R77" s="4">
        <f t="shared" si="10"/>
        <v>1212.79</v>
      </c>
      <c r="S77" s="4">
        <v>755.26</v>
      </c>
      <c r="T77" s="4">
        <f t="shared" si="7"/>
        <v>1007.0133333333333</v>
      </c>
      <c r="U77" s="6">
        <f t="shared" si="8"/>
        <v>205.77666666666664</v>
      </c>
      <c r="V77" s="5">
        <f t="shared" si="9"/>
        <v>1</v>
      </c>
      <c r="W77" s="2"/>
      <c r="X77" s="2"/>
    </row>
    <row r="78" spans="1:24" x14ac:dyDescent="0.35">
      <c r="A78" s="3">
        <v>8</v>
      </c>
      <c r="B78" s="3" t="s">
        <v>80</v>
      </c>
      <c r="C78" s="3">
        <v>11020</v>
      </c>
      <c r="D78" s="3" t="s">
        <v>192</v>
      </c>
      <c r="E78" s="3" t="s">
        <v>228</v>
      </c>
      <c r="F78" s="3">
        <v>30</v>
      </c>
      <c r="G78" s="7">
        <v>8</v>
      </c>
      <c r="H78" s="4">
        <v>1349</v>
      </c>
      <c r="I78" s="4">
        <v>1349</v>
      </c>
      <c r="J78" s="4">
        <v>3146</v>
      </c>
      <c r="K78" s="4">
        <v>43.155000000000001</v>
      </c>
      <c r="L78" s="4">
        <v>870.90099999999995</v>
      </c>
      <c r="M78" s="4">
        <v>0.64559999999999995</v>
      </c>
      <c r="N78" s="4">
        <v>0.18779999999999999</v>
      </c>
      <c r="O78" s="4">
        <v>4.6924999999999999</v>
      </c>
      <c r="P78" s="3">
        <v>0.6</v>
      </c>
      <c r="Q78" s="5">
        <f t="shared" si="6"/>
        <v>0</v>
      </c>
      <c r="R78" s="4">
        <f t="shared" si="10"/>
        <v>870.90099999999995</v>
      </c>
      <c r="S78" s="4">
        <v>755.26</v>
      </c>
      <c r="T78" s="4">
        <f t="shared" si="7"/>
        <v>1007.0133333333333</v>
      </c>
      <c r="U78" s="6">
        <f t="shared" si="8"/>
        <v>-136.11233333333337</v>
      </c>
      <c r="V78" s="5">
        <f t="shared" si="9"/>
        <v>0</v>
      </c>
      <c r="W78" s="2"/>
      <c r="X78" s="2"/>
    </row>
    <row r="79" spans="1:24" x14ac:dyDescent="0.35">
      <c r="A79" s="3">
        <v>8</v>
      </c>
      <c r="B79" s="3" t="s">
        <v>80</v>
      </c>
      <c r="C79" s="3">
        <v>11021</v>
      </c>
      <c r="D79" s="3" t="s">
        <v>193</v>
      </c>
      <c r="E79" s="3" t="s">
        <v>228</v>
      </c>
      <c r="F79" s="3">
        <v>30</v>
      </c>
      <c r="G79" s="7">
        <v>8</v>
      </c>
      <c r="H79" s="4">
        <v>2121</v>
      </c>
      <c r="I79" s="4">
        <v>2121</v>
      </c>
      <c r="J79" s="4">
        <v>5956</v>
      </c>
      <c r="K79" s="4">
        <v>81.700999999999993</v>
      </c>
      <c r="L79" s="4">
        <v>1416.92</v>
      </c>
      <c r="M79" s="4">
        <v>0.66800000000000004</v>
      </c>
      <c r="N79" s="4">
        <v>0.18779999999999999</v>
      </c>
      <c r="O79" s="4">
        <v>9.4794999999999998</v>
      </c>
      <c r="P79" s="3">
        <v>0.6</v>
      </c>
      <c r="Q79" s="5">
        <f t="shared" si="6"/>
        <v>1</v>
      </c>
      <c r="R79" s="4">
        <f t="shared" si="10"/>
        <v>1416.92</v>
      </c>
      <c r="S79" s="4">
        <v>1177.58</v>
      </c>
      <c r="T79" s="4">
        <f t="shared" si="7"/>
        <v>1570.1066666666666</v>
      </c>
      <c r="U79" s="6">
        <f t="shared" si="8"/>
        <v>-153.1866666666665</v>
      </c>
      <c r="V79" s="5">
        <f t="shared" si="9"/>
        <v>0</v>
      </c>
      <c r="W79" s="2"/>
      <c r="X79" s="2"/>
    </row>
    <row r="80" spans="1:24" x14ac:dyDescent="0.35">
      <c r="A80" s="3">
        <v>8</v>
      </c>
      <c r="B80" s="3" t="s">
        <v>80</v>
      </c>
      <c r="C80" s="3">
        <v>11022</v>
      </c>
      <c r="D80" s="3" t="s">
        <v>194</v>
      </c>
      <c r="E80" s="3" t="s">
        <v>231</v>
      </c>
      <c r="F80" s="3">
        <v>55</v>
      </c>
      <c r="G80" s="7">
        <v>8</v>
      </c>
      <c r="H80" s="4">
        <v>4208</v>
      </c>
      <c r="I80" s="4">
        <v>4208</v>
      </c>
      <c r="J80" s="4">
        <v>13046</v>
      </c>
      <c r="K80" s="4">
        <v>97.613</v>
      </c>
      <c r="L80" s="4">
        <v>2924.74</v>
      </c>
      <c r="M80" s="4">
        <v>0.69499999999999995</v>
      </c>
      <c r="N80" s="4">
        <v>0.18779999999999999</v>
      </c>
      <c r="O80" s="4">
        <v>6.7354000000000003</v>
      </c>
      <c r="P80" s="3">
        <v>0.6</v>
      </c>
      <c r="Q80" s="5">
        <f t="shared" si="6"/>
        <v>1</v>
      </c>
      <c r="R80" s="4">
        <f t="shared" si="10"/>
        <v>2924.74</v>
      </c>
      <c r="S80" s="4">
        <v>1440.2</v>
      </c>
      <c r="T80" s="4">
        <f t="shared" si="7"/>
        <v>1920.2666666666667</v>
      </c>
      <c r="U80" s="6">
        <f t="shared" si="8"/>
        <v>1004.4733333333331</v>
      </c>
      <c r="V80" s="5">
        <f t="shared" si="9"/>
        <v>1</v>
      </c>
      <c r="W80" s="2"/>
      <c r="X80" s="2"/>
    </row>
    <row r="81" spans="1:24" x14ac:dyDescent="0.35">
      <c r="A81" s="3">
        <v>8</v>
      </c>
      <c r="B81" s="3" t="s">
        <v>80</v>
      </c>
      <c r="C81" s="3">
        <v>11023</v>
      </c>
      <c r="D81" s="3" t="s">
        <v>195</v>
      </c>
      <c r="E81" s="3" t="s">
        <v>229</v>
      </c>
      <c r="F81" s="3">
        <v>126</v>
      </c>
      <c r="G81" s="7">
        <v>7</v>
      </c>
      <c r="H81" s="4">
        <v>6819</v>
      </c>
      <c r="I81" s="4">
        <v>6819</v>
      </c>
      <c r="J81" s="4">
        <v>20997</v>
      </c>
      <c r="K81" s="4">
        <v>78.605000000000004</v>
      </c>
      <c r="L81" s="4">
        <v>6638.46</v>
      </c>
      <c r="M81" s="4">
        <v>0.97350000000000003</v>
      </c>
      <c r="N81" s="4">
        <v>0.18990000000000001</v>
      </c>
      <c r="O81" s="4">
        <v>31.523499999999999</v>
      </c>
      <c r="P81" s="3">
        <v>0.8</v>
      </c>
      <c r="Q81" s="5">
        <f t="shared" si="6"/>
        <v>0</v>
      </c>
      <c r="R81" s="4">
        <f t="shared" si="10"/>
        <v>7586.8114285714282</v>
      </c>
      <c r="S81" s="4">
        <v>4813.3100000000004</v>
      </c>
      <c r="T81" s="4">
        <f t="shared" si="7"/>
        <v>6417.7466666666669</v>
      </c>
      <c r="U81" s="6">
        <f t="shared" si="8"/>
        <v>1169.0647619047613</v>
      </c>
      <c r="V81" s="5">
        <f t="shared" si="9"/>
        <v>1</v>
      </c>
      <c r="W81" s="2"/>
      <c r="X81" s="2"/>
    </row>
    <row r="82" spans="1:24" x14ac:dyDescent="0.35">
      <c r="A82" s="3">
        <v>8</v>
      </c>
      <c r="B82" s="3" t="s">
        <v>80</v>
      </c>
      <c r="C82" s="3">
        <v>11024</v>
      </c>
      <c r="D82" s="3" t="s">
        <v>196</v>
      </c>
      <c r="E82" s="3" t="s">
        <v>228</v>
      </c>
      <c r="F82" s="3">
        <v>60</v>
      </c>
      <c r="G82" s="7">
        <v>8</v>
      </c>
      <c r="H82" s="4">
        <v>4502</v>
      </c>
      <c r="I82" s="4">
        <v>4502</v>
      </c>
      <c r="J82" s="4">
        <v>12932</v>
      </c>
      <c r="K82" s="4">
        <v>88.697000000000003</v>
      </c>
      <c r="L82" s="4">
        <v>2544.12</v>
      </c>
      <c r="M82" s="4">
        <v>0.56510000000000005</v>
      </c>
      <c r="N82" s="4">
        <v>0.18779999999999999</v>
      </c>
      <c r="O82" s="4">
        <v>5.6814999999999998</v>
      </c>
      <c r="P82" s="3">
        <v>0.6</v>
      </c>
      <c r="Q82" s="5">
        <f t="shared" si="6"/>
        <v>1</v>
      </c>
      <c r="R82" s="4">
        <f t="shared" si="10"/>
        <v>2544.12</v>
      </c>
      <c r="S82" s="4">
        <v>1177.58</v>
      </c>
      <c r="T82" s="4">
        <f t="shared" si="7"/>
        <v>1570.1066666666666</v>
      </c>
      <c r="U82" s="6">
        <f t="shared" si="8"/>
        <v>974.01333333333332</v>
      </c>
      <c r="V82" s="5">
        <f t="shared" si="9"/>
        <v>1</v>
      </c>
      <c r="W82" s="2"/>
      <c r="X82" s="2"/>
    </row>
    <row r="83" spans="1:24" x14ac:dyDescent="0.35">
      <c r="A83" s="3">
        <v>8</v>
      </c>
      <c r="B83" s="3" t="s">
        <v>80</v>
      </c>
      <c r="C83" s="3">
        <v>11025</v>
      </c>
      <c r="D83" s="3" t="s">
        <v>197</v>
      </c>
      <c r="E83" s="3" t="s">
        <v>229</v>
      </c>
      <c r="F83" s="3">
        <v>114</v>
      </c>
      <c r="G83" s="7">
        <v>8</v>
      </c>
      <c r="H83" s="4">
        <v>5816</v>
      </c>
      <c r="I83" s="4">
        <v>5816</v>
      </c>
      <c r="J83" s="4">
        <v>20700</v>
      </c>
      <c r="K83" s="4">
        <v>74.724000000000004</v>
      </c>
      <c r="L83" s="4">
        <v>4965.25</v>
      </c>
      <c r="M83" s="4">
        <v>0.85370000000000001</v>
      </c>
      <c r="N83" s="4">
        <v>0.18779999999999999</v>
      </c>
      <c r="O83" s="4">
        <v>29.4345</v>
      </c>
      <c r="P83" s="3">
        <v>0.8</v>
      </c>
      <c r="Q83" s="5">
        <f t="shared" si="6"/>
        <v>0</v>
      </c>
      <c r="R83" s="4">
        <f t="shared" si="10"/>
        <v>4965.25</v>
      </c>
      <c r="S83" s="4">
        <v>4813.3100000000004</v>
      </c>
      <c r="T83" s="4">
        <f t="shared" si="7"/>
        <v>6417.7466666666669</v>
      </c>
      <c r="U83" s="6">
        <f t="shared" si="8"/>
        <v>-1452.4966666666669</v>
      </c>
      <c r="V83" s="5">
        <f t="shared" si="9"/>
        <v>0</v>
      </c>
      <c r="W83" s="2"/>
      <c r="X83" s="2"/>
    </row>
    <row r="84" spans="1:24" x14ac:dyDescent="0.35">
      <c r="A84" s="3">
        <v>8</v>
      </c>
      <c r="B84" s="3" t="s">
        <v>80</v>
      </c>
      <c r="C84" s="3">
        <v>11026</v>
      </c>
      <c r="D84" s="3" t="s">
        <v>198</v>
      </c>
      <c r="E84" s="3" t="s">
        <v>228</v>
      </c>
      <c r="F84" s="3">
        <v>30</v>
      </c>
      <c r="G84" s="7">
        <v>7</v>
      </c>
      <c r="H84" s="4">
        <v>1420</v>
      </c>
      <c r="I84" s="4">
        <v>1420</v>
      </c>
      <c r="J84" s="4">
        <v>3332</v>
      </c>
      <c r="K84" s="4">
        <v>52.39</v>
      </c>
      <c r="L84" s="4">
        <v>784.99199999999996</v>
      </c>
      <c r="M84" s="4">
        <v>0.55279999999999996</v>
      </c>
      <c r="N84" s="4">
        <v>0.18779999999999999</v>
      </c>
      <c r="O84" s="4">
        <v>7.242</v>
      </c>
      <c r="P84" s="3">
        <v>0.6</v>
      </c>
      <c r="Q84" s="5">
        <f t="shared" si="6"/>
        <v>0</v>
      </c>
      <c r="R84" s="4">
        <f t="shared" si="10"/>
        <v>897.13371428571429</v>
      </c>
      <c r="S84" s="4">
        <v>755.26</v>
      </c>
      <c r="T84" s="4">
        <f t="shared" si="7"/>
        <v>1007.0133333333333</v>
      </c>
      <c r="U84" s="6">
        <f t="shared" si="8"/>
        <v>-109.87961904761903</v>
      </c>
      <c r="V84" s="5">
        <f t="shared" si="9"/>
        <v>0</v>
      </c>
      <c r="W84" s="2"/>
      <c r="X84" s="2"/>
    </row>
    <row r="85" spans="1:24" x14ac:dyDescent="0.35">
      <c r="A85" s="3">
        <v>8</v>
      </c>
      <c r="B85" s="3" t="s">
        <v>80</v>
      </c>
      <c r="C85" s="3">
        <v>11027</v>
      </c>
      <c r="D85" s="3" t="s">
        <v>199</v>
      </c>
      <c r="E85" s="3" t="s">
        <v>228</v>
      </c>
      <c r="F85" s="3">
        <v>30</v>
      </c>
      <c r="G85" s="7">
        <v>8</v>
      </c>
      <c r="H85" s="4">
        <v>1686</v>
      </c>
      <c r="I85" s="4">
        <v>1686</v>
      </c>
      <c r="J85" s="4">
        <v>4397</v>
      </c>
      <c r="K85" s="4">
        <v>60.316000000000003</v>
      </c>
      <c r="L85" s="4">
        <v>1078.3399999999999</v>
      </c>
      <c r="M85" s="4">
        <v>0.63959999999999995</v>
      </c>
      <c r="N85" s="4">
        <v>0.18990000000000001</v>
      </c>
      <c r="O85" s="4">
        <v>7.3738000000000001</v>
      </c>
      <c r="P85" s="3">
        <v>0.6</v>
      </c>
      <c r="Q85" s="5">
        <f t="shared" si="6"/>
        <v>0</v>
      </c>
      <c r="R85" s="4">
        <f t="shared" si="10"/>
        <v>1078.3399999999999</v>
      </c>
      <c r="S85" s="4">
        <v>755.26</v>
      </c>
      <c r="T85" s="4">
        <f t="shared" si="7"/>
        <v>1007.0133333333333</v>
      </c>
      <c r="U85" s="6">
        <f t="shared" si="8"/>
        <v>71.326666666666597</v>
      </c>
      <c r="V85" s="5">
        <f t="shared" si="9"/>
        <v>1</v>
      </c>
      <c r="W85" s="2"/>
      <c r="X85" s="2"/>
    </row>
    <row r="86" spans="1:24" x14ac:dyDescent="0.35">
      <c r="A86" s="3">
        <v>8</v>
      </c>
      <c r="B86" s="3" t="s">
        <v>80</v>
      </c>
      <c r="C86" s="3">
        <v>11028</v>
      </c>
      <c r="D86" s="3" t="s">
        <v>200</v>
      </c>
      <c r="E86" s="3" t="s">
        <v>228</v>
      </c>
      <c r="F86" s="3">
        <v>30</v>
      </c>
      <c r="G86" s="7">
        <v>8</v>
      </c>
      <c r="H86" s="4">
        <v>2376</v>
      </c>
      <c r="I86" s="4">
        <v>2376</v>
      </c>
      <c r="J86" s="4">
        <v>5151</v>
      </c>
      <c r="K86" s="4">
        <v>70.658000000000001</v>
      </c>
      <c r="L86" s="4">
        <v>1369.45</v>
      </c>
      <c r="M86" s="4">
        <v>0.57640000000000002</v>
      </c>
      <c r="N86" s="4">
        <v>0.18779999999999999</v>
      </c>
      <c r="O86" s="4">
        <v>6.4359000000000002</v>
      </c>
      <c r="P86" s="3">
        <v>0.6</v>
      </c>
      <c r="Q86" s="5">
        <f t="shared" si="6"/>
        <v>0</v>
      </c>
      <c r="R86" s="4">
        <f t="shared" si="10"/>
        <v>1369.45</v>
      </c>
      <c r="S86" s="4">
        <v>755.26</v>
      </c>
      <c r="T86" s="4">
        <f t="shared" si="7"/>
        <v>1007.0133333333333</v>
      </c>
      <c r="U86" s="6">
        <f t="shared" si="8"/>
        <v>362.43666666666672</v>
      </c>
      <c r="V86" s="5">
        <f t="shared" si="9"/>
        <v>1</v>
      </c>
      <c r="W86" s="2"/>
      <c r="X86" s="2"/>
    </row>
    <row r="87" spans="1:24" x14ac:dyDescent="0.35">
      <c r="A87" s="3">
        <v>8</v>
      </c>
      <c r="B87" s="3" t="s">
        <v>80</v>
      </c>
      <c r="C87" s="3">
        <v>11029</v>
      </c>
      <c r="D87" s="3" t="s">
        <v>201</v>
      </c>
      <c r="E87" s="3" t="s">
        <v>228</v>
      </c>
      <c r="F87" s="3">
        <v>30</v>
      </c>
      <c r="G87" s="7">
        <v>8</v>
      </c>
      <c r="H87" s="4">
        <v>1966</v>
      </c>
      <c r="I87" s="4">
        <v>1966</v>
      </c>
      <c r="J87" s="4">
        <v>3522</v>
      </c>
      <c r="K87" s="4">
        <v>48.313000000000002</v>
      </c>
      <c r="L87" s="4">
        <v>1111.8</v>
      </c>
      <c r="M87" s="4">
        <v>0.5655</v>
      </c>
      <c r="N87" s="4">
        <v>0.18779999999999999</v>
      </c>
      <c r="O87" s="4">
        <v>5.9878999999999998</v>
      </c>
      <c r="P87" s="3">
        <v>0.6</v>
      </c>
      <c r="Q87" s="5">
        <f t="shared" si="6"/>
        <v>0</v>
      </c>
      <c r="R87" s="4">
        <f t="shared" si="10"/>
        <v>1111.8</v>
      </c>
      <c r="S87" s="4">
        <v>755.26</v>
      </c>
      <c r="T87" s="4">
        <f t="shared" si="7"/>
        <v>1007.0133333333333</v>
      </c>
      <c r="U87" s="6">
        <f t="shared" si="8"/>
        <v>104.78666666666663</v>
      </c>
      <c r="V87" s="5">
        <f t="shared" si="9"/>
        <v>1</v>
      </c>
      <c r="W87" s="2"/>
      <c r="X87" s="2"/>
    </row>
    <row r="88" spans="1:24" x14ac:dyDescent="0.35">
      <c r="A88" s="3">
        <v>8</v>
      </c>
      <c r="B88" s="3" t="s">
        <v>80</v>
      </c>
      <c r="C88" s="3">
        <v>11446</v>
      </c>
      <c r="D88" s="3" t="s">
        <v>202</v>
      </c>
      <c r="E88" s="3" t="s">
        <v>229</v>
      </c>
      <c r="F88" s="3">
        <v>139</v>
      </c>
      <c r="G88" s="7">
        <v>8</v>
      </c>
      <c r="H88" s="4">
        <v>7975</v>
      </c>
      <c r="I88" s="4">
        <v>7907</v>
      </c>
      <c r="J88" s="4">
        <v>27915</v>
      </c>
      <c r="K88" s="4">
        <v>82.644999999999996</v>
      </c>
      <c r="L88" s="4">
        <v>8421.1299999999992</v>
      </c>
      <c r="M88" s="4">
        <v>1.0649999999999999</v>
      </c>
      <c r="N88" s="4">
        <v>0.18779999999999999</v>
      </c>
      <c r="O88" s="4">
        <v>12.1431</v>
      </c>
      <c r="P88" s="3">
        <v>0.8</v>
      </c>
      <c r="Q88" s="5">
        <f t="shared" si="6"/>
        <v>1</v>
      </c>
      <c r="R88" s="4">
        <f t="shared" si="10"/>
        <v>8421.1299999999992</v>
      </c>
      <c r="S88" s="4">
        <v>4813.3100000000004</v>
      </c>
      <c r="T88" s="4">
        <f t="shared" si="7"/>
        <v>6417.7466666666669</v>
      </c>
      <c r="U88" s="6">
        <f t="shared" si="8"/>
        <v>2003.3833333333323</v>
      </c>
      <c r="V88" s="5">
        <f t="shared" si="9"/>
        <v>1</v>
      </c>
      <c r="W88" s="2"/>
      <c r="X88" s="2"/>
    </row>
    <row r="89" spans="1:24" x14ac:dyDescent="0.35">
      <c r="A89" s="3">
        <v>8</v>
      </c>
      <c r="B89" s="3" t="s">
        <v>80</v>
      </c>
      <c r="C89" s="3">
        <v>25058</v>
      </c>
      <c r="D89" s="3" t="s">
        <v>203</v>
      </c>
      <c r="E89" s="3" t="s">
        <v>228</v>
      </c>
      <c r="F89" s="3">
        <v>30</v>
      </c>
      <c r="G89" s="7">
        <v>7</v>
      </c>
      <c r="H89" s="4">
        <v>1218</v>
      </c>
      <c r="I89" s="4">
        <v>1218</v>
      </c>
      <c r="J89" s="4">
        <v>3816</v>
      </c>
      <c r="K89" s="4">
        <v>60</v>
      </c>
      <c r="L89" s="4">
        <v>790.94600000000003</v>
      </c>
      <c r="M89" s="4">
        <v>0.64939999999999998</v>
      </c>
      <c r="N89" s="4">
        <v>0.19600000000000001</v>
      </c>
      <c r="O89" s="4">
        <v>6.81</v>
      </c>
      <c r="P89" s="3">
        <v>0.6</v>
      </c>
      <c r="Q89" s="5">
        <f t="shared" si="6"/>
        <v>0</v>
      </c>
      <c r="R89" s="4">
        <f t="shared" si="10"/>
        <v>903.93828571428571</v>
      </c>
      <c r="S89" s="4">
        <v>755.26</v>
      </c>
      <c r="T89" s="4">
        <f t="shared" si="7"/>
        <v>1007.0133333333333</v>
      </c>
      <c r="U89" s="6">
        <f t="shared" si="8"/>
        <v>-103.07504761904761</v>
      </c>
      <c r="V89" s="5">
        <f t="shared" si="9"/>
        <v>0</v>
      </c>
      <c r="W89" s="2"/>
      <c r="X89" s="2"/>
    </row>
    <row r="90" spans="1:24" x14ac:dyDescent="0.35">
      <c r="A90" s="3">
        <v>8</v>
      </c>
      <c r="B90" s="3" t="s">
        <v>80</v>
      </c>
      <c r="C90" s="3">
        <v>25059</v>
      </c>
      <c r="D90" s="3" t="s">
        <v>204</v>
      </c>
      <c r="E90" s="3" t="s">
        <v>230</v>
      </c>
      <c r="F90" s="3">
        <v>30</v>
      </c>
      <c r="G90" s="7">
        <v>8</v>
      </c>
      <c r="H90" s="4">
        <v>1413</v>
      </c>
      <c r="I90" s="4">
        <v>1413</v>
      </c>
      <c r="J90" s="4">
        <v>3634</v>
      </c>
      <c r="K90" s="4">
        <v>49.848999999999997</v>
      </c>
      <c r="L90" s="4">
        <v>865.553</v>
      </c>
      <c r="M90" s="4">
        <v>0.61260000000000003</v>
      </c>
      <c r="N90" s="4">
        <v>0.18990000000000001</v>
      </c>
      <c r="O90" s="4">
        <v>8.2584</v>
      </c>
      <c r="P90" s="3">
        <v>0.6</v>
      </c>
      <c r="Q90" s="5">
        <f t="shared" si="6"/>
        <v>0</v>
      </c>
      <c r="R90" s="4">
        <f t="shared" si="10"/>
        <v>865.553</v>
      </c>
      <c r="S90" s="4">
        <v>441.74</v>
      </c>
      <c r="T90" s="4">
        <f t="shared" si="7"/>
        <v>588.98666666666668</v>
      </c>
      <c r="U90" s="6">
        <f t="shared" si="8"/>
        <v>276.56633333333332</v>
      </c>
      <c r="V90" s="5">
        <f t="shared" si="9"/>
        <v>1</v>
      </c>
      <c r="W90" s="2"/>
      <c r="X90" s="2"/>
    </row>
  </sheetData>
  <mergeCells count="1">
    <mergeCell ref="R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เกณฑ์การประเมิน</vt:lpstr>
      <vt:lpstr>เปรียบเทียบแนวโน้ม ก.ย และพ.ค.</vt:lpstr>
      <vt:lpstr>FEED พ.ค.67 </vt:lpstr>
      <vt:lpstr>เปรียบเทียบแนวโน้ม ก.ย และ เม.ย</vt:lpstr>
      <vt:lpstr>FEED เม.ย.67</vt:lpstr>
      <vt:lpstr>FEED มี.ค.67</vt:lpstr>
      <vt:lpstr>FEED ก.ย.66</vt:lpstr>
      <vt:lpstr>CMI 15.6.67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05</dc:creator>
  <cp:lastModifiedBy>r8way 05</cp:lastModifiedBy>
  <dcterms:created xsi:type="dcterms:W3CDTF">2024-06-03T06:27:57Z</dcterms:created>
  <dcterms:modified xsi:type="dcterms:W3CDTF">2024-06-15T07:56:45Z</dcterms:modified>
</cp:coreProperties>
</file>