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nniz ปีงบ 2567\Risk Score 67\7.เม.ย.67\"/>
    </mc:Choice>
  </mc:AlternateContent>
  <xr:revisionPtr revIDLastSave="0" documentId="13_ncr:1_{4224331D-5578-4EF9-AE20-A4DEF6AB148C}" xr6:coauthVersionLast="47" xr6:coauthVersionMax="47" xr10:uidLastSave="{00000000-0000-0000-0000-000000000000}"/>
  <bookViews>
    <workbookView xWindow="-108" yWindow="-108" windowWidth="23256" windowHeight="12456" tabRatio="833" activeTab="3" xr2:uid="{64A0127E-CC15-489E-9F7B-11EBEB452E23}"/>
  </bookViews>
  <sheets>
    <sheet name="เกณฑ์การประเมิน" sheetId="12" r:id="rId1"/>
    <sheet name="เปรียบเทียบแนวโน้ม ก.ย และ เม.ย" sheetId="11" r:id="rId2"/>
    <sheet name="FEED เม.ย.67" sheetId="9" r:id="rId3"/>
    <sheet name="FEED มี.ค.67" sheetId="8" r:id="rId4"/>
    <sheet name="FEED ก.ย.66" sheetId="4" r:id="rId5"/>
    <sheet name="CMI 7.6.67" sheetId="10" r:id="rId6"/>
  </sheets>
  <definedNames>
    <definedName name="_xlnm._FilterDatabase" localSheetId="4" hidden="1">'FEED ก.ย.66'!$A$4:$AH$92</definedName>
    <definedName name="_xlnm._FilterDatabase" localSheetId="3" hidden="1">'FEED มี.ค.67'!$A$4:$AH$92</definedName>
    <definedName name="_xlnm._FilterDatabase" localSheetId="2" hidden="1">'FEED เม.ย.67'!$A$4:$AV$92</definedName>
    <definedName name="_xlnm._FilterDatabase" localSheetId="1" hidden="1">'เปรียบเทียบแนวโน้ม ก.ย และ เม.ย'!$A$4:$Y$92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92" i="11" l="1"/>
  <c r="X91" i="11"/>
  <c r="X90" i="11"/>
  <c r="X89" i="11"/>
  <c r="X88" i="11"/>
  <c r="X87" i="11"/>
  <c r="X86" i="11"/>
  <c r="X85" i="11"/>
  <c r="X84" i="11"/>
  <c r="X83" i="11"/>
  <c r="X82" i="11"/>
  <c r="X81" i="11"/>
  <c r="X80" i="11"/>
  <c r="X79" i="11"/>
  <c r="X78" i="11"/>
  <c r="X77" i="11"/>
  <c r="X76" i="11"/>
  <c r="X75" i="11"/>
  <c r="X74" i="11"/>
  <c r="X73" i="11"/>
  <c r="X72" i="11"/>
  <c r="X71" i="11"/>
  <c r="X70" i="11"/>
  <c r="X69" i="11"/>
  <c r="X68" i="11"/>
  <c r="X67" i="11"/>
  <c r="X66" i="11"/>
  <c r="X65" i="11"/>
  <c r="X64" i="11"/>
  <c r="X63" i="11"/>
  <c r="X62" i="11"/>
  <c r="X61" i="11"/>
  <c r="X60" i="11"/>
  <c r="X59" i="11"/>
  <c r="X58" i="11"/>
  <c r="X57" i="11"/>
  <c r="X56" i="11"/>
  <c r="X55" i="11"/>
  <c r="X54" i="11"/>
  <c r="X53" i="11"/>
  <c r="X52" i="11"/>
  <c r="X51" i="11"/>
  <c r="X50" i="11"/>
  <c r="X49" i="11"/>
  <c r="X48" i="11"/>
  <c r="X47" i="11"/>
  <c r="X46" i="11"/>
  <c r="X45" i="11"/>
  <c r="X44" i="11"/>
  <c r="X43" i="11"/>
  <c r="X42" i="11"/>
  <c r="X41" i="11"/>
  <c r="X40" i="11"/>
  <c r="X39" i="11"/>
  <c r="X38" i="11"/>
  <c r="X37" i="11"/>
  <c r="X36" i="11"/>
  <c r="X35" i="11"/>
  <c r="X34" i="11"/>
  <c r="X33" i="11"/>
  <c r="X32" i="11"/>
  <c r="X31" i="11"/>
  <c r="X30" i="11"/>
  <c r="X29" i="11"/>
  <c r="X28" i="11"/>
  <c r="X27" i="11"/>
  <c r="X26" i="11"/>
  <c r="X25" i="11"/>
  <c r="X24" i="11"/>
  <c r="X23" i="11"/>
  <c r="X22" i="11"/>
  <c r="X21" i="11"/>
  <c r="X20" i="11"/>
  <c r="X19" i="11"/>
  <c r="X18" i="11"/>
  <c r="X17" i="11"/>
  <c r="X16" i="11"/>
  <c r="X15" i="11"/>
  <c r="X14" i="11"/>
  <c r="X13" i="11"/>
  <c r="X12" i="11"/>
  <c r="X11" i="11"/>
  <c r="X10" i="11"/>
  <c r="X9" i="11"/>
  <c r="X8" i="11"/>
  <c r="X7" i="11"/>
  <c r="X6" i="11"/>
  <c r="X5" i="11"/>
  <c r="W92" i="11"/>
  <c r="W91" i="11"/>
  <c r="W90" i="11"/>
  <c r="W89" i="11"/>
  <c r="W88" i="11"/>
  <c r="W87" i="11"/>
  <c r="W86" i="11"/>
  <c r="W85" i="11"/>
  <c r="W84" i="11"/>
  <c r="W83" i="11"/>
  <c r="W82" i="11"/>
  <c r="W81" i="11"/>
  <c r="W80" i="11"/>
  <c r="W79" i="11"/>
  <c r="W78" i="11"/>
  <c r="W77" i="11"/>
  <c r="W76" i="11"/>
  <c r="W75" i="11"/>
  <c r="W74" i="11"/>
  <c r="W73" i="11"/>
  <c r="W72" i="11"/>
  <c r="W71" i="11"/>
  <c r="W70" i="11"/>
  <c r="W69" i="11"/>
  <c r="W68" i="11"/>
  <c r="W67" i="11"/>
  <c r="W66" i="11"/>
  <c r="W65" i="11"/>
  <c r="W64" i="11"/>
  <c r="W63" i="11"/>
  <c r="W62" i="11"/>
  <c r="W61" i="11"/>
  <c r="W60" i="11"/>
  <c r="W59" i="11"/>
  <c r="W58" i="11"/>
  <c r="W57" i="11"/>
  <c r="W56" i="11"/>
  <c r="W55" i="11"/>
  <c r="W54" i="11"/>
  <c r="W53" i="11"/>
  <c r="W52" i="11"/>
  <c r="W51" i="11"/>
  <c r="W50" i="11"/>
  <c r="W49" i="11"/>
  <c r="W48" i="11"/>
  <c r="W47" i="11"/>
  <c r="W46" i="11"/>
  <c r="W45" i="11"/>
  <c r="W44" i="11"/>
  <c r="W43" i="11"/>
  <c r="W42" i="11"/>
  <c r="W41" i="11"/>
  <c r="W40" i="11"/>
  <c r="W39" i="11"/>
  <c r="W38" i="11"/>
  <c r="W37" i="11"/>
  <c r="W36" i="11"/>
  <c r="W35" i="11"/>
  <c r="W34" i="11"/>
  <c r="W33" i="11"/>
  <c r="W32" i="11"/>
  <c r="W31" i="11"/>
  <c r="W30" i="11"/>
  <c r="W29" i="11"/>
  <c r="W28" i="11"/>
  <c r="W27" i="11"/>
  <c r="W26" i="11"/>
  <c r="W25" i="11"/>
  <c r="W24" i="11"/>
  <c r="W23" i="11"/>
  <c r="W22" i="11"/>
  <c r="W21" i="11"/>
  <c r="W20" i="11"/>
  <c r="W19" i="11"/>
  <c r="W18" i="11"/>
  <c r="W17" i="11"/>
  <c r="W16" i="11"/>
  <c r="W15" i="11"/>
  <c r="W14" i="11"/>
  <c r="W13" i="11"/>
  <c r="W12" i="11"/>
  <c r="W11" i="11"/>
  <c r="W10" i="11"/>
  <c r="W9" i="11"/>
  <c r="W8" i="11"/>
  <c r="W7" i="11"/>
  <c r="W6" i="11"/>
  <c r="W5" i="11"/>
  <c r="Y5" i="11" s="1"/>
  <c r="V92" i="11"/>
  <c r="V91" i="11"/>
  <c r="V90" i="11"/>
  <c r="V89" i="11"/>
  <c r="V88" i="11"/>
  <c r="V87" i="11"/>
  <c r="V86" i="11"/>
  <c r="V85" i="11"/>
  <c r="V84" i="11"/>
  <c r="V83" i="11"/>
  <c r="V82" i="11"/>
  <c r="V81" i="11"/>
  <c r="V80" i="11"/>
  <c r="V79" i="11"/>
  <c r="V78" i="11"/>
  <c r="V77" i="11"/>
  <c r="V76" i="11"/>
  <c r="V75" i="11"/>
  <c r="V74" i="11"/>
  <c r="V73" i="11"/>
  <c r="V72" i="11"/>
  <c r="V71" i="11"/>
  <c r="V70" i="11"/>
  <c r="V69" i="11"/>
  <c r="V68" i="11"/>
  <c r="V67" i="11"/>
  <c r="V66" i="11"/>
  <c r="V65" i="11"/>
  <c r="V64" i="11"/>
  <c r="V63" i="11"/>
  <c r="V62" i="11"/>
  <c r="V61" i="11"/>
  <c r="V60" i="11"/>
  <c r="V59" i="11"/>
  <c r="V58" i="11"/>
  <c r="V57" i="11"/>
  <c r="V56" i="11"/>
  <c r="V55" i="11"/>
  <c r="V54" i="11"/>
  <c r="V53" i="11"/>
  <c r="V52" i="11"/>
  <c r="V51" i="11"/>
  <c r="V50" i="11"/>
  <c r="V49" i="11"/>
  <c r="V48" i="11"/>
  <c r="V47" i="11"/>
  <c r="V46" i="11"/>
  <c r="V45" i="11"/>
  <c r="V44" i="11"/>
  <c r="V43" i="11"/>
  <c r="V42" i="11"/>
  <c r="V41" i="11"/>
  <c r="V40" i="11"/>
  <c r="V39" i="11"/>
  <c r="V38" i="11"/>
  <c r="V37" i="11"/>
  <c r="V36" i="11"/>
  <c r="V35" i="11"/>
  <c r="V34" i="11"/>
  <c r="V33" i="11"/>
  <c r="V32" i="11"/>
  <c r="V31" i="11"/>
  <c r="V30" i="11"/>
  <c r="V29" i="11"/>
  <c r="V28" i="11"/>
  <c r="V27" i="11"/>
  <c r="V26" i="11"/>
  <c r="V25" i="11"/>
  <c r="V24" i="11"/>
  <c r="V23" i="11"/>
  <c r="V22" i="11"/>
  <c r="V21" i="11"/>
  <c r="V20" i="11"/>
  <c r="V19" i="11"/>
  <c r="V18" i="11"/>
  <c r="V17" i="11"/>
  <c r="V16" i="11"/>
  <c r="V15" i="11"/>
  <c r="V14" i="11"/>
  <c r="V13" i="11"/>
  <c r="V12" i="11"/>
  <c r="V11" i="11"/>
  <c r="V10" i="11"/>
  <c r="V9" i="11"/>
  <c r="V8" i="11"/>
  <c r="V7" i="11"/>
  <c r="V6" i="11"/>
  <c r="V5" i="11"/>
  <c r="U5" i="11"/>
  <c r="U92" i="11"/>
  <c r="U91" i="11"/>
  <c r="U90" i="11"/>
  <c r="U89" i="11"/>
  <c r="U88" i="11"/>
  <c r="U87" i="11"/>
  <c r="U86" i="11"/>
  <c r="U85" i="11"/>
  <c r="U84" i="11"/>
  <c r="U83" i="11"/>
  <c r="U82" i="11"/>
  <c r="U81" i="11"/>
  <c r="U80" i="11"/>
  <c r="U79" i="11"/>
  <c r="U78" i="11"/>
  <c r="U77" i="11"/>
  <c r="U76" i="11"/>
  <c r="U75" i="11"/>
  <c r="U74" i="11"/>
  <c r="U73" i="11"/>
  <c r="U72" i="11"/>
  <c r="U71" i="11"/>
  <c r="U70" i="11"/>
  <c r="U69" i="11"/>
  <c r="U68" i="11"/>
  <c r="U67" i="11"/>
  <c r="U66" i="11"/>
  <c r="U65" i="11"/>
  <c r="U64" i="11"/>
  <c r="U63" i="11"/>
  <c r="U62" i="11"/>
  <c r="U61" i="11"/>
  <c r="U60" i="11"/>
  <c r="U59" i="11"/>
  <c r="U58" i="11"/>
  <c r="U57" i="11"/>
  <c r="U56" i="11"/>
  <c r="U55" i="11"/>
  <c r="U54" i="11"/>
  <c r="U53" i="11"/>
  <c r="U52" i="11"/>
  <c r="U51" i="11"/>
  <c r="U50" i="11"/>
  <c r="U49" i="11"/>
  <c r="U48" i="11"/>
  <c r="U47" i="11"/>
  <c r="U46" i="11"/>
  <c r="U45" i="11"/>
  <c r="U44" i="11"/>
  <c r="U43" i="11"/>
  <c r="U42" i="11"/>
  <c r="U41" i="11"/>
  <c r="U40" i="11"/>
  <c r="U39" i="11"/>
  <c r="U38" i="11"/>
  <c r="U37" i="11"/>
  <c r="U36" i="11"/>
  <c r="U35" i="11"/>
  <c r="U34" i="11"/>
  <c r="U33" i="11"/>
  <c r="U32" i="11"/>
  <c r="U31" i="11"/>
  <c r="U30" i="11"/>
  <c r="U29" i="11"/>
  <c r="U28" i="11"/>
  <c r="U27" i="11"/>
  <c r="U26" i="11"/>
  <c r="U25" i="11"/>
  <c r="U24" i="11"/>
  <c r="U23" i="11"/>
  <c r="U22" i="11"/>
  <c r="U21" i="11"/>
  <c r="U20" i="11"/>
  <c r="U19" i="11"/>
  <c r="U18" i="11"/>
  <c r="U17" i="11"/>
  <c r="U16" i="11"/>
  <c r="U15" i="11"/>
  <c r="U14" i="11"/>
  <c r="U13" i="11"/>
  <c r="U12" i="11"/>
  <c r="U11" i="11"/>
  <c r="U10" i="11"/>
  <c r="U9" i="11"/>
  <c r="U8" i="11"/>
  <c r="U7" i="11"/>
  <c r="U6" i="11"/>
  <c r="T71" i="10"/>
  <c r="Q8" i="8"/>
  <c r="Q9" i="8"/>
  <c r="Q10" i="8"/>
  <c r="Q11" i="8"/>
  <c r="Q12" i="8"/>
  <c r="Q13" i="8"/>
  <c r="Q14" i="8"/>
  <c r="Q15" i="8"/>
  <c r="Q16" i="8"/>
  <c r="Q17" i="8"/>
  <c r="Q18" i="8"/>
  <c r="Q19" i="8"/>
  <c r="Q20" i="8"/>
  <c r="Q21" i="8"/>
  <c r="Q22" i="8"/>
  <c r="Q23" i="8"/>
  <c r="Q24" i="8"/>
  <c r="Q25" i="8"/>
  <c r="Q26" i="8"/>
  <c r="Q27" i="8"/>
  <c r="Q28" i="8"/>
  <c r="Q29" i="8"/>
  <c r="Q30" i="8"/>
  <c r="Q31" i="8"/>
  <c r="Q32" i="8"/>
  <c r="Q33" i="8"/>
  <c r="Q34" i="8"/>
  <c r="Q35" i="8"/>
  <c r="Q36" i="8"/>
  <c r="Q37" i="8"/>
  <c r="Q38" i="8"/>
  <c r="Q39" i="8"/>
  <c r="Q40" i="8"/>
  <c r="Q41" i="8"/>
  <c r="Q42" i="8"/>
  <c r="Q43" i="8"/>
  <c r="Q44" i="8"/>
  <c r="Q45" i="8"/>
  <c r="Q46" i="8"/>
  <c r="Q47" i="8"/>
  <c r="Q48" i="8"/>
  <c r="Q49" i="8"/>
  <c r="Q50" i="8"/>
  <c r="Q51" i="8"/>
  <c r="Q52" i="8"/>
  <c r="Q53" i="8"/>
  <c r="Q54" i="8"/>
  <c r="Q55" i="8"/>
  <c r="Q56" i="8"/>
  <c r="Q57" i="8"/>
  <c r="Q58" i="8"/>
  <c r="Q59" i="8"/>
  <c r="Q60" i="8"/>
  <c r="Q61" i="8"/>
  <c r="Q62" i="8"/>
  <c r="Q63" i="8"/>
  <c r="Q64" i="8"/>
  <c r="Q65" i="8"/>
  <c r="Q66" i="8"/>
  <c r="Q67" i="8"/>
  <c r="Q68" i="8"/>
  <c r="Q69" i="8"/>
  <c r="Q70" i="8"/>
  <c r="Q71" i="8"/>
  <c r="Q72" i="8"/>
  <c r="Q73" i="8"/>
  <c r="Q74" i="8"/>
  <c r="Q75" i="8"/>
  <c r="Q76" i="8"/>
  <c r="Q77" i="8"/>
  <c r="Q78" i="8"/>
  <c r="Q79" i="8"/>
  <c r="Q80" i="8"/>
  <c r="Q81" i="8"/>
  <c r="Q82" i="8"/>
  <c r="Q83" i="8"/>
  <c r="Q84" i="8"/>
  <c r="Q85" i="8"/>
  <c r="Q86" i="8"/>
  <c r="Q87" i="8"/>
  <c r="Q88" i="8"/>
  <c r="Q89" i="8"/>
  <c r="Q90" i="8"/>
  <c r="Q91" i="8"/>
  <c r="Q92" i="8"/>
  <c r="Q7" i="8"/>
  <c r="Q6" i="8"/>
  <c r="Q5" i="8"/>
  <c r="Y86" i="11" l="1"/>
  <c r="Y7" i="11"/>
  <c r="Y15" i="11"/>
  <c r="Y23" i="11"/>
  <c r="Y31" i="11"/>
  <c r="Y39" i="11"/>
  <c r="S39" i="11" s="1"/>
  <c r="Y47" i="11"/>
  <c r="Y55" i="11"/>
  <c r="Y63" i="11"/>
  <c r="Y71" i="11"/>
  <c r="Y79" i="11"/>
  <c r="Y87" i="11"/>
  <c r="Y14" i="11"/>
  <c r="S14" i="11" s="1"/>
  <c r="Y78" i="11"/>
  <c r="S78" i="11" s="1"/>
  <c r="Y40" i="11"/>
  <c r="Y80" i="11"/>
  <c r="Y9" i="11"/>
  <c r="Y17" i="11"/>
  <c r="Y25" i="11"/>
  <c r="Y33" i="11"/>
  <c r="Y41" i="11"/>
  <c r="Y49" i="11"/>
  <c r="Y57" i="11"/>
  <c r="Y65" i="11"/>
  <c r="Y73" i="11"/>
  <c r="Y81" i="11"/>
  <c r="Y89" i="11"/>
  <c r="Y38" i="11"/>
  <c r="Y62" i="11"/>
  <c r="S62" i="11" s="1"/>
  <c r="Y16" i="11"/>
  <c r="S16" i="11" s="1"/>
  <c r="Y64" i="11"/>
  <c r="Y10" i="11"/>
  <c r="Y18" i="11"/>
  <c r="Y26" i="11"/>
  <c r="Y34" i="11"/>
  <c r="Y42" i="11"/>
  <c r="Y50" i="11"/>
  <c r="S50" i="11" s="1"/>
  <c r="Y58" i="11"/>
  <c r="S58" i="11" s="1"/>
  <c r="Y66" i="11"/>
  <c r="Y74" i="11"/>
  <c r="Y82" i="11"/>
  <c r="Y90" i="11"/>
  <c r="Y30" i="11"/>
  <c r="Y46" i="11"/>
  <c r="Y24" i="11"/>
  <c r="S24" i="11" s="1"/>
  <c r="Y56" i="11"/>
  <c r="S56" i="11" s="1"/>
  <c r="Y88" i="11"/>
  <c r="Y11" i="11"/>
  <c r="Y19" i="11"/>
  <c r="Y27" i="11"/>
  <c r="Y35" i="11"/>
  <c r="Y43" i="11"/>
  <c r="Y51" i="11"/>
  <c r="S51" i="11" s="1"/>
  <c r="Y59" i="11"/>
  <c r="S59" i="11" s="1"/>
  <c r="Y67" i="11"/>
  <c r="Y75" i="11"/>
  <c r="Y83" i="11"/>
  <c r="Y91" i="11"/>
  <c r="Y22" i="11"/>
  <c r="Y54" i="11"/>
  <c r="Y32" i="11"/>
  <c r="S32" i="11" s="1"/>
  <c r="Y12" i="11"/>
  <c r="S12" i="11" s="1"/>
  <c r="Y20" i="11"/>
  <c r="Y28" i="11"/>
  <c r="Y36" i="11"/>
  <c r="Y44" i="11"/>
  <c r="Y52" i="11"/>
  <c r="Y60" i="11"/>
  <c r="Y68" i="11"/>
  <c r="Y76" i="11"/>
  <c r="S76" i="11" s="1"/>
  <c r="Y84" i="11"/>
  <c r="Y92" i="11"/>
  <c r="Y6" i="11"/>
  <c r="Y70" i="11"/>
  <c r="Y8" i="11"/>
  <c r="Y48" i="11"/>
  <c r="Y72" i="11"/>
  <c r="Y13" i="11"/>
  <c r="S13" i="11" s="1"/>
  <c r="Y21" i="11"/>
  <c r="Y29" i="11"/>
  <c r="Y37" i="11"/>
  <c r="Y45" i="11"/>
  <c r="Y53" i="11"/>
  <c r="Y61" i="11"/>
  <c r="Y69" i="11"/>
  <c r="Y77" i="11"/>
  <c r="S77" i="11" s="1"/>
  <c r="Y85" i="11"/>
  <c r="S15" i="11"/>
  <c r="S92" i="11"/>
  <c r="S83" i="11"/>
  <c r="S75" i="11"/>
  <c r="S43" i="11"/>
  <c r="S35" i="11"/>
  <c r="S27" i="11"/>
  <c r="S19" i="11"/>
  <c r="S10" i="11"/>
  <c r="S84" i="11"/>
  <c r="S68" i="11"/>
  <c r="S60" i="11"/>
  <c r="S52" i="11"/>
  <c r="S44" i="11"/>
  <c r="S36" i="11"/>
  <c r="S28" i="11"/>
  <c r="S20" i="11"/>
  <c r="S85" i="11"/>
  <c r="S5" i="11"/>
  <c r="S91" i="11"/>
  <c r="S90" i="11"/>
  <c r="S82" i="11"/>
  <c r="S74" i="11"/>
  <c r="S66" i="11"/>
  <c r="S42" i="11"/>
  <c r="S34" i="11"/>
  <c r="S26" i="11"/>
  <c r="S18" i="11"/>
  <c r="S9" i="11"/>
  <c r="S73" i="11"/>
  <c r="S25" i="11"/>
  <c r="S88" i="11"/>
  <c r="S80" i="11"/>
  <c r="S72" i="11"/>
  <c r="S64" i="11"/>
  <c r="S48" i="11"/>
  <c r="S40" i="11"/>
  <c r="S7" i="11"/>
  <c r="S81" i="11"/>
  <c r="S41" i="11"/>
  <c r="S87" i="11"/>
  <c r="S79" i="11"/>
  <c r="S71" i="11"/>
  <c r="S63" i="11"/>
  <c r="S55" i="11"/>
  <c r="S47" i="11"/>
  <c r="S31" i="11"/>
  <c r="S23" i="11"/>
  <c r="S6" i="11"/>
  <c r="S67" i="11"/>
  <c r="S89" i="11"/>
  <c r="S49" i="11"/>
  <c r="S8" i="11"/>
  <c r="S86" i="11"/>
  <c r="S70" i="11"/>
  <c r="S54" i="11"/>
  <c r="S46" i="11"/>
  <c r="S38" i="11"/>
  <c r="S30" i="11"/>
  <c r="S22" i="11"/>
  <c r="S65" i="11"/>
  <c r="S33" i="11"/>
  <c r="S69" i="11"/>
  <c r="S61" i="11"/>
  <c r="S53" i="11"/>
  <c r="S45" i="11"/>
  <c r="S37" i="11"/>
  <c r="S29" i="11"/>
  <c r="S21" i="11"/>
  <c r="S57" i="11"/>
  <c r="S17" i="11"/>
  <c r="S11" i="11"/>
  <c r="AG92" i="9"/>
  <c r="AG91" i="9"/>
  <c r="AG90" i="9"/>
  <c r="AG89" i="9"/>
  <c r="AG88" i="9"/>
  <c r="AG87" i="9"/>
  <c r="AG86" i="9"/>
  <c r="AG85" i="9"/>
  <c r="AG84" i="9"/>
  <c r="AG83" i="9"/>
  <c r="AG82" i="9"/>
  <c r="AG81" i="9"/>
  <c r="AG80" i="9"/>
  <c r="AG79" i="9"/>
  <c r="AG78" i="9"/>
  <c r="AG77" i="9"/>
  <c r="AG76" i="9"/>
  <c r="AG75" i="9"/>
  <c r="AG74" i="9"/>
  <c r="AG73" i="9"/>
  <c r="AG72" i="9"/>
  <c r="AG71" i="9"/>
  <c r="AG70" i="9"/>
  <c r="AG69" i="9"/>
  <c r="AG68" i="9"/>
  <c r="AG67" i="9"/>
  <c r="AG66" i="9"/>
  <c r="AG65" i="9"/>
  <c r="AG64" i="9"/>
  <c r="AG63" i="9"/>
  <c r="AG62" i="9"/>
  <c r="AG61" i="9"/>
  <c r="AG60" i="9"/>
  <c r="AG59" i="9"/>
  <c r="AG58" i="9"/>
  <c r="AG57" i="9"/>
  <c r="AG56" i="9"/>
  <c r="AG55" i="9"/>
  <c r="AG54" i="9"/>
  <c r="AG53" i="9"/>
  <c r="AG52" i="9"/>
  <c r="AG51" i="9"/>
  <c r="AG50" i="9"/>
  <c r="AG49" i="9"/>
  <c r="AG48" i="9"/>
  <c r="AG47" i="9"/>
  <c r="AG46" i="9"/>
  <c r="AG45" i="9"/>
  <c r="AG44" i="9"/>
  <c r="AG43" i="9"/>
  <c r="AG42" i="9"/>
  <c r="AG41" i="9"/>
  <c r="AG40" i="9"/>
  <c r="AG39" i="9"/>
  <c r="AG38" i="9"/>
  <c r="AG37" i="9"/>
  <c r="AG36" i="9"/>
  <c r="AG35" i="9"/>
  <c r="AG34" i="9"/>
  <c r="AG33" i="9"/>
  <c r="AG32" i="9"/>
  <c r="AG31" i="9"/>
  <c r="AG30" i="9"/>
  <c r="AG29" i="9"/>
  <c r="AG28" i="9"/>
  <c r="AG27" i="9"/>
  <c r="AG26" i="9"/>
  <c r="AG25" i="9"/>
  <c r="AG24" i="9"/>
  <c r="AG23" i="9"/>
  <c r="AG22" i="9"/>
  <c r="AG21" i="9"/>
  <c r="AG20" i="9"/>
  <c r="AG19" i="9"/>
  <c r="AG18" i="9"/>
  <c r="AG17" i="9"/>
  <c r="AG16" i="9"/>
  <c r="AG15" i="9"/>
  <c r="AG14" i="9"/>
  <c r="AG13" i="9"/>
  <c r="AG12" i="9"/>
  <c r="AG11" i="9"/>
  <c r="AG10" i="9"/>
  <c r="AG9" i="9"/>
  <c r="AG8" i="9"/>
  <c r="AG7" i="9"/>
  <c r="AG6" i="9"/>
  <c r="AG5" i="9"/>
  <c r="AG92" i="8"/>
  <c r="AG91" i="8"/>
  <c r="AG90" i="8"/>
  <c r="AG89" i="8"/>
  <c r="AG88" i="8"/>
  <c r="AG87" i="8"/>
  <c r="AG86" i="8"/>
  <c r="AG85" i="8"/>
  <c r="AG84" i="8"/>
  <c r="AG83" i="8"/>
  <c r="AG82" i="8"/>
  <c r="AG81" i="8"/>
  <c r="AG80" i="8"/>
  <c r="AG79" i="8"/>
  <c r="AG78" i="8"/>
  <c r="AG77" i="8"/>
  <c r="AG76" i="8"/>
  <c r="AG75" i="8"/>
  <c r="AG74" i="8"/>
  <c r="AG73" i="8"/>
  <c r="AG72" i="8"/>
  <c r="AG71" i="8"/>
  <c r="AG70" i="8"/>
  <c r="AG69" i="8"/>
  <c r="AG68" i="8"/>
  <c r="AG67" i="8"/>
  <c r="AG66" i="8"/>
  <c r="AG65" i="8"/>
  <c r="AG64" i="8"/>
  <c r="AG63" i="8"/>
  <c r="AG62" i="8"/>
  <c r="AG61" i="8"/>
  <c r="AG60" i="8"/>
  <c r="AG59" i="8"/>
  <c r="AG58" i="8"/>
  <c r="AG57" i="8"/>
  <c r="AG56" i="8"/>
  <c r="AG55" i="8"/>
  <c r="AG54" i="8"/>
  <c r="AG53" i="8"/>
  <c r="AG52" i="8"/>
  <c r="AG51" i="8"/>
  <c r="AG50" i="8"/>
  <c r="AG49" i="8"/>
  <c r="AG48" i="8"/>
  <c r="AG47" i="8"/>
  <c r="AG46" i="8"/>
  <c r="AG45" i="8"/>
  <c r="AG44" i="8"/>
  <c r="AG43" i="8"/>
  <c r="AG42" i="8"/>
  <c r="AG41" i="8"/>
  <c r="AG40" i="8"/>
  <c r="AG39" i="8"/>
  <c r="AG38" i="8"/>
  <c r="AG37" i="8"/>
  <c r="AG36" i="8"/>
  <c r="AG35" i="8"/>
  <c r="AG34" i="8"/>
  <c r="AG33" i="8"/>
  <c r="AG32" i="8"/>
  <c r="AG31" i="8"/>
  <c r="AG30" i="8"/>
  <c r="AG29" i="8"/>
  <c r="AG28" i="8"/>
  <c r="AG27" i="8"/>
  <c r="AG26" i="8"/>
  <c r="AG25" i="8"/>
  <c r="AG24" i="8"/>
  <c r="AG23" i="8"/>
  <c r="AG22" i="8"/>
  <c r="AG21" i="8"/>
  <c r="AG20" i="8"/>
  <c r="AG19" i="8"/>
  <c r="AG18" i="8"/>
  <c r="AG17" i="8"/>
  <c r="AG16" i="8"/>
  <c r="AG15" i="8"/>
  <c r="AG14" i="8"/>
  <c r="AG13" i="8"/>
  <c r="AG12" i="8"/>
  <c r="AG11" i="8"/>
  <c r="AG10" i="8"/>
  <c r="AG9" i="8"/>
  <c r="AG8" i="8"/>
  <c r="AG7" i="8"/>
  <c r="AG6" i="8"/>
  <c r="AG5" i="8"/>
  <c r="AG6" i="4"/>
  <c r="AG7" i="4"/>
  <c r="AG8" i="4"/>
  <c r="AG9" i="4"/>
  <c r="AG10" i="4"/>
  <c r="AG11" i="4"/>
  <c r="AG12" i="4"/>
  <c r="AG13" i="4"/>
  <c r="AG14" i="4"/>
  <c r="AG15" i="4"/>
  <c r="AG16" i="4"/>
  <c r="AG17" i="4"/>
  <c r="AG18" i="4"/>
  <c r="AG19" i="4"/>
  <c r="AG20" i="4"/>
  <c r="AG21" i="4"/>
  <c r="AG22" i="4"/>
  <c r="AG23" i="4"/>
  <c r="AG24" i="4"/>
  <c r="AG25" i="4"/>
  <c r="AG26" i="4"/>
  <c r="AG27" i="4"/>
  <c r="AG28" i="4"/>
  <c r="AG29" i="4"/>
  <c r="AG30" i="4"/>
  <c r="AG31" i="4"/>
  <c r="AG32" i="4"/>
  <c r="AG33" i="4"/>
  <c r="AG34" i="4"/>
  <c r="AG35" i="4"/>
  <c r="AG36" i="4"/>
  <c r="AG37" i="4"/>
  <c r="AG38" i="4"/>
  <c r="AG39" i="4"/>
  <c r="AG40" i="4"/>
  <c r="AG41" i="4"/>
  <c r="AG42" i="4"/>
  <c r="AG43" i="4"/>
  <c r="AG44" i="4"/>
  <c r="AG45" i="4"/>
  <c r="AG46" i="4"/>
  <c r="AG47" i="4"/>
  <c r="AG48" i="4"/>
  <c r="AG49" i="4"/>
  <c r="AG50" i="4"/>
  <c r="AG51" i="4"/>
  <c r="AG52" i="4"/>
  <c r="AG53" i="4"/>
  <c r="AG54" i="4"/>
  <c r="AG55" i="4"/>
  <c r="AG56" i="4"/>
  <c r="AG57" i="4"/>
  <c r="AG58" i="4"/>
  <c r="AG59" i="4"/>
  <c r="AG60" i="4"/>
  <c r="AG61" i="4"/>
  <c r="AG62" i="4"/>
  <c r="AG63" i="4"/>
  <c r="AG64" i="4"/>
  <c r="AG65" i="4"/>
  <c r="AG66" i="4"/>
  <c r="AG67" i="4"/>
  <c r="AG68" i="4"/>
  <c r="AG69" i="4"/>
  <c r="AG70" i="4"/>
  <c r="AG71" i="4"/>
  <c r="AG72" i="4"/>
  <c r="AG73" i="4"/>
  <c r="AG74" i="4"/>
  <c r="AG75" i="4"/>
  <c r="AG76" i="4"/>
  <c r="AG77" i="4"/>
  <c r="AG78" i="4"/>
  <c r="AG79" i="4"/>
  <c r="AG80" i="4"/>
  <c r="AG81" i="4"/>
  <c r="AG82" i="4"/>
  <c r="AG83" i="4"/>
  <c r="AG84" i="4"/>
  <c r="AG85" i="4"/>
  <c r="AG86" i="4"/>
  <c r="AG87" i="4"/>
  <c r="AG88" i="4"/>
  <c r="AG89" i="4"/>
  <c r="AG90" i="4"/>
  <c r="AG91" i="4"/>
  <c r="AG92" i="4"/>
  <c r="AG5" i="4"/>
  <c r="N5" i="9"/>
  <c r="P5" i="9" s="1"/>
  <c r="AA6" i="8" l="1"/>
  <c r="AB6" i="8"/>
  <c r="AC6" i="8"/>
  <c r="AD6" i="8"/>
  <c r="AE6" i="8"/>
  <c r="AF6" i="8"/>
  <c r="AA7" i="8"/>
  <c r="AB7" i="8"/>
  <c r="AC7" i="8"/>
  <c r="AD7" i="8"/>
  <c r="AE7" i="8"/>
  <c r="AF7" i="8"/>
  <c r="AA8" i="8"/>
  <c r="AB8" i="8"/>
  <c r="AC8" i="8"/>
  <c r="AD8" i="8"/>
  <c r="AE8" i="8"/>
  <c r="AF8" i="8"/>
  <c r="AA9" i="8"/>
  <c r="AB9" i="8"/>
  <c r="AC9" i="8"/>
  <c r="AD9" i="8"/>
  <c r="AE9" i="8"/>
  <c r="AF9" i="8"/>
  <c r="AA10" i="8"/>
  <c r="AB10" i="8"/>
  <c r="AC10" i="8"/>
  <c r="AD10" i="8"/>
  <c r="AE10" i="8"/>
  <c r="AF10" i="8"/>
  <c r="AA11" i="8"/>
  <c r="AB11" i="8"/>
  <c r="AC11" i="8"/>
  <c r="AD11" i="8"/>
  <c r="AE11" i="8"/>
  <c r="AF11" i="8"/>
  <c r="AA12" i="8"/>
  <c r="AB12" i="8"/>
  <c r="AC12" i="8"/>
  <c r="AD12" i="8"/>
  <c r="AE12" i="8"/>
  <c r="AF12" i="8"/>
  <c r="AA13" i="8"/>
  <c r="AB13" i="8"/>
  <c r="AC13" i="8"/>
  <c r="AD13" i="8"/>
  <c r="AE13" i="8"/>
  <c r="AF13" i="8"/>
  <c r="AA14" i="8"/>
  <c r="AB14" i="8"/>
  <c r="AC14" i="8"/>
  <c r="AD14" i="8"/>
  <c r="AE14" i="8"/>
  <c r="AF14" i="8"/>
  <c r="AA15" i="8"/>
  <c r="AB15" i="8"/>
  <c r="AC15" i="8"/>
  <c r="AD15" i="8"/>
  <c r="AE15" i="8"/>
  <c r="AF15" i="8"/>
  <c r="AA16" i="8"/>
  <c r="AB16" i="8"/>
  <c r="AC16" i="8"/>
  <c r="AD16" i="8"/>
  <c r="AE16" i="8"/>
  <c r="AF16" i="8"/>
  <c r="AA17" i="8"/>
  <c r="AB17" i="8"/>
  <c r="AC17" i="8"/>
  <c r="AD17" i="8"/>
  <c r="AE17" i="8"/>
  <c r="AF17" i="8"/>
  <c r="AA18" i="8"/>
  <c r="AB18" i="8"/>
  <c r="AC18" i="8"/>
  <c r="AD18" i="8"/>
  <c r="AE18" i="8"/>
  <c r="AF18" i="8"/>
  <c r="AA19" i="8"/>
  <c r="AB19" i="8"/>
  <c r="AC19" i="8"/>
  <c r="AD19" i="8"/>
  <c r="AE19" i="8"/>
  <c r="AF19" i="8"/>
  <c r="AA20" i="8"/>
  <c r="AB20" i="8"/>
  <c r="AC20" i="8"/>
  <c r="AD20" i="8"/>
  <c r="AE20" i="8"/>
  <c r="AF20" i="8"/>
  <c r="AA21" i="8"/>
  <c r="AB21" i="8"/>
  <c r="AC21" i="8"/>
  <c r="AD21" i="8"/>
  <c r="AE21" i="8"/>
  <c r="AF21" i="8"/>
  <c r="AA22" i="8"/>
  <c r="AB22" i="8"/>
  <c r="AC22" i="8"/>
  <c r="AD22" i="8"/>
  <c r="AE22" i="8"/>
  <c r="AF22" i="8"/>
  <c r="AA23" i="8"/>
  <c r="AB23" i="8"/>
  <c r="AC23" i="8"/>
  <c r="AD23" i="8"/>
  <c r="AE23" i="8"/>
  <c r="AF23" i="8"/>
  <c r="AA24" i="8"/>
  <c r="AB24" i="8"/>
  <c r="AC24" i="8"/>
  <c r="AD24" i="8"/>
  <c r="AE24" i="8"/>
  <c r="AF24" i="8"/>
  <c r="AA25" i="8"/>
  <c r="AB25" i="8"/>
  <c r="AC25" i="8"/>
  <c r="AD25" i="8"/>
  <c r="AE25" i="8"/>
  <c r="AF25" i="8"/>
  <c r="AA26" i="8"/>
  <c r="AB26" i="8"/>
  <c r="AC26" i="8"/>
  <c r="AD26" i="8"/>
  <c r="AE26" i="8"/>
  <c r="AF26" i="8"/>
  <c r="AA27" i="8"/>
  <c r="AB27" i="8"/>
  <c r="AC27" i="8"/>
  <c r="AD27" i="8"/>
  <c r="AE27" i="8"/>
  <c r="AF27" i="8"/>
  <c r="AA28" i="8"/>
  <c r="AB28" i="8"/>
  <c r="AC28" i="8"/>
  <c r="AD28" i="8"/>
  <c r="AE28" i="8"/>
  <c r="AF28" i="8"/>
  <c r="AA29" i="8"/>
  <c r="AB29" i="8"/>
  <c r="AC29" i="8"/>
  <c r="AD29" i="8"/>
  <c r="AE29" i="8"/>
  <c r="AF29" i="8"/>
  <c r="AA30" i="8"/>
  <c r="AB30" i="8"/>
  <c r="AC30" i="8"/>
  <c r="AD30" i="8"/>
  <c r="AE30" i="8"/>
  <c r="AF30" i="8"/>
  <c r="AA31" i="8"/>
  <c r="AB31" i="8"/>
  <c r="AC31" i="8"/>
  <c r="AD31" i="8"/>
  <c r="AE31" i="8"/>
  <c r="AF31" i="8"/>
  <c r="AA32" i="8"/>
  <c r="AB32" i="8"/>
  <c r="AC32" i="8"/>
  <c r="AD32" i="8"/>
  <c r="AE32" i="8"/>
  <c r="AF32" i="8"/>
  <c r="AA33" i="8"/>
  <c r="AB33" i="8"/>
  <c r="AC33" i="8"/>
  <c r="AD33" i="8"/>
  <c r="AE33" i="8"/>
  <c r="AF33" i="8"/>
  <c r="AA34" i="8"/>
  <c r="AB34" i="8"/>
  <c r="AC34" i="8"/>
  <c r="AD34" i="8"/>
  <c r="AE34" i="8"/>
  <c r="AF34" i="8"/>
  <c r="AA35" i="8"/>
  <c r="AB35" i="8"/>
  <c r="AC35" i="8"/>
  <c r="AD35" i="8"/>
  <c r="AE35" i="8"/>
  <c r="AF35" i="8"/>
  <c r="AA36" i="8"/>
  <c r="AB36" i="8"/>
  <c r="AC36" i="8"/>
  <c r="AD36" i="8"/>
  <c r="AE36" i="8"/>
  <c r="AF36" i="8"/>
  <c r="AA37" i="8"/>
  <c r="AB37" i="8"/>
  <c r="AC37" i="8"/>
  <c r="AD37" i="8"/>
  <c r="AE37" i="8"/>
  <c r="AF37" i="8"/>
  <c r="AA38" i="8"/>
  <c r="AB38" i="8"/>
  <c r="AC38" i="8"/>
  <c r="AD38" i="8"/>
  <c r="AE38" i="8"/>
  <c r="AF38" i="8"/>
  <c r="AA39" i="8"/>
  <c r="AB39" i="8"/>
  <c r="AC39" i="8"/>
  <c r="AD39" i="8"/>
  <c r="AE39" i="8"/>
  <c r="AF39" i="8"/>
  <c r="AA40" i="8"/>
  <c r="AB40" i="8"/>
  <c r="AC40" i="8"/>
  <c r="AD40" i="8"/>
  <c r="AE40" i="8"/>
  <c r="AF40" i="8"/>
  <c r="AA41" i="8"/>
  <c r="AB41" i="8"/>
  <c r="AC41" i="8"/>
  <c r="AD41" i="8"/>
  <c r="AE41" i="8"/>
  <c r="AF41" i="8"/>
  <c r="AA42" i="8"/>
  <c r="AB42" i="8"/>
  <c r="AC42" i="8"/>
  <c r="AD42" i="8"/>
  <c r="AE42" i="8"/>
  <c r="AF42" i="8"/>
  <c r="AA43" i="8"/>
  <c r="AB43" i="8"/>
  <c r="AC43" i="8"/>
  <c r="AD43" i="8"/>
  <c r="AE43" i="8"/>
  <c r="AF43" i="8"/>
  <c r="AA44" i="8"/>
  <c r="AB44" i="8"/>
  <c r="AC44" i="8"/>
  <c r="AD44" i="8"/>
  <c r="AE44" i="8"/>
  <c r="AF44" i="8"/>
  <c r="AA45" i="8"/>
  <c r="AB45" i="8"/>
  <c r="AC45" i="8"/>
  <c r="AD45" i="8"/>
  <c r="AE45" i="8"/>
  <c r="AF45" i="8"/>
  <c r="AA46" i="8"/>
  <c r="AB46" i="8"/>
  <c r="AC46" i="8"/>
  <c r="AD46" i="8"/>
  <c r="AE46" i="8"/>
  <c r="AF46" i="8"/>
  <c r="AA47" i="8"/>
  <c r="AB47" i="8"/>
  <c r="AC47" i="8"/>
  <c r="AD47" i="8"/>
  <c r="AE47" i="8"/>
  <c r="AF47" i="8"/>
  <c r="AA48" i="8"/>
  <c r="AB48" i="8"/>
  <c r="AC48" i="8"/>
  <c r="AD48" i="8"/>
  <c r="AE48" i="8"/>
  <c r="AF48" i="8"/>
  <c r="AA49" i="8"/>
  <c r="AB49" i="8"/>
  <c r="AC49" i="8"/>
  <c r="AD49" i="8"/>
  <c r="AE49" i="8"/>
  <c r="AF49" i="8"/>
  <c r="AA50" i="8"/>
  <c r="AB50" i="8"/>
  <c r="AC50" i="8"/>
  <c r="AD50" i="8"/>
  <c r="AE50" i="8"/>
  <c r="AF50" i="8"/>
  <c r="AA51" i="8"/>
  <c r="AB51" i="8"/>
  <c r="AC51" i="8"/>
  <c r="AD51" i="8"/>
  <c r="AE51" i="8"/>
  <c r="AF51" i="8"/>
  <c r="AA52" i="8"/>
  <c r="AB52" i="8"/>
  <c r="AC52" i="8"/>
  <c r="AD52" i="8"/>
  <c r="AE52" i="8"/>
  <c r="AF52" i="8"/>
  <c r="AA53" i="8"/>
  <c r="AB53" i="8"/>
  <c r="AC53" i="8"/>
  <c r="AD53" i="8"/>
  <c r="AE53" i="8"/>
  <c r="AF53" i="8"/>
  <c r="AA54" i="8"/>
  <c r="AB54" i="8"/>
  <c r="AC54" i="8"/>
  <c r="AD54" i="8"/>
  <c r="AE54" i="8"/>
  <c r="AF54" i="8"/>
  <c r="AA55" i="8"/>
  <c r="AB55" i="8"/>
  <c r="AC55" i="8"/>
  <c r="AD55" i="8"/>
  <c r="AE55" i="8"/>
  <c r="AF55" i="8"/>
  <c r="AA56" i="8"/>
  <c r="AB56" i="8"/>
  <c r="AC56" i="8"/>
  <c r="AD56" i="8"/>
  <c r="AE56" i="8"/>
  <c r="AF56" i="8"/>
  <c r="AA57" i="8"/>
  <c r="AB57" i="8"/>
  <c r="AC57" i="8"/>
  <c r="AD57" i="8"/>
  <c r="AE57" i="8"/>
  <c r="AF57" i="8"/>
  <c r="AA58" i="8"/>
  <c r="AB58" i="8"/>
  <c r="AC58" i="8"/>
  <c r="AD58" i="8"/>
  <c r="AE58" i="8"/>
  <c r="AF58" i="8"/>
  <c r="AA59" i="8"/>
  <c r="AB59" i="8"/>
  <c r="AC59" i="8"/>
  <c r="AD59" i="8"/>
  <c r="AE59" i="8"/>
  <c r="AF59" i="8"/>
  <c r="AA60" i="8"/>
  <c r="AB60" i="8"/>
  <c r="AC60" i="8"/>
  <c r="AD60" i="8"/>
  <c r="AE60" i="8"/>
  <c r="AF60" i="8"/>
  <c r="AA61" i="8"/>
  <c r="AB61" i="8"/>
  <c r="AC61" i="8"/>
  <c r="AD61" i="8"/>
  <c r="AE61" i="8"/>
  <c r="AF61" i="8"/>
  <c r="AA62" i="8"/>
  <c r="AB62" i="8"/>
  <c r="AC62" i="8"/>
  <c r="AD62" i="8"/>
  <c r="AE62" i="8"/>
  <c r="AF62" i="8"/>
  <c r="AA63" i="8"/>
  <c r="AB63" i="8"/>
  <c r="AC63" i="8"/>
  <c r="AD63" i="8"/>
  <c r="AE63" i="8"/>
  <c r="AF63" i="8"/>
  <c r="AA64" i="8"/>
  <c r="AB64" i="8"/>
  <c r="AC64" i="8"/>
  <c r="AD64" i="8"/>
  <c r="AE64" i="8"/>
  <c r="AF64" i="8"/>
  <c r="AA65" i="8"/>
  <c r="AB65" i="8"/>
  <c r="AC65" i="8"/>
  <c r="AD65" i="8"/>
  <c r="AE65" i="8"/>
  <c r="AF65" i="8"/>
  <c r="AA66" i="8"/>
  <c r="AB66" i="8"/>
  <c r="AC66" i="8"/>
  <c r="AD66" i="8"/>
  <c r="AE66" i="8"/>
  <c r="AF66" i="8"/>
  <c r="AA67" i="8"/>
  <c r="AB67" i="8"/>
  <c r="AC67" i="8"/>
  <c r="AD67" i="8"/>
  <c r="AE67" i="8"/>
  <c r="AF67" i="8"/>
  <c r="AA68" i="8"/>
  <c r="AB68" i="8"/>
  <c r="AC68" i="8"/>
  <c r="AD68" i="8"/>
  <c r="AE68" i="8"/>
  <c r="AF68" i="8"/>
  <c r="AA69" i="8"/>
  <c r="AB69" i="8"/>
  <c r="AC69" i="8"/>
  <c r="AD69" i="8"/>
  <c r="AE69" i="8"/>
  <c r="AF69" i="8"/>
  <c r="AA70" i="8"/>
  <c r="AB70" i="8"/>
  <c r="AC70" i="8"/>
  <c r="AD70" i="8"/>
  <c r="AE70" i="8"/>
  <c r="AF70" i="8"/>
  <c r="AA71" i="8"/>
  <c r="AB71" i="8"/>
  <c r="AC71" i="8"/>
  <c r="AD71" i="8"/>
  <c r="AE71" i="8"/>
  <c r="AF71" i="8"/>
  <c r="AA72" i="8"/>
  <c r="AB72" i="8"/>
  <c r="AC72" i="8"/>
  <c r="AD72" i="8"/>
  <c r="AE72" i="8"/>
  <c r="AF72" i="8"/>
  <c r="AA73" i="8"/>
  <c r="AB73" i="8"/>
  <c r="AC73" i="8"/>
  <c r="AD73" i="8"/>
  <c r="AE73" i="8"/>
  <c r="AF73" i="8"/>
  <c r="AA74" i="8"/>
  <c r="AB74" i="8"/>
  <c r="AC74" i="8"/>
  <c r="AD74" i="8"/>
  <c r="AE74" i="8"/>
  <c r="AF74" i="8"/>
  <c r="AA75" i="8"/>
  <c r="AB75" i="8"/>
  <c r="AC75" i="8"/>
  <c r="AD75" i="8"/>
  <c r="AE75" i="8"/>
  <c r="AF75" i="8"/>
  <c r="AA76" i="8"/>
  <c r="AB76" i="8"/>
  <c r="AC76" i="8"/>
  <c r="AD76" i="8"/>
  <c r="AE76" i="8"/>
  <c r="AF76" i="8"/>
  <c r="AA77" i="8"/>
  <c r="AB77" i="8"/>
  <c r="AC77" i="8"/>
  <c r="AD77" i="8"/>
  <c r="AE77" i="8"/>
  <c r="AF77" i="8"/>
  <c r="AA78" i="8"/>
  <c r="AB78" i="8"/>
  <c r="AC78" i="8"/>
  <c r="AD78" i="8"/>
  <c r="AE78" i="8"/>
  <c r="AF78" i="8"/>
  <c r="AA79" i="8"/>
  <c r="AB79" i="8"/>
  <c r="AC79" i="8"/>
  <c r="AD79" i="8"/>
  <c r="AE79" i="8"/>
  <c r="AF79" i="8"/>
  <c r="AA80" i="8"/>
  <c r="AB80" i="8"/>
  <c r="AC80" i="8"/>
  <c r="AD80" i="8"/>
  <c r="AE80" i="8"/>
  <c r="AF80" i="8"/>
  <c r="AA81" i="8"/>
  <c r="AB81" i="8"/>
  <c r="AC81" i="8"/>
  <c r="AD81" i="8"/>
  <c r="AE81" i="8"/>
  <c r="AF81" i="8"/>
  <c r="AA82" i="8"/>
  <c r="AB82" i="8"/>
  <c r="AC82" i="8"/>
  <c r="AD82" i="8"/>
  <c r="AE82" i="8"/>
  <c r="AF82" i="8"/>
  <c r="AA83" i="8"/>
  <c r="AB83" i="8"/>
  <c r="AC83" i="8"/>
  <c r="AD83" i="8"/>
  <c r="AE83" i="8"/>
  <c r="AF83" i="8"/>
  <c r="AA84" i="8"/>
  <c r="AB84" i="8"/>
  <c r="AC84" i="8"/>
  <c r="AD84" i="8"/>
  <c r="AE84" i="8"/>
  <c r="AF84" i="8"/>
  <c r="AA85" i="8"/>
  <c r="AB85" i="8"/>
  <c r="AC85" i="8"/>
  <c r="AD85" i="8"/>
  <c r="AE85" i="8"/>
  <c r="AF85" i="8"/>
  <c r="AA86" i="8"/>
  <c r="AB86" i="8"/>
  <c r="AC86" i="8"/>
  <c r="AD86" i="8"/>
  <c r="AE86" i="8"/>
  <c r="AF86" i="8"/>
  <c r="AA87" i="8"/>
  <c r="AB87" i="8"/>
  <c r="AC87" i="8"/>
  <c r="AD87" i="8"/>
  <c r="AE87" i="8"/>
  <c r="AF87" i="8"/>
  <c r="AA88" i="8"/>
  <c r="AB88" i="8"/>
  <c r="AC88" i="8"/>
  <c r="AD88" i="8"/>
  <c r="AE88" i="8"/>
  <c r="AF88" i="8"/>
  <c r="AA89" i="8"/>
  <c r="AB89" i="8"/>
  <c r="AC89" i="8"/>
  <c r="AD89" i="8"/>
  <c r="AE89" i="8"/>
  <c r="AF89" i="8"/>
  <c r="AA90" i="8"/>
  <c r="AB90" i="8"/>
  <c r="AC90" i="8"/>
  <c r="AD90" i="8"/>
  <c r="AE90" i="8"/>
  <c r="AF90" i="8"/>
  <c r="AA91" i="8"/>
  <c r="AB91" i="8"/>
  <c r="AC91" i="8"/>
  <c r="AD91" i="8"/>
  <c r="AE91" i="8"/>
  <c r="AF91" i="8"/>
  <c r="AA92" i="8"/>
  <c r="AB92" i="8"/>
  <c r="AC92" i="8"/>
  <c r="AD92" i="8"/>
  <c r="AE92" i="8"/>
  <c r="AF92" i="8"/>
  <c r="AB5" i="9" l="1"/>
  <c r="AC5" i="9"/>
  <c r="AD5" i="9"/>
  <c r="AE5" i="9"/>
  <c r="AF5" i="9"/>
  <c r="AA6" i="9"/>
  <c r="AB6" i="9"/>
  <c r="AC6" i="9"/>
  <c r="AD6" i="9"/>
  <c r="AE6" i="9"/>
  <c r="AF6" i="9"/>
  <c r="AA7" i="9"/>
  <c r="AB7" i="9"/>
  <c r="AC7" i="9"/>
  <c r="AD7" i="9"/>
  <c r="AE7" i="9"/>
  <c r="AF7" i="9"/>
  <c r="AA8" i="9"/>
  <c r="AB8" i="9"/>
  <c r="AC8" i="9"/>
  <c r="AD8" i="9"/>
  <c r="AE8" i="9"/>
  <c r="AF8" i="9"/>
  <c r="AA9" i="9"/>
  <c r="AB9" i="9"/>
  <c r="AC9" i="9"/>
  <c r="AD9" i="9"/>
  <c r="AE9" i="9"/>
  <c r="AF9" i="9"/>
  <c r="AA10" i="9"/>
  <c r="AB10" i="9"/>
  <c r="AC10" i="9"/>
  <c r="AD10" i="9"/>
  <c r="AE10" i="9"/>
  <c r="AF10" i="9"/>
  <c r="AA11" i="9"/>
  <c r="AB11" i="9"/>
  <c r="AC11" i="9"/>
  <c r="AD11" i="9"/>
  <c r="AE11" i="9"/>
  <c r="AF11" i="9"/>
  <c r="AA12" i="9"/>
  <c r="AB12" i="9"/>
  <c r="AC12" i="9"/>
  <c r="AD12" i="9"/>
  <c r="AE12" i="9"/>
  <c r="AF12" i="9"/>
  <c r="AA13" i="9"/>
  <c r="AB13" i="9"/>
  <c r="AC13" i="9"/>
  <c r="AD13" i="9"/>
  <c r="AE13" i="9"/>
  <c r="AF13" i="9"/>
  <c r="AA14" i="9"/>
  <c r="AB14" i="9"/>
  <c r="AC14" i="9"/>
  <c r="AD14" i="9"/>
  <c r="AE14" i="9"/>
  <c r="AF14" i="9"/>
  <c r="AA15" i="9"/>
  <c r="AB15" i="9"/>
  <c r="AC15" i="9"/>
  <c r="AD15" i="9"/>
  <c r="AE15" i="9"/>
  <c r="AF15" i="9"/>
  <c r="AA16" i="9"/>
  <c r="AB16" i="9"/>
  <c r="AC16" i="9"/>
  <c r="AD16" i="9"/>
  <c r="AE16" i="9"/>
  <c r="AF16" i="9"/>
  <c r="AA17" i="9"/>
  <c r="AB17" i="9"/>
  <c r="AC17" i="9"/>
  <c r="AD17" i="9"/>
  <c r="AE17" i="9"/>
  <c r="AF17" i="9"/>
  <c r="AA18" i="9"/>
  <c r="AB18" i="9"/>
  <c r="AC18" i="9"/>
  <c r="AD18" i="9"/>
  <c r="AE18" i="9"/>
  <c r="AF18" i="9"/>
  <c r="AA19" i="9"/>
  <c r="AB19" i="9"/>
  <c r="AC19" i="9"/>
  <c r="AD19" i="9"/>
  <c r="AE19" i="9"/>
  <c r="AF19" i="9"/>
  <c r="R4" i="10"/>
  <c r="R5" i="10"/>
  <c r="R6" i="10"/>
  <c r="R7" i="10"/>
  <c r="R8" i="10"/>
  <c r="R9" i="10"/>
  <c r="R10" i="10"/>
  <c r="R11" i="10"/>
  <c r="R12" i="10"/>
  <c r="R13" i="10"/>
  <c r="R14" i="10"/>
  <c r="R15" i="10"/>
  <c r="R16" i="10"/>
  <c r="R17" i="10"/>
  <c r="R18" i="10"/>
  <c r="R19" i="10"/>
  <c r="R20" i="10"/>
  <c r="R21" i="10"/>
  <c r="R22" i="10"/>
  <c r="R23" i="10"/>
  <c r="R24" i="10"/>
  <c r="R25" i="10"/>
  <c r="R26" i="10"/>
  <c r="R27" i="10"/>
  <c r="R28" i="10"/>
  <c r="R29" i="10"/>
  <c r="R30" i="10"/>
  <c r="R31" i="10"/>
  <c r="R32" i="10"/>
  <c r="R33" i="10"/>
  <c r="R34" i="10"/>
  <c r="R35" i="10"/>
  <c r="R36" i="10"/>
  <c r="R37" i="10"/>
  <c r="R38" i="10"/>
  <c r="R39" i="10"/>
  <c r="R40" i="10"/>
  <c r="R41" i="10"/>
  <c r="R42" i="10"/>
  <c r="R43" i="10"/>
  <c r="R44" i="10"/>
  <c r="R45" i="10"/>
  <c r="R46" i="10"/>
  <c r="R47" i="10"/>
  <c r="R48" i="10"/>
  <c r="R49" i="10"/>
  <c r="R50" i="10"/>
  <c r="R51" i="10"/>
  <c r="R52" i="10"/>
  <c r="R53" i="10"/>
  <c r="R54" i="10"/>
  <c r="R55" i="10"/>
  <c r="R56" i="10"/>
  <c r="R57" i="10"/>
  <c r="R58" i="10"/>
  <c r="R59" i="10"/>
  <c r="R60" i="10"/>
  <c r="R61" i="10"/>
  <c r="R62" i="10"/>
  <c r="R63" i="10"/>
  <c r="R64" i="10"/>
  <c r="R65" i="10"/>
  <c r="R66" i="10"/>
  <c r="R67" i="10"/>
  <c r="R68" i="10"/>
  <c r="R69" i="10"/>
  <c r="R70" i="10"/>
  <c r="R71" i="10"/>
  <c r="U71" i="10" s="1"/>
  <c r="R72" i="10"/>
  <c r="R73" i="10"/>
  <c r="R74" i="10"/>
  <c r="R75" i="10"/>
  <c r="R76" i="10"/>
  <c r="R77" i="10"/>
  <c r="R78" i="10"/>
  <c r="R79" i="10"/>
  <c r="R80" i="10"/>
  <c r="R81" i="10"/>
  <c r="R82" i="10"/>
  <c r="R83" i="10"/>
  <c r="R84" i="10"/>
  <c r="R85" i="10"/>
  <c r="R86" i="10"/>
  <c r="R87" i="10"/>
  <c r="R88" i="10"/>
  <c r="R89" i="10"/>
  <c r="R90" i="10"/>
  <c r="Q4" i="10"/>
  <c r="Q5" i="10"/>
  <c r="Q6" i="10"/>
  <c r="Q7" i="10"/>
  <c r="Q8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2" i="10"/>
  <c r="Q83" i="10"/>
  <c r="Q84" i="10"/>
  <c r="Q85" i="10"/>
  <c r="Q86" i="10"/>
  <c r="Q87" i="10"/>
  <c r="Q88" i="10"/>
  <c r="Q89" i="10"/>
  <c r="Q90" i="10"/>
  <c r="Q3" i="10"/>
  <c r="T4" i="10"/>
  <c r="T5" i="10"/>
  <c r="T6" i="10"/>
  <c r="T7" i="10"/>
  <c r="T8" i="10"/>
  <c r="T9" i="10"/>
  <c r="T10" i="10"/>
  <c r="T11" i="10"/>
  <c r="T12" i="10"/>
  <c r="T13" i="10"/>
  <c r="T14" i="10"/>
  <c r="T15" i="10"/>
  <c r="T16" i="10"/>
  <c r="T17" i="10"/>
  <c r="T18" i="10"/>
  <c r="T19" i="10"/>
  <c r="T20" i="10"/>
  <c r="T21" i="10"/>
  <c r="T22" i="10"/>
  <c r="T23" i="10"/>
  <c r="T24" i="10"/>
  <c r="T25" i="10"/>
  <c r="T26" i="10"/>
  <c r="T27" i="10"/>
  <c r="T28" i="10"/>
  <c r="T29" i="10"/>
  <c r="T30" i="10"/>
  <c r="T31" i="10"/>
  <c r="T32" i="10"/>
  <c r="T33" i="10"/>
  <c r="T34" i="10"/>
  <c r="T35" i="10"/>
  <c r="T36" i="10"/>
  <c r="T37" i="10"/>
  <c r="T38" i="10"/>
  <c r="T39" i="10"/>
  <c r="T40" i="10"/>
  <c r="T41" i="10"/>
  <c r="T42" i="10"/>
  <c r="T43" i="10"/>
  <c r="T44" i="10"/>
  <c r="T45" i="10"/>
  <c r="T46" i="10"/>
  <c r="T47" i="10"/>
  <c r="T48" i="10"/>
  <c r="T49" i="10"/>
  <c r="T50" i="10"/>
  <c r="T51" i="10"/>
  <c r="T52" i="10"/>
  <c r="T53" i="10"/>
  <c r="T54" i="10"/>
  <c r="T55" i="10"/>
  <c r="T56" i="10"/>
  <c r="T57" i="10"/>
  <c r="T58" i="10"/>
  <c r="T59" i="10"/>
  <c r="T60" i="10"/>
  <c r="T61" i="10"/>
  <c r="T62" i="10"/>
  <c r="T63" i="10"/>
  <c r="T64" i="10"/>
  <c r="T65" i="10"/>
  <c r="T66" i="10"/>
  <c r="T67" i="10"/>
  <c r="T68" i="10"/>
  <c r="T69" i="10"/>
  <c r="T70" i="10"/>
  <c r="T72" i="10"/>
  <c r="T73" i="10"/>
  <c r="T74" i="10"/>
  <c r="T75" i="10"/>
  <c r="T76" i="10"/>
  <c r="T77" i="10"/>
  <c r="T78" i="10"/>
  <c r="T79" i="10"/>
  <c r="T80" i="10"/>
  <c r="T81" i="10"/>
  <c r="T82" i="10"/>
  <c r="T83" i="10"/>
  <c r="T84" i="10"/>
  <c r="T85" i="10"/>
  <c r="T86" i="10"/>
  <c r="T87" i="10"/>
  <c r="T88" i="10"/>
  <c r="T89" i="10"/>
  <c r="T90" i="10"/>
  <c r="T3" i="10"/>
  <c r="R3" i="10"/>
  <c r="U3" i="10" l="1"/>
  <c r="V3" i="10" s="1"/>
  <c r="U90" i="10"/>
  <c r="V90" i="10" s="1"/>
  <c r="U82" i="10"/>
  <c r="V82" i="10" s="1"/>
  <c r="U74" i="10"/>
  <c r="V74" i="10" s="1"/>
  <c r="U66" i="10"/>
  <c r="V66" i="10" s="1"/>
  <c r="U58" i="10"/>
  <c r="V58" i="10" s="1"/>
  <c r="U50" i="10"/>
  <c r="V50" i="10" s="1"/>
  <c r="U42" i="10"/>
  <c r="V42" i="10" s="1"/>
  <c r="U34" i="10"/>
  <c r="V34" i="10" s="1"/>
  <c r="U26" i="10"/>
  <c r="V26" i="10" s="1"/>
  <c r="U18" i="10"/>
  <c r="V18" i="10" s="1"/>
  <c r="U10" i="10"/>
  <c r="V10" i="10" s="1"/>
  <c r="U89" i="10"/>
  <c r="V89" i="10" s="1"/>
  <c r="U81" i="10"/>
  <c r="V81" i="10" s="1"/>
  <c r="U73" i="10"/>
  <c r="V73" i="10" s="1"/>
  <c r="U65" i="10"/>
  <c r="V65" i="10" s="1"/>
  <c r="U57" i="10"/>
  <c r="V57" i="10" s="1"/>
  <c r="U49" i="10"/>
  <c r="V49" i="10" s="1"/>
  <c r="U41" i="10"/>
  <c r="V41" i="10" s="1"/>
  <c r="U33" i="10"/>
  <c r="V33" i="10" s="1"/>
  <c r="U25" i="10"/>
  <c r="V25" i="10" s="1"/>
  <c r="U83" i="10"/>
  <c r="V83" i="10" s="1"/>
  <c r="U75" i="10"/>
  <c r="V75" i="10" s="1"/>
  <c r="U67" i="10"/>
  <c r="V67" i="10" s="1"/>
  <c r="U59" i="10"/>
  <c r="V59" i="10" s="1"/>
  <c r="U51" i="10"/>
  <c r="V51" i="10" s="1"/>
  <c r="U43" i="10"/>
  <c r="V43" i="10" s="1"/>
  <c r="U35" i="10"/>
  <c r="V35" i="10" s="1"/>
  <c r="U27" i="10"/>
  <c r="V27" i="10" s="1"/>
  <c r="U19" i="10"/>
  <c r="V19" i="10" s="1"/>
  <c r="U11" i="10"/>
  <c r="V11" i="10" s="1"/>
  <c r="U17" i="10"/>
  <c r="V17" i="10" s="1"/>
  <c r="U9" i="10"/>
  <c r="V9" i="10" s="1"/>
  <c r="U88" i="10"/>
  <c r="V88" i="10" s="1"/>
  <c r="U80" i="10"/>
  <c r="V80" i="10" s="1"/>
  <c r="U72" i="10"/>
  <c r="V72" i="10" s="1"/>
  <c r="U64" i="10"/>
  <c r="V64" i="10" s="1"/>
  <c r="U56" i="10"/>
  <c r="V56" i="10" s="1"/>
  <c r="U48" i="10"/>
  <c r="V48" i="10" s="1"/>
  <c r="U40" i="10"/>
  <c r="V40" i="10" s="1"/>
  <c r="U32" i="10"/>
  <c r="V32" i="10" s="1"/>
  <c r="U24" i="10"/>
  <c r="V24" i="10" s="1"/>
  <c r="U16" i="10"/>
  <c r="V16" i="10" s="1"/>
  <c r="U8" i="10"/>
  <c r="V8" i="10" s="1"/>
  <c r="U87" i="10"/>
  <c r="V87" i="10" s="1"/>
  <c r="U79" i="10"/>
  <c r="V79" i="10" s="1"/>
  <c r="V71" i="10"/>
  <c r="U63" i="10"/>
  <c r="V63" i="10" s="1"/>
  <c r="U55" i="10"/>
  <c r="V55" i="10" s="1"/>
  <c r="U47" i="10"/>
  <c r="V47" i="10" s="1"/>
  <c r="U39" i="10"/>
  <c r="V39" i="10" s="1"/>
  <c r="U31" i="10"/>
  <c r="V31" i="10" s="1"/>
  <c r="U23" i="10"/>
  <c r="V23" i="10" s="1"/>
  <c r="U15" i="10"/>
  <c r="V15" i="10" s="1"/>
  <c r="U7" i="10"/>
  <c r="V7" i="10" s="1"/>
  <c r="U86" i="10"/>
  <c r="V86" i="10" s="1"/>
  <c r="U78" i="10"/>
  <c r="V78" i="10" s="1"/>
  <c r="U70" i="10"/>
  <c r="V70" i="10" s="1"/>
  <c r="U62" i="10"/>
  <c r="V62" i="10" s="1"/>
  <c r="U54" i="10"/>
  <c r="V54" i="10" s="1"/>
  <c r="U46" i="10"/>
  <c r="V46" i="10" s="1"/>
  <c r="U38" i="10"/>
  <c r="V38" i="10" s="1"/>
  <c r="U30" i="10"/>
  <c r="V30" i="10" s="1"/>
  <c r="U22" i="10"/>
  <c r="V22" i="10" s="1"/>
  <c r="U14" i="10"/>
  <c r="V14" i="10" s="1"/>
  <c r="U6" i="10"/>
  <c r="V6" i="10" s="1"/>
  <c r="U85" i="10"/>
  <c r="V85" i="10" s="1"/>
  <c r="U77" i="10"/>
  <c r="V77" i="10" s="1"/>
  <c r="U69" i="10"/>
  <c r="V69" i="10" s="1"/>
  <c r="U61" i="10"/>
  <c r="V61" i="10" s="1"/>
  <c r="U53" i="10"/>
  <c r="V53" i="10" s="1"/>
  <c r="U45" i="10"/>
  <c r="V45" i="10" s="1"/>
  <c r="U37" i="10"/>
  <c r="V37" i="10" s="1"/>
  <c r="U29" i="10"/>
  <c r="V29" i="10" s="1"/>
  <c r="U21" i="10"/>
  <c r="V21" i="10" s="1"/>
  <c r="U13" i="10"/>
  <c r="V13" i="10" s="1"/>
  <c r="U5" i="10"/>
  <c r="V5" i="10" s="1"/>
  <c r="U84" i="10"/>
  <c r="V84" i="10" s="1"/>
  <c r="U76" i="10"/>
  <c r="V76" i="10" s="1"/>
  <c r="U68" i="10"/>
  <c r="V68" i="10" s="1"/>
  <c r="U60" i="10"/>
  <c r="V60" i="10" s="1"/>
  <c r="U52" i="10"/>
  <c r="V52" i="10" s="1"/>
  <c r="U44" i="10"/>
  <c r="V44" i="10" s="1"/>
  <c r="U36" i="10"/>
  <c r="V36" i="10" s="1"/>
  <c r="U28" i="10"/>
  <c r="V28" i="10" s="1"/>
  <c r="U20" i="10"/>
  <c r="V20" i="10" s="1"/>
  <c r="U12" i="10"/>
  <c r="V12" i="10" s="1"/>
  <c r="U4" i="10"/>
  <c r="V4" i="10" s="1"/>
  <c r="M92" i="9" l="1"/>
  <c r="AF92" i="9"/>
  <c r="AE92" i="9"/>
  <c r="AD92" i="9"/>
  <c r="AC92" i="9"/>
  <c r="AB92" i="9"/>
  <c r="AA92" i="9"/>
  <c r="Z92" i="9"/>
  <c r="AH92" i="9" s="1"/>
  <c r="N92" i="9"/>
  <c r="P92" i="9" s="1"/>
  <c r="M91" i="9"/>
  <c r="AF91" i="9"/>
  <c r="AE91" i="9"/>
  <c r="AD91" i="9"/>
  <c r="AC91" i="9"/>
  <c r="AB91" i="9"/>
  <c r="AA91" i="9"/>
  <c r="Z91" i="9"/>
  <c r="AH91" i="9" s="1"/>
  <c r="N91" i="9"/>
  <c r="P91" i="9" s="1"/>
  <c r="M90" i="9"/>
  <c r="AF90" i="9"/>
  <c r="AE90" i="9"/>
  <c r="AD90" i="9"/>
  <c r="AC90" i="9"/>
  <c r="AB90" i="9"/>
  <c r="AA90" i="9"/>
  <c r="Z90" i="9"/>
  <c r="AH90" i="9" s="1"/>
  <c r="N90" i="9"/>
  <c r="P90" i="9" s="1"/>
  <c r="M89" i="9"/>
  <c r="AF89" i="9"/>
  <c r="AE89" i="9"/>
  <c r="AD89" i="9"/>
  <c r="AC89" i="9"/>
  <c r="AB89" i="9"/>
  <c r="AA89" i="9"/>
  <c r="Z89" i="9"/>
  <c r="AH89" i="9" s="1"/>
  <c r="N89" i="9"/>
  <c r="P89" i="9" s="1"/>
  <c r="M88" i="9"/>
  <c r="AF88" i="9"/>
  <c r="AE88" i="9"/>
  <c r="AD88" i="9"/>
  <c r="AC88" i="9"/>
  <c r="AB88" i="9"/>
  <c r="AA88" i="9"/>
  <c r="Z88" i="9"/>
  <c r="AH88" i="9" s="1"/>
  <c r="N88" i="9"/>
  <c r="P88" i="9" s="1"/>
  <c r="M87" i="9"/>
  <c r="AF87" i="9"/>
  <c r="AE87" i="9"/>
  <c r="AD87" i="9"/>
  <c r="AC87" i="9"/>
  <c r="AB87" i="9"/>
  <c r="AA87" i="9"/>
  <c r="Z87" i="9"/>
  <c r="AH87" i="9" s="1"/>
  <c r="N87" i="9"/>
  <c r="P87" i="9" s="1"/>
  <c r="M86" i="9"/>
  <c r="AF86" i="9"/>
  <c r="AE86" i="9"/>
  <c r="AD86" i="9"/>
  <c r="AC86" i="9"/>
  <c r="AB86" i="9"/>
  <c r="AA86" i="9"/>
  <c r="Z86" i="9"/>
  <c r="AH86" i="9" s="1"/>
  <c r="N86" i="9"/>
  <c r="P86" i="9" s="1"/>
  <c r="M85" i="9"/>
  <c r="AF85" i="9"/>
  <c r="AE85" i="9"/>
  <c r="AD85" i="9"/>
  <c r="AC85" i="9"/>
  <c r="AB85" i="9"/>
  <c r="AA85" i="9"/>
  <c r="Z85" i="9"/>
  <c r="AH85" i="9" s="1"/>
  <c r="N85" i="9"/>
  <c r="P85" i="9" s="1"/>
  <c r="M84" i="9"/>
  <c r="AF84" i="9"/>
  <c r="AE84" i="9"/>
  <c r="AD84" i="9"/>
  <c r="AC84" i="9"/>
  <c r="AB84" i="9"/>
  <c r="AA84" i="9"/>
  <c r="Z84" i="9"/>
  <c r="AH84" i="9" s="1"/>
  <c r="N84" i="9"/>
  <c r="P84" i="9" s="1"/>
  <c r="M83" i="9"/>
  <c r="AF83" i="9"/>
  <c r="AE83" i="9"/>
  <c r="AD83" i="9"/>
  <c r="AC83" i="9"/>
  <c r="AB83" i="9"/>
  <c r="AA83" i="9"/>
  <c r="Z83" i="9"/>
  <c r="AH83" i="9" s="1"/>
  <c r="N83" i="9"/>
  <c r="P83" i="9" s="1"/>
  <c r="M82" i="9"/>
  <c r="AF82" i="9"/>
  <c r="AE82" i="9"/>
  <c r="AD82" i="9"/>
  <c r="AC82" i="9"/>
  <c r="AB82" i="9"/>
  <c r="AA82" i="9"/>
  <c r="Z82" i="9"/>
  <c r="AH82" i="9" s="1"/>
  <c r="N82" i="9"/>
  <c r="P82" i="9" s="1"/>
  <c r="M81" i="9"/>
  <c r="AF81" i="9"/>
  <c r="AE81" i="9"/>
  <c r="AD81" i="9"/>
  <c r="AC81" i="9"/>
  <c r="AB81" i="9"/>
  <c r="AA81" i="9"/>
  <c r="Z81" i="9"/>
  <c r="AH81" i="9" s="1"/>
  <c r="N81" i="9"/>
  <c r="P81" i="9" s="1"/>
  <c r="M80" i="9"/>
  <c r="AF80" i="9"/>
  <c r="AE80" i="9"/>
  <c r="AD80" i="9"/>
  <c r="AC80" i="9"/>
  <c r="AB80" i="9"/>
  <c r="AA80" i="9"/>
  <c r="Z80" i="9"/>
  <c r="AH80" i="9" s="1"/>
  <c r="N80" i="9"/>
  <c r="P80" i="9" s="1"/>
  <c r="M79" i="9"/>
  <c r="AF79" i="9"/>
  <c r="AE79" i="9"/>
  <c r="AD79" i="9"/>
  <c r="AC79" i="9"/>
  <c r="AB79" i="9"/>
  <c r="AA79" i="9"/>
  <c r="Z79" i="9"/>
  <c r="AH79" i="9" s="1"/>
  <c r="N79" i="9"/>
  <c r="P79" i="9" s="1"/>
  <c r="M78" i="9"/>
  <c r="AF78" i="9"/>
  <c r="AE78" i="9"/>
  <c r="AD78" i="9"/>
  <c r="AC78" i="9"/>
  <c r="AB78" i="9"/>
  <c r="AA78" i="9"/>
  <c r="Z78" i="9"/>
  <c r="AH78" i="9" s="1"/>
  <c r="N78" i="9"/>
  <c r="P78" i="9" s="1"/>
  <c r="M77" i="9"/>
  <c r="AF77" i="9"/>
  <c r="AE77" i="9"/>
  <c r="AD77" i="9"/>
  <c r="AC77" i="9"/>
  <c r="AB77" i="9"/>
  <c r="AA77" i="9"/>
  <c r="Z77" i="9"/>
  <c r="AH77" i="9" s="1"/>
  <c r="N77" i="9"/>
  <c r="P77" i="9" s="1"/>
  <c r="M76" i="9"/>
  <c r="AF76" i="9"/>
  <c r="AE76" i="9"/>
  <c r="AD76" i="9"/>
  <c r="AC76" i="9"/>
  <c r="AB76" i="9"/>
  <c r="AA76" i="9"/>
  <c r="Z76" i="9"/>
  <c r="AH76" i="9" s="1"/>
  <c r="N76" i="9"/>
  <c r="P76" i="9" s="1"/>
  <c r="M75" i="9"/>
  <c r="AF75" i="9"/>
  <c r="AE75" i="9"/>
  <c r="AD75" i="9"/>
  <c r="AC75" i="9"/>
  <c r="AB75" i="9"/>
  <c r="AA75" i="9"/>
  <c r="Z75" i="9"/>
  <c r="AH75" i="9" s="1"/>
  <c r="N75" i="9"/>
  <c r="P75" i="9" s="1"/>
  <c r="M74" i="9"/>
  <c r="AF74" i="9"/>
  <c r="AE74" i="9"/>
  <c r="AD74" i="9"/>
  <c r="AC74" i="9"/>
  <c r="AB74" i="9"/>
  <c r="AA74" i="9"/>
  <c r="Z74" i="9"/>
  <c r="AH74" i="9" s="1"/>
  <c r="N74" i="9"/>
  <c r="P74" i="9" s="1"/>
  <c r="M73" i="9"/>
  <c r="AF73" i="9"/>
  <c r="AE73" i="9"/>
  <c r="AD73" i="9"/>
  <c r="AC73" i="9"/>
  <c r="AB73" i="9"/>
  <c r="AA73" i="9"/>
  <c r="Z73" i="9"/>
  <c r="AH73" i="9" s="1"/>
  <c r="N73" i="9"/>
  <c r="P73" i="9" s="1"/>
  <c r="M72" i="9"/>
  <c r="AF72" i="9"/>
  <c r="AE72" i="9"/>
  <c r="AD72" i="9"/>
  <c r="AC72" i="9"/>
  <c r="AB72" i="9"/>
  <c r="AA72" i="9"/>
  <c r="Z72" i="9"/>
  <c r="AH72" i="9" s="1"/>
  <c r="N72" i="9"/>
  <c r="P72" i="9" s="1"/>
  <c r="M71" i="9"/>
  <c r="AF71" i="9"/>
  <c r="AE71" i="9"/>
  <c r="AD71" i="9"/>
  <c r="AC71" i="9"/>
  <c r="AB71" i="9"/>
  <c r="AA71" i="9"/>
  <c r="Z71" i="9"/>
  <c r="AH71" i="9" s="1"/>
  <c r="N71" i="9"/>
  <c r="P71" i="9" s="1"/>
  <c r="M70" i="9"/>
  <c r="AF70" i="9"/>
  <c r="AE70" i="9"/>
  <c r="AD70" i="9"/>
  <c r="AC70" i="9"/>
  <c r="AB70" i="9"/>
  <c r="AA70" i="9"/>
  <c r="Z70" i="9"/>
  <c r="AH70" i="9" s="1"/>
  <c r="N70" i="9"/>
  <c r="P70" i="9" s="1"/>
  <c r="M69" i="9"/>
  <c r="AF69" i="9"/>
  <c r="AE69" i="9"/>
  <c r="AD69" i="9"/>
  <c r="AC69" i="9"/>
  <c r="AB69" i="9"/>
  <c r="AA69" i="9"/>
  <c r="Z69" i="9"/>
  <c r="AH69" i="9" s="1"/>
  <c r="N69" i="9"/>
  <c r="P69" i="9" s="1"/>
  <c r="M68" i="9"/>
  <c r="AF68" i="9"/>
  <c r="AE68" i="9"/>
  <c r="AD68" i="9"/>
  <c r="AC68" i="9"/>
  <c r="AB68" i="9"/>
  <c r="AA68" i="9"/>
  <c r="Z68" i="9"/>
  <c r="AH68" i="9" s="1"/>
  <c r="N68" i="9"/>
  <c r="P68" i="9" s="1"/>
  <c r="M67" i="9"/>
  <c r="AF67" i="9"/>
  <c r="AE67" i="9"/>
  <c r="AD67" i="9"/>
  <c r="AC67" i="9"/>
  <c r="AB67" i="9"/>
  <c r="AA67" i="9"/>
  <c r="Z67" i="9"/>
  <c r="AH67" i="9" s="1"/>
  <c r="N67" i="9"/>
  <c r="P67" i="9" s="1"/>
  <c r="M66" i="9"/>
  <c r="AF66" i="9"/>
  <c r="AE66" i="9"/>
  <c r="AD66" i="9"/>
  <c r="AC66" i="9"/>
  <c r="AB66" i="9"/>
  <c r="AA66" i="9"/>
  <c r="Z66" i="9"/>
  <c r="AH66" i="9" s="1"/>
  <c r="N66" i="9"/>
  <c r="P66" i="9" s="1"/>
  <c r="M65" i="9"/>
  <c r="AF65" i="9"/>
  <c r="AE65" i="9"/>
  <c r="AD65" i="9"/>
  <c r="AC65" i="9"/>
  <c r="AB65" i="9"/>
  <c r="AA65" i="9"/>
  <c r="Z65" i="9"/>
  <c r="AH65" i="9" s="1"/>
  <c r="N65" i="9"/>
  <c r="P65" i="9" s="1"/>
  <c r="M64" i="9"/>
  <c r="AF64" i="9"/>
  <c r="AE64" i="9"/>
  <c r="AD64" i="9"/>
  <c r="AC64" i="9"/>
  <c r="AB64" i="9"/>
  <c r="AA64" i="9"/>
  <c r="Z64" i="9"/>
  <c r="AH64" i="9" s="1"/>
  <c r="N64" i="9"/>
  <c r="P64" i="9" s="1"/>
  <c r="M63" i="9"/>
  <c r="AF63" i="9"/>
  <c r="AE63" i="9"/>
  <c r="AD63" i="9"/>
  <c r="AC63" i="9"/>
  <c r="AB63" i="9"/>
  <c r="AA63" i="9"/>
  <c r="Z63" i="9"/>
  <c r="AH63" i="9" s="1"/>
  <c r="N63" i="9"/>
  <c r="P63" i="9" s="1"/>
  <c r="M62" i="9"/>
  <c r="AF62" i="9"/>
  <c r="AE62" i="9"/>
  <c r="AD62" i="9"/>
  <c r="AC62" i="9"/>
  <c r="AB62" i="9"/>
  <c r="AA62" i="9"/>
  <c r="Z62" i="9"/>
  <c r="AH62" i="9" s="1"/>
  <c r="N62" i="9"/>
  <c r="P62" i="9" s="1"/>
  <c r="M61" i="9"/>
  <c r="AF61" i="9"/>
  <c r="AE61" i="9"/>
  <c r="AD61" i="9"/>
  <c r="AC61" i="9"/>
  <c r="AB61" i="9"/>
  <c r="AA61" i="9"/>
  <c r="Z61" i="9"/>
  <c r="AH61" i="9" s="1"/>
  <c r="N61" i="9"/>
  <c r="P61" i="9" s="1"/>
  <c r="M60" i="9"/>
  <c r="AF60" i="9"/>
  <c r="AE60" i="9"/>
  <c r="AD60" i="9"/>
  <c r="AC60" i="9"/>
  <c r="AB60" i="9"/>
  <c r="AA60" i="9"/>
  <c r="Z60" i="9"/>
  <c r="AH60" i="9" s="1"/>
  <c r="N60" i="9"/>
  <c r="P60" i="9" s="1"/>
  <c r="M59" i="9"/>
  <c r="AF59" i="9"/>
  <c r="AE59" i="9"/>
  <c r="AD59" i="9"/>
  <c r="AC59" i="9"/>
  <c r="AB59" i="9"/>
  <c r="AA59" i="9"/>
  <c r="Z59" i="9"/>
  <c r="AH59" i="9" s="1"/>
  <c r="N59" i="9"/>
  <c r="P59" i="9" s="1"/>
  <c r="M58" i="9"/>
  <c r="AF58" i="9"/>
  <c r="AE58" i="9"/>
  <c r="AD58" i="9"/>
  <c r="AC58" i="9"/>
  <c r="AB58" i="9"/>
  <c r="AA58" i="9"/>
  <c r="Z58" i="9"/>
  <c r="AH58" i="9" s="1"/>
  <c r="N58" i="9"/>
  <c r="P58" i="9" s="1"/>
  <c r="M57" i="9"/>
  <c r="AF57" i="9"/>
  <c r="AE57" i="9"/>
  <c r="AD57" i="9"/>
  <c r="AC57" i="9"/>
  <c r="AB57" i="9"/>
  <c r="AA57" i="9"/>
  <c r="Z57" i="9"/>
  <c r="AH57" i="9" s="1"/>
  <c r="N57" i="9"/>
  <c r="P57" i="9" s="1"/>
  <c r="M56" i="9"/>
  <c r="AF56" i="9"/>
  <c r="AE56" i="9"/>
  <c r="AD56" i="9"/>
  <c r="AC56" i="9"/>
  <c r="AB56" i="9"/>
  <c r="AA56" i="9"/>
  <c r="Z56" i="9"/>
  <c r="AH56" i="9" s="1"/>
  <c r="N56" i="9"/>
  <c r="P56" i="9" s="1"/>
  <c r="M55" i="9"/>
  <c r="AF55" i="9"/>
  <c r="AE55" i="9"/>
  <c r="AD55" i="9"/>
  <c r="AC55" i="9"/>
  <c r="AB55" i="9"/>
  <c r="AA55" i="9"/>
  <c r="Z55" i="9"/>
  <c r="AH55" i="9" s="1"/>
  <c r="N55" i="9"/>
  <c r="P55" i="9" s="1"/>
  <c r="M54" i="9"/>
  <c r="AF54" i="9"/>
  <c r="AE54" i="9"/>
  <c r="AD54" i="9"/>
  <c r="AC54" i="9"/>
  <c r="AB54" i="9"/>
  <c r="AA54" i="9"/>
  <c r="Z54" i="9"/>
  <c r="AH54" i="9" s="1"/>
  <c r="N54" i="9"/>
  <c r="P54" i="9" s="1"/>
  <c r="M53" i="9"/>
  <c r="AF53" i="9"/>
  <c r="AE53" i="9"/>
  <c r="AD53" i="9"/>
  <c r="AC53" i="9"/>
  <c r="AB53" i="9"/>
  <c r="AA53" i="9"/>
  <c r="Z53" i="9"/>
  <c r="AH53" i="9" s="1"/>
  <c r="N53" i="9"/>
  <c r="P53" i="9" s="1"/>
  <c r="M52" i="9"/>
  <c r="AF52" i="9"/>
  <c r="AE52" i="9"/>
  <c r="AD52" i="9"/>
  <c r="AC52" i="9"/>
  <c r="AB52" i="9"/>
  <c r="AA52" i="9"/>
  <c r="Z52" i="9"/>
  <c r="AH52" i="9" s="1"/>
  <c r="N52" i="9"/>
  <c r="P52" i="9" s="1"/>
  <c r="M51" i="9"/>
  <c r="AF51" i="9"/>
  <c r="AE51" i="9"/>
  <c r="AD51" i="9"/>
  <c r="AC51" i="9"/>
  <c r="AB51" i="9"/>
  <c r="AA51" i="9"/>
  <c r="Z51" i="9"/>
  <c r="AH51" i="9" s="1"/>
  <c r="N51" i="9"/>
  <c r="P51" i="9" s="1"/>
  <c r="M50" i="9"/>
  <c r="AF50" i="9"/>
  <c r="AE50" i="9"/>
  <c r="AD50" i="9"/>
  <c r="AC50" i="9"/>
  <c r="AB50" i="9"/>
  <c r="AA50" i="9"/>
  <c r="Z50" i="9"/>
  <c r="AH50" i="9" s="1"/>
  <c r="N50" i="9"/>
  <c r="P50" i="9" s="1"/>
  <c r="M49" i="9"/>
  <c r="AF49" i="9"/>
  <c r="AE49" i="9"/>
  <c r="AD49" i="9"/>
  <c r="AC49" i="9"/>
  <c r="AB49" i="9"/>
  <c r="AA49" i="9"/>
  <c r="Z49" i="9"/>
  <c r="AH49" i="9" s="1"/>
  <c r="N49" i="9"/>
  <c r="P49" i="9" s="1"/>
  <c r="M48" i="9"/>
  <c r="AF48" i="9"/>
  <c r="AE48" i="9"/>
  <c r="AD48" i="9"/>
  <c r="AC48" i="9"/>
  <c r="AB48" i="9"/>
  <c r="AA48" i="9"/>
  <c r="Z48" i="9"/>
  <c r="AH48" i="9" s="1"/>
  <c r="N48" i="9"/>
  <c r="P48" i="9" s="1"/>
  <c r="M47" i="9"/>
  <c r="AF47" i="9"/>
  <c r="AE47" i="9"/>
  <c r="AD47" i="9"/>
  <c r="AC47" i="9"/>
  <c r="AB47" i="9"/>
  <c r="AA47" i="9"/>
  <c r="Z47" i="9"/>
  <c r="AH47" i="9" s="1"/>
  <c r="N47" i="9"/>
  <c r="P47" i="9" s="1"/>
  <c r="M46" i="9"/>
  <c r="AF46" i="9"/>
  <c r="AE46" i="9"/>
  <c r="AD46" i="9"/>
  <c r="AC46" i="9"/>
  <c r="AB46" i="9"/>
  <c r="AA46" i="9"/>
  <c r="Z46" i="9"/>
  <c r="AH46" i="9" s="1"/>
  <c r="N46" i="9"/>
  <c r="P46" i="9" s="1"/>
  <c r="M45" i="9"/>
  <c r="AF45" i="9"/>
  <c r="AE45" i="9"/>
  <c r="AD45" i="9"/>
  <c r="AC45" i="9"/>
  <c r="AB45" i="9"/>
  <c r="AA45" i="9"/>
  <c r="Z45" i="9"/>
  <c r="AH45" i="9" s="1"/>
  <c r="N45" i="9"/>
  <c r="P45" i="9" s="1"/>
  <c r="M44" i="9"/>
  <c r="AF44" i="9"/>
  <c r="AE44" i="9"/>
  <c r="AD44" i="9"/>
  <c r="AC44" i="9"/>
  <c r="AB44" i="9"/>
  <c r="AA44" i="9"/>
  <c r="Z44" i="9"/>
  <c r="AH44" i="9" s="1"/>
  <c r="N44" i="9"/>
  <c r="P44" i="9" s="1"/>
  <c r="M43" i="9"/>
  <c r="AF43" i="9"/>
  <c r="AE43" i="9"/>
  <c r="AD43" i="9"/>
  <c r="AC43" i="9"/>
  <c r="AB43" i="9"/>
  <c r="AA43" i="9"/>
  <c r="Z43" i="9"/>
  <c r="AH43" i="9" s="1"/>
  <c r="N43" i="9"/>
  <c r="P43" i="9" s="1"/>
  <c r="M42" i="9"/>
  <c r="AF42" i="9"/>
  <c r="AE42" i="9"/>
  <c r="AD42" i="9"/>
  <c r="AC42" i="9"/>
  <c r="AB42" i="9"/>
  <c r="AA42" i="9"/>
  <c r="Z42" i="9"/>
  <c r="AH42" i="9" s="1"/>
  <c r="N42" i="9"/>
  <c r="P42" i="9" s="1"/>
  <c r="M41" i="9"/>
  <c r="AF41" i="9"/>
  <c r="AE41" i="9"/>
  <c r="AD41" i="9"/>
  <c r="AC41" i="9"/>
  <c r="AB41" i="9"/>
  <c r="AA41" i="9"/>
  <c r="Z41" i="9"/>
  <c r="AH41" i="9" s="1"/>
  <c r="N41" i="9"/>
  <c r="P41" i="9" s="1"/>
  <c r="M40" i="9"/>
  <c r="AF40" i="9"/>
  <c r="AE40" i="9"/>
  <c r="AD40" i="9"/>
  <c r="AC40" i="9"/>
  <c r="AB40" i="9"/>
  <c r="AA40" i="9"/>
  <c r="Z40" i="9"/>
  <c r="AH40" i="9" s="1"/>
  <c r="N40" i="9"/>
  <c r="P40" i="9" s="1"/>
  <c r="M39" i="9"/>
  <c r="AF39" i="9"/>
  <c r="AE39" i="9"/>
  <c r="AD39" i="9"/>
  <c r="AC39" i="9"/>
  <c r="AB39" i="9"/>
  <c r="AA39" i="9"/>
  <c r="Z39" i="9"/>
  <c r="AH39" i="9" s="1"/>
  <c r="N39" i="9"/>
  <c r="P39" i="9" s="1"/>
  <c r="M38" i="9"/>
  <c r="AF38" i="9"/>
  <c r="AE38" i="9"/>
  <c r="AD38" i="9"/>
  <c r="AC38" i="9"/>
  <c r="AB38" i="9"/>
  <c r="AA38" i="9"/>
  <c r="Z38" i="9"/>
  <c r="AH38" i="9" s="1"/>
  <c r="N38" i="9"/>
  <c r="P38" i="9" s="1"/>
  <c r="M37" i="9"/>
  <c r="AF37" i="9"/>
  <c r="AE37" i="9"/>
  <c r="AD37" i="9"/>
  <c r="AC37" i="9"/>
  <c r="AB37" i="9"/>
  <c r="AA37" i="9"/>
  <c r="Z37" i="9"/>
  <c r="AH37" i="9" s="1"/>
  <c r="N37" i="9"/>
  <c r="P37" i="9" s="1"/>
  <c r="M36" i="9"/>
  <c r="AF36" i="9"/>
  <c r="AE36" i="9"/>
  <c r="AD36" i="9"/>
  <c r="AC36" i="9"/>
  <c r="AB36" i="9"/>
  <c r="AA36" i="9"/>
  <c r="Z36" i="9"/>
  <c r="AH36" i="9" s="1"/>
  <c r="N36" i="9"/>
  <c r="P36" i="9" s="1"/>
  <c r="M35" i="9"/>
  <c r="AF35" i="9"/>
  <c r="AE35" i="9"/>
  <c r="AD35" i="9"/>
  <c r="AC35" i="9"/>
  <c r="AB35" i="9"/>
  <c r="AA35" i="9"/>
  <c r="Z35" i="9"/>
  <c r="AH35" i="9" s="1"/>
  <c r="N35" i="9"/>
  <c r="P35" i="9" s="1"/>
  <c r="M34" i="9"/>
  <c r="AF34" i="9"/>
  <c r="AE34" i="9"/>
  <c r="AD34" i="9"/>
  <c r="AC34" i="9"/>
  <c r="AB34" i="9"/>
  <c r="AA34" i="9"/>
  <c r="Z34" i="9"/>
  <c r="AH34" i="9" s="1"/>
  <c r="N34" i="9"/>
  <c r="P34" i="9" s="1"/>
  <c r="M33" i="9"/>
  <c r="AF33" i="9"/>
  <c r="AE33" i="9"/>
  <c r="AD33" i="9"/>
  <c r="AC33" i="9"/>
  <c r="AB33" i="9"/>
  <c r="AA33" i="9"/>
  <c r="Z33" i="9"/>
  <c r="AH33" i="9" s="1"/>
  <c r="N33" i="9"/>
  <c r="P33" i="9" s="1"/>
  <c r="M32" i="9"/>
  <c r="AF32" i="9"/>
  <c r="AE32" i="9"/>
  <c r="AD32" i="9"/>
  <c r="AC32" i="9"/>
  <c r="AB32" i="9"/>
  <c r="AA32" i="9"/>
  <c r="Z32" i="9"/>
  <c r="AH32" i="9" s="1"/>
  <c r="N32" i="9"/>
  <c r="P32" i="9" s="1"/>
  <c r="M31" i="9"/>
  <c r="AF31" i="9"/>
  <c r="AE31" i="9"/>
  <c r="AD31" i="9"/>
  <c r="AC31" i="9"/>
  <c r="AB31" i="9"/>
  <c r="AA31" i="9"/>
  <c r="Z31" i="9"/>
  <c r="AH31" i="9" s="1"/>
  <c r="N31" i="9"/>
  <c r="P31" i="9" s="1"/>
  <c r="M30" i="9"/>
  <c r="AF30" i="9"/>
  <c r="AE30" i="9"/>
  <c r="AD30" i="9"/>
  <c r="AC30" i="9"/>
  <c r="AB30" i="9"/>
  <c r="AA30" i="9"/>
  <c r="Z30" i="9"/>
  <c r="AH30" i="9" s="1"/>
  <c r="N30" i="9"/>
  <c r="P30" i="9" s="1"/>
  <c r="M29" i="9"/>
  <c r="AF29" i="9"/>
  <c r="AE29" i="9"/>
  <c r="AD29" i="9"/>
  <c r="AC29" i="9"/>
  <c r="AB29" i="9"/>
  <c r="AA29" i="9"/>
  <c r="Z29" i="9"/>
  <c r="AH29" i="9" s="1"/>
  <c r="N29" i="9"/>
  <c r="P29" i="9" s="1"/>
  <c r="M28" i="9"/>
  <c r="AF28" i="9"/>
  <c r="AE28" i="9"/>
  <c r="AD28" i="9"/>
  <c r="AC28" i="9"/>
  <c r="AB28" i="9"/>
  <c r="AA28" i="9"/>
  <c r="Z28" i="9"/>
  <c r="AH28" i="9" s="1"/>
  <c r="N28" i="9"/>
  <c r="P28" i="9" s="1"/>
  <c r="M27" i="9"/>
  <c r="AF27" i="9"/>
  <c r="AE27" i="9"/>
  <c r="AD27" i="9"/>
  <c r="AC27" i="9"/>
  <c r="AB27" i="9"/>
  <c r="AA27" i="9"/>
  <c r="Z27" i="9"/>
  <c r="AH27" i="9" s="1"/>
  <c r="N27" i="9"/>
  <c r="P27" i="9" s="1"/>
  <c r="M26" i="9"/>
  <c r="AF26" i="9"/>
  <c r="AE26" i="9"/>
  <c r="AD26" i="9"/>
  <c r="AC26" i="9"/>
  <c r="AB26" i="9"/>
  <c r="AA26" i="9"/>
  <c r="Z26" i="9"/>
  <c r="AH26" i="9" s="1"/>
  <c r="N26" i="9"/>
  <c r="P26" i="9" s="1"/>
  <c r="M25" i="9"/>
  <c r="AF25" i="9"/>
  <c r="AE25" i="9"/>
  <c r="AD25" i="9"/>
  <c r="AC25" i="9"/>
  <c r="AB25" i="9"/>
  <c r="AA25" i="9"/>
  <c r="Z25" i="9"/>
  <c r="AH25" i="9" s="1"/>
  <c r="N25" i="9"/>
  <c r="P25" i="9" s="1"/>
  <c r="M24" i="9"/>
  <c r="AF24" i="9"/>
  <c r="AE24" i="9"/>
  <c r="AD24" i="9"/>
  <c r="AC24" i="9"/>
  <c r="AB24" i="9"/>
  <c r="AA24" i="9"/>
  <c r="Z24" i="9"/>
  <c r="AH24" i="9" s="1"/>
  <c r="N24" i="9"/>
  <c r="P24" i="9" s="1"/>
  <c r="M23" i="9"/>
  <c r="AF23" i="9"/>
  <c r="AE23" i="9"/>
  <c r="AD23" i="9"/>
  <c r="AC23" i="9"/>
  <c r="AB23" i="9"/>
  <c r="AA23" i="9"/>
  <c r="Z23" i="9"/>
  <c r="AH23" i="9" s="1"/>
  <c r="N23" i="9"/>
  <c r="P23" i="9" s="1"/>
  <c r="M22" i="9"/>
  <c r="AF22" i="9"/>
  <c r="AE22" i="9"/>
  <c r="AD22" i="9"/>
  <c r="AC22" i="9"/>
  <c r="AB22" i="9"/>
  <c r="AA22" i="9"/>
  <c r="Z22" i="9"/>
  <c r="AH22" i="9" s="1"/>
  <c r="N22" i="9"/>
  <c r="P22" i="9" s="1"/>
  <c r="M21" i="9"/>
  <c r="AF21" i="9"/>
  <c r="AE21" i="9"/>
  <c r="AD21" i="9"/>
  <c r="AC21" i="9"/>
  <c r="AB21" i="9"/>
  <c r="AA21" i="9"/>
  <c r="Z21" i="9"/>
  <c r="AH21" i="9" s="1"/>
  <c r="N21" i="9"/>
  <c r="P21" i="9" s="1"/>
  <c r="M20" i="9"/>
  <c r="AF20" i="9"/>
  <c r="AE20" i="9"/>
  <c r="AD20" i="9"/>
  <c r="AC20" i="9"/>
  <c r="AB20" i="9"/>
  <c r="AA20" i="9"/>
  <c r="Z20" i="9"/>
  <c r="AH20" i="9" s="1"/>
  <c r="N20" i="9"/>
  <c r="P20" i="9" s="1"/>
  <c r="M19" i="9"/>
  <c r="Z19" i="9"/>
  <c r="AH19" i="9" s="1"/>
  <c r="N19" i="9"/>
  <c r="P19" i="9" s="1"/>
  <c r="M18" i="9"/>
  <c r="Z18" i="9"/>
  <c r="AH18" i="9" s="1"/>
  <c r="N18" i="9"/>
  <c r="P18" i="9" s="1"/>
  <c r="M17" i="9"/>
  <c r="Z17" i="9"/>
  <c r="AH17" i="9" s="1"/>
  <c r="N17" i="9"/>
  <c r="P17" i="9" s="1"/>
  <c r="M16" i="9"/>
  <c r="Z16" i="9"/>
  <c r="AH16" i="9" s="1"/>
  <c r="N16" i="9"/>
  <c r="P16" i="9" s="1"/>
  <c r="M15" i="9"/>
  <c r="Z15" i="9"/>
  <c r="AH15" i="9" s="1"/>
  <c r="N15" i="9"/>
  <c r="P15" i="9" s="1"/>
  <c r="M14" i="9"/>
  <c r="Z14" i="9"/>
  <c r="AH14" i="9" s="1"/>
  <c r="N14" i="9"/>
  <c r="P14" i="9" s="1"/>
  <c r="M13" i="9"/>
  <c r="Z13" i="9"/>
  <c r="AH13" i="9" s="1"/>
  <c r="N13" i="9"/>
  <c r="P13" i="9" s="1"/>
  <c r="M12" i="9"/>
  <c r="Z12" i="9"/>
  <c r="AH12" i="9" s="1"/>
  <c r="N12" i="9"/>
  <c r="P12" i="9" s="1"/>
  <c r="M11" i="9"/>
  <c r="Z11" i="9"/>
  <c r="AH11" i="9" s="1"/>
  <c r="N11" i="9"/>
  <c r="P11" i="9" s="1"/>
  <c r="M10" i="9"/>
  <c r="Z10" i="9"/>
  <c r="AH10" i="9" s="1"/>
  <c r="N10" i="9"/>
  <c r="P10" i="9" s="1"/>
  <c r="M9" i="9"/>
  <c r="Z9" i="9"/>
  <c r="AH9" i="9" s="1"/>
  <c r="N9" i="9"/>
  <c r="P9" i="9" s="1"/>
  <c r="M8" i="9"/>
  <c r="Z8" i="9"/>
  <c r="AH8" i="9" s="1"/>
  <c r="N8" i="9"/>
  <c r="P8" i="9" s="1"/>
  <c r="M7" i="9"/>
  <c r="Z7" i="9"/>
  <c r="AH7" i="9" s="1"/>
  <c r="N7" i="9"/>
  <c r="P7" i="9" s="1"/>
  <c r="M6" i="9"/>
  <c r="Z6" i="9"/>
  <c r="AH6" i="9" s="1"/>
  <c r="N6" i="9"/>
  <c r="P6" i="9" s="1"/>
  <c r="M5" i="9"/>
  <c r="AA5" i="9"/>
  <c r="Z5" i="9"/>
  <c r="AH5" i="9" s="1"/>
  <c r="Z7" i="8"/>
  <c r="Z8" i="8"/>
  <c r="Z9" i="8"/>
  <c r="Z15" i="8"/>
  <c r="Z16" i="8"/>
  <c r="Z17" i="8"/>
  <c r="Z23" i="8"/>
  <c r="Z24" i="8"/>
  <c r="Z25" i="8"/>
  <c r="Z31" i="8"/>
  <c r="Z32" i="8"/>
  <c r="Z33" i="8"/>
  <c r="Z39" i="8"/>
  <c r="Z40" i="8"/>
  <c r="Z41" i="8"/>
  <c r="Z47" i="8"/>
  <c r="Z48" i="8"/>
  <c r="Z49" i="8"/>
  <c r="Z55" i="8"/>
  <c r="Z56" i="8"/>
  <c r="Z57" i="8"/>
  <c r="Z63" i="8"/>
  <c r="Z64" i="8"/>
  <c r="Z65" i="8"/>
  <c r="Z71" i="8"/>
  <c r="Z72" i="8"/>
  <c r="Z73" i="8"/>
  <c r="Z79" i="8"/>
  <c r="Z80" i="8"/>
  <c r="Z81" i="8"/>
  <c r="Z87" i="8"/>
  <c r="Z88" i="8"/>
  <c r="Z89" i="8"/>
  <c r="Z5" i="8"/>
  <c r="Z6" i="8"/>
  <c r="Z10" i="8"/>
  <c r="Z11" i="8"/>
  <c r="Z12" i="8"/>
  <c r="Z13" i="8"/>
  <c r="Z14" i="8"/>
  <c r="Z18" i="8"/>
  <c r="Z19" i="8"/>
  <c r="Z20" i="8"/>
  <c r="Z21" i="8"/>
  <c r="Z22" i="8"/>
  <c r="Z26" i="8"/>
  <c r="Z27" i="8"/>
  <c r="Z28" i="8"/>
  <c r="Z29" i="8"/>
  <c r="Z30" i="8"/>
  <c r="Z34" i="8"/>
  <c r="Z35" i="8"/>
  <c r="Z36" i="8"/>
  <c r="Z37" i="8"/>
  <c r="Z38" i="8"/>
  <c r="Z42" i="8"/>
  <c r="Z43" i="8"/>
  <c r="Z44" i="8"/>
  <c r="Z45" i="8"/>
  <c r="Z46" i="8"/>
  <c r="Z50" i="8"/>
  <c r="Z51" i="8"/>
  <c r="Z52" i="8"/>
  <c r="Z53" i="8"/>
  <c r="Z54" i="8"/>
  <c r="Z58" i="8"/>
  <c r="Z59" i="8"/>
  <c r="Z60" i="8"/>
  <c r="Z61" i="8"/>
  <c r="Z62" i="8"/>
  <c r="Z66" i="8"/>
  <c r="Z67" i="8"/>
  <c r="Z68" i="8"/>
  <c r="Z69" i="8"/>
  <c r="Z70" i="8"/>
  <c r="Z74" i="8"/>
  <c r="Z75" i="8"/>
  <c r="Z76" i="8"/>
  <c r="Z77" i="8"/>
  <c r="Z78" i="8"/>
  <c r="Z82" i="8"/>
  <c r="Z83" i="8"/>
  <c r="Z84" i="8"/>
  <c r="Z85" i="8"/>
  <c r="Z86" i="8"/>
  <c r="Z90" i="8"/>
  <c r="Z91" i="8"/>
  <c r="Z92" i="8"/>
  <c r="J92" i="9" l="1"/>
  <c r="L92" i="9"/>
  <c r="J81" i="9"/>
  <c r="K12" i="9"/>
  <c r="K28" i="9"/>
  <c r="K44" i="9"/>
  <c r="L50" i="9"/>
  <c r="K52" i="9"/>
  <c r="J72" i="9"/>
  <c r="J49" i="9"/>
  <c r="K72" i="9"/>
  <c r="J28" i="9"/>
  <c r="K77" i="9"/>
  <c r="J79" i="9"/>
  <c r="J59" i="9"/>
  <c r="J66" i="9"/>
  <c r="L64" i="9"/>
  <c r="J36" i="9"/>
  <c r="L58" i="9"/>
  <c r="K13" i="9"/>
  <c r="K20" i="9"/>
  <c r="L75" i="9"/>
  <c r="L32" i="9"/>
  <c r="L48" i="9"/>
  <c r="L70" i="9"/>
  <c r="L18" i="9"/>
  <c r="L71" i="9"/>
  <c r="L79" i="9"/>
  <c r="L30" i="9"/>
  <c r="K41" i="9"/>
  <c r="J73" i="9"/>
  <c r="L76" i="9"/>
  <c r="J87" i="9"/>
  <c r="K16" i="9"/>
  <c r="L21" i="9"/>
  <c r="J24" i="9"/>
  <c r="L13" i="9"/>
  <c r="L20" i="9"/>
  <c r="K22" i="9"/>
  <c r="J31" i="9"/>
  <c r="L35" i="9"/>
  <c r="K37" i="9"/>
  <c r="J9" i="9"/>
  <c r="L49" i="9"/>
  <c r="K8" i="9"/>
  <c r="J10" i="9"/>
  <c r="K30" i="9"/>
  <c r="J48" i="9"/>
  <c r="K73" i="9"/>
  <c r="K54" i="9"/>
  <c r="L66" i="9"/>
  <c r="J83" i="9"/>
  <c r="L8" i="9"/>
  <c r="J19" i="9"/>
  <c r="K24" i="9"/>
  <c r="J26" i="9"/>
  <c r="K32" i="9"/>
  <c r="L38" i="9"/>
  <c r="L46" i="9"/>
  <c r="L53" i="9"/>
  <c r="J57" i="9"/>
  <c r="J11" i="9"/>
  <c r="L14" i="9"/>
  <c r="J17" i="9"/>
  <c r="L40" i="9"/>
  <c r="L47" i="9"/>
  <c r="K59" i="9"/>
  <c r="K60" i="9"/>
  <c r="J68" i="9"/>
  <c r="J74" i="9"/>
  <c r="L78" i="9"/>
  <c r="K79" i="9"/>
  <c r="K80" i="9"/>
  <c r="K86" i="9"/>
  <c r="J88" i="9"/>
  <c r="K92" i="9"/>
  <c r="K33" i="9"/>
  <c r="L22" i="9"/>
  <c r="J32" i="9"/>
  <c r="K38" i="9"/>
  <c r="J39" i="9"/>
  <c r="J46" i="9"/>
  <c r="K56" i="9"/>
  <c r="J64" i="9"/>
  <c r="L67" i="9"/>
  <c r="L74" i="9"/>
  <c r="J77" i="9"/>
  <c r="L87" i="9"/>
  <c r="K89" i="9"/>
  <c r="J41" i="9"/>
  <c r="L26" i="9"/>
  <c r="J13" i="9"/>
  <c r="J40" i="9"/>
  <c r="K51" i="9"/>
  <c r="L55" i="9"/>
  <c r="K57" i="9"/>
  <c r="L62" i="9"/>
  <c r="J45" i="9"/>
  <c r="L69" i="9"/>
  <c r="K76" i="9"/>
  <c r="L86" i="9"/>
  <c r="L39" i="9"/>
  <c r="L29" i="9"/>
  <c r="L33" i="9"/>
  <c r="J37" i="9"/>
  <c r="K69" i="9"/>
  <c r="L73" i="9"/>
  <c r="J58" i="9"/>
  <c r="L68" i="9"/>
  <c r="K81" i="9"/>
  <c r="J5" i="9"/>
  <c r="J29" i="9"/>
  <c r="L37" i="9"/>
  <c r="L82" i="9"/>
  <c r="K83" i="9"/>
  <c r="K88" i="9"/>
  <c r="J15" i="9"/>
  <c r="L41" i="9"/>
  <c r="K5" i="9"/>
  <c r="L23" i="9"/>
  <c r="J25" i="9"/>
  <c r="L17" i="9"/>
  <c r="J53" i="9"/>
  <c r="L11" i="9"/>
  <c r="L16" i="9"/>
  <c r="K17" i="9"/>
  <c r="K29" i="9"/>
  <c r="J42" i="9"/>
  <c r="J47" i="9"/>
  <c r="L59" i="9"/>
  <c r="K61" i="9"/>
  <c r="K66" i="9"/>
  <c r="K67" i="9"/>
  <c r="K84" i="9"/>
  <c r="J16" i="9"/>
  <c r="L31" i="9"/>
  <c r="J50" i="9"/>
  <c r="J55" i="9"/>
  <c r="L57" i="9"/>
  <c r="L85" i="9"/>
  <c r="K91" i="9"/>
  <c r="L7" i="9"/>
  <c r="L19" i="9"/>
  <c r="K21" i="9"/>
  <c r="J22" i="9"/>
  <c r="K25" i="9"/>
  <c r="J27" i="9"/>
  <c r="J33" i="9"/>
  <c r="J43" i="9"/>
  <c r="L45" i="9"/>
  <c r="K46" i="9"/>
  <c r="J56" i="9"/>
  <c r="K58" i="9"/>
  <c r="J65" i="9"/>
  <c r="K68" i="9"/>
  <c r="K71" i="9"/>
  <c r="J80" i="9"/>
  <c r="K82" i="9"/>
  <c r="J84" i="9"/>
  <c r="L90" i="9"/>
  <c r="L91" i="9"/>
  <c r="J18" i="9"/>
  <c r="J23" i="9"/>
  <c r="L25" i="9"/>
  <c r="J34" i="9"/>
  <c r="L54" i="9"/>
  <c r="J61" i="9"/>
  <c r="L63" i="9"/>
  <c r="K64" i="9"/>
  <c r="K65" i="9"/>
  <c r="J69" i="9"/>
  <c r="J85" i="9"/>
  <c r="L15" i="9"/>
  <c r="K6" i="9"/>
  <c r="J7" i="9"/>
  <c r="L9" i="9"/>
  <c r="L42" i="9"/>
  <c r="K43" i="9"/>
  <c r="K47" i="9"/>
  <c r="L51" i="9"/>
  <c r="J70" i="9"/>
  <c r="L72" i="9"/>
  <c r="J78" i="9"/>
  <c r="K19" i="9"/>
  <c r="L5" i="9"/>
  <c r="K10" i="9"/>
  <c r="K23" i="9"/>
  <c r="K34" i="9"/>
  <c r="K35" i="9"/>
  <c r="K40" i="9"/>
  <c r="K48" i="9"/>
  <c r="L80" i="9"/>
  <c r="K85" i="9"/>
  <c r="L88" i="9"/>
  <c r="J91" i="9"/>
  <c r="L12" i="9"/>
  <c r="L6" i="9"/>
  <c r="J8" i="9"/>
  <c r="L10" i="9"/>
  <c r="K11" i="9"/>
  <c r="J12" i="9"/>
  <c r="K31" i="9"/>
  <c r="L34" i="9"/>
  <c r="K36" i="9"/>
  <c r="K45" i="9"/>
  <c r="K53" i="9"/>
  <c r="J54" i="9"/>
  <c r="J63" i="9"/>
  <c r="J71" i="9"/>
  <c r="J75" i="9"/>
  <c r="K78" i="9"/>
  <c r="J82" i="9"/>
  <c r="L89" i="9"/>
  <c r="L52" i="9"/>
  <c r="L81" i="9"/>
  <c r="J14" i="9"/>
  <c r="L24" i="9"/>
  <c r="J44" i="9"/>
  <c r="K50" i="9"/>
  <c r="J51" i="9"/>
  <c r="K55" i="9"/>
  <c r="K70" i="9"/>
  <c r="K74" i="9"/>
  <c r="J76" i="9"/>
  <c r="L77" i="9"/>
  <c r="L84" i="9"/>
  <c r="J90" i="9"/>
  <c r="K15" i="9"/>
  <c r="K26" i="9"/>
  <c r="K14" i="9"/>
  <c r="K18" i="9"/>
  <c r="J21" i="9"/>
  <c r="K27" i="9"/>
  <c r="J30" i="9"/>
  <c r="L43" i="9"/>
  <c r="J52" i="9"/>
  <c r="L60" i="9"/>
  <c r="K63" i="9"/>
  <c r="K75" i="9"/>
  <c r="K87" i="9"/>
  <c r="K9" i="9"/>
  <c r="L27" i="9"/>
  <c r="J62" i="9"/>
  <c r="L65" i="9"/>
  <c r="K90" i="9"/>
  <c r="K42" i="9"/>
  <c r="K7" i="9"/>
  <c r="L36" i="9"/>
  <c r="K39" i="9"/>
  <c r="L44" i="9"/>
  <c r="K49" i="9"/>
  <c r="L61" i="9"/>
  <c r="J86" i="9"/>
  <c r="J6" i="9"/>
  <c r="J20" i="9"/>
  <c r="L28" i="9"/>
  <c r="J35" i="9"/>
  <c r="J38" i="9"/>
  <c r="L56" i="9"/>
  <c r="J60" i="9"/>
  <c r="K62" i="9"/>
  <c r="J67" i="9"/>
  <c r="L83" i="9"/>
  <c r="J89" i="9"/>
  <c r="M92" i="8" l="1"/>
  <c r="AH92" i="8"/>
  <c r="N92" i="8"/>
  <c r="P92" i="8" s="1"/>
  <c r="M91" i="8"/>
  <c r="AH91" i="8"/>
  <c r="N91" i="8"/>
  <c r="P91" i="8" s="1"/>
  <c r="M90" i="8"/>
  <c r="AH90" i="8"/>
  <c r="N90" i="8"/>
  <c r="P90" i="8" s="1"/>
  <c r="M89" i="8"/>
  <c r="AH89" i="8"/>
  <c r="N89" i="8"/>
  <c r="P89" i="8" s="1"/>
  <c r="M88" i="8"/>
  <c r="AH88" i="8"/>
  <c r="N88" i="8"/>
  <c r="P88" i="8" s="1"/>
  <c r="M87" i="8"/>
  <c r="AH87" i="8"/>
  <c r="N87" i="8"/>
  <c r="P87" i="8" s="1"/>
  <c r="M86" i="8"/>
  <c r="AH86" i="8"/>
  <c r="N86" i="8"/>
  <c r="P86" i="8" s="1"/>
  <c r="M85" i="8"/>
  <c r="AH85" i="8"/>
  <c r="N85" i="8"/>
  <c r="P85" i="8" s="1"/>
  <c r="M84" i="8"/>
  <c r="AH84" i="8"/>
  <c r="N84" i="8"/>
  <c r="P84" i="8" s="1"/>
  <c r="M83" i="8"/>
  <c r="AH83" i="8"/>
  <c r="N83" i="8"/>
  <c r="P83" i="8" s="1"/>
  <c r="M82" i="8"/>
  <c r="AH82" i="8"/>
  <c r="N82" i="8"/>
  <c r="P82" i="8" s="1"/>
  <c r="M81" i="8"/>
  <c r="AH81" i="8"/>
  <c r="N81" i="8"/>
  <c r="P81" i="8" s="1"/>
  <c r="M80" i="8"/>
  <c r="AH80" i="8"/>
  <c r="N80" i="8"/>
  <c r="P80" i="8" s="1"/>
  <c r="M79" i="8"/>
  <c r="AH79" i="8"/>
  <c r="N79" i="8"/>
  <c r="P79" i="8" s="1"/>
  <c r="M78" i="8"/>
  <c r="AH78" i="8"/>
  <c r="N78" i="8"/>
  <c r="P78" i="8" s="1"/>
  <c r="M77" i="8"/>
  <c r="AH77" i="8"/>
  <c r="N77" i="8"/>
  <c r="P77" i="8" s="1"/>
  <c r="M76" i="8"/>
  <c r="AH76" i="8"/>
  <c r="N76" i="8"/>
  <c r="P76" i="8" s="1"/>
  <c r="M75" i="8"/>
  <c r="AH75" i="8"/>
  <c r="N75" i="8"/>
  <c r="P75" i="8" s="1"/>
  <c r="M74" i="8"/>
  <c r="AH74" i="8"/>
  <c r="N74" i="8"/>
  <c r="P74" i="8" s="1"/>
  <c r="M73" i="8"/>
  <c r="AH73" i="8"/>
  <c r="N73" i="8"/>
  <c r="P73" i="8" s="1"/>
  <c r="M72" i="8"/>
  <c r="AH72" i="8"/>
  <c r="N72" i="8"/>
  <c r="P72" i="8" s="1"/>
  <c r="M71" i="8"/>
  <c r="AH71" i="8"/>
  <c r="N71" i="8"/>
  <c r="P71" i="8" s="1"/>
  <c r="M70" i="8"/>
  <c r="AH70" i="8"/>
  <c r="N70" i="8"/>
  <c r="P70" i="8" s="1"/>
  <c r="M69" i="8"/>
  <c r="AH69" i="8"/>
  <c r="N69" i="8"/>
  <c r="P69" i="8" s="1"/>
  <c r="M68" i="8"/>
  <c r="AH68" i="8"/>
  <c r="N68" i="8"/>
  <c r="P68" i="8" s="1"/>
  <c r="M67" i="8"/>
  <c r="AH67" i="8"/>
  <c r="N67" i="8"/>
  <c r="P67" i="8" s="1"/>
  <c r="M66" i="8"/>
  <c r="AH66" i="8"/>
  <c r="N66" i="8"/>
  <c r="P66" i="8" s="1"/>
  <c r="M65" i="8"/>
  <c r="AH65" i="8"/>
  <c r="N65" i="8"/>
  <c r="P65" i="8" s="1"/>
  <c r="M64" i="8"/>
  <c r="AH64" i="8"/>
  <c r="N64" i="8"/>
  <c r="P64" i="8" s="1"/>
  <c r="M63" i="8"/>
  <c r="AH63" i="8"/>
  <c r="N63" i="8"/>
  <c r="P63" i="8" s="1"/>
  <c r="M62" i="8"/>
  <c r="AH62" i="8"/>
  <c r="N62" i="8"/>
  <c r="P62" i="8" s="1"/>
  <c r="M61" i="8"/>
  <c r="AH61" i="8"/>
  <c r="N61" i="8"/>
  <c r="P61" i="8" s="1"/>
  <c r="M60" i="8"/>
  <c r="AH60" i="8"/>
  <c r="N60" i="8"/>
  <c r="P60" i="8" s="1"/>
  <c r="M59" i="8"/>
  <c r="AH59" i="8"/>
  <c r="N59" i="8"/>
  <c r="P59" i="8" s="1"/>
  <c r="M58" i="8"/>
  <c r="AH58" i="8"/>
  <c r="N58" i="8"/>
  <c r="P58" i="8" s="1"/>
  <c r="M57" i="8"/>
  <c r="AH57" i="8"/>
  <c r="N57" i="8"/>
  <c r="P57" i="8" s="1"/>
  <c r="M56" i="8"/>
  <c r="AH56" i="8"/>
  <c r="N56" i="8"/>
  <c r="P56" i="8" s="1"/>
  <c r="M55" i="8"/>
  <c r="AH55" i="8"/>
  <c r="N55" i="8"/>
  <c r="P55" i="8" s="1"/>
  <c r="M54" i="8"/>
  <c r="AH54" i="8"/>
  <c r="N54" i="8"/>
  <c r="P54" i="8" s="1"/>
  <c r="M53" i="8"/>
  <c r="AH53" i="8"/>
  <c r="N53" i="8"/>
  <c r="P53" i="8" s="1"/>
  <c r="M52" i="8"/>
  <c r="AH52" i="8"/>
  <c r="N52" i="8"/>
  <c r="P52" i="8" s="1"/>
  <c r="M51" i="8"/>
  <c r="AH51" i="8"/>
  <c r="N51" i="8"/>
  <c r="P51" i="8" s="1"/>
  <c r="M50" i="8"/>
  <c r="AH50" i="8"/>
  <c r="N50" i="8"/>
  <c r="P50" i="8" s="1"/>
  <c r="M49" i="8"/>
  <c r="AH49" i="8"/>
  <c r="N49" i="8"/>
  <c r="P49" i="8" s="1"/>
  <c r="M48" i="8"/>
  <c r="AH48" i="8"/>
  <c r="N48" i="8"/>
  <c r="P48" i="8" s="1"/>
  <c r="M47" i="8"/>
  <c r="AH47" i="8"/>
  <c r="N47" i="8"/>
  <c r="P47" i="8" s="1"/>
  <c r="M46" i="8"/>
  <c r="AH46" i="8"/>
  <c r="N46" i="8"/>
  <c r="P46" i="8" s="1"/>
  <c r="M45" i="8"/>
  <c r="AH45" i="8"/>
  <c r="N45" i="8"/>
  <c r="P45" i="8" s="1"/>
  <c r="M44" i="8"/>
  <c r="AH44" i="8"/>
  <c r="N44" i="8"/>
  <c r="P44" i="8" s="1"/>
  <c r="M43" i="8"/>
  <c r="AH43" i="8"/>
  <c r="N43" i="8"/>
  <c r="P43" i="8" s="1"/>
  <c r="M42" i="8"/>
  <c r="AH42" i="8"/>
  <c r="N42" i="8"/>
  <c r="P42" i="8" s="1"/>
  <c r="M41" i="8"/>
  <c r="AH41" i="8"/>
  <c r="N41" i="8"/>
  <c r="P41" i="8" s="1"/>
  <c r="M40" i="8"/>
  <c r="AH40" i="8"/>
  <c r="N40" i="8"/>
  <c r="P40" i="8" s="1"/>
  <c r="M39" i="8"/>
  <c r="AH39" i="8"/>
  <c r="N39" i="8"/>
  <c r="P39" i="8" s="1"/>
  <c r="M38" i="8"/>
  <c r="AH38" i="8"/>
  <c r="N38" i="8"/>
  <c r="P38" i="8" s="1"/>
  <c r="M37" i="8"/>
  <c r="AH37" i="8"/>
  <c r="N37" i="8"/>
  <c r="P37" i="8" s="1"/>
  <c r="M36" i="8"/>
  <c r="AH36" i="8"/>
  <c r="N36" i="8"/>
  <c r="P36" i="8" s="1"/>
  <c r="M35" i="8"/>
  <c r="AH35" i="8"/>
  <c r="N35" i="8"/>
  <c r="P35" i="8" s="1"/>
  <c r="M34" i="8"/>
  <c r="AH34" i="8"/>
  <c r="N34" i="8"/>
  <c r="P34" i="8" s="1"/>
  <c r="M33" i="8"/>
  <c r="AH33" i="8"/>
  <c r="N33" i="8"/>
  <c r="P33" i="8" s="1"/>
  <c r="M32" i="8"/>
  <c r="AH32" i="8"/>
  <c r="N32" i="8"/>
  <c r="P32" i="8" s="1"/>
  <c r="M31" i="8"/>
  <c r="AH31" i="8"/>
  <c r="N31" i="8"/>
  <c r="P31" i="8" s="1"/>
  <c r="M30" i="8"/>
  <c r="AH30" i="8"/>
  <c r="N30" i="8"/>
  <c r="P30" i="8" s="1"/>
  <c r="M29" i="8"/>
  <c r="AH29" i="8"/>
  <c r="N29" i="8"/>
  <c r="P29" i="8" s="1"/>
  <c r="M28" i="8"/>
  <c r="AH28" i="8"/>
  <c r="N28" i="8"/>
  <c r="P28" i="8" s="1"/>
  <c r="M27" i="8"/>
  <c r="AH27" i="8"/>
  <c r="N27" i="8"/>
  <c r="P27" i="8" s="1"/>
  <c r="M26" i="8"/>
  <c r="AH26" i="8"/>
  <c r="N26" i="8"/>
  <c r="P26" i="8" s="1"/>
  <c r="M25" i="8"/>
  <c r="AH25" i="8"/>
  <c r="N25" i="8"/>
  <c r="P25" i="8" s="1"/>
  <c r="M24" i="8"/>
  <c r="AH24" i="8"/>
  <c r="N24" i="8"/>
  <c r="P24" i="8" s="1"/>
  <c r="M23" i="8"/>
  <c r="AH23" i="8"/>
  <c r="N23" i="8"/>
  <c r="P23" i="8" s="1"/>
  <c r="M22" i="8"/>
  <c r="AH22" i="8"/>
  <c r="N22" i="8"/>
  <c r="P22" i="8" s="1"/>
  <c r="M21" i="8"/>
  <c r="AH21" i="8"/>
  <c r="N21" i="8"/>
  <c r="P21" i="8" s="1"/>
  <c r="M20" i="8"/>
  <c r="AH20" i="8"/>
  <c r="N20" i="8"/>
  <c r="P20" i="8" s="1"/>
  <c r="M19" i="8"/>
  <c r="AH19" i="8"/>
  <c r="N19" i="8"/>
  <c r="P19" i="8" s="1"/>
  <c r="M18" i="8"/>
  <c r="AH18" i="8"/>
  <c r="N18" i="8"/>
  <c r="P18" i="8" s="1"/>
  <c r="M17" i="8"/>
  <c r="AH17" i="8"/>
  <c r="N17" i="8"/>
  <c r="P17" i="8" s="1"/>
  <c r="M16" i="8"/>
  <c r="AH16" i="8"/>
  <c r="N16" i="8"/>
  <c r="P16" i="8" s="1"/>
  <c r="M15" i="8"/>
  <c r="AH15" i="8"/>
  <c r="N15" i="8"/>
  <c r="P15" i="8" s="1"/>
  <c r="M14" i="8"/>
  <c r="AH14" i="8"/>
  <c r="N14" i="8"/>
  <c r="P14" i="8" s="1"/>
  <c r="M13" i="8"/>
  <c r="AH13" i="8"/>
  <c r="N13" i="8"/>
  <c r="P13" i="8" s="1"/>
  <c r="M12" i="8"/>
  <c r="AH12" i="8"/>
  <c r="N12" i="8"/>
  <c r="P12" i="8" s="1"/>
  <c r="M11" i="8"/>
  <c r="AH11" i="8"/>
  <c r="N11" i="8"/>
  <c r="P11" i="8" s="1"/>
  <c r="M10" i="8"/>
  <c r="AH10" i="8"/>
  <c r="N10" i="8"/>
  <c r="P10" i="8" s="1"/>
  <c r="M9" i="8"/>
  <c r="AH9" i="8"/>
  <c r="N9" i="8"/>
  <c r="P9" i="8" s="1"/>
  <c r="M8" i="8"/>
  <c r="AH8" i="8"/>
  <c r="N8" i="8"/>
  <c r="P8" i="8" s="1"/>
  <c r="M7" i="8"/>
  <c r="AH7" i="8"/>
  <c r="N7" i="8"/>
  <c r="P7" i="8" s="1"/>
  <c r="M6" i="8"/>
  <c r="AH6" i="8"/>
  <c r="N6" i="8"/>
  <c r="P6" i="8" s="1"/>
  <c r="M5" i="8"/>
  <c r="AF5" i="8"/>
  <c r="AE5" i="8"/>
  <c r="AD5" i="8"/>
  <c r="AC5" i="8"/>
  <c r="AB5" i="8"/>
  <c r="AA5" i="8"/>
  <c r="AH5" i="8"/>
  <c r="N5" i="8"/>
  <c r="P5" i="8" s="1"/>
  <c r="J92" i="8" l="1"/>
  <c r="L27" i="8"/>
  <c r="K8" i="8"/>
  <c r="L47" i="8"/>
  <c r="L87" i="8"/>
  <c r="J5" i="8"/>
  <c r="L26" i="8"/>
  <c r="K14" i="8"/>
  <c r="J86" i="8"/>
  <c r="J72" i="8"/>
  <c r="L24" i="8"/>
  <c r="K7" i="8"/>
  <c r="K15" i="8"/>
  <c r="K89" i="8"/>
  <c r="L63" i="8"/>
  <c r="L25" i="8"/>
  <c r="L91" i="8"/>
  <c r="L8" i="8"/>
  <c r="L79" i="8"/>
  <c r="L48" i="8"/>
  <c r="L77" i="8"/>
  <c r="L10" i="8"/>
  <c r="J22" i="8"/>
  <c r="J19" i="8"/>
  <c r="J90" i="8"/>
  <c r="K90" i="8"/>
  <c r="K57" i="8"/>
  <c r="L72" i="8"/>
  <c r="L71" i="8"/>
  <c r="K6" i="8"/>
  <c r="K19" i="8"/>
  <c r="K24" i="8"/>
  <c r="L59" i="8"/>
  <c r="L11" i="8"/>
  <c r="L57" i="8"/>
  <c r="L9" i="8"/>
  <c r="L75" i="8"/>
  <c r="K17" i="8"/>
  <c r="L51" i="8"/>
  <c r="J70" i="8"/>
  <c r="J81" i="8"/>
  <c r="K10" i="8"/>
  <c r="L22" i="8"/>
  <c r="K32" i="8"/>
  <c r="L42" i="8"/>
  <c r="K45" i="8"/>
  <c r="K47" i="8"/>
  <c r="L49" i="8"/>
  <c r="J68" i="8"/>
  <c r="L78" i="8"/>
  <c r="K81" i="8"/>
  <c r="L92" i="8"/>
  <c r="K25" i="8"/>
  <c r="K30" i="8"/>
  <c r="L62" i="8"/>
  <c r="J66" i="8"/>
  <c r="L74" i="8"/>
  <c r="K33" i="8"/>
  <c r="L35" i="8"/>
  <c r="L43" i="8"/>
  <c r="L45" i="8"/>
  <c r="J69" i="8"/>
  <c r="K73" i="8"/>
  <c r="K39" i="8"/>
  <c r="J42" i="8"/>
  <c r="J60" i="8"/>
  <c r="L88" i="8"/>
  <c r="L20" i="8"/>
  <c r="K27" i="8"/>
  <c r="L29" i="8"/>
  <c r="J58" i="8"/>
  <c r="J73" i="8"/>
  <c r="L83" i="8"/>
  <c r="L32" i="8"/>
  <c r="J75" i="8"/>
  <c r="L70" i="8"/>
  <c r="L68" i="8"/>
  <c r="L16" i="8"/>
  <c r="L21" i="8"/>
  <c r="L58" i="8"/>
  <c r="K29" i="8"/>
  <c r="J83" i="8"/>
  <c r="L39" i="8"/>
  <c r="L85" i="8"/>
  <c r="K22" i="8"/>
  <c r="J64" i="8"/>
  <c r="J87" i="8"/>
  <c r="L6" i="8"/>
  <c r="J7" i="8"/>
  <c r="J11" i="8"/>
  <c r="L17" i="8"/>
  <c r="L33" i="8"/>
  <c r="K50" i="8"/>
  <c r="L52" i="8"/>
  <c r="L61" i="8"/>
  <c r="K64" i="8"/>
  <c r="J71" i="8"/>
  <c r="L82" i="8"/>
  <c r="L84" i="8"/>
  <c r="K87" i="8"/>
  <c r="K35" i="8"/>
  <c r="J13" i="8"/>
  <c r="K9" i="8"/>
  <c r="J28" i="8"/>
  <c r="L50" i="8"/>
  <c r="L55" i="8"/>
  <c r="L64" i="8"/>
  <c r="K69" i="8"/>
  <c r="L80" i="8"/>
  <c r="J49" i="8"/>
  <c r="J54" i="8"/>
  <c r="L76" i="8"/>
  <c r="J80" i="8"/>
  <c r="J89" i="8"/>
  <c r="K40" i="8"/>
  <c r="K37" i="8"/>
  <c r="L46" i="8"/>
  <c r="L56" i="8"/>
  <c r="J63" i="8"/>
  <c r="L67" i="8"/>
  <c r="L69" i="8"/>
  <c r="L90" i="8"/>
  <c r="K5" i="8"/>
  <c r="J29" i="8"/>
  <c r="L38" i="8"/>
  <c r="K43" i="8"/>
  <c r="J50" i="8"/>
  <c r="J57" i="8"/>
  <c r="J76" i="8"/>
  <c r="L81" i="8"/>
  <c r="J62" i="8"/>
  <c r="L5" i="8"/>
  <c r="K16" i="8"/>
  <c r="J25" i="8"/>
  <c r="K31" i="8"/>
  <c r="L34" i="8"/>
  <c r="J35" i="8"/>
  <c r="J37" i="8"/>
  <c r="J48" i="8"/>
  <c r="L60" i="8"/>
  <c r="J67" i="8"/>
  <c r="J78" i="8"/>
  <c r="L89" i="8"/>
  <c r="J8" i="8"/>
  <c r="J31" i="8"/>
  <c r="L41" i="8"/>
  <c r="J44" i="8"/>
  <c r="K55" i="8"/>
  <c r="J65" i="8"/>
  <c r="L66" i="8"/>
  <c r="K82" i="8"/>
  <c r="J88" i="8"/>
  <c r="J41" i="8"/>
  <c r="J74" i="8"/>
  <c r="J6" i="8"/>
  <c r="L18" i="8"/>
  <c r="J51" i="8"/>
  <c r="K11" i="8"/>
  <c r="J23" i="8"/>
  <c r="J9" i="8"/>
  <c r="L31" i="8"/>
  <c r="J40" i="8"/>
  <c r="J56" i="8"/>
  <c r="L15" i="8"/>
  <c r="K13" i="8"/>
  <c r="L19" i="8"/>
  <c r="J20" i="8"/>
  <c r="K28" i="8"/>
  <c r="K38" i="8"/>
  <c r="L44" i="8"/>
  <c r="L65" i="8"/>
  <c r="L73" i="8"/>
  <c r="L86" i="8"/>
  <c r="K92" i="8"/>
  <c r="J12" i="8"/>
  <c r="L13" i="8"/>
  <c r="J14" i="8"/>
  <c r="J16" i="8"/>
  <c r="L23" i="8"/>
  <c r="J27" i="8"/>
  <c r="J34" i="8"/>
  <c r="J36" i="8"/>
  <c r="L37" i="8"/>
  <c r="J38" i="8"/>
  <c r="K41" i="8"/>
  <c r="K44" i="8"/>
  <c r="J46" i="8"/>
  <c r="K49" i="8"/>
  <c r="K56" i="8"/>
  <c r="J61" i="8"/>
  <c r="J77" i="8"/>
  <c r="K80" i="8"/>
  <c r="J85" i="8"/>
  <c r="K88" i="8"/>
  <c r="J10" i="8"/>
  <c r="K12" i="8"/>
  <c r="J24" i="8"/>
  <c r="K34" i="8"/>
  <c r="K36" i="8"/>
  <c r="K46" i="8"/>
  <c r="L54" i="8"/>
  <c r="J82" i="8"/>
  <c r="J43" i="8"/>
  <c r="J53" i="8"/>
  <c r="K58" i="8"/>
  <c r="K74" i="8"/>
  <c r="J79" i="8"/>
  <c r="L12" i="8"/>
  <c r="L14" i="8"/>
  <c r="J15" i="8"/>
  <c r="J18" i="8"/>
  <c r="K20" i="8"/>
  <c r="J30" i="8"/>
  <c r="J33" i="8"/>
  <c r="L36" i="8"/>
  <c r="J45" i="8"/>
  <c r="K48" i="8"/>
  <c r="J55" i="8"/>
  <c r="K63" i="8"/>
  <c r="K66" i="8"/>
  <c r="K70" i="8"/>
  <c r="K79" i="8"/>
  <c r="J84" i="8"/>
  <c r="K18" i="8"/>
  <c r="J26" i="8"/>
  <c r="L7" i="8"/>
  <c r="J21" i="8"/>
  <c r="K23" i="8"/>
  <c r="K26" i="8"/>
  <c r="J32" i="8"/>
  <c r="L40" i="8"/>
  <c r="K42" i="8"/>
  <c r="L53" i="8"/>
  <c r="K65" i="8"/>
  <c r="J17" i="8"/>
  <c r="K21" i="8"/>
  <c r="L28" i="8"/>
  <c r="L30" i="8"/>
  <c r="J39" i="8"/>
  <c r="J47" i="8"/>
  <c r="J52" i="8"/>
  <c r="J59" i="8"/>
  <c r="J91" i="8"/>
  <c r="K52" i="8"/>
  <c r="K60" i="8"/>
  <c r="K76" i="8"/>
  <c r="K84" i="8"/>
  <c r="K54" i="8"/>
  <c r="K62" i="8"/>
  <c r="K78" i="8"/>
  <c r="K86" i="8"/>
  <c r="K51" i="8"/>
  <c r="K59" i="8"/>
  <c r="K68" i="8"/>
  <c r="K72" i="8"/>
  <c r="K75" i="8"/>
  <c r="K83" i="8"/>
  <c r="K91" i="8"/>
  <c r="K53" i="8"/>
  <c r="K61" i="8"/>
  <c r="K67" i="8"/>
  <c r="K71" i="8"/>
  <c r="K77" i="8"/>
  <c r="K85" i="8"/>
  <c r="Z5" i="4" l="1"/>
  <c r="AH5" i="4" s="1"/>
  <c r="AC5" i="4"/>
  <c r="Z6" i="4"/>
  <c r="AH6" i="4" s="1"/>
  <c r="Z7" i="4"/>
  <c r="AH7" i="4" s="1"/>
  <c r="Z8" i="4"/>
  <c r="AH8" i="4" s="1"/>
  <c r="Z9" i="4"/>
  <c r="AH9" i="4" s="1"/>
  <c r="Z10" i="4"/>
  <c r="AH10" i="4" s="1"/>
  <c r="Z11" i="4"/>
  <c r="AH11" i="4" s="1"/>
  <c r="Z12" i="4"/>
  <c r="AH12" i="4" s="1"/>
  <c r="Z13" i="4"/>
  <c r="AH13" i="4" s="1"/>
  <c r="Z14" i="4"/>
  <c r="AH14" i="4" s="1"/>
  <c r="Z15" i="4"/>
  <c r="AH15" i="4" s="1"/>
  <c r="Z16" i="4"/>
  <c r="AH16" i="4" s="1"/>
  <c r="Z17" i="4"/>
  <c r="AH17" i="4" s="1"/>
  <c r="Z18" i="4"/>
  <c r="AH18" i="4" s="1"/>
  <c r="Z19" i="4"/>
  <c r="AH19" i="4" s="1"/>
  <c r="Z20" i="4"/>
  <c r="AH20" i="4" s="1"/>
  <c r="Z21" i="4"/>
  <c r="AH21" i="4" s="1"/>
  <c r="Z22" i="4"/>
  <c r="AH22" i="4" s="1"/>
  <c r="Z23" i="4"/>
  <c r="AH23" i="4" s="1"/>
  <c r="Z24" i="4"/>
  <c r="AH24" i="4" s="1"/>
  <c r="Z25" i="4"/>
  <c r="AH25" i="4" s="1"/>
  <c r="Z26" i="4"/>
  <c r="AH26" i="4" s="1"/>
  <c r="Z27" i="4"/>
  <c r="AH27" i="4" s="1"/>
  <c r="Z28" i="4"/>
  <c r="AH28" i="4" s="1"/>
  <c r="Z29" i="4"/>
  <c r="AH29" i="4" s="1"/>
  <c r="Z30" i="4"/>
  <c r="AH30" i="4" s="1"/>
  <c r="Z31" i="4"/>
  <c r="AH31" i="4" s="1"/>
  <c r="Z32" i="4"/>
  <c r="AH32" i="4" s="1"/>
  <c r="Z33" i="4"/>
  <c r="AH33" i="4" s="1"/>
  <c r="Z34" i="4"/>
  <c r="AH34" i="4" s="1"/>
  <c r="Z35" i="4"/>
  <c r="AH35" i="4" s="1"/>
  <c r="Z36" i="4"/>
  <c r="AH36" i="4" s="1"/>
  <c r="Z37" i="4"/>
  <c r="AH37" i="4" s="1"/>
  <c r="Z38" i="4"/>
  <c r="AH38" i="4" s="1"/>
  <c r="Z39" i="4"/>
  <c r="AH39" i="4" s="1"/>
  <c r="Z40" i="4"/>
  <c r="AH40" i="4" s="1"/>
  <c r="Z41" i="4"/>
  <c r="AH41" i="4" s="1"/>
  <c r="Z42" i="4"/>
  <c r="AH42" i="4" s="1"/>
  <c r="Z43" i="4"/>
  <c r="AH43" i="4" s="1"/>
  <c r="Z44" i="4"/>
  <c r="AH44" i="4" s="1"/>
  <c r="Z45" i="4"/>
  <c r="AH45" i="4" s="1"/>
  <c r="Z46" i="4"/>
  <c r="AH46" i="4" s="1"/>
  <c r="Z47" i="4"/>
  <c r="AH47" i="4" s="1"/>
  <c r="Z48" i="4"/>
  <c r="AH48" i="4" s="1"/>
  <c r="Z49" i="4"/>
  <c r="AH49" i="4" s="1"/>
  <c r="Z50" i="4"/>
  <c r="AH50" i="4" s="1"/>
  <c r="Z51" i="4"/>
  <c r="AH51" i="4" s="1"/>
  <c r="Z52" i="4"/>
  <c r="AH52" i="4" s="1"/>
  <c r="Z53" i="4"/>
  <c r="AH53" i="4" s="1"/>
  <c r="Z54" i="4"/>
  <c r="AH54" i="4" s="1"/>
  <c r="Z55" i="4"/>
  <c r="AH55" i="4" s="1"/>
  <c r="Z56" i="4"/>
  <c r="AH56" i="4" s="1"/>
  <c r="Z57" i="4"/>
  <c r="AH57" i="4" s="1"/>
  <c r="Z58" i="4"/>
  <c r="AH58" i="4" s="1"/>
  <c r="Z59" i="4"/>
  <c r="AH59" i="4" s="1"/>
  <c r="Z60" i="4"/>
  <c r="AH60" i="4" s="1"/>
  <c r="Z61" i="4"/>
  <c r="AH61" i="4" s="1"/>
  <c r="Z62" i="4"/>
  <c r="AH62" i="4" s="1"/>
  <c r="Z63" i="4"/>
  <c r="AH63" i="4" s="1"/>
  <c r="Z64" i="4"/>
  <c r="AH64" i="4" s="1"/>
  <c r="Z65" i="4"/>
  <c r="AH65" i="4" s="1"/>
  <c r="Z66" i="4"/>
  <c r="AH66" i="4" s="1"/>
  <c r="Z67" i="4"/>
  <c r="AH67" i="4" s="1"/>
  <c r="Z68" i="4"/>
  <c r="AH68" i="4" s="1"/>
  <c r="Z69" i="4"/>
  <c r="AH69" i="4" s="1"/>
  <c r="Z70" i="4"/>
  <c r="AH70" i="4" s="1"/>
  <c r="Z71" i="4"/>
  <c r="AH71" i="4" s="1"/>
  <c r="Z72" i="4"/>
  <c r="AH72" i="4" s="1"/>
  <c r="Z73" i="4"/>
  <c r="AH73" i="4" s="1"/>
  <c r="Z74" i="4"/>
  <c r="AH74" i="4" s="1"/>
  <c r="Z75" i="4"/>
  <c r="AH75" i="4" s="1"/>
  <c r="Z76" i="4"/>
  <c r="AH76" i="4" s="1"/>
  <c r="Z77" i="4"/>
  <c r="AH77" i="4" s="1"/>
  <c r="Z78" i="4"/>
  <c r="AH78" i="4" s="1"/>
  <c r="Z79" i="4"/>
  <c r="AH79" i="4" s="1"/>
  <c r="Z80" i="4"/>
  <c r="AH80" i="4" s="1"/>
  <c r="Z81" i="4"/>
  <c r="AH81" i="4" s="1"/>
  <c r="Z82" i="4"/>
  <c r="AH82" i="4" s="1"/>
  <c r="Z83" i="4"/>
  <c r="AH83" i="4" s="1"/>
  <c r="Z84" i="4"/>
  <c r="AH84" i="4" s="1"/>
  <c r="Z85" i="4"/>
  <c r="AH85" i="4" s="1"/>
  <c r="Z86" i="4"/>
  <c r="AH86" i="4" s="1"/>
  <c r="Z87" i="4"/>
  <c r="AH87" i="4" s="1"/>
  <c r="Z88" i="4"/>
  <c r="AH88" i="4" s="1"/>
  <c r="Z89" i="4"/>
  <c r="AH89" i="4" s="1"/>
  <c r="Z90" i="4"/>
  <c r="AH90" i="4" s="1"/>
  <c r="Z91" i="4"/>
  <c r="AH91" i="4" s="1"/>
  <c r="Z92" i="4"/>
  <c r="AH92" i="4" s="1"/>
  <c r="N6" i="4"/>
  <c r="P6" i="4" s="1"/>
  <c r="N7" i="4"/>
  <c r="P7" i="4" s="1"/>
  <c r="N8" i="4"/>
  <c r="P8" i="4" s="1"/>
  <c r="N9" i="4"/>
  <c r="P9" i="4" s="1"/>
  <c r="N10" i="4"/>
  <c r="P10" i="4" s="1"/>
  <c r="N11" i="4"/>
  <c r="P11" i="4" s="1"/>
  <c r="N12" i="4"/>
  <c r="P12" i="4" s="1"/>
  <c r="N13" i="4"/>
  <c r="P13" i="4" s="1"/>
  <c r="N14" i="4"/>
  <c r="P14" i="4" s="1"/>
  <c r="N15" i="4"/>
  <c r="P15" i="4" s="1"/>
  <c r="N16" i="4"/>
  <c r="P16" i="4" s="1"/>
  <c r="N17" i="4"/>
  <c r="P17" i="4" s="1"/>
  <c r="N18" i="4"/>
  <c r="P18" i="4" s="1"/>
  <c r="N19" i="4"/>
  <c r="P19" i="4" s="1"/>
  <c r="N20" i="4"/>
  <c r="P20" i="4" s="1"/>
  <c r="N21" i="4"/>
  <c r="P21" i="4" s="1"/>
  <c r="N22" i="4"/>
  <c r="P22" i="4" s="1"/>
  <c r="N23" i="4"/>
  <c r="P23" i="4" s="1"/>
  <c r="N24" i="4"/>
  <c r="P24" i="4" s="1"/>
  <c r="N25" i="4"/>
  <c r="P25" i="4" s="1"/>
  <c r="N26" i="4"/>
  <c r="P26" i="4" s="1"/>
  <c r="N27" i="4"/>
  <c r="P27" i="4" s="1"/>
  <c r="N28" i="4"/>
  <c r="P28" i="4" s="1"/>
  <c r="N29" i="4"/>
  <c r="P29" i="4" s="1"/>
  <c r="N30" i="4"/>
  <c r="P30" i="4" s="1"/>
  <c r="N31" i="4"/>
  <c r="P31" i="4" s="1"/>
  <c r="N32" i="4"/>
  <c r="P32" i="4" s="1"/>
  <c r="N33" i="4"/>
  <c r="P33" i="4" s="1"/>
  <c r="N34" i="4"/>
  <c r="P34" i="4" s="1"/>
  <c r="N35" i="4"/>
  <c r="P35" i="4" s="1"/>
  <c r="N36" i="4"/>
  <c r="P36" i="4" s="1"/>
  <c r="N37" i="4"/>
  <c r="P37" i="4" s="1"/>
  <c r="N38" i="4"/>
  <c r="P38" i="4" s="1"/>
  <c r="N39" i="4"/>
  <c r="P39" i="4" s="1"/>
  <c r="N40" i="4"/>
  <c r="P40" i="4" s="1"/>
  <c r="N41" i="4"/>
  <c r="P41" i="4" s="1"/>
  <c r="N42" i="4"/>
  <c r="P42" i="4" s="1"/>
  <c r="N43" i="4"/>
  <c r="P43" i="4" s="1"/>
  <c r="N44" i="4"/>
  <c r="P44" i="4" s="1"/>
  <c r="N45" i="4"/>
  <c r="P45" i="4" s="1"/>
  <c r="N46" i="4"/>
  <c r="P46" i="4" s="1"/>
  <c r="N47" i="4"/>
  <c r="P47" i="4" s="1"/>
  <c r="N48" i="4"/>
  <c r="P48" i="4" s="1"/>
  <c r="N49" i="4"/>
  <c r="P49" i="4" s="1"/>
  <c r="N50" i="4"/>
  <c r="P50" i="4" s="1"/>
  <c r="N51" i="4"/>
  <c r="P51" i="4" s="1"/>
  <c r="N52" i="4"/>
  <c r="P52" i="4" s="1"/>
  <c r="N53" i="4"/>
  <c r="P53" i="4" s="1"/>
  <c r="N54" i="4"/>
  <c r="P54" i="4" s="1"/>
  <c r="N55" i="4"/>
  <c r="P55" i="4" s="1"/>
  <c r="N56" i="4"/>
  <c r="P56" i="4" s="1"/>
  <c r="N57" i="4"/>
  <c r="P57" i="4" s="1"/>
  <c r="N58" i="4"/>
  <c r="P58" i="4" s="1"/>
  <c r="N59" i="4"/>
  <c r="P59" i="4" s="1"/>
  <c r="N60" i="4"/>
  <c r="P60" i="4" s="1"/>
  <c r="N61" i="4"/>
  <c r="P61" i="4" s="1"/>
  <c r="N62" i="4"/>
  <c r="P62" i="4" s="1"/>
  <c r="N63" i="4"/>
  <c r="P63" i="4" s="1"/>
  <c r="N64" i="4"/>
  <c r="P64" i="4" s="1"/>
  <c r="N65" i="4"/>
  <c r="P65" i="4" s="1"/>
  <c r="N66" i="4"/>
  <c r="P66" i="4" s="1"/>
  <c r="N67" i="4"/>
  <c r="P67" i="4" s="1"/>
  <c r="N68" i="4"/>
  <c r="P68" i="4" s="1"/>
  <c r="N69" i="4"/>
  <c r="P69" i="4" s="1"/>
  <c r="N70" i="4"/>
  <c r="P70" i="4" s="1"/>
  <c r="N71" i="4"/>
  <c r="P71" i="4" s="1"/>
  <c r="N72" i="4"/>
  <c r="P72" i="4" s="1"/>
  <c r="N73" i="4"/>
  <c r="P73" i="4" s="1"/>
  <c r="N74" i="4"/>
  <c r="P74" i="4" s="1"/>
  <c r="N75" i="4"/>
  <c r="P75" i="4" s="1"/>
  <c r="N76" i="4"/>
  <c r="P76" i="4" s="1"/>
  <c r="N77" i="4"/>
  <c r="P77" i="4" s="1"/>
  <c r="N78" i="4"/>
  <c r="P78" i="4" s="1"/>
  <c r="N79" i="4"/>
  <c r="P79" i="4" s="1"/>
  <c r="N80" i="4"/>
  <c r="P80" i="4" s="1"/>
  <c r="N81" i="4"/>
  <c r="P81" i="4" s="1"/>
  <c r="N82" i="4"/>
  <c r="P82" i="4" s="1"/>
  <c r="N83" i="4"/>
  <c r="P83" i="4" s="1"/>
  <c r="N84" i="4"/>
  <c r="P84" i="4" s="1"/>
  <c r="N85" i="4"/>
  <c r="P85" i="4" s="1"/>
  <c r="N86" i="4"/>
  <c r="P86" i="4" s="1"/>
  <c r="N87" i="4"/>
  <c r="P87" i="4" s="1"/>
  <c r="N88" i="4"/>
  <c r="P88" i="4" s="1"/>
  <c r="N89" i="4"/>
  <c r="P89" i="4" s="1"/>
  <c r="N90" i="4"/>
  <c r="P90" i="4" s="1"/>
  <c r="N91" i="4"/>
  <c r="P91" i="4" s="1"/>
  <c r="N92" i="4"/>
  <c r="P92" i="4" s="1"/>
  <c r="N5" i="4"/>
  <c r="P5" i="4" s="1"/>
  <c r="AB5" i="4"/>
  <c r="AD5" i="4"/>
  <c r="AE5" i="4"/>
  <c r="AF5" i="4"/>
  <c r="M5" i="4"/>
  <c r="AB6" i="4"/>
  <c r="AC6" i="4"/>
  <c r="AD6" i="4"/>
  <c r="AE6" i="4"/>
  <c r="AF6" i="4"/>
  <c r="M6" i="4"/>
  <c r="AB7" i="4"/>
  <c r="AC7" i="4"/>
  <c r="AD7" i="4"/>
  <c r="AE7" i="4"/>
  <c r="AF7" i="4"/>
  <c r="M7" i="4"/>
  <c r="AB8" i="4"/>
  <c r="AC8" i="4"/>
  <c r="AD8" i="4"/>
  <c r="AE8" i="4"/>
  <c r="AF8" i="4"/>
  <c r="M8" i="4"/>
  <c r="AB9" i="4"/>
  <c r="AC9" i="4"/>
  <c r="AD9" i="4"/>
  <c r="AE9" i="4"/>
  <c r="AF9" i="4"/>
  <c r="M9" i="4"/>
  <c r="AB10" i="4"/>
  <c r="AC10" i="4"/>
  <c r="AD10" i="4"/>
  <c r="AE10" i="4"/>
  <c r="AF10" i="4"/>
  <c r="M10" i="4"/>
  <c r="AB11" i="4"/>
  <c r="AC11" i="4"/>
  <c r="AD11" i="4"/>
  <c r="AE11" i="4"/>
  <c r="AF11" i="4"/>
  <c r="M11" i="4"/>
  <c r="AB12" i="4"/>
  <c r="AC12" i="4"/>
  <c r="AD12" i="4"/>
  <c r="AE12" i="4"/>
  <c r="AF12" i="4"/>
  <c r="M12" i="4"/>
  <c r="AB13" i="4"/>
  <c r="AC13" i="4"/>
  <c r="AD13" i="4"/>
  <c r="AE13" i="4"/>
  <c r="AF13" i="4"/>
  <c r="M13" i="4"/>
  <c r="AB14" i="4"/>
  <c r="AC14" i="4"/>
  <c r="AD14" i="4"/>
  <c r="AE14" i="4"/>
  <c r="AF14" i="4"/>
  <c r="M14" i="4"/>
  <c r="AB15" i="4"/>
  <c r="AC15" i="4"/>
  <c r="AD15" i="4"/>
  <c r="AE15" i="4"/>
  <c r="AF15" i="4"/>
  <c r="M15" i="4"/>
  <c r="AB16" i="4"/>
  <c r="AC16" i="4"/>
  <c r="AD16" i="4"/>
  <c r="AE16" i="4"/>
  <c r="AF16" i="4"/>
  <c r="M16" i="4"/>
  <c r="AB17" i="4"/>
  <c r="AC17" i="4"/>
  <c r="AD17" i="4"/>
  <c r="AE17" i="4"/>
  <c r="AF17" i="4"/>
  <c r="M17" i="4"/>
  <c r="AB18" i="4"/>
  <c r="AC18" i="4"/>
  <c r="AD18" i="4"/>
  <c r="AE18" i="4"/>
  <c r="AF18" i="4"/>
  <c r="M18" i="4"/>
  <c r="AB19" i="4"/>
  <c r="AC19" i="4"/>
  <c r="AD19" i="4"/>
  <c r="AE19" i="4"/>
  <c r="AF19" i="4"/>
  <c r="M19" i="4"/>
  <c r="AB20" i="4"/>
  <c r="AC20" i="4"/>
  <c r="AD20" i="4"/>
  <c r="AE20" i="4"/>
  <c r="AF20" i="4"/>
  <c r="M20" i="4"/>
  <c r="AB21" i="4"/>
  <c r="AC21" i="4"/>
  <c r="AD21" i="4"/>
  <c r="AE21" i="4"/>
  <c r="AF21" i="4"/>
  <c r="M21" i="4"/>
  <c r="AB22" i="4"/>
  <c r="AC22" i="4"/>
  <c r="AD22" i="4"/>
  <c r="AE22" i="4"/>
  <c r="AF22" i="4"/>
  <c r="M22" i="4"/>
  <c r="AB23" i="4"/>
  <c r="AC23" i="4"/>
  <c r="AD23" i="4"/>
  <c r="AE23" i="4"/>
  <c r="AF23" i="4"/>
  <c r="M23" i="4"/>
  <c r="AB24" i="4"/>
  <c r="AC24" i="4"/>
  <c r="AD24" i="4"/>
  <c r="AE24" i="4"/>
  <c r="AF24" i="4"/>
  <c r="M24" i="4"/>
  <c r="AB25" i="4"/>
  <c r="AC25" i="4"/>
  <c r="AD25" i="4"/>
  <c r="AE25" i="4"/>
  <c r="AF25" i="4"/>
  <c r="M25" i="4"/>
  <c r="AB26" i="4"/>
  <c r="AC26" i="4"/>
  <c r="AD26" i="4"/>
  <c r="AE26" i="4"/>
  <c r="AF26" i="4"/>
  <c r="M26" i="4"/>
  <c r="AB27" i="4"/>
  <c r="AC27" i="4"/>
  <c r="AD27" i="4"/>
  <c r="AE27" i="4"/>
  <c r="AF27" i="4"/>
  <c r="M27" i="4"/>
  <c r="AB28" i="4"/>
  <c r="AC28" i="4"/>
  <c r="AD28" i="4"/>
  <c r="AE28" i="4"/>
  <c r="AF28" i="4"/>
  <c r="M28" i="4"/>
  <c r="AB29" i="4"/>
  <c r="AC29" i="4"/>
  <c r="AD29" i="4"/>
  <c r="AE29" i="4"/>
  <c r="AF29" i="4"/>
  <c r="M29" i="4"/>
  <c r="AB30" i="4"/>
  <c r="AC30" i="4"/>
  <c r="AD30" i="4"/>
  <c r="AE30" i="4"/>
  <c r="AF30" i="4"/>
  <c r="M30" i="4"/>
  <c r="AB31" i="4"/>
  <c r="AC31" i="4"/>
  <c r="AD31" i="4"/>
  <c r="AE31" i="4"/>
  <c r="AF31" i="4"/>
  <c r="M31" i="4"/>
  <c r="AB32" i="4"/>
  <c r="AC32" i="4"/>
  <c r="AD32" i="4"/>
  <c r="AE32" i="4"/>
  <c r="AF32" i="4"/>
  <c r="M32" i="4"/>
  <c r="AB33" i="4"/>
  <c r="AC33" i="4"/>
  <c r="AD33" i="4"/>
  <c r="AE33" i="4"/>
  <c r="AF33" i="4"/>
  <c r="M33" i="4"/>
  <c r="AB34" i="4"/>
  <c r="AC34" i="4"/>
  <c r="AD34" i="4"/>
  <c r="AE34" i="4"/>
  <c r="AF34" i="4"/>
  <c r="M34" i="4"/>
  <c r="AB35" i="4"/>
  <c r="AC35" i="4"/>
  <c r="AD35" i="4"/>
  <c r="AE35" i="4"/>
  <c r="AF35" i="4"/>
  <c r="M35" i="4"/>
  <c r="AB36" i="4"/>
  <c r="AC36" i="4"/>
  <c r="AD36" i="4"/>
  <c r="AE36" i="4"/>
  <c r="AF36" i="4"/>
  <c r="M36" i="4"/>
  <c r="AB37" i="4"/>
  <c r="AC37" i="4"/>
  <c r="AD37" i="4"/>
  <c r="AE37" i="4"/>
  <c r="AF37" i="4"/>
  <c r="M37" i="4"/>
  <c r="AB38" i="4"/>
  <c r="AC38" i="4"/>
  <c r="AD38" i="4"/>
  <c r="AE38" i="4"/>
  <c r="AF38" i="4"/>
  <c r="M38" i="4"/>
  <c r="AB39" i="4"/>
  <c r="AC39" i="4"/>
  <c r="AD39" i="4"/>
  <c r="AE39" i="4"/>
  <c r="AF39" i="4"/>
  <c r="M39" i="4"/>
  <c r="AB40" i="4"/>
  <c r="AC40" i="4"/>
  <c r="AD40" i="4"/>
  <c r="AE40" i="4"/>
  <c r="AF40" i="4"/>
  <c r="M40" i="4"/>
  <c r="AB41" i="4"/>
  <c r="AC41" i="4"/>
  <c r="AD41" i="4"/>
  <c r="AE41" i="4"/>
  <c r="AF41" i="4"/>
  <c r="M41" i="4"/>
  <c r="AB42" i="4"/>
  <c r="AC42" i="4"/>
  <c r="AD42" i="4"/>
  <c r="AE42" i="4"/>
  <c r="AF42" i="4"/>
  <c r="M42" i="4"/>
  <c r="AB43" i="4"/>
  <c r="AC43" i="4"/>
  <c r="AD43" i="4"/>
  <c r="AE43" i="4"/>
  <c r="AF43" i="4"/>
  <c r="M43" i="4"/>
  <c r="AB44" i="4"/>
  <c r="AC44" i="4"/>
  <c r="AD44" i="4"/>
  <c r="AE44" i="4"/>
  <c r="AF44" i="4"/>
  <c r="M44" i="4"/>
  <c r="AB45" i="4"/>
  <c r="AC45" i="4"/>
  <c r="AD45" i="4"/>
  <c r="AE45" i="4"/>
  <c r="AF45" i="4"/>
  <c r="M45" i="4"/>
  <c r="AB46" i="4"/>
  <c r="AC46" i="4"/>
  <c r="AD46" i="4"/>
  <c r="AE46" i="4"/>
  <c r="AF46" i="4"/>
  <c r="M46" i="4"/>
  <c r="AB47" i="4"/>
  <c r="AC47" i="4"/>
  <c r="AD47" i="4"/>
  <c r="AE47" i="4"/>
  <c r="AF47" i="4"/>
  <c r="M47" i="4"/>
  <c r="AB48" i="4"/>
  <c r="AC48" i="4"/>
  <c r="AD48" i="4"/>
  <c r="AE48" i="4"/>
  <c r="AF48" i="4"/>
  <c r="M48" i="4"/>
  <c r="AB49" i="4"/>
  <c r="AC49" i="4"/>
  <c r="AD49" i="4"/>
  <c r="AE49" i="4"/>
  <c r="AF49" i="4"/>
  <c r="M49" i="4"/>
  <c r="AB50" i="4"/>
  <c r="AC50" i="4"/>
  <c r="AD50" i="4"/>
  <c r="AE50" i="4"/>
  <c r="AF50" i="4"/>
  <c r="M50" i="4"/>
  <c r="AB51" i="4"/>
  <c r="AC51" i="4"/>
  <c r="AD51" i="4"/>
  <c r="AE51" i="4"/>
  <c r="AF51" i="4"/>
  <c r="M51" i="4"/>
  <c r="AB52" i="4"/>
  <c r="AC52" i="4"/>
  <c r="AD52" i="4"/>
  <c r="AE52" i="4"/>
  <c r="AF52" i="4"/>
  <c r="M52" i="4"/>
  <c r="AB53" i="4"/>
  <c r="AC53" i="4"/>
  <c r="AD53" i="4"/>
  <c r="AE53" i="4"/>
  <c r="AF53" i="4"/>
  <c r="M53" i="4"/>
  <c r="AB54" i="4"/>
  <c r="AC54" i="4"/>
  <c r="AD54" i="4"/>
  <c r="AE54" i="4"/>
  <c r="AF54" i="4"/>
  <c r="M54" i="4"/>
  <c r="AB55" i="4"/>
  <c r="AC55" i="4"/>
  <c r="AD55" i="4"/>
  <c r="AE55" i="4"/>
  <c r="AF55" i="4"/>
  <c r="M55" i="4"/>
  <c r="AB56" i="4"/>
  <c r="AC56" i="4"/>
  <c r="AD56" i="4"/>
  <c r="AE56" i="4"/>
  <c r="AF56" i="4"/>
  <c r="M56" i="4"/>
  <c r="AB57" i="4"/>
  <c r="AC57" i="4"/>
  <c r="AD57" i="4"/>
  <c r="AE57" i="4"/>
  <c r="AF57" i="4"/>
  <c r="M57" i="4"/>
  <c r="AB58" i="4"/>
  <c r="AC58" i="4"/>
  <c r="AD58" i="4"/>
  <c r="AE58" i="4"/>
  <c r="AF58" i="4"/>
  <c r="M58" i="4"/>
  <c r="AB59" i="4"/>
  <c r="AC59" i="4"/>
  <c r="AD59" i="4"/>
  <c r="AE59" i="4"/>
  <c r="AF59" i="4"/>
  <c r="M59" i="4"/>
  <c r="AB60" i="4"/>
  <c r="AC60" i="4"/>
  <c r="AD60" i="4"/>
  <c r="AE60" i="4"/>
  <c r="AF60" i="4"/>
  <c r="M60" i="4"/>
  <c r="AB61" i="4"/>
  <c r="AC61" i="4"/>
  <c r="AD61" i="4"/>
  <c r="AE61" i="4"/>
  <c r="AF61" i="4"/>
  <c r="M61" i="4"/>
  <c r="AB62" i="4"/>
  <c r="AC62" i="4"/>
  <c r="AD62" i="4"/>
  <c r="AE62" i="4"/>
  <c r="AF62" i="4"/>
  <c r="M62" i="4"/>
  <c r="AB63" i="4"/>
  <c r="AC63" i="4"/>
  <c r="AD63" i="4"/>
  <c r="AE63" i="4"/>
  <c r="AF63" i="4"/>
  <c r="M63" i="4"/>
  <c r="AB64" i="4"/>
  <c r="AC64" i="4"/>
  <c r="AD64" i="4"/>
  <c r="AE64" i="4"/>
  <c r="AF64" i="4"/>
  <c r="M64" i="4"/>
  <c r="AB65" i="4"/>
  <c r="AC65" i="4"/>
  <c r="AD65" i="4"/>
  <c r="AE65" i="4"/>
  <c r="AF65" i="4"/>
  <c r="M65" i="4"/>
  <c r="AB66" i="4"/>
  <c r="AC66" i="4"/>
  <c r="AD66" i="4"/>
  <c r="AE66" i="4"/>
  <c r="AF66" i="4"/>
  <c r="M66" i="4"/>
  <c r="AB67" i="4"/>
  <c r="AC67" i="4"/>
  <c r="AD67" i="4"/>
  <c r="AE67" i="4"/>
  <c r="AF67" i="4"/>
  <c r="M67" i="4"/>
  <c r="AB68" i="4"/>
  <c r="AC68" i="4"/>
  <c r="AD68" i="4"/>
  <c r="AE68" i="4"/>
  <c r="AF68" i="4"/>
  <c r="M68" i="4"/>
  <c r="AB69" i="4"/>
  <c r="AC69" i="4"/>
  <c r="AD69" i="4"/>
  <c r="AE69" i="4"/>
  <c r="AF69" i="4"/>
  <c r="M69" i="4"/>
  <c r="AB70" i="4"/>
  <c r="AC70" i="4"/>
  <c r="AD70" i="4"/>
  <c r="AE70" i="4"/>
  <c r="AF70" i="4"/>
  <c r="M70" i="4"/>
  <c r="AB71" i="4"/>
  <c r="AC71" i="4"/>
  <c r="AD71" i="4"/>
  <c r="AE71" i="4"/>
  <c r="AF71" i="4"/>
  <c r="M71" i="4"/>
  <c r="AB72" i="4"/>
  <c r="AC72" i="4"/>
  <c r="AD72" i="4"/>
  <c r="AE72" i="4"/>
  <c r="AF72" i="4"/>
  <c r="M72" i="4"/>
  <c r="AB73" i="4"/>
  <c r="AC73" i="4"/>
  <c r="AD73" i="4"/>
  <c r="AE73" i="4"/>
  <c r="AF73" i="4"/>
  <c r="M73" i="4"/>
  <c r="AB74" i="4"/>
  <c r="AC74" i="4"/>
  <c r="AD74" i="4"/>
  <c r="AE74" i="4"/>
  <c r="AF74" i="4"/>
  <c r="M74" i="4"/>
  <c r="AB75" i="4"/>
  <c r="AC75" i="4"/>
  <c r="AD75" i="4"/>
  <c r="AE75" i="4"/>
  <c r="AF75" i="4"/>
  <c r="M75" i="4"/>
  <c r="AB76" i="4"/>
  <c r="AC76" i="4"/>
  <c r="AD76" i="4"/>
  <c r="AE76" i="4"/>
  <c r="AF76" i="4"/>
  <c r="M76" i="4"/>
  <c r="AB77" i="4"/>
  <c r="AC77" i="4"/>
  <c r="AD77" i="4"/>
  <c r="AE77" i="4"/>
  <c r="AF77" i="4"/>
  <c r="M77" i="4"/>
  <c r="AB78" i="4"/>
  <c r="AC78" i="4"/>
  <c r="AD78" i="4"/>
  <c r="AE78" i="4"/>
  <c r="AF78" i="4"/>
  <c r="M78" i="4"/>
  <c r="AB79" i="4"/>
  <c r="AC79" i="4"/>
  <c r="AD79" i="4"/>
  <c r="AE79" i="4"/>
  <c r="AF79" i="4"/>
  <c r="M79" i="4"/>
  <c r="AB80" i="4"/>
  <c r="AC80" i="4"/>
  <c r="AD80" i="4"/>
  <c r="AE80" i="4"/>
  <c r="AF80" i="4"/>
  <c r="M80" i="4"/>
  <c r="AB81" i="4"/>
  <c r="AC81" i="4"/>
  <c r="AD81" i="4"/>
  <c r="AE81" i="4"/>
  <c r="AF81" i="4"/>
  <c r="M81" i="4"/>
  <c r="AB82" i="4"/>
  <c r="AC82" i="4"/>
  <c r="AD82" i="4"/>
  <c r="AE82" i="4"/>
  <c r="AF82" i="4"/>
  <c r="M82" i="4"/>
  <c r="AB83" i="4"/>
  <c r="AC83" i="4"/>
  <c r="AD83" i="4"/>
  <c r="AE83" i="4"/>
  <c r="AF83" i="4"/>
  <c r="M83" i="4"/>
  <c r="AB84" i="4"/>
  <c r="AC84" i="4"/>
  <c r="AD84" i="4"/>
  <c r="AE84" i="4"/>
  <c r="AF84" i="4"/>
  <c r="M84" i="4"/>
  <c r="AB85" i="4"/>
  <c r="AC85" i="4"/>
  <c r="AD85" i="4"/>
  <c r="AE85" i="4"/>
  <c r="AF85" i="4"/>
  <c r="M85" i="4"/>
  <c r="AB86" i="4"/>
  <c r="AC86" i="4"/>
  <c r="AD86" i="4"/>
  <c r="AE86" i="4"/>
  <c r="AF86" i="4"/>
  <c r="M86" i="4"/>
  <c r="AB87" i="4"/>
  <c r="AC87" i="4"/>
  <c r="AD87" i="4"/>
  <c r="AE87" i="4"/>
  <c r="AF87" i="4"/>
  <c r="M87" i="4"/>
  <c r="AB88" i="4"/>
  <c r="AC88" i="4"/>
  <c r="AD88" i="4"/>
  <c r="AE88" i="4"/>
  <c r="AF88" i="4"/>
  <c r="M88" i="4"/>
  <c r="AB89" i="4"/>
  <c r="AC89" i="4"/>
  <c r="AD89" i="4"/>
  <c r="AE89" i="4"/>
  <c r="AF89" i="4"/>
  <c r="M89" i="4"/>
  <c r="AB90" i="4"/>
  <c r="AC90" i="4"/>
  <c r="AD90" i="4"/>
  <c r="AE90" i="4"/>
  <c r="AF90" i="4"/>
  <c r="M90" i="4"/>
  <c r="AB91" i="4"/>
  <c r="AC91" i="4"/>
  <c r="AD91" i="4"/>
  <c r="AE91" i="4"/>
  <c r="AF91" i="4"/>
  <c r="M91" i="4"/>
  <c r="AB92" i="4"/>
  <c r="AC92" i="4"/>
  <c r="AD92" i="4"/>
  <c r="AE92" i="4"/>
  <c r="AF92" i="4"/>
  <c r="M92" i="4"/>
  <c r="AA6" i="4"/>
  <c r="AA7" i="4"/>
  <c r="AA8" i="4"/>
  <c r="J8" i="4" s="1"/>
  <c r="AA9" i="4"/>
  <c r="AA10" i="4"/>
  <c r="AA11" i="4"/>
  <c r="AA12" i="4"/>
  <c r="AA13" i="4"/>
  <c r="AA14" i="4"/>
  <c r="AA15" i="4"/>
  <c r="AA16" i="4"/>
  <c r="J16" i="4" s="1"/>
  <c r="AA17" i="4"/>
  <c r="AA18" i="4"/>
  <c r="AA19" i="4"/>
  <c r="AA20" i="4"/>
  <c r="AA21" i="4"/>
  <c r="AA22" i="4"/>
  <c r="AA23" i="4"/>
  <c r="AA24" i="4"/>
  <c r="J24" i="4" s="1"/>
  <c r="AA25" i="4"/>
  <c r="AA26" i="4"/>
  <c r="AA27" i="4"/>
  <c r="AA28" i="4"/>
  <c r="AA29" i="4"/>
  <c r="AA30" i="4"/>
  <c r="AA31" i="4"/>
  <c r="AA32" i="4"/>
  <c r="J32" i="4" s="1"/>
  <c r="AA33" i="4"/>
  <c r="AA34" i="4"/>
  <c r="AA35" i="4"/>
  <c r="AA36" i="4"/>
  <c r="AA37" i="4"/>
  <c r="AA38" i="4"/>
  <c r="AA39" i="4"/>
  <c r="AA40" i="4"/>
  <c r="J40" i="4" s="1"/>
  <c r="AA41" i="4"/>
  <c r="AA42" i="4"/>
  <c r="AA43" i="4"/>
  <c r="AA44" i="4"/>
  <c r="AA45" i="4"/>
  <c r="AA46" i="4"/>
  <c r="AA47" i="4"/>
  <c r="AA48" i="4"/>
  <c r="J48" i="4" s="1"/>
  <c r="AA49" i="4"/>
  <c r="AA50" i="4"/>
  <c r="AA51" i="4"/>
  <c r="AA52" i="4"/>
  <c r="AA53" i="4"/>
  <c r="AA54" i="4"/>
  <c r="AA55" i="4"/>
  <c r="AA56" i="4"/>
  <c r="J56" i="4" s="1"/>
  <c r="AA57" i="4"/>
  <c r="AA58" i="4"/>
  <c r="AA59" i="4"/>
  <c r="AA60" i="4"/>
  <c r="AA61" i="4"/>
  <c r="AA62" i="4"/>
  <c r="AA63" i="4"/>
  <c r="AA64" i="4"/>
  <c r="J64" i="4" s="1"/>
  <c r="AA65" i="4"/>
  <c r="AA66" i="4"/>
  <c r="AA67" i="4"/>
  <c r="AA68" i="4"/>
  <c r="AA69" i="4"/>
  <c r="AA70" i="4"/>
  <c r="AA71" i="4"/>
  <c r="AA72" i="4"/>
  <c r="J72" i="4" s="1"/>
  <c r="AA73" i="4"/>
  <c r="AA74" i="4"/>
  <c r="AA75" i="4"/>
  <c r="AA76" i="4"/>
  <c r="AA77" i="4"/>
  <c r="AA78" i="4"/>
  <c r="AA79" i="4"/>
  <c r="AA80" i="4"/>
  <c r="J80" i="4" s="1"/>
  <c r="AA81" i="4"/>
  <c r="AA82" i="4"/>
  <c r="AA83" i="4"/>
  <c r="AA84" i="4"/>
  <c r="AA85" i="4"/>
  <c r="AA86" i="4"/>
  <c r="AA87" i="4"/>
  <c r="AA88" i="4"/>
  <c r="AA89" i="4"/>
  <c r="AA90" i="4"/>
  <c r="AA91" i="4"/>
  <c r="AA92" i="4"/>
  <c r="AA5" i="4"/>
  <c r="J88" i="4" l="1"/>
  <c r="J5" i="4"/>
  <c r="J73" i="4"/>
  <c r="J65" i="4"/>
  <c r="J41" i="4"/>
  <c r="J33" i="4"/>
  <c r="J9" i="4"/>
  <c r="J49" i="4"/>
  <c r="J25" i="4"/>
  <c r="J81" i="4"/>
  <c r="J57" i="4"/>
  <c r="J17" i="4"/>
  <c r="J53" i="4"/>
  <c r="J45" i="4"/>
  <c r="J37" i="4"/>
  <c r="J29" i="4"/>
  <c r="J21" i="4"/>
  <c r="J13" i="4"/>
  <c r="J69" i="4"/>
  <c r="J77" i="4"/>
  <c r="J61" i="4"/>
  <c r="J89" i="4"/>
  <c r="L33" i="4"/>
  <c r="K49" i="4"/>
  <c r="K41" i="4"/>
  <c r="L68" i="4"/>
  <c r="K67" i="4"/>
  <c r="K63" i="4"/>
  <c r="K59" i="4"/>
  <c r="L56" i="4"/>
  <c r="L52" i="4"/>
  <c r="L48" i="4"/>
  <c r="L44" i="4"/>
  <c r="K43" i="4"/>
  <c r="K39" i="4"/>
  <c r="L36" i="4"/>
  <c r="L32" i="4"/>
  <c r="L24" i="4"/>
  <c r="K19" i="4"/>
  <c r="L16" i="4"/>
  <c r="K15" i="4"/>
  <c r="L12" i="4"/>
  <c r="K7" i="4"/>
  <c r="J82" i="4"/>
  <c r="J66" i="4"/>
  <c r="J50" i="4"/>
  <c r="J34" i="4"/>
  <c r="J18" i="4"/>
  <c r="K91" i="4"/>
  <c r="K87" i="4"/>
  <c r="L84" i="4"/>
  <c r="K79" i="4"/>
  <c r="L76" i="4"/>
  <c r="K71" i="4"/>
  <c r="K35" i="4"/>
  <c r="K31" i="4"/>
  <c r="K27" i="4"/>
  <c r="K23" i="4"/>
  <c r="L20" i="4"/>
  <c r="K11" i="4"/>
  <c r="L8" i="4"/>
  <c r="J90" i="4"/>
  <c r="J74" i="4"/>
  <c r="J58" i="4"/>
  <c r="J42" i="4"/>
  <c r="J26" i="4"/>
  <c r="J10" i="4"/>
  <c r="L92" i="4"/>
  <c r="L88" i="4"/>
  <c r="K83" i="4"/>
  <c r="L80" i="4"/>
  <c r="K75" i="4"/>
  <c r="L72" i="4"/>
  <c r="L64" i="4"/>
  <c r="L60" i="4"/>
  <c r="K55" i="4"/>
  <c r="K51" i="4"/>
  <c r="K47" i="4"/>
  <c r="L40" i="4"/>
  <c r="L28" i="4"/>
  <c r="J86" i="4"/>
  <c r="J78" i="4"/>
  <c r="J70" i="4"/>
  <c r="J62" i="4"/>
  <c r="J54" i="4"/>
  <c r="J46" i="4"/>
  <c r="J38" i="4"/>
  <c r="J30" i="4"/>
  <c r="J22" i="4"/>
  <c r="J14" i="4"/>
  <c r="J6" i="4"/>
  <c r="L89" i="4"/>
  <c r="L85" i="4"/>
  <c r="L81" i="4"/>
  <c r="L77" i="4"/>
  <c r="L73" i="4"/>
  <c r="L65" i="4"/>
  <c r="L61" i="4"/>
  <c r="L57" i="4"/>
  <c r="L53" i="4"/>
  <c r="L49" i="4"/>
  <c r="L45" i="4"/>
  <c r="L41" i="4"/>
  <c r="L37" i="4"/>
  <c r="L13" i="4"/>
  <c r="K89" i="4"/>
  <c r="K85" i="4"/>
  <c r="L74" i="4"/>
  <c r="L70" i="4"/>
  <c r="K65" i="4"/>
  <c r="K53" i="4"/>
  <c r="L34" i="4"/>
  <c r="K29" i="4"/>
  <c r="L90" i="4"/>
  <c r="K81" i="4"/>
  <c r="L66" i="4"/>
  <c r="L62" i="4"/>
  <c r="K57" i="4"/>
  <c r="K45" i="4"/>
  <c r="L38" i="4"/>
  <c r="K33" i="4"/>
  <c r="L26" i="4"/>
  <c r="K13" i="4"/>
  <c r="L82" i="4"/>
  <c r="K77" i="4"/>
  <c r="L58" i="4"/>
  <c r="L54" i="4"/>
  <c r="L50" i="4"/>
  <c r="L46" i="4"/>
  <c r="L30" i="4"/>
  <c r="K25" i="4"/>
  <c r="K21" i="4"/>
  <c r="J60" i="4"/>
  <c r="J52" i="4"/>
  <c r="J44" i="4"/>
  <c r="J36" i="4"/>
  <c r="J28" i="4"/>
  <c r="J20" i="4"/>
  <c r="J12" i="4"/>
  <c r="L86" i="4"/>
  <c r="L78" i="4"/>
  <c r="K73" i="4"/>
  <c r="K69" i="4"/>
  <c r="K61" i="4"/>
  <c r="L42" i="4"/>
  <c r="K37" i="4"/>
  <c r="J91" i="4"/>
  <c r="J83" i="4"/>
  <c r="J75" i="4"/>
  <c r="J67" i="4"/>
  <c r="J59" i="4"/>
  <c r="J51" i="4"/>
  <c r="J43" i="4"/>
  <c r="J35" i="4"/>
  <c r="J27" i="4"/>
  <c r="J19" i="4"/>
  <c r="J11" i="4"/>
  <c r="J87" i="4"/>
  <c r="J79" i="4"/>
  <c r="J71" i="4"/>
  <c r="L69" i="4"/>
  <c r="J63" i="4"/>
  <c r="J55" i="4"/>
  <c r="J47" i="4"/>
  <c r="J39" i="4"/>
  <c r="J31" i="4"/>
  <c r="J23" i="4"/>
  <c r="J15" i="4"/>
  <c r="J7" i="4"/>
  <c r="L29" i="4"/>
  <c r="L25" i="4"/>
  <c r="L21" i="4"/>
  <c r="L17" i="4"/>
  <c r="L9" i="4"/>
  <c r="L5" i="4"/>
  <c r="L22" i="4"/>
  <c r="L18" i="4"/>
  <c r="K17" i="4"/>
  <c r="L14" i="4"/>
  <c r="L10" i="4"/>
  <c r="K9" i="4"/>
  <c r="L6" i="4"/>
  <c r="K5" i="4"/>
  <c r="K84" i="4"/>
  <c r="K80" i="4"/>
  <c r="K76" i="4"/>
  <c r="K72" i="4"/>
  <c r="K68" i="4"/>
  <c r="K64" i="4"/>
  <c r="K60" i="4"/>
  <c r="K56" i="4"/>
  <c r="K52" i="4"/>
  <c r="K48" i="4"/>
  <c r="K44" i="4"/>
  <c r="K40" i="4"/>
  <c r="K36" i="4"/>
  <c r="K32" i="4"/>
  <c r="K28" i="4"/>
  <c r="K24" i="4"/>
  <c r="K20" i="4"/>
  <c r="K16" i="4"/>
  <c r="K12" i="4"/>
  <c r="K8" i="4"/>
  <c r="K92" i="4"/>
  <c r="L91" i="4"/>
  <c r="K90" i="4"/>
  <c r="L87" i="4"/>
  <c r="K86" i="4"/>
  <c r="L83" i="4"/>
  <c r="K82" i="4"/>
  <c r="L79" i="4"/>
  <c r="K78" i="4"/>
  <c r="L75" i="4"/>
  <c r="K74" i="4"/>
  <c r="L71" i="4"/>
  <c r="K70" i="4"/>
  <c r="L67" i="4"/>
  <c r="K66" i="4"/>
  <c r="L63" i="4"/>
  <c r="K62" i="4"/>
  <c r="L59" i="4"/>
  <c r="K58" i="4"/>
  <c r="L55" i="4"/>
  <c r="K54" i="4"/>
  <c r="L51" i="4"/>
  <c r="K50" i="4"/>
  <c r="L47" i="4"/>
  <c r="K46" i="4"/>
  <c r="L43" i="4"/>
  <c r="K42" i="4"/>
  <c r="L39" i="4"/>
  <c r="K38" i="4"/>
  <c r="L35" i="4"/>
  <c r="K34" i="4"/>
  <c r="L31" i="4"/>
  <c r="K30" i="4"/>
  <c r="L27" i="4"/>
  <c r="K26" i="4"/>
  <c r="L23" i="4"/>
  <c r="K22" i="4"/>
  <c r="L19" i="4"/>
  <c r="K18" i="4"/>
  <c r="L15" i="4"/>
  <c r="K14" i="4"/>
  <c r="L11" i="4"/>
  <c r="K10" i="4"/>
  <c r="L7" i="4"/>
  <c r="K6" i="4"/>
  <c r="K88" i="4"/>
  <c r="J85" i="4"/>
  <c r="J92" i="4"/>
  <c r="J84" i="4"/>
  <c r="J76" i="4"/>
  <c r="J68" i="4"/>
</calcChain>
</file>

<file path=xl/sharedStrings.xml><?xml version="1.0" encoding="utf-8"?>
<sst xmlns="http://schemas.openxmlformats.org/spreadsheetml/2006/main" count="1821" uniqueCount="313">
  <si>
    <t>ID</t>
  </si>
  <si>
    <t>Province</t>
  </si>
  <si>
    <t>OrgID</t>
  </si>
  <si>
    <t>Org</t>
  </si>
  <si>
    <t>Intervention</t>
  </si>
  <si>
    <t>EBITDA R8</t>
  </si>
  <si>
    <t>FIT</t>
  </si>
  <si>
    <t>นครพนม</t>
  </si>
  <si>
    <t>10711</t>
  </si>
  <si>
    <t>11104</t>
  </si>
  <si>
    <t>11105</t>
  </si>
  <si>
    <t>11106</t>
  </si>
  <si>
    <t>11107</t>
  </si>
  <si>
    <t>11108</t>
  </si>
  <si>
    <t>11109</t>
  </si>
  <si>
    <t>11110</t>
  </si>
  <si>
    <t>11111</t>
  </si>
  <si>
    <t>11112</t>
  </si>
  <si>
    <t>11451</t>
  </si>
  <si>
    <t>40840</t>
  </si>
  <si>
    <t>บึงกาฬ</t>
  </si>
  <si>
    <t>11040</t>
  </si>
  <si>
    <t>11041</t>
  </si>
  <si>
    <t>11043</t>
  </si>
  <si>
    <t>11046</t>
  </si>
  <si>
    <t>11047</t>
  </si>
  <si>
    <t>11048</t>
  </si>
  <si>
    <t>11049</t>
  </si>
  <si>
    <t>11050</t>
  </si>
  <si>
    <t>เลย</t>
  </si>
  <si>
    <t>10705</t>
  </si>
  <si>
    <t>11030</t>
  </si>
  <si>
    <t>11031</t>
  </si>
  <si>
    <t>11032</t>
  </si>
  <si>
    <t>11033</t>
  </si>
  <si>
    <t>11034</t>
  </si>
  <si>
    <t>11035</t>
  </si>
  <si>
    <t>11036</t>
  </si>
  <si>
    <t>11037</t>
  </si>
  <si>
    <t>11038</t>
  </si>
  <si>
    <t>11039</t>
  </si>
  <si>
    <t>11447</t>
  </si>
  <si>
    <t>14133</t>
  </si>
  <si>
    <t>28861</t>
  </si>
  <si>
    <t>สกลนคร</t>
  </si>
  <si>
    <t>10710</t>
  </si>
  <si>
    <t>11089</t>
  </si>
  <si>
    <t>11090</t>
  </si>
  <si>
    <t>11091</t>
  </si>
  <si>
    <t>11092</t>
  </si>
  <si>
    <t>11093</t>
  </si>
  <si>
    <t>11094</t>
  </si>
  <si>
    <t>11095</t>
  </si>
  <si>
    <t>11096</t>
  </si>
  <si>
    <t>11097</t>
  </si>
  <si>
    <t>11098</t>
  </si>
  <si>
    <t>11099</t>
  </si>
  <si>
    <t>11100</t>
  </si>
  <si>
    <t>11101</t>
  </si>
  <si>
    <t>11102</t>
  </si>
  <si>
    <t>11103</t>
  </si>
  <si>
    <t>11450</t>
  </si>
  <si>
    <t>21323</t>
  </si>
  <si>
    <t>หนองคาย</t>
  </si>
  <si>
    <t>10706</t>
  </si>
  <si>
    <t>11042</t>
  </si>
  <si>
    <t>11044</t>
  </si>
  <si>
    <t>11045</t>
  </si>
  <si>
    <t>11448</t>
  </si>
  <si>
    <t>21356</t>
  </si>
  <si>
    <t>28778</t>
  </si>
  <si>
    <t>28811</t>
  </si>
  <si>
    <t>28815</t>
  </si>
  <si>
    <t>หนองบัวลำภู</t>
  </si>
  <si>
    <t>10704</t>
  </si>
  <si>
    <t>10991</t>
  </si>
  <si>
    <t>10992</t>
  </si>
  <si>
    <t>10993</t>
  </si>
  <si>
    <t>10994</t>
  </si>
  <si>
    <t>23367</t>
  </si>
  <si>
    <t>อุดรธานี</t>
  </si>
  <si>
    <t>10671</t>
  </si>
  <si>
    <t>11013</t>
  </si>
  <si>
    <t>11014</t>
  </si>
  <si>
    <t>11015</t>
  </si>
  <si>
    <t>11016</t>
  </si>
  <si>
    <t>11017</t>
  </si>
  <si>
    <t>11018</t>
  </si>
  <si>
    <t>11019</t>
  </si>
  <si>
    <t>11020</t>
  </si>
  <si>
    <t>11021</t>
  </si>
  <si>
    <t>11022</t>
  </si>
  <si>
    <t>11023</t>
  </si>
  <si>
    <t>11024</t>
  </si>
  <si>
    <t>11025</t>
  </si>
  <si>
    <t>11026</t>
  </si>
  <si>
    <t>11027</t>
  </si>
  <si>
    <t>11028</t>
  </si>
  <si>
    <t>11029</t>
  </si>
  <si>
    <t>11446</t>
  </si>
  <si>
    <t>25058</t>
  </si>
  <si>
    <t>25059</t>
  </si>
  <si>
    <t>ตาราง FEED เดือนเมษายน 2567</t>
  </si>
  <si>
    <t>Screening Parameter</t>
  </si>
  <si>
    <t>Risk NI R8</t>
  </si>
  <si>
    <t>Efficiency Parameter</t>
  </si>
  <si>
    <t>อัตราครองเตียง</t>
  </si>
  <si>
    <t>AdjRW</t>
  </si>
  <si>
    <t>Unit Cost OP</t>
  </si>
  <si>
    <t>Collection Peroid-UC</t>
  </si>
  <si>
    <t>Collection Peroid-CSMBS</t>
  </si>
  <si>
    <t>Inventory</t>
  </si>
  <si>
    <t>Productivity</t>
  </si>
  <si>
    <t xml:space="preserve">Unit Cost </t>
  </si>
  <si>
    <t>จัดเก็บรายได้</t>
  </si>
  <si>
    <t>ผลการประเมินกลุ่ม FEED</t>
  </si>
  <si>
    <t xml:space="preserve">% Efficiency </t>
  </si>
  <si>
    <t>ผลการประเมิน % Efficiency Parameter</t>
  </si>
  <si>
    <t>Risk NI - R8</t>
  </si>
  <si>
    <t>กลุ่ม FEED</t>
  </si>
  <si>
    <t>ตาราง FEED เดือนกันยายน 2566</t>
  </si>
  <si>
    <t>% Efficiency Parameter</t>
  </si>
  <si>
    <t>รวมคะแนนที่ได้</t>
  </si>
  <si>
    <t xml:space="preserve"> นครพนม </t>
  </si>
  <si>
    <t xml:space="preserve"> ปลาปาก </t>
  </si>
  <si>
    <t xml:space="preserve"> ท่าอุเทน </t>
  </si>
  <si>
    <t xml:space="preserve"> บ้านแพง </t>
  </si>
  <si>
    <t xml:space="preserve"> นาทม </t>
  </si>
  <si>
    <t xml:space="preserve"> เรณูนคร </t>
  </si>
  <si>
    <t xml:space="preserve"> นาแก </t>
  </si>
  <si>
    <t xml:space="preserve"> ศรีสงคราม </t>
  </si>
  <si>
    <t xml:space="preserve"> นาหว้า </t>
  </si>
  <si>
    <t xml:space="preserve"> โพนสวรรค์ </t>
  </si>
  <si>
    <t xml:space="preserve">ธาตุพนม </t>
  </si>
  <si>
    <t xml:space="preserve"> วังยาง </t>
  </si>
  <si>
    <t>พรเจริญ</t>
  </si>
  <si>
    <t>โซ่พิสัย</t>
  </si>
  <si>
    <t>เซกา</t>
  </si>
  <si>
    <t>ปากคาด</t>
  </si>
  <si>
    <t>บึงโขงหลง</t>
  </si>
  <si>
    <t>ศรีวิไล</t>
  </si>
  <si>
    <t>บุ่งคล้า</t>
  </si>
  <si>
    <t>นาด้วง</t>
  </si>
  <si>
    <t>เชียงคาน</t>
  </si>
  <si>
    <t>ปากชม</t>
  </si>
  <si>
    <t>นาแห้ว</t>
  </si>
  <si>
    <t>ภูเรือ</t>
  </si>
  <si>
    <t>ท่าลี่</t>
  </si>
  <si>
    <t>วังสะพุง</t>
  </si>
  <si>
    <t>ภูกระดึง</t>
  </si>
  <si>
    <t>ภูหลวง</t>
  </si>
  <si>
    <t>ผาขาว</t>
  </si>
  <si>
    <t>ด่านซ้าย</t>
  </si>
  <si>
    <t>เอราวัณ</t>
  </si>
  <si>
    <t>หนองหิน</t>
  </si>
  <si>
    <t>กุสุมาลย์</t>
  </si>
  <si>
    <t>กุดบาก</t>
  </si>
  <si>
    <t xml:space="preserve">พระ อจ.ฝั้นฯ </t>
  </si>
  <si>
    <t>พังโคน</t>
  </si>
  <si>
    <t>วาริชภูมิ</t>
  </si>
  <si>
    <t>นิคมน้ำอูน</t>
  </si>
  <si>
    <t>วานรนิวาส</t>
  </si>
  <si>
    <t>คำตากล้า</t>
  </si>
  <si>
    <t>พระ อจ.มั่นฯ</t>
  </si>
  <si>
    <t>อากาศอำนวย</t>
  </si>
  <si>
    <t>ส่องดาว</t>
  </si>
  <si>
    <t>เต่างอย</t>
  </si>
  <si>
    <t>โคกศรีสุพรรณ</t>
  </si>
  <si>
    <t>เจริญศิลป์</t>
  </si>
  <si>
    <t>โพนนาแก้ว</t>
  </si>
  <si>
    <t xml:space="preserve">สว่างแดนดิน </t>
  </si>
  <si>
    <t xml:space="preserve">พระ อจ.แบนฯ </t>
  </si>
  <si>
    <t>โพนพิสัย</t>
  </si>
  <si>
    <t>ศรีเชียงใหม่</t>
  </si>
  <si>
    <t>สังคม</t>
  </si>
  <si>
    <t>ท่าบ่อ</t>
  </si>
  <si>
    <t>สระใคร</t>
  </si>
  <si>
    <t>โพธิ์ตาก</t>
  </si>
  <si>
    <t>เฝ้าไร่</t>
  </si>
  <si>
    <t>รัตนวาปี</t>
  </si>
  <si>
    <t>นากลาง</t>
  </si>
  <si>
    <t>โนนสัง</t>
  </si>
  <si>
    <t>ศรีบุญเรือง</t>
  </si>
  <si>
    <t>สุวรรณคูหา</t>
  </si>
  <si>
    <t>นาวังฯ</t>
  </si>
  <si>
    <t>กุดจับ</t>
  </si>
  <si>
    <t>หนองวัวซอ</t>
  </si>
  <si>
    <t>กุมภวาปี</t>
  </si>
  <si>
    <t>ห้วยเกิ้ง</t>
  </si>
  <si>
    <t>โนนสะอาด</t>
  </si>
  <si>
    <t>หนองหาน</t>
  </si>
  <si>
    <t>ทุ่งฝน</t>
  </si>
  <si>
    <t>ไชยวาน</t>
  </si>
  <si>
    <t>ศรีธาตุ</t>
  </si>
  <si>
    <t>วังสามหมอ</t>
  </si>
  <si>
    <t>บ้านผือ</t>
  </si>
  <si>
    <t>น้ำโสม</t>
  </si>
  <si>
    <t>เพ็ญ</t>
  </si>
  <si>
    <t>สร้างคอม</t>
  </si>
  <si>
    <t>หนองแสง</t>
  </si>
  <si>
    <t>นายูง</t>
  </si>
  <si>
    <t>พิบูลย์รักษ์</t>
  </si>
  <si>
    <t>บ้านดุง</t>
  </si>
  <si>
    <t>กู่แก้ว</t>
  </si>
  <si>
    <t>ประจักษ์ฯ</t>
  </si>
  <si>
    <t>Group MOPH</t>
  </si>
  <si>
    <t>%คะแนนที่ได้</t>
  </si>
  <si>
    <t>%คะแนนที่ได้ (ข้อที่ได้คะแนน/ข้อทั้งหมด)X100</t>
  </si>
  <si>
    <t>FIT + LOI</t>
  </si>
  <si>
    <t>เฝ้าระวัง</t>
  </si>
  <si>
    <t>ตาราง FEED เดือนมีนาคม 2567</t>
  </si>
  <si>
    <t>Cash Ratio R8 (&lt;0.5)</t>
  </si>
  <si>
    <t>เขต</t>
  </si>
  <si>
    <t>จังหวัด</t>
  </si>
  <si>
    <t>รหัส ร.พ.</t>
  </si>
  <si>
    <t>โรงพยาบาล</t>
  </si>
  <si>
    <t>ประเภท</t>
  </si>
  <si>
    <t>เตียง</t>
  </si>
  <si>
    <t>จำนวนเดือนที่ส่ง</t>
  </si>
  <si>
    <t>จำนวนส่ง</t>
  </si>
  <si>
    <t>จำนวนคำนวณ</t>
  </si>
  <si>
    <t>วันนอนรวม</t>
  </si>
  <si>
    <t>SumAdjRW</t>
  </si>
  <si>
    <t>CMI</t>
  </si>
  <si>
    <t>MinAdjRW</t>
  </si>
  <si>
    <t>MaxAdjRW</t>
  </si>
  <si>
    <t>เกณฑ์</t>
  </si>
  <si>
    <t>S</t>
  </si>
  <si>
    <t>F2</t>
  </si>
  <si>
    <t>M2</t>
  </si>
  <si>
    <t>F3</t>
  </si>
  <si>
    <t>F1</t>
  </si>
  <si>
    <t>A</t>
  </si>
  <si>
    <t>M1</t>
  </si>
  <si>
    <t>Blow ค่ากลางกลุ่ม SumAdjRw Q2Y67</t>
  </si>
  <si>
    <t>ค่ากลางกลุ่ม SumAdjRw Q2Y67</t>
  </si>
  <si>
    <t>คะแนน Sum AdjRW</t>
  </si>
  <si>
    <t>ข้อมูล SumAdjRW</t>
  </si>
  <si>
    <t xml:space="preserve">เปรียบเทียบข้อมูล SumAdjRw หลัง Blow </t>
  </si>
  <si>
    <t>คะแนน อัตราครองเตียง</t>
  </si>
  <si>
    <t>ข้อมูล ณ เมษายน 2567</t>
  </si>
  <si>
    <t>ผ่านเกณฑ์-แนวโน้ม ปสภ.ดีขึ้น</t>
  </si>
  <si>
    <t>ข้อมูล ณ กันยายน 2566</t>
  </si>
  <si>
    <t>ผ่านเกณฑ์-แนวโน้ม ปสภ.ลดลง</t>
  </si>
  <si>
    <t>ไม่ผ่านเกณฑ์-แนวโน้ม ปสภ.ลดลง</t>
  </si>
  <si>
    <t>ไม่ผ่านเกณฑ์-แนวโน้ม ปสภ.ดีขึ้น</t>
  </si>
  <si>
    <t>เกณฑ์การวิเคราะห์ FEED และ Intervention</t>
  </si>
  <si>
    <t>NI-R8</t>
  </si>
  <si>
    <t>&lt;0.5</t>
  </si>
  <si>
    <t>Cash R8</t>
  </si>
  <si>
    <t>(+) / (-)</t>
  </si>
  <si>
    <t>(+)</t>
  </si>
  <si>
    <t>(-)</t>
  </si>
  <si>
    <t>FEED Parameter R8</t>
  </si>
  <si>
    <t xml:space="preserve">Screening Parameter </t>
  </si>
  <si>
    <t>2. Cash Ratio -R8</t>
  </si>
  <si>
    <t>3. EBITDA -R8 (บาท)</t>
  </si>
  <si>
    <t>1. Risk NI - R8</t>
  </si>
  <si>
    <t>1. อัตราครองเตียง</t>
  </si>
  <si>
    <t>2. Adj Rw</t>
  </si>
  <si>
    <t>3. Unit Cost OP</t>
  </si>
  <si>
    <t>4. Unit Cost IP</t>
  </si>
  <si>
    <t>6. Collection Peroid-CSMBS</t>
  </si>
  <si>
    <t>5. Collection Peroid-UC</t>
  </si>
  <si>
    <t>7. Inventory</t>
  </si>
  <si>
    <t>2.AdjRw</t>
  </si>
  <si>
    <t xml:space="preserve">1.อัตราครองเตียง </t>
  </si>
  <si>
    <t>(ผ่าน = 50 %)</t>
  </si>
  <si>
    <t>3.Unit Cost OP</t>
  </si>
  <si>
    <t>4.Unit Cost IP</t>
  </si>
  <si>
    <t>6.Collection Peroid-CMBS</t>
  </si>
  <si>
    <t>5.Collection Peroid-UC</t>
  </si>
  <si>
    <t>ให้เอาจำนวนข้อที่ได้ หาร 7 ข้อ</t>
  </si>
  <si>
    <t xml:space="preserve">7.Inventory </t>
  </si>
  <si>
    <t xml:space="preserve">ผลการประเมินกลุ่ม FEED </t>
  </si>
  <si>
    <t>% Efficiency (% คะแนนที่ได้)</t>
  </si>
  <si>
    <t>ระดับ 4 - 7</t>
  </si>
  <si>
    <t>ระดับ 0 - 3</t>
  </si>
  <si>
    <t>(จะต้องผ่าน 50% ขึ้นไป)</t>
  </si>
  <si>
    <t>ผ่านเกณฑ์ Risk Score (ระดับ 0 - 3) - แนวโน้มประสิทธิภาพดีขึ้น</t>
  </si>
  <si>
    <t>ผ่านเกณฑ์ Risk Score (ระดับ 0 - 3) - แนวโน้มประสิทธิภาพลดลง</t>
  </si>
  <si>
    <t>ไม่ผ่านเกณฑ์ Risk Score (ระดับ 4 - 7) - แนวโน้มประสิทธิภาพดีขึ้น</t>
  </si>
  <si>
    <t>ไม่ผ่านเกณฑ์ Risk Score (ระดับ 4 - 7) - แนวโน้มประสิทธิภาพลดลง</t>
  </si>
  <si>
    <t xml:space="preserve">การประเมินกลุ่ม FEED </t>
  </si>
  <si>
    <t>EBITDA MOPH</t>
  </si>
  <si>
    <t>Cash Ratio MOPH (&lt;0.5)</t>
  </si>
  <si>
    <t>1.เต็ม 100% ให้จัดเป็นแนวโน้มประสิทธิภาพดีขึ้น</t>
  </si>
  <si>
    <t>(ผ่าน = 100 %)</t>
  </si>
  <si>
    <t>ถ้าคะแนนเท่ากัน ให้ดูข้อมูลเพิ่มเติม ดังนี้</t>
  </si>
  <si>
    <t xml:space="preserve">แล้วเปรียบเทียบกับ EBITDA ปี 2566 (เฉลี่ย 12 เดือน) </t>
  </si>
  <si>
    <t>2.1 ถ้า EBITDA มากขึ้น ให้จัดเป็นแนวโน้มประสิทธิภาพดีขึ้น</t>
  </si>
  <si>
    <t>2.2 ถ้า EBITDA น้อยลง ให้จัดเป็นแนวโน้มประสิทธิภาพลดลง</t>
  </si>
  <si>
    <t>การประเมิน % Efficiency Parameter (GROUP)</t>
  </si>
  <si>
    <t>กลุ่ม</t>
  </si>
  <si>
    <t>เสี่ยง</t>
  </si>
  <si>
    <t>&gt;0.5</t>
  </si>
  <si>
    <t>วิกฤต 6</t>
  </si>
  <si>
    <t>วิกฤต 7</t>
  </si>
  <si>
    <t xml:space="preserve">     หมายเหตุ : กลุ่มเฝ้าระวังไม่จัดให้อยู่เกณฑ์ FEED -&gt; FAT -&gt; FIT</t>
  </si>
  <si>
    <t>4 - 5</t>
  </si>
  <si>
    <t>6 - 7</t>
  </si>
  <si>
    <t>นำคะแนนที่ได้ ณ เดือนปัจจุบัน เทียบกับคะแนน ณ 30 กันยายน 2566 (เพิ่มขึ้นหรือลดลง)</t>
  </si>
  <si>
    <t xml:space="preserve">2.ถ้าไม่เต็ม 100% ให้เอา EBITDA ณ เดือนปัจจุบัน (เฉลี่ยต่อเดือน) </t>
  </si>
  <si>
    <t>กลุ่ม FEED เปรียบเทียบแนวโน้ม เดือน กันยายน 2566</t>
  </si>
  <si>
    <t>EBITDA R8 ต่อเดือน</t>
  </si>
  <si>
    <t>ผลงาน SumAdjRw ต่อเดือน</t>
  </si>
  <si>
    <t>&lt;0.5 / &gt;0.5</t>
  </si>
  <si>
    <t>ผ่านเกณฑ์-แนวโน้มปสภ.ดีขึ้น</t>
  </si>
  <si>
    <t>ผ่านเกณฑ์-แนวโน้มปสภ.ลดลง</t>
  </si>
  <si>
    <t>ไม่ผ่านเกณฑ์-แนวโน้มปสภ.ลดลง</t>
  </si>
  <si>
    <t>ไม่ผ่านเกณฑ์-แนวโน้มปสภ.ดีขึ้น</t>
  </si>
  <si>
    <t>% Efficiency</t>
  </si>
  <si>
    <t xml:space="preserve">เงื่อนไขการประเมินกลุ่ม FEED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</si>
</sst>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0.00_ ;[Red]\-0.00\ "/>
    <numFmt numFmtId="188" formatCode="0_ ;[Red]\-0\ "/>
    <numFmt numFmtId="189" formatCode="#,##0.00_ ;[Red]\-#,##0.00\ "/>
    <numFmt numFmtId="190" formatCode="#,##0_ ;\-#,##0\ "/>
    <numFmt numFmtId="191" formatCode="#,##0_ ;[Red]\-#,##0\ 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rgb="FF000000"/>
      <name val="Tahoma"/>
      <family val="2"/>
    </font>
    <font>
      <sz val="14"/>
      <color theme="1"/>
      <name val="TH SarabunPSK"/>
      <family val="2"/>
    </font>
    <font>
      <sz val="14"/>
      <color rgb="FF000000"/>
      <name val="TH SarabunPSK"/>
      <family val="2"/>
    </font>
    <font>
      <sz val="8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0"/>
      <name val="TH SarabunPSK"/>
      <family val="2"/>
    </font>
    <font>
      <b/>
      <sz val="16"/>
      <name val="TH SarabunPSK"/>
      <family val="2"/>
    </font>
  </fonts>
  <fills count="2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3AFE6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98E6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505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14">
    <xf numFmtId="0" fontId="0" fillId="0" borderId="0" xfId="0"/>
    <xf numFmtId="0" fontId="3" fillId="0" borderId="0" xfId="0" applyFont="1"/>
    <xf numFmtId="43" fontId="3" fillId="0" borderId="0" xfId="0" applyNumberFormat="1" applyFont="1"/>
    <xf numFmtId="0" fontId="3" fillId="0" borderId="3" xfId="0" applyFont="1" applyBorder="1"/>
    <xf numFmtId="43" fontId="3" fillId="0" borderId="3" xfId="1" applyFont="1" applyFill="1" applyBorder="1"/>
    <xf numFmtId="0" fontId="4" fillId="17" borderId="3" xfId="2" applyFont="1" applyFill="1" applyBorder="1" applyAlignment="1">
      <alignment horizontal="center" vertical="top" wrapText="1"/>
    </xf>
    <xf numFmtId="189" fontId="3" fillId="0" borderId="3" xfId="0" applyNumberFormat="1" applyFont="1" applyBorder="1"/>
    <xf numFmtId="0" fontId="3" fillId="9" borderId="3" xfId="0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6" fillId="20" borderId="3" xfId="0" applyFont="1" applyFill="1" applyBorder="1" applyAlignment="1">
      <alignment horizontal="center"/>
    </xf>
    <xf numFmtId="0" fontId="6" fillId="15" borderId="3" xfId="0" applyFont="1" applyFill="1" applyBorder="1" applyAlignment="1">
      <alignment horizontal="center"/>
    </xf>
    <xf numFmtId="0" fontId="6" fillId="16" borderId="3" xfId="0" applyFont="1" applyFill="1" applyBorder="1" applyAlignment="1">
      <alignment horizontal="center"/>
    </xf>
    <xf numFmtId="0" fontId="6" fillId="7" borderId="3" xfId="0" applyFont="1" applyFill="1" applyBorder="1" applyAlignment="1">
      <alignment horizontal="center"/>
    </xf>
    <xf numFmtId="0" fontId="6" fillId="7" borderId="3" xfId="0" applyFont="1" applyFill="1" applyBorder="1" applyAlignment="1">
      <alignment horizontal="center" vertical="center"/>
    </xf>
    <xf numFmtId="187" fontId="6" fillId="12" borderId="2" xfId="0" applyNumberFormat="1" applyFont="1" applyFill="1" applyBorder="1" applyAlignment="1">
      <alignment horizontal="center" vertical="center" wrapText="1"/>
    </xf>
    <xf numFmtId="187" fontId="6" fillId="10" borderId="2" xfId="0" applyNumberFormat="1" applyFont="1" applyFill="1" applyBorder="1" applyAlignment="1">
      <alignment horizontal="center" vertical="center" wrapText="1"/>
    </xf>
    <xf numFmtId="187" fontId="6" fillId="9" borderId="2" xfId="0" applyNumberFormat="1" applyFont="1" applyFill="1" applyBorder="1" applyAlignment="1">
      <alignment horizontal="center" vertical="center" wrapText="1"/>
    </xf>
    <xf numFmtId="187" fontId="6" fillId="13" borderId="2" xfId="0" applyNumberFormat="1" applyFont="1" applyFill="1" applyBorder="1" applyAlignment="1">
      <alignment horizontal="center" vertical="center" wrapText="1"/>
    </xf>
    <xf numFmtId="0" fontId="7" fillId="0" borderId="10" xfId="0" applyFont="1" applyBorder="1"/>
    <xf numFmtId="0" fontId="7" fillId="0" borderId="11" xfId="0" applyFont="1" applyBorder="1"/>
    <xf numFmtId="0" fontId="7" fillId="0" borderId="9" xfId="0" applyFont="1" applyBorder="1"/>
    <xf numFmtId="0" fontId="7" fillId="0" borderId="14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/>
    <xf numFmtId="0" fontId="7" fillId="0" borderId="6" xfId="0" applyFont="1" applyBorder="1" applyAlignment="1">
      <alignment horizontal="center"/>
    </xf>
    <xf numFmtId="0" fontId="7" fillId="0" borderId="7" xfId="0" applyFont="1" applyBorder="1"/>
    <xf numFmtId="9" fontId="7" fillId="0" borderId="16" xfId="1" applyNumberFormat="1" applyFont="1" applyBorder="1" applyAlignment="1">
      <alignment horizontal="center"/>
    </xf>
    <xf numFmtId="9" fontId="7" fillId="0" borderId="16" xfId="0" applyNumberFormat="1" applyFont="1" applyBorder="1" applyAlignment="1">
      <alignment horizontal="center"/>
    </xf>
    <xf numFmtId="9" fontId="7" fillId="0" borderId="0" xfId="1" applyNumberFormat="1" applyFont="1" applyBorder="1" applyAlignment="1">
      <alignment horizontal="center"/>
    </xf>
    <xf numFmtId="9" fontId="7" fillId="0" borderId="0" xfId="0" applyNumberFormat="1" applyFont="1" applyAlignment="1">
      <alignment horizontal="center"/>
    </xf>
    <xf numFmtId="187" fontId="6" fillId="3" borderId="2" xfId="0" applyNumberFormat="1" applyFont="1" applyFill="1" applyBorder="1" applyAlignment="1">
      <alignment horizontal="center" vertical="center" wrapText="1"/>
    </xf>
    <xf numFmtId="16" fontId="7" fillId="0" borderId="0" xfId="0" applyNumberFormat="1" applyFont="1"/>
    <xf numFmtId="0" fontId="7" fillId="3" borderId="2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/>
    </xf>
    <xf numFmtId="0" fontId="6" fillId="20" borderId="2" xfId="0" applyFont="1" applyFill="1" applyBorder="1" applyAlignment="1">
      <alignment horizontal="center"/>
    </xf>
    <xf numFmtId="0" fontId="6" fillId="16" borderId="6" xfId="0" applyFont="1" applyFill="1" applyBorder="1" applyAlignment="1">
      <alignment horizontal="center" vertical="center"/>
    </xf>
    <xf numFmtId="0" fontId="6" fillId="15" borderId="6" xfId="0" applyFont="1" applyFill="1" applyBorder="1" applyAlignment="1">
      <alignment horizontal="center"/>
    </xf>
    <xf numFmtId="49" fontId="7" fillId="0" borderId="0" xfId="0" applyNumberFormat="1" applyFont="1"/>
    <xf numFmtId="16" fontId="6" fillId="15" borderId="9" xfId="0" applyNumberFormat="1" applyFont="1" applyFill="1" applyBorder="1" applyAlignment="1">
      <alignment horizontal="center" vertical="center"/>
    </xf>
    <xf numFmtId="0" fontId="6" fillId="16" borderId="6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8" fillId="21" borderId="3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15" borderId="2" xfId="0" applyFont="1" applyFill="1" applyBorder="1" applyAlignment="1">
      <alignment horizontal="center" vertical="center"/>
    </xf>
    <xf numFmtId="0" fontId="6" fillId="15" borderId="6" xfId="0" applyFont="1" applyFill="1" applyBorder="1" applyAlignment="1">
      <alignment horizontal="center" vertical="center"/>
    </xf>
    <xf numFmtId="0" fontId="6" fillId="22" borderId="9" xfId="0" applyFont="1" applyFill="1" applyBorder="1" applyAlignment="1">
      <alignment horizontal="center"/>
    </xf>
    <xf numFmtId="0" fontId="6" fillId="22" borderId="13" xfId="0" applyFont="1" applyFill="1" applyBorder="1" applyAlignment="1">
      <alignment horizontal="center"/>
    </xf>
    <xf numFmtId="0" fontId="6" fillId="22" borderId="14" xfId="0" applyFont="1" applyFill="1" applyBorder="1" applyAlignment="1">
      <alignment horizontal="center"/>
    </xf>
    <xf numFmtId="0" fontId="6" fillId="22" borderId="15" xfId="0" applyFont="1" applyFill="1" applyBorder="1" applyAlignment="1">
      <alignment horizontal="center"/>
    </xf>
    <xf numFmtId="0" fontId="6" fillId="22" borderId="0" xfId="0" applyFont="1" applyFill="1" applyAlignment="1">
      <alignment horizontal="left"/>
    </xf>
    <xf numFmtId="0" fontId="6" fillId="22" borderId="13" xfId="0" applyFont="1" applyFill="1" applyBorder="1" applyAlignment="1">
      <alignment horizontal="left"/>
    </xf>
    <xf numFmtId="0" fontId="6" fillId="22" borderId="9" xfId="0" applyFont="1" applyFill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13" xfId="0" applyFont="1" applyBorder="1" applyAlignment="1">
      <alignment horizontal="left"/>
    </xf>
    <xf numFmtId="0" fontId="6" fillId="6" borderId="2" xfId="0" applyFont="1" applyFill="1" applyBorder="1" applyAlignment="1">
      <alignment horizontal="center"/>
    </xf>
    <xf numFmtId="0" fontId="6" fillId="22" borderId="1" xfId="0" applyFont="1" applyFill="1" applyBorder="1" applyAlignment="1">
      <alignment horizontal="left"/>
    </xf>
    <xf numFmtId="0" fontId="6" fillId="22" borderId="15" xfId="0" applyFont="1" applyFill="1" applyBorder="1" applyAlignment="1">
      <alignment horizontal="left"/>
    </xf>
    <xf numFmtId="187" fontId="6" fillId="11" borderId="3" xfId="0" applyNumberFormat="1" applyFont="1" applyFill="1" applyBorder="1" applyAlignment="1">
      <alignment horizontal="center"/>
    </xf>
    <xf numFmtId="0" fontId="6" fillId="6" borderId="4" xfId="0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/>
    </xf>
    <xf numFmtId="0" fontId="6" fillId="6" borderId="5" xfId="0" applyFont="1" applyFill="1" applyBorder="1" applyAlignment="1">
      <alignment horizontal="center"/>
    </xf>
    <xf numFmtId="0" fontId="7" fillId="0" borderId="14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6" fillId="5" borderId="8" xfId="0" applyFont="1" applyFill="1" applyBorder="1" applyAlignment="1">
      <alignment horizontal="left"/>
    </xf>
    <xf numFmtId="0" fontId="6" fillId="5" borderId="5" xfId="0" applyFont="1" applyFill="1" applyBorder="1" applyAlignment="1">
      <alignment horizontal="left"/>
    </xf>
    <xf numFmtId="0" fontId="6" fillId="18" borderId="1" xfId="0" applyFont="1" applyFill="1" applyBorder="1" applyAlignment="1">
      <alignment horizontal="left"/>
    </xf>
    <xf numFmtId="0" fontId="6" fillId="18" borderId="15" xfId="0" applyFont="1" applyFill="1" applyBorder="1" applyAlignment="1">
      <alignment horizontal="left"/>
    </xf>
    <xf numFmtId="0" fontId="6" fillId="6" borderId="3" xfId="0" applyFont="1" applyFill="1" applyBorder="1" applyAlignment="1">
      <alignment horizontal="center"/>
    </xf>
    <xf numFmtId="0" fontId="6" fillId="10" borderId="10" xfId="0" applyFont="1" applyFill="1" applyBorder="1" applyAlignment="1">
      <alignment horizontal="center" vertical="center"/>
    </xf>
    <xf numFmtId="0" fontId="6" fillId="10" borderId="14" xfId="0" applyFont="1" applyFill="1" applyBorder="1" applyAlignment="1">
      <alignment horizontal="center" vertical="center"/>
    </xf>
    <xf numFmtId="16" fontId="6" fillId="14" borderId="10" xfId="0" applyNumberFormat="1" applyFont="1" applyFill="1" applyBorder="1" applyAlignment="1">
      <alignment horizontal="center" vertical="center"/>
    </xf>
    <xf numFmtId="16" fontId="6" fillId="14" borderId="14" xfId="0" applyNumberFormat="1" applyFont="1" applyFill="1" applyBorder="1" applyAlignment="1">
      <alignment horizontal="center" vertical="center"/>
    </xf>
    <xf numFmtId="0" fontId="6" fillId="14" borderId="1" xfId="0" applyFont="1" applyFill="1" applyBorder="1" applyAlignment="1">
      <alignment horizontal="left"/>
    </xf>
    <xf numFmtId="0" fontId="6" fillId="14" borderId="15" xfId="0" applyFont="1" applyFill="1" applyBorder="1" applyAlignment="1">
      <alignment horizontal="left"/>
    </xf>
    <xf numFmtId="0" fontId="8" fillId="7" borderId="1" xfId="0" applyFont="1" applyFill="1" applyBorder="1" applyAlignment="1">
      <alignment horizontal="left"/>
    </xf>
    <xf numFmtId="0" fontId="8" fillId="7" borderId="15" xfId="0" applyFont="1" applyFill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49" fontId="6" fillId="15" borderId="2" xfId="0" applyNumberFormat="1" applyFont="1" applyFill="1" applyBorder="1" applyAlignment="1">
      <alignment horizontal="center" vertical="center"/>
    </xf>
    <xf numFmtId="49" fontId="6" fillId="15" borderId="6" xfId="0" applyNumberFormat="1" applyFont="1" applyFill="1" applyBorder="1" applyAlignment="1">
      <alignment horizontal="center" vertical="center"/>
    </xf>
    <xf numFmtId="0" fontId="6" fillId="9" borderId="11" xfId="0" applyFont="1" applyFill="1" applyBorder="1" applyAlignment="1">
      <alignment horizontal="left"/>
    </xf>
    <xf numFmtId="0" fontId="6" fillId="0" borderId="1" xfId="0" applyFont="1" applyBorder="1" applyAlignment="1">
      <alignment horizontal="center"/>
    </xf>
    <xf numFmtId="16" fontId="6" fillId="15" borderId="10" xfId="0" applyNumberFormat="1" applyFont="1" applyFill="1" applyBorder="1" applyAlignment="1">
      <alignment horizontal="center" vertical="center"/>
    </xf>
    <xf numFmtId="16" fontId="6" fillId="15" borderId="9" xfId="0" applyNumberFormat="1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/>
    </xf>
    <xf numFmtId="187" fontId="6" fillId="0" borderId="1" xfId="0" applyNumberFormat="1" applyFont="1" applyBorder="1" applyAlignment="1">
      <alignment horizontal="left"/>
    </xf>
    <xf numFmtId="187" fontId="6" fillId="0" borderId="0" xfId="0" applyNumberFormat="1" applyFont="1"/>
    <xf numFmtId="188" fontId="6" fillId="0" borderId="0" xfId="0" applyNumberFormat="1" applyFont="1" applyAlignment="1">
      <alignment horizontal="center"/>
    </xf>
    <xf numFmtId="187" fontId="6" fillId="0" borderId="0" xfId="0" applyNumberFormat="1" applyFont="1" applyAlignment="1">
      <alignment horizontal="center"/>
    </xf>
    <xf numFmtId="187" fontId="6" fillId="0" borderId="0" xfId="0" applyNumberFormat="1" applyFont="1" applyFill="1"/>
    <xf numFmtId="0" fontId="6" fillId="0" borderId="0" xfId="0" applyFont="1"/>
    <xf numFmtId="187" fontId="6" fillId="2" borderId="3" xfId="0" applyNumberFormat="1" applyFont="1" applyFill="1" applyBorder="1" applyAlignment="1">
      <alignment horizontal="center" vertical="center" wrapText="1"/>
    </xf>
    <xf numFmtId="187" fontId="6" fillId="6" borderId="3" xfId="0" applyNumberFormat="1" applyFont="1" applyFill="1" applyBorder="1" applyAlignment="1">
      <alignment horizontal="center"/>
    </xf>
    <xf numFmtId="187" fontId="6" fillId="6" borderId="3" xfId="0" applyNumberFormat="1" applyFont="1" applyFill="1" applyBorder="1" applyAlignment="1">
      <alignment horizontal="center"/>
    </xf>
    <xf numFmtId="187" fontId="6" fillId="9" borderId="3" xfId="0" applyNumberFormat="1" applyFont="1" applyFill="1" applyBorder="1" applyAlignment="1">
      <alignment horizontal="center"/>
    </xf>
    <xf numFmtId="187" fontId="6" fillId="0" borderId="9" xfId="0" applyNumberFormat="1" applyFont="1" applyFill="1" applyBorder="1" applyAlignment="1">
      <alignment horizontal="center"/>
    </xf>
    <xf numFmtId="187" fontId="6" fillId="0" borderId="9" xfId="0" applyNumberFormat="1" applyFont="1" applyBorder="1" applyAlignment="1">
      <alignment horizontal="center"/>
    </xf>
    <xf numFmtId="187" fontId="6" fillId="0" borderId="0" xfId="0" applyNumberFormat="1" applyFont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187" fontId="6" fillId="2" borderId="2" xfId="0" applyNumberFormat="1" applyFont="1" applyFill="1" applyBorder="1" applyAlignment="1">
      <alignment horizontal="center" vertical="center" wrapText="1"/>
    </xf>
    <xf numFmtId="187" fontId="6" fillId="2" borderId="10" xfId="0" applyNumberFormat="1" applyFont="1" applyFill="1" applyBorder="1" applyAlignment="1">
      <alignment horizontal="center" vertical="center" wrapText="1"/>
    </xf>
    <xf numFmtId="187" fontId="6" fillId="14" borderId="3" xfId="0" applyNumberFormat="1" applyFont="1" applyFill="1" applyBorder="1" applyAlignment="1">
      <alignment horizontal="center"/>
    </xf>
    <xf numFmtId="187" fontId="6" fillId="14" borderId="3" xfId="0" applyNumberFormat="1" applyFont="1" applyFill="1" applyBorder="1" applyAlignment="1">
      <alignment horizontal="center"/>
    </xf>
    <xf numFmtId="187" fontId="6" fillId="14" borderId="4" xfId="0" applyNumberFormat="1" applyFont="1" applyFill="1" applyBorder="1" applyAlignment="1">
      <alignment horizontal="center"/>
    </xf>
    <xf numFmtId="187" fontId="6" fillId="14" borderId="8" xfId="0" applyNumberFormat="1" applyFont="1" applyFill="1" applyBorder="1" applyAlignment="1">
      <alignment horizontal="center"/>
    </xf>
    <xf numFmtId="187" fontId="6" fillId="14" borderId="5" xfId="0" applyNumberFormat="1" applyFont="1" applyFill="1" applyBorder="1" applyAlignment="1">
      <alignment horizontal="center"/>
    </xf>
    <xf numFmtId="187" fontId="6" fillId="0" borderId="0" xfId="0" applyNumberFormat="1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 vertical="center" wrapText="1"/>
    </xf>
    <xf numFmtId="187" fontId="6" fillId="2" borderId="6" xfId="0" applyNumberFormat="1" applyFont="1" applyFill="1" applyBorder="1" applyAlignment="1">
      <alignment horizontal="center" vertical="center" wrapText="1"/>
    </xf>
    <xf numFmtId="187" fontId="6" fillId="2" borderId="14" xfId="0" applyNumberFormat="1" applyFont="1" applyFill="1" applyBorder="1" applyAlignment="1">
      <alignment horizontal="center" vertical="center" wrapText="1"/>
    </xf>
    <xf numFmtId="188" fontId="6" fillId="9" borderId="3" xfId="0" applyNumberFormat="1" applyFont="1" applyFill="1" applyBorder="1" applyAlignment="1">
      <alignment horizontal="center" vertical="center" wrapText="1"/>
    </xf>
    <xf numFmtId="187" fontId="6" fillId="9" borderId="3" xfId="0" applyNumberFormat="1" applyFont="1" applyFill="1" applyBorder="1" applyAlignment="1">
      <alignment horizontal="center" vertical="center" wrapText="1"/>
    </xf>
    <xf numFmtId="187" fontId="6" fillId="9" borderId="3" xfId="0" applyNumberFormat="1" applyFont="1" applyFill="1" applyBorder="1" applyAlignment="1">
      <alignment horizontal="center" vertical="center"/>
    </xf>
    <xf numFmtId="187" fontId="6" fillId="13" borderId="3" xfId="0" applyNumberFormat="1" applyFont="1" applyFill="1" applyBorder="1" applyAlignment="1">
      <alignment horizontal="center" vertical="center" wrapText="1"/>
    </xf>
    <xf numFmtId="187" fontId="6" fillId="11" borderId="3" xfId="0" applyNumberFormat="1" applyFont="1" applyFill="1" applyBorder="1" applyAlignment="1">
      <alignment horizontal="center" vertical="center" wrapText="1"/>
    </xf>
    <xf numFmtId="187" fontId="6" fillId="0" borderId="0" xfId="0" applyNumberFormat="1" applyFont="1" applyFill="1" applyBorder="1" applyAlignment="1">
      <alignment horizontal="center" vertical="center" wrapText="1"/>
    </xf>
    <xf numFmtId="187" fontId="6" fillId="0" borderId="0" xfId="0" applyNumberFormat="1" applyFont="1" applyAlignment="1">
      <alignment horizontal="center" vertical="center" wrapText="1"/>
    </xf>
    <xf numFmtId="0" fontId="6" fillId="0" borderId="3" xfId="0" applyFont="1" applyBorder="1" applyAlignment="1" applyProtection="1">
      <alignment horizontal="center"/>
      <protection hidden="1"/>
    </xf>
    <xf numFmtId="187" fontId="6" fillId="0" borderId="3" xfId="0" applyNumberFormat="1" applyFont="1" applyBorder="1" applyProtection="1">
      <protection hidden="1"/>
    </xf>
    <xf numFmtId="187" fontId="6" fillId="4" borderId="3" xfId="0" applyNumberFormat="1" applyFont="1" applyFill="1" applyBorder="1" applyProtection="1">
      <protection locked="0"/>
    </xf>
    <xf numFmtId="0" fontId="6" fillId="25" borderId="3" xfId="0" applyFont="1" applyFill="1" applyBorder="1" applyAlignment="1">
      <alignment horizontal="center"/>
    </xf>
    <xf numFmtId="187" fontId="9" fillId="5" borderId="3" xfId="1" applyNumberFormat="1" applyFont="1" applyFill="1" applyBorder="1" applyAlignment="1" applyProtection="1">
      <alignment horizontal="center"/>
      <protection locked="0"/>
    </xf>
    <xf numFmtId="189" fontId="6" fillId="6" borderId="3" xfId="1" applyNumberFormat="1" applyFont="1" applyFill="1" applyBorder="1" applyAlignment="1" applyProtection="1">
      <protection locked="0"/>
    </xf>
    <xf numFmtId="189" fontId="6" fillId="0" borderId="3" xfId="1" applyNumberFormat="1" applyFont="1" applyFill="1" applyBorder="1" applyAlignment="1" applyProtection="1">
      <alignment horizontal="center"/>
      <protection locked="0"/>
    </xf>
    <xf numFmtId="188" fontId="6" fillId="19" borderId="3" xfId="0" applyNumberFormat="1" applyFont="1" applyFill="1" applyBorder="1" applyAlignment="1" applyProtection="1">
      <alignment horizontal="center"/>
      <protection hidden="1"/>
    </xf>
    <xf numFmtId="189" fontId="6" fillId="3" borderId="3" xfId="1" applyNumberFormat="1" applyFont="1" applyFill="1" applyBorder="1" applyAlignment="1" applyProtection="1">
      <protection locked="0"/>
    </xf>
    <xf numFmtId="0" fontId="6" fillId="5" borderId="2" xfId="0" applyFont="1" applyFill="1" applyBorder="1" applyAlignment="1">
      <alignment horizontal="center"/>
    </xf>
    <xf numFmtId="189" fontId="9" fillId="6" borderId="3" xfId="1" applyNumberFormat="1" applyFont="1" applyFill="1" applyBorder="1" applyAlignment="1" applyProtection="1">
      <protection locked="0"/>
    </xf>
    <xf numFmtId="189" fontId="9" fillId="0" borderId="3" xfId="1" applyNumberFormat="1" applyFont="1" applyFill="1" applyBorder="1" applyAlignment="1" applyProtection="1">
      <alignment horizontal="center"/>
      <protection locked="0"/>
    </xf>
    <xf numFmtId="189" fontId="9" fillId="3" borderId="3" xfId="1" applyNumberFormat="1" applyFont="1" applyFill="1" applyBorder="1" applyAlignment="1" applyProtection="1">
      <protection locked="0"/>
    </xf>
    <xf numFmtId="187" fontId="6" fillId="5" borderId="3" xfId="0" applyNumberFormat="1" applyFont="1" applyFill="1" applyBorder="1"/>
    <xf numFmtId="187" fontId="6" fillId="0" borderId="0" xfId="0" applyNumberFormat="1" applyFont="1" applyFill="1" applyBorder="1"/>
    <xf numFmtId="189" fontId="6" fillId="0" borderId="0" xfId="0" applyNumberFormat="1" applyFont="1"/>
    <xf numFmtId="0" fontId="6" fillId="23" borderId="6" xfId="0" applyFont="1" applyFill="1" applyBorder="1" applyAlignment="1">
      <alignment horizontal="center"/>
    </xf>
    <xf numFmtId="188" fontId="8" fillId="7" borderId="3" xfId="0" applyNumberFormat="1" applyFont="1" applyFill="1" applyBorder="1" applyAlignment="1" applyProtection="1">
      <alignment horizontal="center"/>
      <protection hidden="1"/>
    </xf>
    <xf numFmtId="0" fontId="6" fillId="23" borderId="3" xfId="0" applyFont="1" applyFill="1" applyBorder="1" applyAlignment="1">
      <alignment horizontal="center"/>
    </xf>
    <xf numFmtId="187" fontId="6" fillId="18" borderId="3" xfId="0" applyNumberFormat="1" applyFont="1" applyFill="1" applyBorder="1"/>
    <xf numFmtId="0" fontId="6" fillId="23" borderId="2" xfId="0" applyFont="1" applyFill="1" applyBorder="1" applyAlignment="1">
      <alignment horizontal="center"/>
    </xf>
    <xf numFmtId="188" fontId="6" fillId="5" borderId="3" xfId="0" applyNumberFormat="1" applyFont="1" applyFill="1" applyBorder="1" applyAlignment="1" applyProtection="1">
      <alignment horizontal="center"/>
      <protection hidden="1"/>
    </xf>
    <xf numFmtId="187" fontId="8" fillId="7" borderId="3" xfId="1" applyNumberFormat="1" applyFont="1" applyFill="1" applyBorder="1" applyAlignment="1" applyProtection="1">
      <alignment horizontal="center"/>
      <protection locked="0"/>
    </xf>
    <xf numFmtId="0" fontId="6" fillId="23" borderId="7" xfId="0" applyFont="1" applyFill="1" applyBorder="1" applyAlignment="1">
      <alignment horizontal="center"/>
    </xf>
    <xf numFmtId="0" fontId="8" fillId="7" borderId="3" xfId="0" applyFont="1" applyFill="1" applyBorder="1" applyAlignment="1">
      <alignment horizontal="center"/>
    </xf>
    <xf numFmtId="189" fontId="8" fillId="7" borderId="3" xfId="1" applyNumberFormat="1" applyFont="1" applyFill="1" applyBorder="1" applyAlignment="1" applyProtection="1">
      <alignment horizontal="center"/>
      <protection locked="0"/>
    </xf>
    <xf numFmtId="0" fontId="6" fillId="25" borderId="2" xfId="0" applyFont="1" applyFill="1" applyBorder="1" applyAlignment="1">
      <alignment horizontal="center"/>
    </xf>
    <xf numFmtId="0" fontId="6" fillId="27" borderId="3" xfId="0" applyFont="1" applyFill="1" applyBorder="1" applyAlignment="1">
      <alignment horizontal="center"/>
    </xf>
    <xf numFmtId="189" fontId="6" fillId="16" borderId="3" xfId="1" applyNumberFormat="1" applyFont="1" applyFill="1" applyBorder="1" applyAlignment="1" applyProtection="1">
      <alignment horizontal="center"/>
      <protection locked="0"/>
    </xf>
    <xf numFmtId="0" fontId="6" fillId="24" borderId="3" xfId="0" applyFont="1" applyFill="1" applyBorder="1" applyAlignment="1">
      <alignment horizontal="center"/>
    </xf>
    <xf numFmtId="187" fontId="6" fillId="8" borderId="3" xfId="0" applyNumberFormat="1" applyFont="1" applyFill="1" applyBorder="1" applyProtection="1">
      <protection hidden="1"/>
    </xf>
    <xf numFmtId="0" fontId="6" fillId="5" borderId="7" xfId="0" applyFont="1" applyFill="1" applyBorder="1" applyAlignment="1">
      <alignment horizontal="center"/>
    </xf>
    <xf numFmtId="189" fontId="6" fillId="15" borderId="3" xfId="1" applyNumberFormat="1" applyFont="1" applyFill="1" applyBorder="1" applyAlignment="1" applyProtection="1">
      <alignment horizontal="center"/>
      <protection locked="0"/>
    </xf>
    <xf numFmtId="189" fontId="9" fillId="16" borderId="3" xfId="1" applyNumberFormat="1" applyFont="1" applyFill="1" applyBorder="1" applyAlignment="1" applyProtection="1">
      <alignment horizontal="center"/>
      <protection locked="0"/>
    </xf>
    <xf numFmtId="187" fontId="8" fillId="7" borderId="3" xfId="0" applyNumberFormat="1" applyFont="1" applyFill="1" applyBorder="1"/>
    <xf numFmtId="187" fontId="8" fillId="0" borderId="0" xfId="0" applyNumberFormat="1" applyFont="1" applyFill="1" applyBorder="1"/>
    <xf numFmtId="0" fontId="6" fillId="14" borderId="3" xfId="0" applyFont="1" applyFill="1" applyBorder="1" applyAlignment="1">
      <alignment horizontal="center"/>
    </xf>
    <xf numFmtId="189" fontId="9" fillId="15" borderId="3" xfId="1" applyNumberFormat="1" applyFont="1" applyFill="1" applyBorder="1" applyAlignment="1" applyProtection="1">
      <alignment horizontal="center"/>
      <protection locked="0"/>
    </xf>
    <xf numFmtId="187" fontId="6" fillId="14" borderId="3" xfId="0" applyNumberFormat="1" applyFont="1" applyFill="1" applyBorder="1"/>
    <xf numFmtId="0" fontId="6" fillId="24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25" borderId="6" xfId="0" applyFont="1" applyFill="1" applyBorder="1" applyAlignment="1">
      <alignment horizontal="center"/>
    </xf>
    <xf numFmtId="0" fontId="6" fillId="26" borderId="3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191" fontId="9" fillId="6" borderId="3" xfId="1" applyNumberFormat="1" applyFont="1" applyFill="1" applyBorder="1" applyAlignment="1" applyProtection="1">
      <protection locked="0"/>
    </xf>
    <xf numFmtId="191" fontId="9" fillId="3" borderId="3" xfId="1" applyNumberFormat="1" applyFont="1" applyFill="1" applyBorder="1" applyAlignment="1" applyProtection="1">
      <protection locked="0"/>
    </xf>
    <xf numFmtId="0" fontId="6" fillId="26" borderId="2" xfId="0" applyFont="1" applyFill="1" applyBorder="1" applyAlignment="1">
      <alignment horizontal="center"/>
    </xf>
    <xf numFmtId="187" fontId="6" fillId="0" borderId="1" xfId="0" applyNumberFormat="1" applyFont="1" applyBorder="1" applyAlignment="1">
      <alignment horizontal="center"/>
    </xf>
    <xf numFmtId="187" fontId="6" fillId="2" borderId="10" xfId="0" applyNumberFormat="1" applyFont="1" applyFill="1" applyBorder="1" applyAlignment="1">
      <alignment horizontal="center" vertical="center" wrapText="1"/>
    </xf>
    <xf numFmtId="187" fontId="6" fillId="9" borderId="4" xfId="0" applyNumberFormat="1" applyFont="1" applyFill="1" applyBorder="1" applyAlignment="1">
      <alignment horizontal="center"/>
    </xf>
    <xf numFmtId="187" fontId="6" fillId="9" borderId="8" xfId="0" applyNumberFormat="1" applyFont="1" applyFill="1" applyBorder="1" applyAlignment="1">
      <alignment horizontal="center"/>
    </xf>
    <xf numFmtId="187" fontId="6" fillId="9" borderId="5" xfId="0" applyNumberFormat="1" applyFont="1" applyFill="1" applyBorder="1" applyAlignment="1">
      <alignment horizontal="center"/>
    </xf>
    <xf numFmtId="187" fontId="6" fillId="5" borderId="4" xfId="0" applyNumberFormat="1" applyFont="1" applyFill="1" applyBorder="1" applyAlignment="1">
      <alignment horizontal="center"/>
    </xf>
    <xf numFmtId="187" fontId="6" fillId="5" borderId="8" xfId="0" applyNumberFormat="1" applyFont="1" applyFill="1" applyBorder="1" applyAlignment="1">
      <alignment horizontal="center"/>
    </xf>
    <xf numFmtId="187" fontId="6" fillId="5" borderId="5" xfId="0" applyNumberFormat="1" applyFont="1" applyFill="1" applyBorder="1" applyAlignment="1">
      <alignment horizontal="center"/>
    </xf>
    <xf numFmtId="187" fontId="6" fillId="2" borderId="7" xfId="0" applyNumberFormat="1" applyFont="1" applyFill="1" applyBorder="1" applyAlignment="1">
      <alignment horizontal="center" vertical="center" wrapText="1"/>
    </xf>
    <xf numFmtId="188" fontId="6" fillId="9" borderId="2" xfId="0" applyNumberFormat="1" applyFont="1" applyFill="1" applyBorder="1" applyAlignment="1">
      <alignment horizontal="center" vertical="center" wrapText="1"/>
    </xf>
    <xf numFmtId="187" fontId="6" fillId="9" borderId="8" xfId="0" applyNumberFormat="1" applyFont="1" applyFill="1" applyBorder="1" applyAlignment="1">
      <alignment horizontal="center" vertical="center"/>
    </xf>
    <xf numFmtId="187" fontId="6" fillId="12" borderId="3" xfId="0" applyNumberFormat="1" applyFont="1" applyFill="1" applyBorder="1" applyAlignment="1">
      <alignment horizontal="center" vertical="center" wrapText="1"/>
    </xf>
    <xf numFmtId="187" fontId="6" fillId="10" borderId="3" xfId="0" applyNumberFormat="1" applyFont="1" applyFill="1" applyBorder="1" applyAlignment="1">
      <alignment horizontal="center" vertical="center" wrapText="1"/>
    </xf>
    <xf numFmtId="187" fontId="6" fillId="6" borderId="3" xfId="0" applyNumberFormat="1" applyFont="1" applyFill="1" applyBorder="1" applyAlignment="1">
      <alignment horizontal="center" vertical="center" wrapText="1"/>
    </xf>
    <xf numFmtId="187" fontId="6" fillId="0" borderId="3" xfId="0" applyNumberFormat="1" applyFont="1" applyBorder="1" applyAlignment="1" applyProtection="1">
      <alignment horizontal="center"/>
      <protection hidden="1"/>
    </xf>
    <xf numFmtId="187" fontId="6" fillId="0" borderId="3" xfId="0" applyNumberFormat="1" applyFont="1" applyBorder="1" applyAlignment="1">
      <alignment horizontal="center"/>
    </xf>
    <xf numFmtId="188" fontId="6" fillId="0" borderId="3" xfId="0" applyNumberFormat="1" applyFont="1" applyBorder="1" applyAlignment="1">
      <alignment horizontal="center"/>
    </xf>
    <xf numFmtId="187" fontId="6" fillId="0" borderId="3" xfId="0" applyNumberFormat="1" applyFont="1" applyBorder="1"/>
    <xf numFmtId="1" fontId="6" fillId="0" borderId="3" xfId="0" applyNumberFormat="1" applyFont="1" applyBorder="1" applyAlignment="1">
      <alignment horizontal="center"/>
    </xf>
    <xf numFmtId="187" fontId="6" fillId="8" borderId="3" xfId="0" applyNumberFormat="1" applyFont="1" applyFill="1" applyBorder="1" applyAlignment="1" applyProtection="1">
      <alignment horizontal="center"/>
      <protection hidden="1"/>
    </xf>
    <xf numFmtId="1" fontId="6" fillId="9" borderId="3" xfId="0" applyNumberFormat="1" applyFont="1" applyFill="1" applyBorder="1" applyAlignment="1">
      <alignment horizontal="center"/>
    </xf>
    <xf numFmtId="190" fontId="6" fillId="0" borderId="3" xfId="1" applyNumberFormat="1" applyFont="1" applyBorder="1" applyAlignment="1">
      <alignment horizontal="center"/>
    </xf>
    <xf numFmtId="190" fontId="6" fillId="0" borderId="3" xfId="1" applyNumberFormat="1" applyFont="1" applyBorder="1" applyAlignment="1">
      <alignment horizontal="center" vertical="top"/>
    </xf>
    <xf numFmtId="190" fontId="6" fillId="9" borderId="3" xfId="1" applyNumberFormat="1" applyFont="1" applyFill="1" applyBorder="1" applyAlignment="1">
      <alignment horizontal="center"/>
    </xf>
    <xf numFmtId="190" fontId="6" fillId="9" borderId="3" xfId="1" applyNumberFormat="1" applyFont="1" applyFill="1" applyBorder="1" applyAlignment="1">
      <alignment horizontal="center" vertical="top"/>
    </xf>
    <xf numFmtId="187" fontId="6" fillId="5" borderId="3" xfId="0" applyNumberFormat="1" applyFont="1" applyFill="1" applyBorder="1" applyProtection="1">
      <protection hidden="1"/>
    </xf>
    <xf numFmtId="0" fontId="6" fillId="0" borderId="3" xfId="0" applyFont="1" applyBorder="1" applyAlignment="1">
      <alignment horizontal="center"/>
    </xf>
    <xf numFmtId="187" fontId="6" fillId="14" borderId="3" xfId="0" applyNumberFormat="1" applyFont="1" applyFill="1" applyBorder="1" applyProtection="1">
      <protection hidden="1"/>
    </xf>
    <xf numFmtId="187" fontId="6" fillId="18" borderId="3" xfId="0" applyNumberFormat="1" applyFont="1" applyFill="1" applyBorder="1" applyProtection="1">
      <protection hidden="1"/>
    </xf>
    <xf numFmtId="0" fontId="6" fillId="5" borderId="3" xfId="0" applyFont="1" applyFill="1" applyBorder="1" applyAlignment="1">
      <alignment horizontal="center"/>
    </xf>
    <xf numFmtId="0" fontId="6" fillId="25" borderId="7" xfId="0" applyFont="1" applyFill="1" applyBorder="1" applyAlignment="1">
      <alignment horizontal="center"/>
    </xf>
    <xf numFmtId="189" fontId="6" fillId="0" borderId="3" xfId="1" applyNumberFormat="1" applyFont="1" applyFill="1" applyBorder="1" applyAlignment="1" applyProtection="1">
      <protection locked="0"/>
    </xf>
    <xf numFmtId="1" fontId="6" fillId="0" borderId="3" xfId="0" applyNumberFormat="1" applyFont="1" applyBorder="1" applyAlignment="1">
      <alignment horizontal="center" vertical="center"/>
    </xf>
    <xf numFmtId="189" fontId="6" fillId="7" borderId="3" xfId="1" applyNumberFormat="1" applyFont="1" applyFill="1" applyBorder="1" applyAlignment="1" applyProtection="1">
      <alignment horizontal="center"/>
      <protection locked="0"/>
    </xf>
    <xf numFmtId="0" fontId="6" fillId="0" borderId="3" xfId="0" applyFont="1" applyBorder="1" applyAlignment="1">
      <alignment vertical="center"/>
    </xf>
    <xf numFmtId="1" fontId="6" fillId="0" borderId="3" xfId="0" applyNumberFormat="1" applyFont="1" applyBorder="1" applyAlignment="1">
      <alignment vertical="center"/>
    </xf>
  </cellXfs>
  <cellStyles count="3">
    <cellStyle name="Normal 2 2" xfId="2" xr:uid="{B0FA802A-87CF-4314-A415-3A4FF0E3D2F8}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5050"/>
      <color rgb="FFCCFFCC"/>
      <color rgb="FF99FFCC"/>
      <color rgb="FF98E6F0"/>
      <color rgb="FF7CDFEC"/>
      <color rgb="FF000099"/>
      <color rgb="FFF3AFE6"/>
      <color rgb="FFFFFF99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60960</xdr:rowOff>
    </xdr:from>
    <xdr:to>
      <xdr:col>3</xdr:col>
      <xdr:colOff>1539240</xdr:colOff>
      <xdr:row>21</xdr:row>
      <xdr:rowOff>188500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E571F3DF-D147-7FC4-1B34-32C031BDEC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27860"/>
          <a:ext cx="6233160" cy="30612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D9BAD-B4CC-4FA1-BE44-D1AA59A42D82}">
  <dimension ref="A2:H50"/>
  <sheetViews>
    <sheetView topLeftCell="A28" workbookViewId="0">
      <selection activeCell="A2" sqref="A2:E2"/>
    </sheetView>
  </sheetViews>
  <sheetFormatPr defaultRowHeight="21" x14ac:dyDescent="0.4"/>
  <cols>
    <col min="1" max="1" width="18.5" style="12" customWidth="1"/>
    <col min="2" max="2" width="19.5" style="12" customWidth="1"/>
    <col min="3" max="3" width="23.59765625" style="12" customWidth="1"/>
    <col min="4" max="4" width="21.296875" style="12" customWidth="1"/>
    <col min="5" max="5" width="27.296875" style="12" customWidth="1"/>
    <col min="6" max="16384" width="8.796875" style="12"/>
  </cols>
  <sheetData>
    <row r="2" spans="1:7" x14ac:dyDescent="0.4">
      <c r="A2" s="95" t="s">
        <v>246</v>
      </c>
      <c r="B2" s="95"/>
      <c r="C2" s="95"/>
      <c r="D2" s="95"/>
      <c r="E2" s="95"/>
      <c r="G2" s="44"/>
    </row>
    <row r="3" spans="1:7" s="13" customFormat="1" x14ac:dyDescent="0.4">
      <c r="A3" s="14" t="s">
        <v>293</v>
      </c>
      <c r="B3" s="41" t="s">
        <v>247</v>
      </c>
      <c r="C3" s="41" t="s">
        <v>249</v>
      </c>
      <c r="D3" s="41" t="s">
        <v>5</v>
      </c>
      <c r="E3" s="41" t="s">
        <v>4</v>
      </c>
    </row>
    <row r="4" spans="1:7" x14ac:dyDescent="0.4">
      <c r="A4" s="96" t="s">
        <v>294</v>
      </c>
      <c r="B4" s="92" t="s">
        <v>299</v>
      </c>
      <c r="C4" s="50" t="s">
        <v>306</v>
      </c>
      <c r="D4" s="15" t="s">
        <v>251</v>
      </c>
      <c r="E4" s="15" t="s">
        <v>209</v>
      </c>
      <c r="G4" s="36"/>
    </row>
    <row r="5" spans="1:7" x14ac:dyDescent="0.4">
      <c r="A5" s="97"/>
      <c r="B5" s="93"/>
      <c r="C5" s="51"/>
      <c r="D5" s="43" t="s">
        <v>252</v>
      </c>
      <c r="E5" s="43" t="s">
        <v>6</v>
      </c>
      <c r="G5" s="36"/>
    </row>
    <row r="6" spans="1:7" x14ac:dyDescent="0.4">
      <c r="A6" s="97"/>
      <c r="B6" s="92" t="s">
        <v>300</v>
      </c>
      <c r="C6" s="50" t="s">
        <v>295</v>
      </c>
      <c r="D6" s="15" t="s">
        <v>251</v>
      </c>
      <c r="E6" s="15" t="s">
        <v>209</v>
      </c>
    </row>
    <row r="7" spans="1:7" x14ac:dyDescent="0.4">
      <c r="A7" s="45"/>
      <c r="B7" s="93"/>
      <c r="C7" s="51"/>
      <c r="D7" s="43" t="s">
        <v>252</v>
      </c>
      <c r="E7" s="43" t="s">
        <v>6</v>
      </c>
    </row>
    <row r="8" spans="1:7" x14ac:dyDescent="0.4">
      <c r="A8" s="16" t="s">
        <v>296</v>
      </c>
      <c r="B8" s="46">
        <v>6</v>
      </c>
      <c r="C8" s="42" t="s">
        <v>248</v>
      </c>
      <c r="D8" s="46" t="s">
        <v>250</v>
      </c>
      <c r="E8" s="46" t="s">
        <v>208</v>
      </c>
    </row>
    <row r="9" spans="1:7" x14ac:dyDescent="0.4">
      <c r="A9" s="17" t="s">
        <v>297</v>
      </c>
      <c r="B9" s="17">
        <v>7</v>
      </c>
      <c r="C9" s="18" t="s">
        <v>248</v>
      </c>
      <c r="D9" s="17" t="s">
        <v>250</v>
      </c>
      <c r="E9" s="17" t="s">
        <v>208</v>
      </c>
    </row>
    <row r="10" spans="1:7" x14ac:dyDescent="0.4">
      <c r="A10" s="94" t="s">
        <v>298</v>
      </c>
      <c r="B10" s="94"/>
      <c r="C10" s="94"/>
      <c r="D10" s="94"/>
      <c r="E10" s="94"/>
    </row>
    <row r="23" spans="1:4" x14ac:dyDescent="0.4">
      <c r="A23" s="48" t="s">
        <v>253</v>
      </c>
      <c r="B23" s="48"/>
      <c r="C23" s="48"/>
      <c r="D23" s="48"/>
    </row>
    <row r="24" spans="1:4" x14ac:dyDescent="0.4">
      <c r="A24" s="47" t="s">
        <v>254</v>
      </c>
      <c r="B24" s="47"/>
      <c r="C24" s="49" t="s">
        <v>105</v>
      </c>
      <c r="D24" s="47"/>
    </row>
    <row r="25" spans="1:4" x14ac:dyDescent="0.4">
      <c r="A25" s="58" t="s">
        <v>257</v>
      </c>
      <c r="B25" s="57"/>
      <c r="C25" s="56" t="s">
        <v>258</v>
      </c>
      <c r="D25" s="57"/>
    </row>
    <row r="26" spans="1:4" x14ac:dyDescent="0.4">
      <c r="A26" s="58" t="s">
        <v>255</v>
      </c>
      <c r="B26" s="57"/>
      <c r="C26" s="56" t="s">
        <v>259</v>
      </c>
      <c r="D26" s="57"/>
    </row>
    <row r="27" spans="1:4" x14ac:dyDescent="0.4">
      <c r="A27" s="58" t="s">
        <v>256</v>
      </c>
      <c r="B27" s="57"/>
      <c r="C27" s="56" t="s">
        <v>260</v>
      </c>
      <c r="D27" s="57"/>
    </row>
    <row r="28" spans="1:4" x14ac:dyDescent="0.4">
      <c r="A28" s="52"/>
      <c r="B28" s="53"/>
      <c r="C28" s="56" t="s">
        <v>261</v>
      </c>
      <c r="D28" s="57"/>
    </row>
    <row r="29" spans="1:4" x14ac:dyDescent="0.4">
      <c r="A29" s="52"/>
      <c r="B29" s="53"/>
      <c r="C29" s="56" t="s">
        <v>263</v>
      </c>
      <c r="D29" s="57"/>
    </row>
    <row r="30" spans="1:4" x14ac:dyDescent="0.4">
      <c r="A30" s="52"/>
      <c r="B30" s="53"/>
      <c r="C30" s="56" t="s">
        <v>262</v>
      </c>
      <c r="D30" s="57"/>
    </row>
    <row r="31" spans="1:4" x14ac:dyDescent="0.4">
      <c r="A31" s="54"/>
      <c r="B31" s="55"/>
      <c r="C31" s="63" t="s">
        <v>264</v>
      </c>
      <c r="D31" s="64"/>
    </row>
    <row r="33" spans="1:8" x14ac:dyDescent="0.4">
      <c r="A33" s="65" t="s">
        <v>292</v>
      </c>
      <c r="B33" s="65"/>
      <c r="C33" s="65"/>
      <c r="D33" s="65"/>
      <c r="E33" s="65"/>
    </row>
    <row r="34" spans="1:8" x14ac:dyDescent="0.4">
      <c r="A34" s="19" t="s">
        <v>112</v>
      </c>
      <c r="B34" s="20" t="s">
        <v>113</v>
      </c>
      <c r="C34" s="21" t="s">
        <v>114</v>
      </c>
      <c r="D34" s="22" t="s">
        <v>111</v>
      </c>
      <c r="E34" s="35" t="s">
        <v>206</v>
      </c>
    </row>
    <row r="35" spans="1:8" ht="21" customHeight="1" x14ac:dyDescent="0.4">
      <c r="A35" s="28" t="s">
        <v>266</v>
      </c>
      <c r="B35" s="24" t="s">
        <v>268</v>
      </c>
      <c r="C35" s="23" t="s">
        <v>271</v>
      </c>
      <c r="D35" s="72" t="s">
        <v>273</v>
      </c>
      <c r="E35" s="37"/>
    </row>
    <row r="36" spans="1:8" x14ac:dyDescent="0.4">
      <c r="A36" s="29" t="s">
        <v>267</v>
      </c>
      <c r="B36" s="27" t="s">
        <v>267</v>
      </c>
      <c r="C36" s="26" t="s">
        <v>267</v>
      </c>
      <c r="D36" s="73"/>
      <c r="E36" s="38" t="s">
        <v>272</v>
      </c>
    </row>
    <row r="37" spans="1:8" x14ac:dyDescent="0.4">
      <c r="A37" s="30" t="s">
        <v>265</v>
      </c>
      <c r="B37" s="12" t="s">
        <v>269</v>
      </c>
      <c r="C37" s="25" t="s">
        <v>270</v>
      </c>
      <c r="D37" s="74" t="s">
        <v>287</v>
      </c>
      <c r="E37" s="38" t="s">
        <v>278</v>
      </c>
    </row>
    <row r="38" spans="1:8" x14ac:dyDescent="0.4">
      <c r="A38" s="29" t="s">
        <v>267</v>
      </c>
      <c r="B38" s="27" t="s">
        <v>267</v>
      </c>
      <c r="C38" s="26" t="s">
        <v>267</v>
      </c>
      <c r="D38" s="75"/>
      <c r="E38" s="39"/>
    </row>
    <row r="39" spans="1:8" ht="21.6" thickBot="1" x14ac:dyDescent="0.45">
      <c r="A39" s="31">
        <v>1</v>
      </c>
      <c r="B39" s="31">
        <v>1</v>
      </c>
      <c r="C39" s="31">
        <v>1</v>
      </c>
      <c r="D39" s="32">
        <v>1</v>
      </c>
    </row>
    <row r="40" spans="1:8" ht="21.6" thickTop="1" x14ac:dyDescent="0.4">
      <c r="A40" s="33"/>
      <c r="B40" s="33"/>
      <c r="C40" s="33"/>
      <c r="D40" s="34"/>
    </row>
    <row r="42" spans="1:8" x14ac:dyDescent="0.4">
      <c r="A42" s="66" t="s">
        <v>283</v>
      </c>
      <c r="B42" s="67"/>
      <c r="C42" s="67"/>
      <c r="D42" s="67"/>
      <c r="E42" s="67"/>
      <c r="F42" s="67"/>
      <c r="G42" s="67"/>
      <c r="H42" s="68"/>
    </row>
    <row r="43" spans="1:8" s="13" customFormat="1" x14ac:dyDescent="0.4">
      <c r="A43" s="40" t="s">
        <v>118</v>
      </c>
      <c r="B43" s="62" t="s">
        <v>275</v>
      </c>
      <c r="C43" s="62"/>
      <c r="D43" s="62"/>
      <c r="E43" s="80" t="s">
        <v>119</v>
      </c>
      <c r="F43" s="80"/>
      <c r="G43" s="80"/>
      <c r="H43" s="80"/>
    </row>
    <row r="44" spans="1:8" x14ac:dyDescent="0.4">
      <c r="A44" s="81" t="s">
        <v>277</v>
      </c>
      <c r="B44" s="89" t="s">
        <v>301</v>
      </c>
      <c r="C44" s="90"/>
      <c r="D44" s="91"/>
      <c r="E44" s="76" t="s">
        <v>279</v>
      </c>
      <c r="F44" s="76"/>
      <c r="G44" s="76"/>
      <c r="H44" s="77"/>
    </row>
    <row r="45" spans="1:8" x14ac:dyDescent="0.4">
      <c r="A45" s="82"/>
      <c r="B45" s="59" t="s">
        <v>288</v>
      </c>
      <c r="C45" s="60"/>
      <c r="D45" s="61"/>
      <c r="E45" s="78" t="s">
        <v>280</v>
      </c>
      <c r="F45" s="78"/>
      <c r="G45" s="78"/>
      <c r="H45" s="79"/>
    </row>
    <row r="46" spans="1:8" x14ac:dyDescent="0.4">
      <c r="A46" s="83" t="s">
        <v>276</v>
      </c>
      <c r="B46" s="59" t="s">
        <v>286</v>
      </c>
      <c r="C46" s="60"/>
      <c r="D46" s="61"/>
      <c r="E46" s="85" t="s">
        <v>281</v>
      </c>
      <c r="F46" s="85"/>
      <c r="G46" s="85"/>
      <c r="H46" s="86"/>
    </row>
    <row r="47" spans="1:8" x14ac:dyDescent="0.4">
      <c r="A47" s="84"/>
      <c r="B47" s="59" t="s">
        <v>302</v>
      </c>
      <c r="C47" s="60"/>
      <c r="D47" s="61"/>
      <c r="E47" s="87" t="s">
        <v>282</v>
      </c>
      <c r="F47" s="87"/>
      <c r="G47" s="87"/>
      <c r="H47" s="88"/>
    </row>
    <row r="48" spans="1:8" x14ac:dyDescent="0.4">
      <c r="A48" s="36"/>
      <c r="B48" s="59" t="s">
        <v>289</v>
      </c>
      <c r="C48" s="60"/>
      <c r="D48" s="61"/>
    </row>
    <row r="49" spans="2:4" x14ac:dyDescent="0.4">
      <c r="B49" s="59" t="s">
        <v>290</v>
      </c>
      <c r="C49" s="60"/>
      <c r="D49" s="61"/>
    </row>
    <row r="50" spans="2:4" x14ac:dyDescent="0.4">
      <c r="B50" s="69" t="s">
        <v>291</v>
      </c>
      <c r="C50" s="70"/>
      <c r="D50" s="71"/>
    </row>
  </sheetData>
  <mergeCells count="43">
    <mergeCell ref="A2:E2"/>
    <mergeCell ref="A4:A6"/>
    <mergeCell ref="A46:A47"/>
    <mergeCell ref="E46:H46"/>
    <mergeCell ref="E47:H47"/>
    <mergeCell ref="B47:D47"/>
    <mergeCell ref="B46:D46"/>
    <mergeCell ref="B48:D48"/>
    <mergeCell ref="B49:D49"/>
    <mergeCell ref="B50:D50"/>
    <mergeCell ref="D35:D36"/>
    <mergeCell ref="D37:D38"/>
    <mergeCell ref="B44:D44"/>
    <mergeCell ref="B45:D45"/>
    <mergeCell ref="B43:D43"/>
    <mergeCell ref="C30:D30"/>
    <mergeCell ref="C31:D31"/>
    <mergeCell ref="A33:E33"/>
    <mergeCell ref="A42:H42"/>
    <mergeCell ref="E44:H44"/>
    <mergeCell ref="E45:H45"/>
    <mergeCell ref="E43:H43"/>
    <mergeCell ref="A44:A45"/>
    <mergeCell ref="A29:B29"/>
    <mergeCell ref="A30:B30"/>
    <mergeCell ref="A31:B31"/>
    <mergeCell ref="C25:D25"/>
    <mergeCell ref="C26:D26"/>
    <mergeCell ref="C27:D27"/>
    <mergeCell ref="C28:D28"/>
    <mergeCell ref="C29:D29"/>
    <mergeCell ref="A25:B25"/>
    <mergeCell ref="A26:B26"/>
    <mergeCell ref="A27:B27"/>
    <mergeCell ref="A24:B24"/>
    <mergeCell ref="A23:D23"/>
    <mergeCell ref="C24:D24"/>
    <mergeCell ref="C4:C5"/>
    <mergeCell ref="A28:B28"/>
    <mergeCell ref="B4:B5"/>
    <mergeCell ref="C6:C7"/>
    <mergeCell ref="B6:B7"/>
    <mergeCell ref="A10:E10"/>
  </mergeCells>
  <phoneticPr fontId="5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0A0D5-16F8-47A3-9FE9-D2A1B15F21AB}">
  <dimension ref="A1:AN92"/>
  <sheetViews>
    <sheetView zoomScale="65" zoomScaleNormal="65" workbookViewId="0">
      <pane xSplit="4" ySplit="4" topLeftCell="E5" activePane="bottomRight" state="frozen"/>
      <selection pane="topRight" activeCell="F1" sqref="F1"/>
      <selection pane="bottomLeft" activeCell="A5" sqref="A5"/>
      <selection pane="bottomRight"/>
    </sheetView>
  </sheetViews>
  <sheetFormatPr defaultColWidth="9" defaultRowHeight="21" x14ac:dyDescent="0.4"/>
  <cols>
    <col min="1" max="1" width="4.5" style="104" customWidth="1"/>
    <col min="2" max="2" width="10" style="100" customWidth="1"/>
    <col min="3" max="3" width="5.59765625" style="100" customWidth="1"/>
    <col min="4" max="4" width="13.19921875" style="100" customWidth="1"/>
    <col min="5" max="5" width="11" style="101" customWidth="1"/>
    <col min="6" max="6" width="14.09765625" style="101" customWidth="1"/>
    <col min="7" max="7" width="16.796875" style="102" customWidth="1"/>
    <col min="8" max="8" width="14.8984375" style="102" customWidth="1"/>
    <col min="9" max="10" width="12.59765625" style="100" customWidth="1"/>
    <col min="11" max="11" width="14.8984375" style="102" customWidth="1"/>
    <col min="12" max="12" width="11" style="101" customWidth="1"/>
    <col min="13" max="13" width="14.09765625" style="101" customWidth="1"/>
    <col min="14" max="14" width="16.8984375" style="102" customWidth="1"/>
    <col min="15" max="15" width="11.19921875" style="102" customWidth="1"/>
    <col min="16" max="17" width="12.59765625" style="100" customWidth="1"/>
    <col min="18" max="18" width="14.8984375" style="102" customWidth="1"/>
    <col min="19" max="19" width="26.8984375" style="100" customWidth="1"/>
    <col min="20" max="20" width="20.296875" style="103" customWidth="1"/>
    <col min="21" max="21" width="14.59765625" style="100" hidden="1" customWidth="1"/>
    <col min="22" max="22" width="11.19921875" style="100" hidden="1" customWidth="1"/>
    <col min="23" max="24" width="9" style="100" hidden="1" customWidth="1"/>
    <col min="25" max="25" width="18.296875" style="100" hidden="1" customWidth="1"/>
    <col min="26" max="16384" width="9" style="100"/>
  </cols>
  <sheetData>
    <row r="1" spans="1:25" s="100" customFormat="1" x14ac:dyDescent="0.4">
      <c r="A1" s="99" t="s">
        <v>102</v>
      </c>
      <c r="E1" s="101"/>
      <c r="F1" s="101"/>
      <c r="G1" s="102"/>
      <c r="H1" s="102"/>
      <c r="K1" s="102"/>
      <c r="L1" s="101"/>
      <c r="M1" s="101"/>
      <c r="N1" s="102"/>
      <c r="O1" s="102"/>
      <c r="R1" s="102"/>
      <c r="T1" s="103"/>
    </row>
    <row r="2" spans="1:25" s="100" customFormat="1" x14ac:dyDescent="0.4">
      <c r="A2" s="104"/>
      <c r="B2" s="99"/>
      <c r="C2" s="99"/>
      <c r="D2" s="105" t="s">
        <v>3</v>
      </c>
      <c r="E2" s="106" t="s">
        <v>242</v>
      </c>
      <c r="F2" s="106"/>
      <c r="G2" s="106"/>
      <c r="H2" s="106"/>
      <c r="I2" s="106"/>
      <c r="J2" s="106"/>
      <c r="K2" s="107"/>
      <c r="L2" s="108" t="s">
        <v>240</v>
      </c>
      <c r="M2" s="108"/>
      <c r="N2" s="108"/>
      <c r="O2" s="108"/>
      <c r="P2" s="108"/>
      <c r="Q2" s="108"/>
      <c r="R2" s="108"/>
      <c r="S2" s="108"/>
      <c r="T2" s="109"/>
      <c r="U2" s="110" t="s">
        <v>312</v>
      </c>
      <c r="V2" s="111"/>
      <c r="W2" s="111"/>
      <c r="X2" s="111"/>
      <c r="Y2" s="111"/>
    </row>
    <row r="3" spans="1:25" s="100" customFormat="1" x14ac:dyDescent="0.4">
      <c r="A3" s="112" t="s">
        <v>0</v>
      </c>
      <c r="B3" s="113" t="s">
        <v>1</v>
      </c>
      <c r="C3" s="114" t="s">
        <v>2</v>
      </c>
      <c r="D3" s="105"/>
      <c r="E3" s="108" t="s">
        <v>103</v>
      </c>
      <c r="F3" s="108"/>
      <c r="G3" s="108"/>
      <c r="H3" s="108"/>
      <c r="I3" s="115" t="s">
        <v>115</v>
      </c>
      <c r="J3" s="115"/>
      <c r="K3" s="116"/>
      <c r="L3" s="108" t="s">
        <v>103</v>
      </c>
      <c r="M3" s="108"/>
      <c r="N3" s="108"/>
      <c r="O3" s="108"/>
      <c r="P3" s="117" t="s">
        <v>274</v>
      </c>
      <c r="Q3" s="118"/>
      <c r="R3" s="118"/>
      <c r="S3" s="119"/>
      <c r="T3" s="120"/>
    </row>
    <row r="4" spans="1:25" s="130" customFormat="1" ht="42" x14ac:dyDescent="0.4">
      <c r="A4" s="121"/>
      <c r="B4" s="122"/>
      <c r="C4" s="123"/>
      <c r="D4" s="105"/>
      <c r="E4" s="124" t="s">
        <v>104</v>
      </c>
      <c r="F4" s="125" t="s">
        <v>285</v>
      </c>
      <c r="G4" s="125" t="s">
        <v>284</v>
      </c>
      <c r="H4" s="126" t="s">
        <v>4</v>
      </c>
      <c r="I4" s="127" t="s">
        <v>118</v>
      </c>
      <c r="J4" s="128" t="s">
        <v>116</v>
      </c>
      <c r="K4" s="125" t="s">
        <v>304</v>
      </c>
      <c r="L4" s="124" t="s">
        <v>104</v>
      </c>
      <c r="M4" s="125" t="s">
        <v>211</v>
      </c>
      <c r="N4" s="125" t="s">
        <v>5</v>
      </c>
      <c r="O4" s="126" t="s">
        <v>4</v>
      </c>
      <c r="P4" s="127" t="s">
        <v>118</v>
      </c>
      <c r="Q4" s="128" t="s">
        <v>116</v>
      </c>
      <c r="R4" s="125" t="s">
        <v>304</v>
      </c>
      <c r="S4" s="127" t="s">
        <v>303</v>
      </c>
      <c r="T4" s="129"/>
      <c r="U4" s="130" t="s">
        <v>104</v>
      </c>
      <c r="V4" s="100" t="s">
        <v>311</v>
      </c>
      <c r="W4" s="100" t="s">
        <v>311</v>
      </c>
      <c r="X4" s="100" t="s">
        <v>311</v>
      </c>
      <c r="Y4" s="100" t="s">
        <v>311</v>
      </c>
    </row>
    <row r="5" spans="1:25" s="100" customFormat="1" x14ac:dyDescent="0.4">
      <c r="A5" s="131">
        <v>1</v>
      </c>
      <c r="B5" s="132" t="s">
        <v>7</v>
      </c>
      <c r="C5" s="133" t="s">
        <v>8</v>
      </c>
      <c r="D5" s="132" t="s">
        <v>123</v>
      </c>
      <c r="E5" s="134">
        <v>2</v>
      </c>
      <c r="F5" s="135">
        <v>0.67</v>
      </c>
      <c r="G5" s="136">
        <v>-51921843.119999997</v>
      </c>
      <c r="H5" s="137"/>
      <c r="I5" s="134">
        <v>2</v>
      </c>
      <c r="J5" s="138">
        <v>71.428571428571431</v>
      </c>
      <c r="K5" s="139">
        <v>-4326820.26</v>
      </c>
      <c r="L5" s="140">
        <v>0</v>
      </c>
      <c r="M5" s="135">
        <v>0.85</v>
      </c>
      <c r="N5" s="141">
        <v>133693795.62</v>
      </c>
      <c r="O5" s="142"/>
      <c r="P5" s="140">
        <v>0</v>
      </c>
      <c r="Q5" s="138">
        <v>71.428571428571402</v>
      </c>
      <c r="R5" s="143">
        <v>19099113.66</v>
      </c>
      <c r="S5" s="144" t="str">
        <f>_xlfn.CONCAT(U5&amp;Y5)</f>
        <v>ผ่านเกณฑ์-แนวโน้มปสภ.ดีขึ้น</v>
      </c>
      <c r="T5" s="145"/>
      <c r="U5" s="146" t="str">
        <f>IF($P5&gt;=4,"ไม่ผ่านเกณฑ์","ผ่านเกณฑ์")</f>
        <v>ผ่านเกณฑ์</v>
      </c>
      <c r="V5" s="100">
        <f>IF($Q5&gt;$J5,1,0)</f>
        <v>0</v>
      </c>
      <c r="W5" s="100">
        <f>IF(AND($J5=$Q5,$Q5=100),1,0)</f>
        <v>0</v>
      </c>
      <c r="X5" s="100">
        <f>IF(AND($J5=$Q5,$R5&gt;$K5),1,0)</f>
        <v>1</v>
      </c>
      <c r="Y5" s="100" t="str">
        <f>IF(OR($W5+$V5&gt;0,$W5+$X5&gt;0),"-แนวโน้มปสภ.ดีขึ้น","-แนวโน้มปสภ.ลดลง")</f>
        <v>-แนวโน้มปสภ.ดีขึ้น</v>
      </c>
    </row>
    <row r="6" spans="1:25" s="100" customFormat="1" x14ac:dyDescent="0.4">
      <c r="A6" s="131">
        <v>2</v>
      </c>
      <c r="B6" s="132" t="s">
        <v>7</v>
      </c>
      <c r="C6" s="133" t="s">
        <v>9</v>
      </c>
      <c r="D6" s="132" t="s">
        <v>124</v>
      </c>
      <c r="E6" s="147">
        <v>1</v>
      </c>
      <c r="F6" s="135">
        <v>4.0199999999999996</v>
      </c>
      <c r="G6" s="136">
        <v>-19637436.370000001</v>
      </c>
      <c r="H6" s="137"/>
      <c r="I6" s="147">
        <v>1</v>
      </c>
      <c r="J6" s="148">
        <v>14.285714285714285</v>
      </c>
      <c r="K6" s="136">
        <v>-1636453.0308333335</v>
      </c>
      <c r="L6" s="149">
        <v>1</v>
      </c>
      <c r="M6" s="135">
        <v>3.02</v>
      </c>
      <c r="N6" s="141">
        <v>-11606583.84</v>
      </c>
      <c r="O6" s="142"/>
      <c r="P6" s="149">
        <v>1</v>
      </c>
      <c r="Q6" s="148">
        <v>42.857142857142854</v>
      </c>
      <c r="R6" s="141">
        <v>-1658083.4057142858</v>
      </c>
      <c r="S6" s="144" t="str">
        <f t="shared" ref="S6:S69" si="0">_xlfn.CONCAT(U6&amp;Y6)</f>
        <v>ผ่านเกณฑ์-แนวโน้มปสภ.ดีขึ้น</v>
      </c>
      <c r="T6" s="145"/>
      <c r="U6" s="146" t="str">
        <f>IF($P6&gt;=4,"ไม่ผ่านเกณฑ์","ผ่านเกณฑ์")</f>
        <v>ผ่านเกณฑ์</v>
      </c>
      <c r="V6" s="100">
        <f>IF($Q6&gt;$J6,1,0)</f>
        <v>1</v>
      </c>
      <c r="W6" s="100">
        <f>IF(AND($J6=$Q6,$Q6=100),1,0)</f>
        <v>0</v>
      </c>
      <c r="X6" s="100">
        <f>IF(AND($J6=$Q6,$R6&gt;$K6),1,0)</f>
        <v>0</v>
      </c>
      <c r="Y6" s="100" t="str">
        <f>IF(OR($W6+$V6&gt;0,$W6+$X6&gt;0),"-แนวโน้มปสภ.ดีขึ้น","-แนวโน้มปสภ.ลดลง")</f>
        <v>-แนวโน้มปสภ.ดีขึ้น</v>
      </c>
    </row>
    <row r="7" spans="1:25" s="100" customFormat="1" x14ac:dyDescent="0.4">
      <c r="A7" s="131">
        <v>3</v>
      </c>
      <c r="B7" s="132" t="s">
        <v>7</v>
      </c>
      <c r="C7" s="133" t="s">
        <v>10</v>
      </c>
      <c r="D7" s="132" t="s">
        <v>125</v>
      </c>
      <c r="E7" s="149">
        <v>1</v>
      </c>
      <c r="F7" s="135">
        <v>5.0599999999999996</v>
      </c>
      <c r="G7" s="136">
        <v>-14448218.619999999</v>
      </c>
      <c r="H7" s="137"/>
      <c r="I7" s="149">
        <v>1</v>
      </c>
      <c r="J7" s="148">
        <v>28.571428571428569</v>
      </c>
      <c r="K7" s="139">
        <v>-1204018.2183333333</v>
      </c>
      <c r="L7" s="149">
        <v>1</v>
      </c>
      <c r="M7" s="135">
        <v>2.86</v>
      </c>
      <c r="N7" s="141">
        <v>-10750818.24</v>
      </c>
      <c r="O7" s="142"/>
      <c r="P7" s="149">
        <v>1</v>
      </c>
      <c r="Q7" s="148">
        <v>28.571428571428569</v>
      </c>
      <c r="R7" s="143">
        <v>-1535831.1771428571</v>
      </c>
      <c r="S7" s="150" t="str">
        <f t="shared" si="0"/>
        <v>ผ่านเกณฑ์-แนวโน้มปสภ.ลดลง</v>
      </c>
      <c r="T7" s="145"/>
      <c r="U7" s="146" t="str">
        <f>IF($P7&gt;=4,"ไม่ผ่านเกณฑ์","ผ่านเกณฑ์")</f>
        <v>ผ่านเกณฑ์</v>
      </c>
      <c r="V7" s="100">
        <f>IF($Q7&gt;$J7,1,0)</f>
        <v>0</v>
      </c>
      <c r="W7" s="100">
        <f>IF(AND($J7=$Q7,$Q7=100),1,0)</f>
        <v>0</v>
      </c>
      <c r="X7" s="100">
        <f>IF(AND($J7=$Q7,$R7&gt;$K7),1,0)</f>
        <v>0</v>
      </c>
      <c r="Y7" s="100" t="str">
        <f>IF(OR($W7+$V7&gt;0,$W7+$X7&gt;0),"-แนวโน้มปสภ.ดีขึ้น","-แนวโน้มปสภ.ลดลง")</f>
        <v>-แนวโน้มปสภ.ลดลง</v>
      </c>
    </row>
    <row r="8" spans="1:25" s="100" customFormat="1" x14ac:dyDescent="0.4">
      <c r="A8" s="131">
        <v>4</v>
      </c>
      <c r="B8" s="132" t="s">
        <v>7</v>
      </c>
      <c r="C8" s="133" t="s">
        <v>11</v>
      </c>
      <c r="D8" s="132" t="s">
        <v>126</v>
      </c>
      <c r="E8" s="149">
        <v>1</v>
      </c>
      <c r="F8" s="135">
        <v>2.81</v>
      </c>
      <c r="G8" s="136">
        <v>-13422614.66</v>
      </c>
      <c r="H8" s="137"/>
      <c r="I8" s="149">
        <v>1</v>
      </c>
      <c r="J8" s="148">
        <v>42.857142857142854</v>
      </c>
      <c r="K8" s="139">
        <v>-1118551.2216666667</v>
      </c>
      <c r="L8" s="149">
        <v>1</v>
      </c>
      <c r="M8" s="135">
        <v>1.25</v>
      </c>
      <c r="N8" s="141">
        <v>-17956851.98</v>
      </c>
      <c r="O8" s="142"/>
      <c r="P8" s="149">
        <v>1</v>
      </c>
      <c r="Q8" s="148">
        <v>42.857142857142854</v>
      </c>
      <c r="R8" s="143">
        <v>-2565264.5685714288</v>
      </c>
      <c r="S8" s="150" t="str">
        <f t="shared" si="0"/>
        <v>ผ่านเกณฑ์-แนวโน้มปสภ.ลดลง</v>
      </c>
      <c r="T8" s="145"/>
      <c r="U8" s="146" t="str">
        <f>IF($P8&gt;=4,"ไม่ผ่านเกณฑ์","ผ่านเกณฑ์")</f>
        <v>ผ่านเกณฑ์</v>
      </c>
      <c r="V8" s="100">
        <f>IF($Q8&gt;$J8,1,0)</f>
        <v>0</v>
      </c>
      <c r="W8" s="100">
        <f>IF(AND($J8=$Q8,$Q8=100),1,0)</f>
        <v>0</v>
      </c>
      <c r="X8" s="100">
        <f>IF(AND($J8=$Q8,$R8&gt;$K8),1,0)</f>
        <v>0</v>
      </c>
      <c r="Y8" s="100" t="str">
        <f>IF(OR($W8+$V8&gt;0,$W8+$X8&gt;0),"-แนวโน้มปสภ.ดีขึ้น","-แนวโน้มปสภ.ลดลง")</f>
        <v>-แนวโน้มปสภ.ลดลง</v>
      </c>
    </row>
    <row r="9" spans="1:25" s="100" customFormat="1" x14ac:dyDescent="0.4">
      <c r="A9" s="131">
        <v>5</v>
      </c>
      <c r="B9" s="132" t="s">
        <v>7</v>
      </c>
      <c r="C9" s="133" t="s">
        <v>12</v>
      </c>
      <c r="D9" s="132" t="s">
        <v>127</v>
      </c>
      <c r="E9" s="151">
        <v>1</v>
      </c>
      <c r="F9" s="135">
        <v>1.57</v>
      </c>
      <c r="G9" s="136">
        <v>-8094338.2699999996</v>
      </c>
      <c r="H9" s="137"/>
      <c r="I9" s="151">
        <v>1</v>
      </c>
      <c r="J9" s="148">
        <v>42.857142857142854</v>
      </c>
      <c r="K9" s="136">
        <v>-674528.18916666659</v>
      </c>
      <c r="L9" s="151">
        <v>1</v>
      </c>
      <c r="M9" s="135">
        <v>1.3</v>
      </c>
      <c r="N9" s="141">
        <v>-2407272.36</v>
      </c>
      <c r="O9" s="142"/>
      <c r="P9" s="151">
        <v>1</v>
      </c>
      <c r="Q9" s="148">
        <v>14.285714285714285</v>
      </c>
      <c r="R9" s="141">
        <v>-343896.0514285714</v>
      </c>
      <c r="S9" s="150" t="str">
        <f t="shared" si="0"/>
        <v>ผ่านเกณฑ์-แนวโน้มปสภ.ลดลง</v>
      </c>
      <c r="T9" s="145"/>
      <c r="U9" s="146" t="str">
        <f>IF($P9&gt;=4,"ไม่ผ่านเกณฑ์","ผ่านเกณฑ์")</f>
        <v>ผ่านเกณฑ์</v>
      </c>
      <c r="V9" s="100">
        <f>IF($Q9&gt;$J9,1,0)</f>
        <v>0</v>
      </c>
      <c r="W9" s="100">
        <f>IF(AND($J9=$Q9,$Q9=100),1,0)</f>
        <v>0</v>
      </c>
      <c r="X9" s="100">
        <f>IF(AND($J9=$Q9,$R9&gt;$K9),1,0)</f>
        <v>0</v>
      </c>
      <c r="Y9" s="100" t="str">
        <f>IF(OR($W9+$V9&gt;0,$W9+$X9&gt;0),"-แนวโน้มปสภ.ดีขึ้น","-แนวโน้มปสภ.ลดลง")</f>
        <v>-แนวโน้มปสภ.ลดลง</v>
      </c>
    </row>
    <row r="10" spans="1:25" s="100" customFormat="1" x14ac:dyDescent="0.4">
      <c r="A10" s="131">
        <v>6</v>
      </c>
      <c r="B10" s="132" t="s">
        <v>7</v>
      </c>
      <c r="C10" s="133" t="s">
        <v>13</v>
      </c>
      <c r="D10" s="132" t="s">
        <v>128</v>
      </c>
      <c r="E10" s="134">
        <v>2</v>
      </c>
      <c r="F10" s="135">
        <v>0.75</v>
      </c>
      <c r="G10" s="136">
        <v>-14415871.390000001</v>
      </c>
      <c r="H10" s="137"/>
      <c r="I10" s="134">
        <v>2</v>
      </c>
      <c r="J10" s="152">
        <v>71.428571428571431</v>
      </c>
      <c r="K10" s="136">
        <v>-1201322.6158333335</v>
      </c>
      <c r="L10" s="134">
        <v>2</v>
      </c>
      <c r="M10" s="153">
        <v>0.45</v>
      </c>
      <c r="N10" s="141">
        <v>-11937999.779999999</v>
      </c>
      <c r="O10" s="142"/>
      <c r="P10" s="134">
        <v>2</v>
      </c>
      <c r="Q10" s="152">
        <v>85.714285714285708</v>
      </c>
      <c r="R10" s="141">
        <v>-1705428.5399999998</v>
      </c>
      <c r="S10" s="144" t="str">
        <f t="shared" si="0"/>
        <v>ผ่านเกณฑ์-แนวโน้มปสภ.ดีขึ้น</v>
      </c>
      <c r="T10" s="145"/>
      <c r="U10" s="146" t="str">
        <f>IF($P10&gt;=4,"ไม่ผ่านเกณฑ์","ผ่านเกณฑ์")</f>
        <v>ผ่านเกณฑ์</v>
      </c>
      <c r="V10" s="100">
        <f>IF($Q10&gt;$J10,1,0)</f>
        <v>1</v>
      </c>
      <c r="W10" s="100">
        <f>IF(AND($J10=$Q10,$Q10=100),1,0)</f>
        <v>0</v>
      </c>
      <c r="X10" s="100">
        <f>IF(AND($J10=$Q10,$R10&gt;$K10),1,0)</f>
        <v>0</v>
      </c>
      <c r="Y10" s="100" t="str">
        <f>IF(OR($W10+$V10&gt;0,$W10+$X10&gt;0),"-แนวโน้มปสภ.ดีขึ้น","-แนวโน้มปสภ.ลดลง")</f>
        <v>-แนวโน้มปสภ.ดีขึ้น</v>
      </c>
    </row>
    <row r="11" spans="1:25" s="100" customFormat="1" x14ac:dyDescent="0.4">
      <c r="A11" s="131">
        <v>7</v>
      </c>
      <c r="B11" s="132" t="s">
        <v>7</v>
      </c>
      <c r="C11" s="133" t="s">
        <v>14</v>
      </c>
      <c r="D11" s="132" t="s">
        <v>129</v>
      </c>
      <c r="E11" s="147">
        <v>1</v>
      </c>
      <c r="F11" s="135">
        <v>3.97</v>
      </c>
      <c r="G11" s="136">
        <v>-19508749.859999999</v>
      </c>
      <c r="H11" s="137"/>
      <c r="I11" s="147">
        <v>1</v>
      </c>
      <c r="J11" s="152">
        <v>57.142857142857139</v>
      </c>
      <c r="K11" s="136">
        <v>-1625729.155</v>
      </c>
      <c r="L11" s="154">
        <v>1</v>
      </c>
      <c r="M11" s="135">
        <v>1.92</v>
      </c>
      <c r="N11" s="141">
        <v>-16470561.24</v>
      </c>
      <c r="O11" s="142"/>
      <c r="P11" s="154">
        <v>1</v>
      </c>
      <c r="Q11" s="152">
        <v>71.428571428571431</v>
      </c>
      <c r="R11" s="141">
        <v>-2352937.3199999998</v>
      </c>
      <c r="S11" s="144" t="str">
        <f t="shared" si="0"/>
        <v>ผ่านเกณฑ์-แนวโน้มปสภ.ดีขึ้น</v>
      </c>
      <c r="T11" s="145"/>
      <c r="U11" s="146" t="str">
        <f>IF($P11&gt;=4,"ไม่ผ่านเกณฑ์","ผ่านเกณฑ์")</f>
        <v>ผ่านเกณฑ์</v>
      </c>
      <c r="V11" s="100">
        <f>IF($Q11&gt;$J11,1,0)</f>
        <v>1</v>
      </c>
      <c r="W11" s="100">
        <f>IF(AND($J11=$Q11,$Q11=100),1,0)</f>
        <v>0</v>
      </c>
      <c r="X11" s="100">
        <f>IF(AND($J11=$Q11,$R11&gt;$K11),1,0)</f>
        <v>0</v>
      </c>
      <c r="Y11" s="100" t="str">
        <f>IF(OR($W11+$V11&gt;0,$W11+$X11&gt;0),"-แนวโน้มปสภ.ดีขึ้น","-แนวโน้มปสภ.ลดลง")</f>
        <v>-แนวโน้มปสภ.ดีขึ้น</v>
      </c>
    </row>
    <row r="12" spans="1:25" s="100" customFormat="1" x14ac:dyDescent="0.4">
      <c r="A12" s="131">
        <v>8</v>
      </c>
      <c r="B12" s="132" t="s">
        <v>7</v>
      </c>
      <c r="C12" s="133" t="s">
        <v>15</v>
      </c>
      <c r="D12" s="132" t="s">
        <v>130</v>
      </c>
      <c r="E12" s="149">
        <v>1</v>
      </c>
      <c r="F12" s="135">
        <v>1.61</v>
      </c>
      <c r="G12" s="136">
        <v>-26915093.91</v>
      </c>
      <c r="H12" s="137"/>
      <c r="I12" s="149">
        <v>1</v>
      </c>
      <c r="J12" s="148">
        <v>28.571428571428569</v>
      </c>
      <c r="K12" s="139">
        <v>-2242924.4925000002</v>
      </c>
      <c r="L12" s="134">
        <v>2</v>
      </c>
      <c r="M12" s="135">
        <v>0.74</v>
      </c>
      <c r="N12" s="141">
        <v>-23967679.059999999</v>
      </c>
      <c r="O12" s="142"/>
      <c r="P12" s="134">
        <v>2</v>
      </c>
      <c r="Q12" s="148">
        <v>28.571428571428569</v>
      </c>
      <c r="R12" s="143">
        <v>-3423954.1514285714</v>
      </c>
      <c r="S12" s="150" t="str">
        <f t="shared" si="0"/>
        <v>ผ่านเกณฑ์-แนวโน้มปสภ.ลดลง</v>
      </c>
      <c r="T12" s="145"/>
      <c r="U12" s="146" t="str">
        <f>IF($P12&gt;=4,"ไม่ผ่านเกณฑ์","ผ่านเกณฑ์")</f>
        <v>ผ่านเกณฑ์</v>
      </c>
      <c r="V12" s="100">
        <f>IF($Q12&gt;$J12,1,0)</f>
        <v>0</v>
      </c>
      <c r="W12" s="100">
        <f>IF(AND($J12=$Q12,$Q12=100),1,0)</f>
        <v>0</v>
      </c>
      <c r="X12" s="100">
        <f>IF(AND($J12=$Q12,$R12&gt;$K12),1,0)</f>
        <v>0</v>
      </c>
      <c r="Y12" s="100" t="str">
        <f>IF(OR($W12+$V12&gt;0,$W12+$X12&gt;0),"-แนวโน้มปสภ.ดีขึ้น","-แนวโน้มปสภ.ลดลง")</f>
        <v>-แนวโน้มปสภ.ลดลง</v>
      </c>
    </row>
    <row r="13" spans="1:25" s="100" customFormat="1" x14ac:dyDescent="0.4">
      <c r="A13" s="131">
        <v>9</v>
      </c>
      <c r="B13" s="132" t="s">
        <v>7</v>
      </c>
      <c r="C13" s="133" t="s">
        <v>16</v>
      </c>
      <c r="D13" s="132" t="s">
        <v>131</v>
      </c>
      <c r="E13" s="149">
        <v>1</v>
      </c>
      <c r="F13" s="135">
        <v>3.65</v>
      </c>
      <c r="G13" s="136">
        <v>-6963504.96</v>
      </c>
      <c r="H13" s="137"/>
      <c r="I13" s="149">
        <v>1</v>
      </c>
      <c r="J13" s="138">
        <v>57.142857142857139</v>
      </c>
      <c r="K13" s="139">
        <v>-580292.07999999996</v>
      </c>
      <c r="L13" s="147">
        <v>1</v>
      </c>
      <c r="M13" s="135">
        <v>1.87</v>
      </c>
      <c r="N13" s="141">
        <v>-10030311.51</v>
      </c>
      <c r="O13" s="142"/>
      <c r="P13" s="147">
        <v>1</v>
      </c>
      <c r="Q13" s="138">
        <v>57.142857142857139</v>
      </c>
      <c r="R13" s="143">
        <v>-1432901.6442857143</v>
      </c>
      <c r="S13" s="150" t="str">
        <f t="shared" si="0"/>
        <v>ผ่านเกณฑ์-แนวโน้มปสภ.ลดลง</v>
      </c>
      <c r="T13" s="145"/>
      <c r="U13" s="146" t="str">
        <f>IF($P13&gt;=4,"ไม่ผ่านเกณฑ์","ผ่านเกณฑ์")</f>
        <v>ผ่านเกณฑ์</v>
      </c>
      <c r="V13" s="100">
        <f>IF($Q13&gt;$J13,1,0)</f>
        <v>0</v>
      </c>
      <c r="W13" s="100">
        <f>IF(AND($J13=$Q13,$Q13=100),1,0)</f>
        <v>0</v>
      </c>
      <c r="X13" s="100">
        <f>IF(AND($J13=$Q13,$R13&gt;$K13),1,0)</f>
        <v>0</v>
      </c>
      <c r="Y13" s="100" t="str">
        <f>IF(OR($W13+$V13&gt;0,$W13+$X13&gt;0),"-แนวโน้มปสภ.ดีขึ้น","-แนวโน้มปสภ.ลดลง")</f>
        <v>-แนวโน้มปสภ.ลดลง</v>
      </c>
    </row>
    <row r="14" spans="1:25" s="100" customFormat="1" x14ac:dyDescent="0.4">
      <c r="A14" s="131">
        <v>10</v>
      </c>
      <c r="B14" s="132" t="s">
        <v>7</v>
      </c>
      <c r="C14" s="133" t="s">
        <v>17</v>
      </c>
      <c r="D14" s="132" t="s">
        <v>132</v>
      </c>
      <c r="E14" s="149">
        <v>1</v>
      </c>
      <c r="F14" s="135">
        <v>4.07</v>
      </c>
      <c r="G14" s="136">
        <v>-26212531.469999999</v>
      </c>
      <c r="H14" s="137"/>
      <c r="I14" s="149">
        <v>1</v>
      </c>
      <c r="J14" s="148">
        <v>28.571428571428569</v>
      </c>
      <c r="K14" s="136">
        <v>-2184377.6225000001</v>
      </c>
      <c r="L14" s="151">
        <v>1</v>
      </c>
      <c r="M14" s="135">
        <v>1.51</v>
      </c>
      <c r="N14" s="141">
        <v>-12608059.99</v>
      </c>
      <c r="O14" s="142"/>
      <c r="P14" s="151">
        <v>1</v>
      </c>
      <c r="Q14" s="152">
        <v>85.714285714285708</v>
      </c>
      <c r="R14" s="141">
        <v>-1801151.4271428571</v>
      </c>
      <c r="S14" s="144" t="str">
        <f t="shared" si="0"/>
        <v>ผ่านเกณฑ์-แนวโน้มปสภ.ดีขึ้น</v>
      </c>
      <c r="T14" s="145"/>
      <c r="U14" s="146" t="str">
        <f>IF($P14&gt;=4,"ไม่ผ่านเกณฑ์","ผ่านเกณฑ์")</f>
        <v>ผ่านเกณฑ์</v>
      </c>
      <c r="V14" s="100">
        <f>IF($Q14&gt;$J14,1,0)</f>
        <v>1</v>
      </c>
      <c r="W14" s="100">
        <f>IF(AND($J14=$Q14,$Q14=100),1,0)</f>
        <v>0</v>
      </c>
      <c r="X14" s="100">
        <f>IF(AND($J14=$Q14,$R14&gt;$K14),1,0)</f>
        <v>0</v>
      </c>
      <c r="Y14" s="100" t="str">
        <f>IF(OR($W14+$V14&gt;0,$W14+$X14&gt;0),"-แนวโน้มปสภ.ดีขึ้น","-แนวโน้มปสภ.ลดลง")</f>
        <v>-แนวโน้มปสภ.ดีขึ้น</v>
      </c>
    </row>
    <row r="15" spans="1:25" s="100" customFormat="1" x14ac:dyDescent="0.4">
      <c r="A15" s="131">
        <v>11</v>
      </c>
      <c r="B15" s="132" t="s">
        <v>7</v>
      </c>
      <c r="C15" s="133" t="s">
        <v>18</v>
      </c>
      <c r="D15" s="132" t="s">
        <v>133</v>
      </c>
      <c r="E15" s="155">
        <v>7</v>
      </c>
      <c r="F15" s="153">
        <v>0.21</v>
      </c>
      <c r="G15" s="136">
        <v>-19859450.609999999</v>
      </c>
      <c r="H15" s="156" t="s">
        <v>208</v>
      </c>
      <c r="I15" s="155">
        <v>7</v>
      </c>
      <c r="J15" s="138">
        <v>71.428571428571431</v>
      </c>
      <c r="K15" s="139">
        <v>-1654954.2175</v>
      </c>
      <c r="L15" s="157">
        <v>2</v>
      </c>
      <c r="M15" s="153">
        <v>0.26</v>
      </c>
      <c r="N15" s="141">
        <v>567486.79</v>
      </c>
      <c r="O15" s="142"/>
      <c r="P15" s="157">
        <v>2</v>
      </c>
      <c r="Q15" s="138">
        <v>71.428571428571431</v>
      </c>
      <c r="R15" s="143">
        <v>81069.541428571436</v>
      </c>
      <c r="S15" s="144" t="str">
        <f t="shared" si="0"/>
        <v>ผ่านเกณฑ์-แนวโน้มปสภ.ดีขึ้น</v>
      </c>
      <c r="T15" s="145"/>
      <c r="U15" s="146" t="str">
        <f>IF($P15&gt;=4,"ไม่ผ่านเกณฑ์","ผ่านเกณฑ์")</f>
        <v>ผ่านเกณฑ์</v>
      </c>
      <c r="V15" s="100">
        <f>IF($Q15&gt;$J15,1,0)</f>
        <v>0</v>
      </c>
      <c r="W15" s="100">
        <f>IF(AND($J15=$Q15,$Q15=100),1,0)</f>
        <v>0</v>
      </c>
      <c r="X15" s="100">
        <f>IF(AND($J15=$Q15,$R15&gt;$K15),1,0)</f>
        <v>1</v>
      </c>
      <c r="Y15" s="100" t="str">
        <f>IF(OR($W15+$V15&gt;0,$W15+$X15&gt;0),"-แนวโน้มปสภ.ดีขึ้น","-แนวโน้มปสภ.ลดลง")</f>
        <v>-แนวโน้มปสภ.ดีขึ้น</v>
      </c>
    </row>
    <row r="16" spans="1:25" s="100" customFormat="1" x14ac:dyDescent="0.4">
      <c r="A16" s="131">
        <v>12</v>
      </c>
      <c r="B16" s="132" t="s">
        <v>7</v>
      </c>
      <c r="C16" s="133" t="s">
        <v>19</v>
      </c>
      <c r="D16" s="132" t="s">
        <v>134</v>
      </c>
      <c r="E16" s="158">
        <v>6</v>
      </c>
      <c r="F16" s="153">
        <v>0.49</v>
      </c>
      <c r="G16" s="136">
        <v>-4988184.58</v>
      </c>
      <c r="H16" s="159" t="s">
        <v>208</v>
      </c>
      <c r="I16" s="158">
        <v>6</v>
      </c>
      <c r="J16" s="148">
        <v>42.857142857142854</v>
      </c>
      <c r="K16" s="136">
        <v>-415682.04833333334</v>
      </c>
      <c r="L16" s="160">
        <v>3</v>
      </c>
      <c r="M16" s="135">
        <v>0.52</v>
      </c>
      <c r="N16" s="141">
        <v>-411068.83</v>
      </c>
      <c r="O16" s="142"/>
      <c r="P16" s="160">
        <v>3</v>
      </c>
      <c r="Q16" s="152">
        <v>57.142857142857139</v>
      </c>
      <c r="R16" s="141">
        <v>-58724.118571428575</v>
      </c>
      <c r="S16" s="144" t="str">
        <f t="shared" si="0"/>
        <v>ผ่านเกณฑ์-แนวโน้มปสภ.ดีขึ้น</v>
      </c>
      <c r="T16" s="145"/>
      <c r="U16" s="146" t="str">
        <f>IF($P16&gt;=4,"ไม่ผ่านเกณฑ์","ผ่านเกณฑ์")</f>
        <v>ผ่านเกณฑ์</v>
      </c>
      <c r="V16" s="100">
        <f>IF($Q16&gt;$J16,1,0)</f>
        <v>1</v>
      </c>
      <c r="W16" s="100">
        <f>IF(AND($J16=$Q16,$Q16=100),1,0)</f>
        <v>0</v>
      </c>
      <c r="X16" s="100">
        <f>IF(AND($J16=$Q16,$R16&gt;$K16),1,0)</f>
        <v>0</v>
      </c>
      <c r="Y16" s="100" t="str">
        <f>IF(OR($W16+$V16&gt;0,$W16+$X16&gt;0),"-แนวโน้มปสภ.ดีขึ้น","-แนวโน้มปสภ.ลดลง")</f>
        <v>-แนวโน้มปสภ.ดีขึ้น</v>
      </c>
    </row>
    <row r="17" spans="1:25" s="100" customFormat="1" x14ac:dyDescent="0.4">
      <c r="A17" s="131">
        <v>13</v>
      </c>
      <c r="B17" s="132" t="s">
        <v>20</v>
      </c>
      <c r="C17" s="133" t="s">
        <v>21</v>
      </c>
      <c r="D17" s="161" t="s">
        <v>20</v>
      </c>
      <c r="E17" s="149">
        <v>1</v>
      </c>
      <c r="F17" s="135">
        <v>1.42</v>
      </c>
      <c r="G17" s="136">
        <v>-10915922.550000001</v>
      </c>
      <c r="H17" s="137"/>
      <c r="I17" s="149">
        <v>1</v>
      </c>
      <c r="J17" s="138">
        <v>57.142857142857139</v>
      </c>
      <c r="K17" s="139">
        <v>-909660.21250000002</v>
      </c>
      <c r="L17" s="147">
        <v>1</v>
      </c>
      <c r="M17" s="135">
        <v>1.33</v>
      </c>
      <c r="N17" s="141">
        <v>15779681.67</v>
      </c>
      <c r="O17" s="142"/>
      <c r="P17" s="147">
        <v>1</v>
      </c>
      <c r="Q17" s="138">
        <v>57.142857142857139</v>
      </c>
      <c r="R17" s="143">
        <v>2254240.2385714287</v>
      </c>
      <c r="S17" s="144" t="str">
        <f t="shared" si="0"/>
        <v>ผ่านเกณฑ์-แนวโน้มปสภ.ดีขึ้น</v>
      </c>
      <c r="T17" s="145"/>
      <c r="U17" s="146" t="str">
        <f>IF($P17&gt;=4,"ไม่ผ่านเกณฑ์","ผ่านเกณฑ์")</f>
        <v>ผ่านเกณฑ์</v>
      </c>
      <c r="V17" s="100">
        <f>IF($Q17&gt;$J17,1,0)</f>
        <v>0</v>
      </c>
      <c r="W17" s="100">
        <f>IF(AND($J17=$Q17,$Q17=100),1,0)</f>
        <v>0</v>
      </c>
      <c r="X17" s="100">
        <f>IF(AND($J17=$Q17,$R17&gt;$K17),1,0)</f>
        <v>1</v>
      </c>
      <c r="Y17" s="100" t="str">
        <f>IF(OR($W17+$V17&gt;0,$W17+$X17&gt;0),"-แนวโน้มปสภ.ดีขึ้น","-แนวโน้มปสภ.ลดลง")</f>
        <v>-แนวโน้มปสภ.ดีขึ้น</v>
      </c>
    </row>
    <row r="18" spans="1:25" s="100" customFormat="1" x14ac:dyDescent="0.4">
      <c r="A18" s="131">
        <v>14</v>
      </c>
      <c r="B18" s="132" t="s">
        <v>20</v>
      </c>
      <c r="C18" s="133" t="s">
        <v>22</v>
      </c>
      <c r="D18" s="161" t="s">
        <v>135</v>
      </c>
      <c r="E18" s="151">
        <v>1</v>
      </c>
      <c r="F18" s="135">
        <v>2.8</v>
      </c>
      <c r="G18" s="136">
        <v>-27781624.260000002</v>
      </c>
      <c r="H18" s="137"/>
      <c r="I18" s="151">
        <v>1</v>
      </c>
      <c r="J18" s="152">
        <v>85.714285714285708</v>
      </c>
      <c r="K18" s="136">
        <v>-2315135.355</v>
      </c>
      <c r="L18" s="151">
        <v>1</v>
      </c>
      <c r="M18" s="135">
        <v>1.56</v>
      </c>
      <c r="N18" s="141">
        <v>-10763810.43</v>
      </c>
      <c r="O18" s="142"/>
      <c r="P18" s="151">
        <v>1</v>
      </c>
      <c r="Q18" s="152">
        <v>100</v>
      </c>
      <c r="R18" s="141">
        <v>-1537687.2042857143</v>
      </c>
      <c r="S18" s="144" t="str">
        <f t="shared" si="0"/>
        <v>ผ่านเกณฑ์-แนวโน้มปสภ.ดีขึ้น</v>
      </c>
      <c r="T18" s="145"/>
      <c r="U18" s="146" t="str">
        <f>IF($P18&gt;=4,"ไม่ผ่านเกณฑ์","ผ่านเกณฑ์")</f>
        <v>ผ่านเกณฑ์</v>
      </c>
      <c r="V18" s="100">
        <f>IF($Q18&gt;$J18,1,0)</f>
        <v>1</v>
      </c>
      <c r="W18" s="100">
        <f>IF(AND($J18=$Q18,$Q18=100),1,0)</f>
        <v>0</v>
      </c>
      <c r="X18" s="100">
        <f>IF(AND($J18=$Q18,$R18&gt;$K18),1,0)</f>
        <v>0</v>
      </c>
      <c r="Y18" s="100" t="str">
        <f>IF(OR($W18+$V18&gt;0,$W18+$X18&gt;0),"-แนวโน้มปสภ.ดีขึ้น","-แนวโน้มปสภ.ลดลง")</f>
        <v>-แนวโน้มปสภ.ดีขึ้น</v>
      </c>
    </row>
    <row r="19" spans="1:25" s="100" customFormat="1" x14ac:dyDescent="0.4">
      <c r="A19" s="131">
        <v>15</v>
      </c>
      <c r="B19" s="132" t="s">
        <v>20</v>
      </c>
      <c r="C19" s="133" t="s">
        <v>23</v>
      </c>
      <c r="D19" s="161" t="s">
        <v>136</v>
      </c>
      <c r="E19" s="160">
        <v>3</v>
      </c>
      <c r="F19" s="135">
        <v>0.63</v>
      </c>
      <c r="G19" s="136">
        <v>-17716002.510000002</v>
      </c>
      <c r="H19" s="137"/>
      <c r="I19" s="160">
        <v>3</v>
      </c>
      <c r="J19" s="138">
        <v>85.714285714285708</v>
      </c>
      <c r="K19" s="139">
        <v>-1476333.5425000002</v>
      </c>
      <c r="L19" s="134">
        <v>2</v>
      </c>
      <c r="M19" s="135">
        <v>0.72</v>
      </c>
      <c r="N19" s="141">
        <v>-5213236.6500000004</v>
      </c>
      <c r="O19" s="142"/>
      <c r="P19" s="134">
        <v>2</v>
      </c>
      <c r="Q19" s="138">
        <v>85.714285714285708</v>
      </c>
      <c r="R19" s="143">
        <v>-744748.09285714291</v>
      </c>
      <c r="S19" s="144" t="str">
        <f t="shared" si="0"/>
        <v>ผ่านเกณฑ์-แนวโน้มปสภ.ดีขึ้น</v>
      </c>
      <c r="T19" s="145"/>
      <c r="U19" s="146" t="str">
        <f>IF($P19&gt;=4,"ไม่ผ่านเกณฑ์","ผ่านเกณฑ์")</f>
        <v>ผ่านเกณฑ์</v>
      </c>
      <c r="V19" s="100">
        <f>IF($Q19&gt;$J19,1,0)</f>
        <v>0</v>
      </c>
      <c r="W19" s="100">
        <f>IF(AND($J19=$Q19,$Q19=100),1,0)</f>
        <v>0</v>
      </c>
      <c r="X19" s="100">
        <f>IF(AND($J19=$Q19,$R19&gt;$K19),1,0)</f>
        <v>1</v>
      </c>
      <c r="Y19" s="100" t="str">
        <f>IF(OR($W19+$V19&gt;0,$W19+$X19&gt;0),"-แนวโน้มปสภ.ดีขึ้น","-แนวโน้มปสภ.ลดลง")</f>
        <v>-แนวโน้มปสภ.ดีขึ้น</v>
      </c>
    </row>
    <row r="20" spans="1:25" s="100" customFormat="1" x14ac:dyDescent="0.4">
      <c r="A20" s="131">
        <v>16</v>
      </c>
      <c r="B20" s="132" t="s">
        <v>20</v>
      </c>
      <c r="C20" s="133" t="s">
        <v>24</v>
      </c>
      <c r="D20" s="161" t="s">
        <v>137</v>
      </c>
      <c r="E20" s="147">
        <v>1</v>
      </c>
      <c r="F20" s="135">
        <v>1.1299999999999999</v>
      </c>
      <c r="G20" s="136">
        <v>-17902420.850000001</v>
      </c>
      <c r="H20" s="137"/>
      <c r="I20" s="147">
        <v>1</v>
      </c>
      <c r="J20" s="152">
        <v>57.142857142857139</v>
      </c>
      <c r="K20" s="136">
        <v>-1491868.4041666668</v>
      </c>
      <c r="L20" s="147">
        <v>1</v>
      </c>
      <c r="M20" s="135">
        <v>0.82</v>
      </c>
      <c r="N20" s="141">
        <v>-2125060.0499999998</v>
      </c>
      <c r="O20" s="142"/>
      <c r="P20" s="147">
        <v>1</v>
      </c>
      <c r="Q20" s="148">
        <v>42.857142857142854</v>
      </c>
      <c r="R20" s="141">
        <v>-303580.00714285712</v>
      </c>
      <c r="S20" s="150" t="str">
        <f t="shared" si="0"/>
        <v>ผ่านเกณฑ์-แนวโน้มปสภ.ลดลง</v>
      </c>
      <c r="T20" s="145"/>
      <c r="U20" s="146" t="str">
        <f>IF($P20&gt;=4,"ไม่ผ่านเกณฑ์","ผ่านเกณฑ์")</f>
        <v>ผ่านเกณฑ์</v>
      </c>
      <c r="V20" s="100">
        <f>IF($Q20&gt;$J20,1,0)</f>
        <v>0</v>
      </c>
      <c r="W20" s="100">
        <f>IF(AND($J20=$Q20,$Q20=100),1,0)</f>
        <v>0</v>
      </c>
      <c r="X20" s="100">
        <f>IF(AND($J20=$Q20,$R20&gt;$K20),1,0)</f>
        <v>0</v>
      </c>
      <c r="Y20" s="100" t="str">
        <f>IF(OR($W20+$V20&gt;0,$W20+$X20&gt;0),"-แนวโน้มปสภ.ดีขึ้น","-แนวโน้มปสภ.ลดลง")</f>
        <v>-แนวโน้มปสภ.ลดลง</v>
      </c>
    </row>
    <row r="21" spans="1:25" s="100" customFormat="1" x14ac:dyDescent="0.4">
      <c r="A21" s="131">
        <v>17</v>
      </c>
      <c r="B21" s="132" t="s">
        <v>20</v>
      </c>
      <c r="C21" s="133" t="s">
        <v>25</v>
      </c>
      <c r="D21" s="161" t="s">
        <v>138</v>
      </c>
      <c r="E21" s="149">
        <v>1</v>
      </c>
      <c r="F21" s="135">
        <v>3.3</v>
      </c>
      <c r="G21" s="136">
        <v>-19973062.289999999</v>
      </c>
      <c r="H21" s="137"/>
      <c r="I21" s="149">
        <v>1</v>
      </c>
      <c r="J21" s="152">
        <v>71.428571428571431</v>
      </c>
      <c r="K21" s="136">
        <v>-1664421.8574999999</v>
      </c>
      <c r="L21" s="149">
        <v>1</v>
      </c>
      <c r="M21" s="135">
        <v>1.79</v>
      </c>
      <c r="N21" s="141">
        <v>-11839033.689999999</v>
      </c>
      <c r="O21" s="142"/>
      <c r="P21" s="149">
        <v>1</v>
      </c>
      <c r="Q21" s="152">
        <v>85.714285714285708</v>
      </c>
      <c r="R21" s="141">
        <v>-1691290.527142857</v>
      </c>
      <c r="S21" s="144" t="str">
        <f t="shared" si="0"/>
        <v>ผ่านเกณฑ์-แนวโน้มปสภ.ดีขึ้น</v>
      </c>
      <c r="T21" s="145"/>
      <c r="U21" s="146" t="str">
        <f>IF($P21&gt;=4,"ไม่ผ่านเกณฑ์","ผ่านเกณฑ์")</f>
        <v>ผ่านเกณฑ์</v>
      </c>
      <c r="V21" s="100">
        <f>IF($Q21&gt;$J21,1,0)</f>
        <v>1</v>
      </c>
      <c r="W21" s="100">
        <f>IF(AND($J21=$Q21,$Q21=100),1,0)</f>
        <v>0</v>
      </c>
      <c r="X21" s="100">
        <f>IF(AND($J21=$Q21,$R21&gt;$K21),1,0)</f>
        <v>0</v>
      </c>
      <c r="Y21" s="100" t="str">
        <f>IF(OR($W21+$V21&gt;0,$W21+$X21&gt;0),"-แนวโน้มปสภ.ดีขึ้น","-แนวโน้มปสภ.ลดลง")</f>
        <v>-แนวโน้มปสภ.ดีขึ้น</v>
      </c>
    </row>
    <row r="22" spans="1:25" s="100" customFormat="1" x14ac:dyDescent="0.4">
      <c r="A22" s="131">
        <v>18</v>
      </c>
      <c r="B22" s="132" t="s">
        <v>20</v>
      </c>
      <c r="C22" s="133" t="s">
        <v>26</v>
      </c>
      <c r="D22" s="161" t="s">
        <v>139</v>
      </c>
      <c r="E22" s="149">
        <v>1</v>
      </c>
      <c r="F22" s="135">
        <v>2.36</v>
      </c>
      <c r="G22" s="136">
        <v>-6659812.7199999997</v>
      </c>
      <c r="H22" s="137"/>
      <c r="I22" s="149">
        <v>1</v>
      </c>
      <c r="J22" s="138">
        <v>57.142857142857139</v>
      </c>
      <c r="K22" s="139">
        <v>-554984.39333333331</v>
      </c>
      <c r="L22" s="162">
        <v>0</v>
      </c>
      <c r="M22" s="135">
        <v>2.15</v>
      </c>
      <c r="N22" s="141">
        <v>6913291.71</v>
      </c>
      <c r="O22" s="142"/>
      <c r="P22" s="162">
        <v>0</v>
      </c>
      <c r="Q22" s="138">
        <v>57.142857142857139</v>
      </c>
      <c r="R22" s="143">
        <v>987613.10142857139</v>
      </c>
      <c r="S22" s="144" t="str">
        <f t="shared" si="0"/>
        <v>ผ่านเกณฑ์-แนวโน้มปสภ.ดีขึ้น</v>
      </c>
      <c r="T22" s="145"/>
      <c r="U22" s="146" t="str">
        <f>IF($P22&gt;=4,"ไม่ผ่านเกณฑ์","ผ่านเกณฑ์")</f>
        <v>ผ่านเกณฑ์</v>
      </c>
      <c r="V22" s="100">
        <f>IF($Q22&gt;$J22,1,0)</f>
        <v>0</v>
      </c>
      <c r="W22" s="100">
        <f>IF(AND($J22=$Q22,$Q22=100),1,0)</f>
        <v>0</v>
      </c>
      <c r="X22" s="100">
        <f>IF(AND($J22=$Q22,$R22&gt;$K22),1,0)</f>
        <v>1</v>
      </c>
      <c r="Y22" s="100" t="str">
        <f>IF(OR($W22+$V22&gt;0,$W22+$X22&gt;0),"-แนวโน้มปสภ.ดีขึ้น","-แนวโน้มปสภ.ลดลง")</f>
        <v>-แนวโน้มปสภ.ดีขึ้น</v>
      </c>
    </row>
    <row r="23" spans="1:25" s="100" customFormat="1" x14ac:dyDescent="0.4">
      <c r="A23" s="131">
        <v>19</v>
      </c>
      <c r="B23" s="132" t="s">
        <v>20</v>
      </c>
      <c r="C23" s="133" t="s">
        <v>27</v>
      </c>
      <c r="D23" s="161" t="s">
        <v>140</v>
      </c>
      <c r="E23" s="151">
        <v>1</v>
      </c>
      <c r="F23" s="135">
        <v>2.11</v>
      </c>
      <c r="G23" s="136">
        <v>-21322040.710000001</v>
      </c>
      <c r="H23" s="137"/>
      <c r="I23" s="151">
        <v>1</v>
      </c>
      <c r="J23" s="138">
        <v>57.142857142857139</v>
      </c>
      <c r="K23" s="139">
        <v>-1776836.7258333333</v>
      </c>
      <c r="L23" s="151">
        <v>1</v>
      </c>
      <c r="M23" s="135">
        <v>0.92</v>
      </c>
      <c r="N23" s="141">
        <v>-8976380.6400000006</v>
      </c>
      <c r="O23" s="142"/>
      <c r="P23" s="151">
        <v>1</v>
      </c>
      <c r="Q23" s="138">
        <v>57.142857142857139</v>
      </c>
      <c r="R23" s="143">
        <v>-1282340.0914285716</v>
      </c>
      <c r="S23" s="144" t="str">
        <f t="shared" si="0"/>
        <v>ผ่านเกณฑ์-แนวโน้มปสภ.ดีขึ้น</v>
      </c>
      <c r="T23" s="145"/>
      <c r="U23" s="146" t="str">
        <f>IF($P23&gt;=4,"ไม่ผ่านเกณฑ์","ผ่านเกณฑ์")</f>
        <v>ผ่านเกณฑ์</v>
      </c>
      <c r="V23" s="100">
        <f>IF($Q23&gt;$J23,1,0)</f>
        <v>0</v>
      </c>
      <c r="W23" s="100">
        <f>IF(AND($J23=$Q23,$Q23=100),1,0)</f>
        <v>0</v>
      </c>
      <c r="X23" s="100">
        <f>IF(AND($J23=$Q23,$R23&gt;$K23),1,0)</f>
        <v>1</v>
      </c>
      <c r="Y23" s="100" t="str">
        <f>IF(OR($W23+$V23&gt;0,$W23+$X23&gt;0),"-แนวโน้มปสภ.ดีขึ้น","-แนวโน้มปสภ.ลดลง")</f>
        <v>-แนวโน้มปสภ.ดีขึ้น</v>
      </c>
    </row>
    <row r="24" spans="1:25" s="100" customFormat="1" x14ac:dyDescent="0.4">
      <c r="A24" s="131">
        <v>20</v>
      </c>
      <c r="B24" s="132" t="s">
        <v>20</v>
      </c>
      <c r="C24" s="133" t="s">
        <v>28</v>
      </c>
      <c r="D24" s="161" t="s">
        <v>141</v>
      </c>
      <c r="E24" s="158">
        <v>6</v>
      </c>
      <c r="F24" s="135">
        <v>0.59</v>
      </c>
      <c r="G24" s="136">
        <v>-15788085.5</v>
      </c>
      <c r="H24" s="163" t="s">
        <v>6</v>
      </c>
      <c r="I24" s="158">
        <v>6</v>
      </c>
      <c r="J24" s="152">
        <v>85.714285714285708</v>
      </c>
      <c r="K24" s="136">
        <v>-1315673.7916666667</v>
      </c>
      <c r="L24" s="160">
        <v>3</v>
      </c>
      <c r="M24" s="153">
        <v>0.4</v>
      </c>
      <c r="N24" s="141">
        <v>-2793948.45</v>
      </c>
      <c r="O24" s="142"/>
      <c r="P24" s="160">
        <v>3</v>
      </c>
      <c r="Q24" s="152">
        <v>71.428571428571431</v>
      </c>
      <c r="R24" s="141">
        <v>-399135.49285714288</v>
      </c>
      <c r="S24" s="150" t="str">
        <f t="shared" si="0"/>
        <v>ผ่านเกณฑ์-แนวโน้มปสภ.ลดลง</v>
      </c>
      <c r="T24" s="145"/>
      <c r="U24" s="146" t="str">
        <f>IF($P24&gt;=4,"ไม่ผ่านเกณฑ์","ผ่านเกณฑ์")</f>
        <v>ผ่านเกณฑ์</v>
      </c>
      <c r="V24" s="100">
        <f>IF($Q24&gt;$J24,1,0)</f>
        <v>0</v>
      </c>
      <c r="W24" s="100">
        <f>IF(AND($J24=$Q24,$Q24=100),1,0)</f>
        <v>0</v>
      </c>
      <c r="X24" s="100">
        <f>IF(AND($J24=$Q24,$R24&gt;$K24),1,0)</f>
        <v>0</v>
      </c>
      <c r="Y24" s="100" t="str">
        <f>IF(OR($W24+$V24&gt;0,$W24+$X24&gt;0),"-แนวโน้มปสภ.ดีขึ้น","-แนวโน้มปสภ.ลดลง")</f>
        <v>-แนวโน้มปสภ.ลดลง</v>
      </c>
    </row>
    <row r="25" spans="1:25" s="100" customFormat="1" x14ac:dyDescent="0.4">
      <c r="A25" s="131">
        <v>21</v>
      </c>
      <c r="B25" s="132" t="s">
        <v>29</v>
      </c>
      <c r="C25" s="133" t="s">
        <v>30</v>
      </c>
      <c r="D25" s="161" t="s">
        <v>29</v>
      </c>
      <c r="E25" s="149">
        <v>1</v>
      </c>
      <c r="F25" s="135">
        <v>0.56999999999999995</v>
      </c>
      <c r="G25" s="136">
        <v>43974917.259999998</v>
      </c>
      <c r="H25" s="137"/>
      <c r="I25" s="149">
        <v>1</v>
      </c>
      <c r="J25" s="138">
        <v>71.428571428571431</v>
      </c>
      <c r="K25" s="139">
        <v>3664576.438333333</v>
      </c>
      <c r="L25" s="162">
        <v>0</v>
      </c>
      <c r="M25" s="135">
        <v>0.81</v>
      </c>
      <c r="N25" s="141">
        <v>603331112.26999998</v>
      </c>
      <c r="O25" s="142"/>
      <c r="P25" s="162">
        <v>0</v>
      </c>
      <c r="Q25" s="138">
        <v>71.428571428571431</v>
      </c>
      <c r="R25" s="141">
        <v>86190158.895714283</v>
      </c>
      <c r="S25" s="144" t="str">
        <f t="shared" si="0"/>
        <v>ผ่านเกณฑ์-แนวโน้มปสภ.ดีขึ้น</v>
      </c>
      <c r="T25" s="145"/>
      <c r="U25" s="146" t="str">
        <f>IF($P25&gt;=4,"ไม่ผ่านเกณฑ์","ผ่านเกณฑ์")</f>
        <v>ผ่านเกณฑ์</v>
      </c>
      <c r="V25" s="100">
        <f>IF($Q25&gt;$J25,1,0)</f>
        <v>0</v>
      </c>
      <c r="W25" s="100">
        <f>IF(AND($J25=$Q25,$Q25=100),1,0)</f>
        <v>0</v>
      </c>
      <c r="X25" s="100">
        <f>IF(AND($J25=$Q25,$R25&gt;$K25),1,0)</f>
        <v>1</v>
      </c>
      <c r="Y25" s="100" t="str">
        <f>IF(OR($W25+$V25&gt;0,$W25+$X25&gt;0),"-แนวโน้มปสภ.ดีขึ้น","-แนวโน้มปสภ.ลดลง")</f>
        <v>-แนวโน้มปสภ.ดีขึ้น</v>
      </c>
    </row>
    <row r="26" spans="1:25" s="100" customFormat="1" x14ac:dyDescent="0.4">
      <c r="A26" s="131">
        <v>22</v>
      </c>
      <c r="B26" s="132" t="s">
        <v>29</v>
      </c>
      <c r="C26" s="133" t="s">
        <v>31</v>
      </c>
      <c r="D26" s="161" t="s">
        <v>142</v>
      </c>
      <c r="E26" s="151">
        <v>1</v>
      </c>
      <c r="F26" s="135">
        <v>6.74</v>
      </c>
      <c r="G26" s="136">
        <v>-767676.77</v>
      </c>
      <c r="H26" s="137"/>
      <c r="I26" s="151">
        <v>1</v>
      </c>
      <c r="J26" s="152">
        <v>100</v>
      </c>
      <c r="K26" s="136">
        <v>-63973.064166666671</v>
      </c>
      <c r="L26" s="151">
        <v>1</v>
      </c>
      <c r="M26" s="135">
        <v>2.46</v>
      </c>
      <c r="N26" s="141">
        <v>-4805453.4400000004</v>
      </c>
      <c r="O26" s="142"/>
      <c r="P26" s="151">
        <v>1</v>
      </c>
      <c r="Q26" s="152">
        <v>100</v>
      </c>
      <c r="R26" s="141">
        <v>-686493.34857142868</v>
      </c>
      <c r="S26" s="144" t="str">
        <f t="shared" si="0"/>
        <v>ผ่านเกณฑ์-แนวโน้มปสภ.ดีขึ้น</v>
      </c>
      <c r="T26" s="145"/>
      <c r="U26" s="146" t="str">
        <f>IF($P26&gt;=4,"ไม่ผ่านเกณฑ์","ผ่านเกณฑ์")</f>
        <v>ผ่านเกณฑ์</v>
      </c>
      <c r="V26" s="100">
        <f>IF($Q26&gt;$J26,1,0)</f>
        <v>0</v>
      </c>
      <c r="W26" s="100">
        <f>IF(AND($J26=$Q26,$Q26=100),1,0)</f>
        <v>1</v>
      </c>
      <c r="X26" s="100">
        <f>IF(AND($J26=$Q26,$R26&gt;$K26),1,0)</f>
        <v>0</v>
      </c>
      <c r="Y26" s="100" t="str">
        <f>IF(OR($W26+$V26&gt;0,$W26+$X26&gt;0),"-แนวโน้มปสภ.ดีขึ้น","-แนวโน้มปสภ.ลดลง")</f>
        <v>-แนวโน้มปสภ.ดีขึ้น</v>
      </c>
    </row>
    <row r="27" spans="1:25" s="100" customFormat="1" x14ac:dyDescent="0.4">
      <c r="A27" s="131">
        <v>23</v>
      </c>
      <c r="B27" s="132" t="s">
        <v>29</v>
      </c>
      <c r="C27" s="133" t="s">
        <v>32</v>
      </c>
      <c r="D27" s="161" t="s">
        <v>143</v>
      </c>
      <c r="E27" s="158">
        <v>6</v>
      </c>
      <c r="F27" s="153">
        <v>0.24</v>
      </c>
      <c r="G27" s="136">
        <v>-19577053.91</v>
      </c>
      <c r="H27" s="159" t="s">
        <v>208</v>
      </c>
      <c r="I27" s="158">
        <v>6</v>
      </c>
      <c r="J27" s="138">
        <v>71.428571428571431</v>
      </c>
      <c r="K27" s="139">
        <v>-1631421.1591666667</v>
      </c>
      <c r="L27" s="134">
        <v>2</v>
      </c>
      <c r="M27" s="135">
        <v>0.63</v>
      </c>
      <c r="N27" s="141">
        <v>3260841.82</v>
      </c>
      <c r="O27" s="142"/>
      <c r="P27" s="134">
        <v>2</v>
      </c>
      <c r="Q27" s="138">
        <v>71.428571428571431</v>
      </c>
      <c r="R27" s="141">
        <v>465834.54571428569</v>
      </c>
      <c r="S27" s="144" t="str">
        <f t="shared" si="0"/>
        <v>ผ่านเกณฑ์-แนวโน้มปสภ.ดีขึ้น</v>
      </c>
      <c r="T27" s="145"/>
      <c r="U27" s="146" t="str">
        <f>IF($P27&gt;=4,"ไม่ผ่านเกณฑ์","ผ่านเกณฑ์")</f>
        <v>ผ่านเกณฑ์</v>
      </c>
      <c r="V27" s="100">
        <f>IF($Q27&gt;$J27,1,0)</f>
        <v>0</v>
      </c>
      <c r="W27" s="100">
        <f>IF(AND($J27=$Q27,$Q27=100),1,0)</f>
        <v>0</v>
      </c>
      <c r="X27" s="100">
        <f>IF(AND($J27=$Q27,$R27&gt;$K27),1,0)</f>
        <v>1</v>
      </c>
      <c r="Y27" s="100" t="str">
        <f>IF(OR($W27+$V27&gt;0,$W27+$X27&gt;0),"-แนวโน้มปสภ.ดีขึ้น","-แนวโน้มปสภ.ลดลง")</f>
        <v>-แนวโน้มปสภ.ดีขึ้น</v>
      </c>
    </row>
    <row r="28" spans="1:25" s="100" customFormat="1" x14ac:dyDescent="0.4">
      <c r="A28" s="131">
        <v>24</v>
      </c>
      <c r="B28" s="132" t="s">
        <v>29</v>
      </c>
      <c r="C28" s="133" t="s">
        <v>33</v>
      </c>
      <c r="D28" s="161" t="s">
        <v>144</v>
      </c>
      <c r="E28" s="151">
        <v>1</v>
      </c>
      <c r="F28" s="135">
        <v>1.04</v>
      </c>
      <c r="G28" s="136">
        <v>-1895952.66</v>
      </c>
      <c r="H28" s="137"/>
      <c r="I28" s="151">
        <v>1</v>
      </c>
      <c r="J28" s="152">
        <v>71.428571428571431</v>
      </c>
      <c r="K28" s="136">
        <v>-157996.05499999999</v>
      </c>
      <c r="L28" s="162">
        <v>0</v>
      </c>
      <c r="M28" s="135">
        <v>1.2</v>
      </c>
      <c r="N28" s="141">
        <v>8677152.1300000008</v>
      </c>
      <c r="O28" s="142"/>
      <c r="P28" s="162">
        <v>0</v>
      </c>
      <c r="Q28" s="152">
        <v>85.714285714285708</v>
      </c>
      <c r="R28" s="141">
        <v>1239593.1614285714</v>
      </c>
      <c r="S28" s="144" t="str">
        <f t="shared" si="0"/>
        <v>ผ่านเกณฑ์-แนวโน้มปสภ.ดีขึ้น</v>
      </c>
      <c r="T28" s="145"/>
      <c r="U28" s="146" t="str">
        <f>IF($P28&gt;=4,"ไม่ผ่านเกณฑ์","ผ่านเกณฑ์")</f>
        <v>ผ่านเกณฑ์</v>
      </c>
      <c r="V28" s="100">
        <f>IF($Q28&gt;$J28,1,0)</f>
        <v>1</v>
      </c>
      <c r="W28" s="100">
        <f>IF(AND($J28=$Q28,$Q28=100),1,0)</f>
        <v>0</v>
      </c>
      <c r="X28" s="100">
        <f>IF(AND($J28=$Q28,$R28&gt;$K28),1,0)</f>
        <v>0</v>
      </c>
      <c r="Y28" s="100" t="str">
        <f>IF(OR($W28+$V28&gt;0,$W28+$X28&gt;0),"-แนวโน้มปสภ.ดีขึ้น","-แนวโน้มปสภ.ลดลง")</f>
        <v>-แนวโน้มปสภ.ดีขึ้น</v>
      </c>
    </row>
    <row r="29" spans="1:25" s="100" customFormat="1" x14ac:dyDescent="0.4">
      <c r="A29" s="131">
        <v>25</v>
      </c>
      <c r="B29" s="132" t="s">
        <v>29</v>
      </c>
      <c r="C29" s="133" t="s">
        <v>34</v>
      </c>
      <c r="D29" s="161" t="s">
        <v>145</v>
      </c>
      <c r="E29" s="158">
        <v>6</v>
      </c>
      <c r="F29" s="135">
        <v>0.55000000000000004</v>
      </c>
      <c r="G29" s="136">
        <v>-12373731.99</v>
      </c>
      <c r="H29" s="163" t="s">
        <v>6</v>
      </c>
      <c r="I29" s="158">
        <v>6</v>
      </c>
      <c r="J29" s="138">
        <v>71.428571428571431</v>
      </c>
      <c r="K29" s="139">
        <v>-1031144.3325</v>
      </c>
      <c r="L29" s="160">
        <v>3</v>
      </c>
      <c r="M29" s="153">
        <v>0.4</v>
      </c>
      <c r="N29" s="141">
        <v>869534.61</v>
      </c>
      <c r="O29" s="142"/>
      <c r="P29" s="160">
        <v>3</v>
      </c>
      <c r="Q29" s="138">
        <v>71.428571428571431</v>
      </c>
      <c r="R29" s="143">
        <v>124219.23</v>
      </c>
      <c r="S29" s="144" t="str">
        <f t="shared" si="0"/>
        <v>ผ่านเกณฑ์-แนวโน้มปสภ.ดีขึ้น</v>
      </c>
      <c r="T29" s="145"/>
      <c r="U29" s="146" t="str">
        <f>IF($P29&gt;=4,"ไม่ผ่านเกณฑ์","ผ่านเกณฑ์")</f>
        <v>ผ่านเกณฑ์</v>
      </c>
      <c r="V29" s="100">
        <f>IF($Q29&gt;$J29,1,0)</f>
        <v>0</v>
      </c>
      <c r="W29" s="100">
        <f>IF(AND($J29=$Q29,$Q29=100),1,0)</f>
        <v>0</v>
      </c>
      <c r="X29" s="100">
        <f>IF(AND($J29=$Q29,$R29&gt;$K29),1,0)</f>
        <v>1</v>
      </c>
      <c r="Y29" s="100" t="str">
        <f>IF(OR($W29+$V29&gt;0,$W29+$X29&gt;0),"-แนวโน้มปสภ.ดีขึ้น","-แนวโน้มปสภ.ลดลง")</f>
        <v>-แนวโน้มปสภ.ดีขึ้น</v>
      </c>
    </row>
    <row r="30" spans="1:25" s="100" customFormat="1" x14ac:dyDescent="0.4">
      <c r="A30" s="131">
        <v>26</v>
      </c>
      <c r="B30" s="132" t="s">
        <v>29</v>
      </c>
      <c r="C30" s="133" t="s">
        <v>35</v>
      </c>
      <c r="D30" s="161" t="s">
        <v>146</v>
      </c>
      <c r="E30" s="149">
        <v>1</v>
      </c>
      <c r="F30" s="135">
        <v>2.56</v>
      </c>
      <c r="G30" s="136">
        <v>-4185810.25</v>
      </c>
      <c r="H30" s="137"/>
      <c r="I30" s="149">
        <v>1</v>
      </c>
      <c r="J30" s="152">
        <v>57.142857142857139</v>
      </c>
      <c r="K30" s="136">
        <v>-348817.52083333331</v>
      </c>
      <c r="L30" s="147">
        <v>1</v>
      </c>
      <c r="M30" s="135">
        <v>1.1399999999999999</v>
      </c>
      <c r="N30" s="141">
        <v>-1396870.99</v>
      </c>
      <c r="O30" s="142"/>
      <c r="P30" s="147">
        <v>1</v>
      </c>
      <c r="Q30" s="152">
        <v>71.428571428571431</v>
      </c>
      <c r="R30" s="141">
        <v>-199552.99857142856</v>
      </c>
      <c r="S30" s="144" t="str">
        <f t="shared" si="0"/>
        <v>ผ่านเกณฑ์-แนวโน้มปสภ.ดีขึ้น</v>
      </c>
      <c r="T30" s="145"/>
      <c r="U30" s="146" t="str">
        <f>IF($P30&gt;=4,"ไม่ผ่านเกณฑ์","ผ่านเกณฑ์")</f>
        <v>ผ่านเกณฑ์</v>
      </c>
      <c r="V30" s="100">
        <f>IF($Q30&gt;$J30,1,0)</f>
        <v>1</v>
      </c>
      <c r="W30" s="100">
        <f>IF(AND($J30=$Q30,$Q30=100),1,0)</f>
        <v>0</v>
      </c>
      <c r="X30" s="100">
        <f>IF(AND($J30=$Q30,$R30&gt;$K30),1,0)</f>
        <v>0</v>
      </c>
      <c r="Y30" s="100" t="str">
        <f>IF(OR($W30+$V30&gt;0,$W30+$X30&gt;0),"-แนวโน้มปสภ.ดีขึ้น","-แนวโน้มปสภ.ลดลง")</f>
        <v>-แนวโน้มปสภ.ดีขึ้น</v>
      </c>
    </row>
    <row r="31" spans="1:25" s="100" customFormat="1" x14ac:dyDescent="0.4">
      <c r="A31" s="131">
        <v>27</v>
      </c>
      <c r="B31" s="132" t="s">
        <v>29</v>
      </c>
      <c r="C31" s="133" t="s">
        <v>36</v>
      </c>
      <c r="D31" s="161" t="s">
        <v>147</v>
      </c>
      <c r="E31" s="151">
        <v>1</v>
      </c>
      <c r="F31" s="135">
        <v>2.1</v>
      </c>
      <c r="G31" s="136">
        <v>-5579587.9199999999</v>
      </c>
      <c r="H31" s="137"/>
      <c r="I31" s="151">
        <v>1</v>
      </c>
      <c r="J31" s="138">
        <v>57.142857142857139</v>
      </c>
      <c r="K31" s="139">
        <v>-464965.66</v>
      </c>
      <c r="L31" s="149">
        <v>1</v>
      </c>
      <c r="M31" s="135">
        <v>0.96</v>
      </c>
      <c r="N31" s="141">
        <v>-9864776.9700000007</v>
      </c>
      <c r="O31" s="142"/>
      <c r="P31" s="149">
        <v>1</v>
      </c>
      <c r="Q31" s="138">
        <v>57.142857142857139</v>
      </c>
      <c r="R31" s="143">
        <v>-1409253.8528571429</v>
      </c>
      <c r="S31" s="150" t="str">
        <f t="shared" si="0"/>
        <v>ผ่านเกณฑ์-แนวโน้มปสภ.ลดลง</v>
      </c>
      <c r="T31" s="145"/>
      <c r="U31" s="146" t="str">
        <f>IF($P31&gt;=4,"ไม่ผ่านเกณฑ์","ผ่านเกณฑ์")</f>
        <v>ผ่านเกณฑ์</v>
      </c>
      <c r="V31" s="100">
        <f>IF($Q31&gt;$J31,1,0)</f>
        <v>0</v>
      </c>
      <c r="W31" s="100">
        <f>IF(AND($J31=$Q31,$Q31=100),1,0)</f>
        <v>0</v>
      </c>
      <c r="X31" s="100">
        <f>IF(AND($J31=$Q31,$R31&gt;$K31),1,0)</f>
        <v>0</v>
      </c>
      <c r="Y31" s="100" t="str">
        <f>IF(OR($W31+$V31&gt;0,$W31+$X31&gt;0),"-แนวโน้มปสภ.ดีขึ้น","-แนวโน้มปสภ.ลดลง")</f>
        <v>-แนวโน้มปสภ.ลดลง</v>
      </c>
    </row>
    <row r="32" spans="1:25" s="100" customFormat="1" x14ac:dyDescent="0.4">
      <c r="A32" s="131">
        <v>28</v>
      </c>
      <c r="B32" s="132" t="s">
        <v>29</v>
      </c>
      <c r="C32" s="133" t="s">
        <v>37</v>
      </c>
      <c r="D32" s="161" t="s">
        <v>148</v>
      </c>
      <c r="E32" s="158">
        <v>6</v>
      </c>
      <c r="F32" s="135">
        <v>0.59</v>
      </c>
      <c r="G32" s="136">
        <v>-16090427.619999999</v>
      </c>
      <c r="H32" s="163" t="s">
        <v>6</v>
      </c>
      <c r="I32" s="158">
        <v>6</v>
      </c>
      <c r="J32" s="138">
        <v>85.714285714285708</v>
      </c>
      <c r="K32" s="139">
        <v>-1340868.9683333333</v>
      </c>
      <c r="L32" s="158">
        <v>6</v>
      </c>
      <c r="M32" s="153">
        <v>0.25</v>
      </c>
      <c r="N32" s="141">
        <v>-23020878.989999998</v>
      </c>
      <c r="O32" s="164" t="s">
        <v>208</v>
      </c>
      <c r="P32" s="158">
        <v>6</v>
      </c>
      <c r="Q32" s="138">
        <v>85.714285714285708</v>
      </c>
      <c r="R32" s="143">
        <v>-3288696.9985714285</v>
      </c>
      <c r="S32" s="165" t="str">
        <f t="shared" si="0"/>
        <v>ไม่ผ่านเกณฑ์-แนวโน้มปสภ.ลดลง</v>
      </c>
      <c r="T32" s="166"/>
      <c r="U32" s="146" t="str">
        <f>IF($P32&gt;=4,"ไม่ผ่านเกณฑ์","ผ่านเกณฑ์")</f>
        <v>ไม่ผ่านเกณฑ์</v>
      </c>
      <c r="V32" s="100">
        <f>IF($Q32&gt;$J32,1,0)</f>
        <v>0</v>
      </c>
      <c r="W32" s="100">
        <f>IF(AND($J32=$Q32,$Q32=100),1,0)</f>
        <v>0</v>
      </c>
      <c r="X32" s="100">
        <f>IF(AND($J32=$Q32,$R32&gt;$K32),1,0)</f>
        <v>0</v>
      </c>
      <c r="Y32" s="100" t="str">
        <f>IF(OR($W32+$V32&gt;0,$W32+$X32&gt;0),"-แนวโน้มปสภ.ดีขึ้น","-แนวโน้มปสภ.ลดลง")</f>
        <v>-แนวโน้มปสภ.ลดลง</v>
      </c>
    </row>
    <row r="33" spans="1:25" s="100" customFormat="1" x14ac:dyDescent="0.4">
      <c r="A33" s="131">
        <v>29</v>
      </c>
      <c r="B33" s="132" t="s">
        <v>29</v>
      </c>
      <c r="C33" s="133" t="s">
        <v>38</v>
      </c>
      <c r="D33" s="161" t="s">
        <v>149</v>
      </c>
      <c r="E33" s="157">
        <v>2</v>
      </c>
      <c r="F33" s="135">
        <v>0.84</v>
      </c>
      <c r="G33" s="136">
        <v>-6523773.4299999997</v>
      </c>
      <c r="H33" s="137"/>
      <c r="I33" s="157">
        <v>2</v>
      </c>
      <c r="J33" s="152">
        <v>71.428571428571431</v>
      </c>
      <c r="K33" s="136">
        <v>-543647.78583333327</v>
      </c>
      <c r="L33" s="134">
        <v>2</v>
      </c>
      <c r="M33" s="135">
        <v>0.68</v>
      </c>
      <c r="N33" s="141">
        <v>-1214209.42</v>
      </c>
      <c r="O33" s="142"/>
      <c r="P33" s="134">
        <v>2</v>
      </c>
      <c r="Q33" s="152">
        <v>100</v>
      </c>
      <c r="R33" s="141">
        <v>-173458.48857142855</v>
      </c>
      <c r="S33" s="144" t="str">
        <f t="shared" si="0"/>
        <v>ผ่านเกณฑ์-แนวโน้มปสภ.ดีขึ้น</v>
      </c>
      <c r="T33" s="145"/>
      <c r="U33" s="146" t="str">
        <f>IF($P33&gt;=4,"ไม่ผ่านเกณฑ์","ผ่านเกณฑ์")</f>
        <v>ผ่านเกณฑ์</v>
      </c>
      <c r="V33" s="100">
        <f>IF($Q33&gt;$J33,1,0)</f>
        <v>1</v>
      </c>
      <c r="W33" s="100">
        <f>IF(AND($J33=$Q33,$Q33=100),1,0)</f>
        <v>0</v>
      </c>
      <c r="X33" s="100">
        <f>IF(AND($J33=$Q33,$R33&gt;$K33),1,0)</f>
        <v>0</v>
      </c>
      <c r="Y33" s="100" t="str">
        <f>IF(OR($W33+$V33&gt;0,$W33+$X33&gt;0),"-แนวโน้มปสภ.ดีขึ้น","-แนวโน้มปสภ.ลดลง")</f>
        <v>-แนวโน้มปสภ.ดีขึ้น</v>
      </c>
    </row>
    <row r="34" spans="1:25" s="100" customFormat="1" x14ac:dyDescent="0.4">
      <c r="A34" s="131">
        <v>30</v>
      </c>
      <c r="B34" s="132" t="s">
        <v>29</v>
      </c>
      <c r="C34" s="133" t="s">
        <v>39</v>
      </c>
      <c r="D34" s="161" t="s">
        <v>150</v>
      </c>
      <c r="E34" s="160">
        <v>3</v>
      </c>
      <c r="F34" s="153">
        <v>0.36</v>
      </c>
      <c r="G34" s="136">
        <v>-8638170.4199999999</v>
      </c>
      <c r="H34" s="137"/>
      <c r="I34" s="160">
        <v>3</v>
      </c>
      <c r="J34" s="148">
        <v>42.857142857142854</v>
      </c>
      <c r="K34" s="136">
        <v>-719847.53500000003</v>
      </c>
      <c r="L34" s="134">
        <v>2</v>
      </c>
      <c r="M34" s="153">
        <v>0.37</v>
      </c>
      <c r="N34" s="141">
        <v>-4389508.97</v>
      </c>
      <c r="O34" s="142"/>
      <c r="P34" s="134">
        <v>2</v>
      </c>
      <c r="Q34" s="152">
        <v>57.142857142857139</v>
      </c>
      <c r="R34" s="141">
        <v>-627072.71</v>
      </c>
      <c r="S34" s="144" t="str">
        <f t="shared" si="0"/>
        <v>ผ่านเกณฑ์-แนวโน้มปสภ.ดีขึ้น</v>
      </c>
      <c r="T34" s="145"/>
      <c r="U34" s="146" t="str">
        <f>IF($P34&gt;=4,"ไม่ผ่านเกณฑ์","ผ่านเกณฑ์")</f>
        <v>ผ่านเกณฑ์</v>
      </c>
      <c r="V34" s="100">
        <f>IF($Q34&gt;$J34,1,0)</f>
        <v>1</v>
      </c>
      <c r="W34" s="100">
        <f>IF(AND($J34=$Q34,$Q34=100),1,0)</f>
        <v>0</v>
      </c>
      <c r="X34" s="100">
        <f>IF(AND($J34=$Q34,$R34&gt;$K34),1,0)</f>
        <v>0</v>
      </c>
      <c r="Y34" s="100" t="str">
        <f>IF(OR($W34+$V34&gt;0,$W34+$X34&gt;0),"-แนวโน้มปสภ.ดีขึ้น","-แนวโน้มปสภ.ลดลง")</f>
        <v>-แนวโน้มปสภ.ดีขึ้น</v>
      </c>
    </row>
    <row r="35" spans="1:25" s="100" customFormat="1" x14ac:dyDescent="0.4">
      <c r="A35" s="131">
        <v>31</v>
      </c>
      <c r="B35" s="132" t="s">
        <v>29</v>
      </c>
      <c r="C35" s="133" t="s">
        <v>40</v>
      </c>
      <c r="D35" s="161" t="s">
        <v>151</v>
      </c>
      <c r="E35" s="155">
        <v>7</v>
      </c>
      <c r="F35" s="153">
        <v>0.47</v>
      </c>
      <c r="G35" s="136">
        <v>-16325093.17</v>
      </c>
      <c r="H35" s="156" t="s">
        <v>208</v>
      </c>
      <c r="I35" s="155">
        <v>7</v>
      </c>
      <c r="J35" s="152">
        <v>100</v>
      </c>
      <c r="K35" s="136">
        <v>-1360424.4308333334</v>
      </c>
      <c r="L35" s="167">
        <v>5</v>
      </c>
      <c r="M35" s="153">
        <v>0.34</v>
      </c>
      <c r="N35" s="141">
        <v>2053919</v>
      </c>
      <c r="O35" s="168" t="s">
        <v>209</v>
      </c>
      <c r="P35" s="167">
        <v>5</v>
      </c>
      <c r="Q35" s="152">
        <v>100</v>
      </c>
      <c r="R35" s="141">
        <v>293417</v>
      </c>
      <c r="S35" s="169" t="str">
        <f t="shared" si="0"/>
        <v>ไม่ผ่านเกณฑ์-แนวโน้มปสภ.ดีขึ้น</v>
      </c>
      <c r="T35" s="145"/>
      <c r="U35" s="146" t="str">
        <f>IF($P35&gt;=4,"ไม่ผ่านเกณฑ์","ผ่านเกณฑ์")</f>
        <v>ไม่ผ่านเกณฑ์</v>
      </c>
      <c r="V35" s="100">
        <f>IF($Q35&gt;$J35,1,0)</f>
        <v>0</v>
      </c>
      <c r="W35" s="100">
        <f>IF(AND($J35=$Q35,$Q35=100),1,0)</f>
        <v>1</v>
      </c>
      <c r="X35" s="100">
        <f>IF(AND($J35=$Q35,$R35&gt;$K35),1,0)</f>
        <v>1</v>
      </c>
      <c r="Y35" s="100" t="str">
        <f>IF(OR($W35+$V35&gt;0,$W35+$X35&gt;0),"-แนวโน้มปสภ.ดีขึ้น","-แนวโน้มปสภ.ลดลง")</f>
        <v>-แนวโน้มปสภ.ดีขึ้น</v>
      </c>
    </row>
    <row r="36" spans="1:25" s="100" customFormat="1" x14ac:dyDescent="0.4">
      <c r="A36" s="131">
        <v>32</v>
      </c>
      <c r="B36" s="132" t="s">
        <v>29</v>
      </c>
      <c r="C36" s="133" t="s">
        <v>41</v>
      </c>
      <c r="D36" s="161" t="s">
        <v>152</v>
      </c>
      <c r="E36" s="160">
        <v>3</v>
      </c>
      <c r="F36" s="135">
        <v>0.68</v>
      </c>
      <c r="G36" s="136">
        <v>-3192933.09</v>
      </c>
      <c r="H36" s="137"/>
      <c r="I36" s="160">
        <v>3</v>
      </c>
      <c r="J36" s="152">
        <v>85.714285714285708</v>
      </c>
      <c r="K36" s="136">
        <v>-266077.75750000001</v>
      </c>
      <c r="L36" s="160">
        <v>3</v>
      </c>
      <c r="M36" s="135">
        <v>0.63</v>
      </c>
      <c r="N36" s="141">
        <v>1250860.1200000001</v>
      </c>
      <c r="O36" s="142"/>
      <c r="P36" s="160">
        <v>3</v>
      </c>
      <c r="Q36" s="148">
        <v>42.857142857142854</v>
      </c>
      <c r="R36" s="141">
        <v>178694.30285714287</v>
      </c>
      <c r="S36" s="150" t="str">
        <f t="shared" si="0"/>
        <v>ผ่านเกณฑ์-แนวโน้มปสภ.ลดลง</v>
      </c>
      <c r="T36" s="145"/>
      <c r="U36" s="146" t="str">
        <f>IF($P36&gt;=4,"ไม่ผ่านเกณฑ์","ผ่านเกณฑ์")</f>
        <v>ผ่านเกณฑ์</v>
      </c>
      <c r="V36" s="100">
        <f>IF($Q36&gt;$J36,1,0)</f>
        <v>0</v>
      </c>
      <c r="W36" s="100">
        <f>IF(AND($J36=$Q36,$Q36=100),1,0)</f>
        <v>0</v>
      </c>
      <c r="X36" s="100">
        <f>IF(AND($J36=$Q36,$R36&gt;$K36),1,0)</f>
        <v>0</v>
      </c>
      <c r="Y36" s="100" t="str">
        <f>IF(OR($W36+$V36&gt;0,$W36+$X36&gt;0),"-แนวโน้มปสภ.ดีขึ้น","-แนวโน้มปสภ.ลดลง")</f>
        <v>-แนวโน้มปสภ.ลดลง</v>
      </c>
    </row>
    <row r="37" spans="1:25" s="100" customFormat="1" x14ac:dyDescent="0.4">
      <c r="A37" s="131">
        <v>33</v>
      </c>
      <c r="B37" s="132" t="s">
        <v>29</v>
      </c>
      <c r="C37" s="133" t="s">
        <v>42</v>
      </c>
      <c r="D37" s="161" t="s">
        <v>153</v>
      </c>
      <c r="E37" s="162">
        <v>0</v>
      </c>
      <c r="F37" s="135">
        <v>4.0599999999999996</v>
      </c>
      <c r="G37" s="136">
        <v>7671217.1299999999</v>
      </c>
      <c r="H37" s="137"/>
      <c r="I37" s="162">
        <v>0</v>
      </c>
      <c r="J37" s="152">
        <v>57.142857142857139</v>
      </c>
      <c r="K37" s="136">
        <v>639268.09416666662</v>
      </c>
      <c r="L37" s="147">
        <v>1</v>
      </c>
      <c r="M37" s="135">
        <v>2.52</v>
      </c>
      <c r="N37" s="141">
        <v>-8406695.0299999993</v>
      </c>
      <c r="O37" s="142"/>
      <c r="P37" s="147">
        <v>1</v>
      </c>
      <c r="Q37" s="152">
        <v>85.714285714285708</v>
      </c>
      <c r="R37" s="141">
        <v>-1200956.4328571428</v>
      </c>
      <c r="S37" s="144" t="str">
        <f t="shared" si="0"/>
        <v>ผ่านเกณฑ์-แนวโน้มปสภ.ดีขึ้น</v>
      </c>
      <c r="T37" s="145"/>
      <c r="U37" s="146" t="str">
        <f>IF($P37&gt;=4,"ไม่ผ่านเกณฑ์","ผ่านเกณฑ์")</f>
        <v>ผ่านเกณฑ์</v>
      </c>
      <c r="V37" s="100">
        <f>IF($Q37&gt;$J37,1,0)</f>
        <v>1</v>
      </c>
      <c r="W37" s="100">
        <f>IF(AND($J37=$Q37,$Q37=100),1,0)</f>
        <v>0</v>
      </c>
      <c r="X37" s="100">
        <f>IF(AND($J37=$Q37,$R37&gt;$K37),1,0)</f>
        <v>0</v>
      </c>
      <c r="Y37" s="100" t="str">
        <f>IF(OR($W37+$V37&gt;0,$W37+$X37&gt;0),"-แนวโน้มปสภ.ดีขึ้น","-แนวโน้มปสภ.ลดลง")</f>
        <v>-แนวโน้มปสภ.ดีขึ้น</v>
      </c>
    </row>
    <row r="38" spans="1:25" s="100" customFormat="1" x14ac:dyDescent="0.4">
      <c r="A38" s="131">
        <v>34</v>
      </c>
      <c r="B38" s="132" t="s">
        <v>29</v>
      </c>
      <c r="C38" s="133" t="s">
        <v>43</v>
      </c>
      <c r="D38" s="161" t="s">
        <v>154</v>
      </c>
      <c r="E38" s="149">
        <v>1</v>
      </c>
      <c r="F38" s="135">
        <v>1.33</v>
      </c>
      <c r="G38" s="136">
        <v>1265077.25</v>
      </c>
      <c r="H38" s="137"/>
      <c r="I38" s="149">
        <v>1</v>
      </c>
      <c r="J38" s="152">
        <v>57.142857142857139</v>
      </c>
      <c r="K38" s="136">
        <v>105423.10416666667</v>
      </c>
      <c r="L38" s="149">
        <v>1</v>
      </c>
      <c r="M38" s="135">
        <v>0.83</v>
      </c>
      <c r="N38" s="141">
        <v>-1984792.47</v>
      </c>
      <c r="O38" s="142"/>
      <c r="P38" s="149">
        <v>1</v>
      </c>
      <c r="Q38" s="148">
        <v>42.857142857142854</v>
      </c>
      <c r="R38" s="141">
        <v>-283541.78142857144</v>
      </c>
      <c r="S38" s="150" t="str">
        <f t="shared" si="0"/>
        <v>ผ่านเกณฑ์-แนวโน้มปสภ.ลดลง</v>
      </c>
      <c r="T38" s="145"/>
      <c r="U38" s="146" t="str">
        <f>IF($P38&gt;=4,"ไม่ผ่านเกณฑ์","ผ่านเกณฑ์")</f>
        <v>ผ่านเกณฑ์</v>
      </c>
      <c r="V38" s="100">
        <f>IF($Q38&gt;$J38,1,0)</f>
        <v>0</v>
      </c>
      <c r="W38" s="100">
        <f>IF(AND($J38=$Q38,$Q38=100),1,0)</f>
        <v>0</v>
      </c>
      <c r="X38" s="100">
        <f>IF(AND($J38=$Q38,$R38&gt;$K38),1,0)</f>
        <v>0</v>
      </c>
      <c r="Y38" s="100" t="str">
        <f>IF(OR($W38+$V38&gt;0,$W38+$X38&gt;0),"-แนวโน้มปสภ.ดีขึ้น","-แนวโน้มปสภ.ลดลง")</f>
        <v>-แนวโน้มปสภ.ลดลง</v>
      </c>
    </row>
    <row r="39" spans="1:25" s="100" customFormat="1" x14ac:dyDescent="0.4">
      <c r="A39" s="131">
        <v>35</v>
      </c>
      <c r="B39" s="132" t="s">
        <v>44</v>
      </c>
      <c r="C39" s="133" t="s">
        <v>45</v>
      </c>
      <c r="D39" s="132" t="s">
        <v>44</v>
      </c>
      <c r="E39" s="149">
        <v>1</v>
      </c>
      <c r="F39" s="153">
        <v>0.37</v>
      </c>
      <c r="G39" s="136">
        <v>351496180.67000002</v>
      </c>
      <c r="H39" s="137"/>
      <c r="I39" s="149">
        <v>1</v>
      </c>
      <c r="J39" s="138">
        <v>85.714285714285708</v>
      </c>
      <c r="K39" s="139">
        <v>29291348.389166668</v>
      </c>
      <c r="L39" s="149">
        <v>1</v>
      </c>
      <c r="M39" s="135">
        <v>0.61</v>
      </c>
      <c r="N39" s="141">
        <v>412194809.48000002</v>
      </c>
      <c r="O39" s="142"/>
      <c r="P39" s="149">
        <v>1</v>
      </c>
      <c r="Q39" s="138">
        <v>85.714285714285708</v>
      </c>
      <c r="R39" s="143">
        <v>58884972.782857142</v>
      </c>
      <c r="S39" s="144" t="str">
        <f t="shared" si="0"/>
        <v>ผ่านเกณฑ์-แนวโน้มปสภ.ดีขึ้น</v>
      </c>
      <c r="T39" s="145"/>
      <c r="U39" s="146" t="str">
        <f>IF($P39&gt;=4,"ไม่ผ่านเกณฑ์","ผ่านเกณฑ์")</f>
        <v>ผ่านเกณฑ์</v>
      </c>
      <c r="V39" s="100">
        <f>IF($Q39&gt;$J39,1,0)</f>
        <v>0</v>
      </c>
      <c r="W39" s="100">
        <f>IF(AND($J39=$Q39,$Q39=100),1,0)</f>
        <v>0</v>
      </c>
      <c r="X39" s="100">
        <f>IF(AND($J39=$Q39,$R39&gt;$K39),1,0)</f>
        <v>1</v>
      </c>
      <c r="Y39" s="100" t="str">
        <f>IF(OR($W39+$V39&gt;0,$W39+$X39&gt;0),"-แนวโน้มปสภ.ดีขึ้น","-แนวโน้มปสภ.ลดลง")</f>
        <v>-แนวโน้มปสภ.ดีขึ้น</v>
      </c>
    </row>
    <row r="40" spans="1:25" s="100" customFormat="1" x14ac:dyDescent="0.4">
      <c r="A40" s="131">
        <v>36</v>
      </c>
      <c r="B40" s="132" t="s">
        <v>44</v>
      </c>
      <c r="C40" s="133" t="s">
        <v>46</v>
      </c>
      <c r="D40" s="132" t="s">
        <v>155</v>
      </c>
      <c r="E40" s="149">
        <v>1</v>
      </c>
      <c r="F40" s="135">
        <v>4.68</v>
      </c>
      <c r="G40" s="136">
        <v>-13302951.050000001</v>
      </c>
      <c r="H40" s="137"/>
      <c r="I40" s="149">
        <v>1</v>
      </c>
      <c r="J40" s="152">
        <v>57.142857142857139</v>
      </c>
      <c r="K40" s="136">
        <v>-1108579.2541666667</v>
      </c>
      <c r="L40" s="162">
        <v>0</v>
      </c>
      <c r="M40" s="135">
        <v>4.43</v>
      </c>
      <c r="N40" s="141">
        <v>7436112.7999999998</v>
      </c>
      <c r="O40" s="142"/>
      <c r="P40" s="162">
        <v>0</v>
      </c>
      <c r="Q40" s="152">
        <v>85.714285714285708</v>
      </c>
      <c r="R40" s="141">
        <v>1062301.8285714285</v>
      </c>
      <c r="S40" s="144" t="str">
        <f t="shared" si="0"/>
        <v>ผ่านเกณฑ์-แนวโน้มปสภ.ดีขึ้น</v>
      </c>
      <c r="T40" s="145"/>
      <c r="U40" s="146" t="str">
        <f>IF($P40&gt;=4,"ไม่ผ่านเกณฑ์","ผ่านเกณฑ์")</f>
        <v>ผ่านเกณฑ์</v>
      </c>
      <c r="V40" s="100">
        <f>IF($Q40&gt;$J40,1,0)</f>
        <v>1</v>
      </c>
      <c r="W40" s="100">
        <f>IF(AND($J40=$Q40,$Q40=100),1,0)</f>
        <v>0</v>
      </c>
      <c r="X40" s="100">
        <f>IF(AND($J40=$Q40,$R40&gt;$K40),1,0)</f>
        <v>0</v>
      </c>
      <c r="Y40" s="100" t="str">
        <f>IF(OR($W40+$V40&gt;0,$W40+$X40&gt;0),"-แนวโน้มปสภ.ดีขึ้น","-แนวโน้มปสภ.ลดลง")</f>
        <v>-แนวโน้มปสภ.ดีขึ้น</v>
      </c>
    </row>
    <row r="41" spans="1:25" s="100" customFormat="1" x14ac:dyDescent="0.4">
      <c r="A41" s="131">
        <v>37</v>
      </c>
      <c r="B41" s="132" t="s">
        <v>44</v>
      </c>
      <c r="C41" s="133" t="s">
        <v>47</v>
      </c>
      <c r="D41" s="132" t="s">
        <v>156</v>
      </c>
      <c r="E41" s="151">
        <v>1</v>
      </c>
      <c r="F41" s="135">
        <v>3.83</v>
      </c>
      <c r="G41" s="136">
        <v>-10404068.15</v>
      </c>
      <c r="H41" s="137"/>
      <c r="I41" s="151">
        <v>1</v>
      </c>
      <c r="J41" s="138">
        <v>85.714285714285708</v>
      </c>
      <c r="K41" s="139">
        <v>-867005.6791666667</v>
      </c>
      <c r="L41" s="149">
        <v>1</v>
      </c>
      <c r="M41" s="135">
        <v>3.39</v>
      </c>
      <c r="N41" s="141">
        <v>-1128216.06</v>
      </c>
      <c r="O41" s="142"/>
      <c r="P41" s="149">
        <v>1</v>
      </c>
      <c r="Q41" s="138">
        <v>85.714285714285708</v>
      </c>
      <c r="R41" s="143">
        <v>-161173.72285714286</v>
      </c>
      <c r="S41" s="144" t="str">
        <f t="shared" si="0"/>
        <v>ผ่านเกณฑ์-แนวโน้มปสภ.ดีขึ้น</v>
      </c>
      <c r="T41" s="145"/>
      <c r="U41" s="146" t="str">
        <f>IF($P41&gt;=4,"ไม่ผ่านเกณฑ์","ผ่านเกณฑ์")</f>
        <v>ผ่านเกณฑ์</v>
      </c>
      <c r="V41" s="100">
        <f>IF($Q41&gt;$J41,1,0)</f>
        <v>0</v>
      </c>
      <c r="W41" s="100">
        <f>IF(AND($J41=$Q41,$Q41=100),1,0)</f>
        <v>0</v>
      </c>
      <c r="X41" s="100">
        <f>IF(AND($J41=$Q41,$R41&gt;$K41),1,0)</f>
        <v>1</v>
      </c>
      <c r="Y41" s="100" t="str">
        <f>IF(OR($W41+$V41&gt;0,$W41+$X41&gt;0),"-แนวโน้มปสภ.ดีขึ้น","-แนวโน้มปสภ.ลดลง")</f>
        <v>-แนวโน้มปสภ.ดีขึ้น</v>
      </c>
    </row>
    <row r="42" spans="1:25" s="100" customFormat="1" x14ac:dyDescent="0.4">
      <c r="A42" s="131">
        <v>38</v>
      </c>
      <c r="B42" s="132" t="s">
        <v>44</v>
      </c>
      <c r="C42" s="133" t="s">
        <v>48</v>
      </c>
      <c r="D42" s="132" t="s">
        <v>157</v>
      </c>
      <c r="E42" s="134">
        <v>2</v>
      </c>
      <c r="F42" s="153">
        <v>0.44</v>
      </c>
      <c r="G42" s="136">
        <v>-12654713.85</v>
      </c>
      <c r="H42" s="137"/>
      <c r="I42" s="134">
        <v>2</v>
      </c>
      <c r="J42" s="148">
        <v>42.857142857142854</v>
      </c>
      <c r="K42" s="136">
        <v>-1054559.4875</v>
      </c>
      <c r="L42" s="151">
        <v>1</v>
      </c>
      <c r="M42" s="135">
        <v>0.56999999999999995</v>
      </c>
      <c r="N42" s="141">
        <v>19794605.920000002</v>
      </c>
      <c r="O42" s="142"/>
      <c r="P42" s="151">
        <v>1</v>
      </c>
      <c r="Q42" s="152">
        <v>85.714285714285708</v>
      </c>
      <c r="R42" s="141">
        <v>2827800.845714286</v>
      </c>
      <c r="S42" s="144" t="str">
        <f t="shared" si="0"/>
        <v>ผ่านเกณฑ์-แนวโน้มปสภ.ดีขึ้น</v>
      </c>
      <c r="T42" s="145"/>
      <c r="U42" s="146" t="str">
        <f>IF($P42&gt;=4,"ไม่ผ่านเกณฑ์","ผ่านเกณฑ์")</f>
        <v>ผ่านเกณฑ์</v>
      </c>
      <c r="V42" s="100">
        <f>IF($Q42&gt;$J42,1,0)</f>
        <v>1</v>
      </c>
      <c r="W42" s="100">
        <f>IF(AND($J42=$Q42,$Q42=100),1,0)</f>
        <v>0</v>
      </c>
      <c r="X42" s="100">
        <f>IF(AND($J42=$Q42,$R42&gt;$K42),1,0)</f>
        <v>0</v>
      </c>
      <c r="Y42" s="100" t="str">
        <f>IF(OR($W42+$V42&gt;0,$W42+$X42&gt;0),"-แนวโน้มปสภ.ดีขึ้น","-แนวโน้มปสภ.ลดลง")</f>
        <v>-แนวโน้มปสภ.ดีขึ้น</v>
      </c>
    </row>
    <row r="43" spans="1:25" s="100" customFormat="1" x14ac:dyDescent="0.4">
      <c r="A43" s="131">
        <v>39</v>
      </c>
      <c r="B43" s="132" t="s">
        <v>44</v>
      </c>
      <c r="C43" s="133" t="s">
        <v>49</v>
      </c>
      <c r="D43" s="132" t="s">
        <v>158</v>
      </c>
      <c r="E43" s="147">
        <v>1</v>
      </c>
      <c r="F43" s="135">
        <v>1.25</v>
      </c>
      <c r="G43" s="136">
        <v>-12370805.99</v>
      </c>
      <c r="H43" s="137"/>
      <c r="I43" s="147">
        <v>1</v>
      </c>
      <c r="J43" s="138">
        <v>85.714285714285708</v>
      </c>
      <c r="K43" s="139">
        <v>-1030900.4991666666</v>
      </c>
      <c r="L43" s="134">
        <v>2</v>
      </c>
      <c r="M43" s="135">
        <v>0.77</v>
      </c>
      <c r="N43" s="141">
        <v>-3747396.41</v>
      </c>
      <c r="O43" s="142"/>
      <c r="P43" s="134">
        <v>2</v>
      </c>
      <c r="Q43" s="138">
        <v>85.714285714285708</v>
      </c>
      <c r="R43" s="143">
        <v>-535342.34428571432</v>
      </c>
      <c r="S43" s="144" t="str">
        <f t="shared" si="0"/>
        <v>ผ่านเกณฑ์-แนวโน้มปสภ.ดีขึ้น</v>
      </c>
      <c r="T43" s="145"/>
      <c r="U43" s="146" t="str">
        <f>IF($P43&gt;=4,"ไม่ผ่านเกณฑ์","ผ่านเกณฑ์")</f>
        <v>ผ่านเกณฑ์</v>
      </c>
      <c r="V43" s="100">
        <f>IF($Q43&gt;$J43,1,0)</f>
        <v>0</v>
      </c>
      <c r="W43" s="100">
        <f>IF(AND($J43=$Q43,$Q43=100),1,0)</f>
        <v>0</v>
      </c>
      <c r="X43" s="100">
        <f>IF(AND($J43=$Q43,$R43&gt;$K43),1,0)</f>
        <v>1</v>
      </c>
      <c r="Y43" s="100" t="str">
        <f>IF(OR($W43+$V43&gt;0,$W43+$X43&gt;0),"-แนวโน้มปสภ.ดีขึ้น","-แนวโน้มปสภ.ลดลง")</f>
        <v>-แนวโน้มปสภ.ดีขึ้น</v>
      </c>
    </row>
    <row r="44" spans="1:25" s="100" customFormat="1" x14ac:dyDescent="0.4">
      <c r="A44" s="131">
        <v>40</v>
      </c>
      <c r="B44" s="132" t="s">
        <v>44</v>
      </c>
      <c r="C44" s="133" t="s">
        <v>50</v>
      </c>
      <c r="D44" s="132" t="s">
        <v>159</v>
      </c>
      <c r="E44" s="149">
        <v>1</v>
      </c>
      <c r="F44" s="135">
        <v>2.0299999999999998</v>
      </c>
      <c r="G44" s="136">
        <v>-15033140.560000001</v>
      </c>
      <c r="H44" s="137"/>
      <c r="I44" s="149">
        <v>1</v>
      </c>
      <c r="J44" s="138">
        <v>71.428571428571431</v>
      </c>
      <c r="K44" s="139">
        <v>-1252761.7133333334</v>
      </c>
      <c r="L44" s="147">
        <v>1</v>
      </c>
      <c r="M44" s="135">
        <v>0.86</v>
      </c>
      <c r="N44" s="141">
        <v>-4073535.33</v>
      </c>
      <c r="O44" s="142"/>
      <c r="P44" s="147">
        <v>1</v>
      </c>
      <c r="Q44" s="138">
        <v>71.428571428571431</v>
      </c>
      <c r="R44" s="143">
        <v>-581933.61857142858</v>
      </c>
      <c r="S44" s="144" t="str">
        <f t="shared" si="0"/>
        <v>ผ่านเกณฑ์-แนวโน้มปสภ.ดีขึ้น</v>
      </c>
      <c r="T44" s="145"/>
      <c r="U44" s="146" t="str">
        <f>IF($P44&gt;=4,"ไม่ผ่านเกณฑ์","ผ่านเกณฑ์")</f>
        <v>ผ่านเกณฑ์</v>
      </c>
      <c r="V44" s="100">
        <f>IF($Q44&gt;$J44,1,0)</f>
        <v>0</v>
      </c>
      <c r="W44" s="100">
        <f>IF(AND($J44=$Q44,$Q44=100),1,0)</f>
        <v>0</v>
      </c>
      <c r="X44" s="100">
        <f>IF(AND($J44=$Q44,$R44&gt;$K44),1,0)</f>
        <v>1</v>
      </c>
      <c r="Y44" s="100" t="str">
        <f>IF(OR($W44+$V44&gt;0,$W44+$X44&gt;0),"-แนวโน้มปสภ.ดีขึ้น","-แนวโน้มปสภ.ลดลง")</f>
        <v>-แนวโน้มปสภ.ดีขึ้น</v>
      </c>
    </row>
    <row r="45" spans="1:25" s="100" customFormat="1" x14ac:dyDescent="0.4">
      <c r="A45" s="131">
        <v>41</v>
      </c>
      <c r="B45" s="132" t="s">
        <v>44</v>
      </c>
      <c r="C45" s="133" t="s">
        <v>51</v>
      </c>
      <c r="D45" s="132" t="s">
        <v>160</v>
      </c>
      <c r="E45" s="151">
        <v>1</v>
      </c>
      <c r="F45" s="135">
        <v>5.03</v>
      </c>
      <c r="G45" s="136">
        <v>-3000325.47</v>
      </c>
      <c r="H45" s="137"/>
      <c r="I45" s="151">
        <v>1</v>
      </c>
      <c r="J45" s="152">
        <v>71.428571428571431</v>
      </c>
      <c r="K45" s="136">
        <v>-250027.12250000003</v>
      </c>
      <c r="L45" s="149">
        <v>1</v>
      </c>
      <c r="M45" s="135">
        <v>1.79</v>
      </c>
      <c r="N45" s="141">
        <v>-5726060.5300000003</v>
      </c>
      <c r="O45" s="142"/>
      <c r="P45" s="149">
        <v>1</v>
      </c>
      <c r="Q45" s="152">
        <v>85.714285714285708</v>
      </c>
      <c r="R45" s="141">
        <v>-818008.6471428572</v>
      </c>
      <c r="S45" s="144" t="str">
        <f t="shared" si="0"/>
        <v>ผ่านเกณฑ์-แนวโน้มปสภ.ดีขึ้น</v>
      </c>
      <c r="T45" s="145"/>
      <c r="U45" s="146" t="str">
        <f>IF($P45&gt;=4,"ไม่ผ่านเกณฑ์","ผ่านเกณฑ์")</f>
        <v>ผ่านเกณฑ์</v>
      </c>
      <c r="V45" s="100">
        <f>IF($Q45&gt;$J45,1,0)</f>
        <v>1</v>
      </c>
      <c r="W45" s="100">
        <f>IF(AND($J45=$Q45,$Q45=100),1,0)</f>
        <v>0</v>
      </c>
      <c r="X45" s="100">
        <f>IF(AND($J45=$Q45,$R45&gt;$K45),1,0)</f>
        <v>0</v>
      </c>
      <c r="Y45" s="100" t="str">
        <f>IF(OR($W45+$V45&gt;0,$W45+$X45&gt;0),"-แนวโน้มปสภ.ดีขึ้น","-แนวโน้มปสภ.ลดลง")</f>
        <v>-แนวโน้มปสภ.ดีขึ้น</v>
      </c>
    </row>
    <row r="46" spans="1:25" s="100" customFormat="1" x14ac:dyDescent="0.4">
      <c r="A46" s="131">
        <v>42</v>
      </c>
      <c r="B46" s="132" t="s">
        <v>44</v>
      </c>
      <c r="C46" s="133" t="s">
        <v>52</v>
      </c>
      <c r="D46" s="132" t="s">
        <v>161</v>
      </c>
      <c r="E46" s="134">
        <v>2</v>
      </c>
      <c r="F46" s="153">
        <v>0.28000000000000003</v>
      </c>
      <c r="G46" s="136">
        <v>-35799241.640000001</v>
      </c>
      <c r="H46" s="137"/>
      <c r="I46" s="134">
        <v>2</v>
      </c>
      <c r="J46" s="152">
        <v>57.142857142857139</v>
      </c>
      <c r="K46" s="136">
        <v>-2983270.1366666667</v>
      </c>
      <c r="L46" s="162">
        <v>0</v>
      </c>
      <c r="M46" s="135">
        <v>0.98</v>
      </c>
      <c r="N46" s="141">
        <v>55751977.380000003</v>
      </c>
      <c r="O46" s="142"/>
      <c r="P46" s="162">
        <v>0</v>
      </c>
      <c r="Q46" s="152">
        <v>71.428571428571431</v>
      </c>
      <c r="R46" s="141">
        <v>7964568.1971428571</v>
      </c>
      <c r="S46" s="144" t="str">
        <f t="shared" si="0"/>
        <v>ผ่านเกณฑ์-แนวโน้มปสภ.ดีขึ้น</v>
      </c>
      <c r="T46" s="145"/>
      <c r="U46" s="146" t="str">
        <f>IF($P46&gt;=4,"ไม่ผ่านเกณฑ์","ผ่านเกณฑ์")</f>
        <v>ผ่านเกณฑ์</v>
      </c>
      <c r="V46" s="100">
        <f>IF($Q46&gt;$J46,1,0)</f>
        <v>1</v>
      </c>
      <c r="W46" s="100">
        <f>IF(AND($J46=$Q46,$Q46=100),1,0)</f>
        <v>0</v>
      </c>
      <c r="X46" s="100">
        <f>IF(AND($J46=$Q46,$R46&gt;$K46),1,0)</f>
        <v>0</v>
      </c>
      <c r="Y46" s="100" t="str">
        <f>IF(OR($W46+$V46&gt;0,$W46+$X46&gt;0),"-แนวโน้มปสภ.ดีขึ้น","-แนวโน้มปสภ.ลดลง")</f>
        <v>-แนวโน้มปสภ.ดีขึ้น</v>
      </c>
    </row>
    <row r="47" spans="1:25" s="100" customFormat="1" x14ac:dyDescent="0.4">
      <c r="A47" s="131">
        <v>43</v>
      </c>
      <c r="B47" s="132" t="s">
        <v>44</v>
      </c>
      <c r="C47" s="133" t="s">
        <v>53</v>
      </c>
      <c r="D47" s="132" t="s">
        <v>162</v>
      </c>
      <c r="E47" s="154">
        <v>1</v>
      </c>
      <c r="F47" s="135">
        <v>3.47</v>
      </c>
      <c r="G47" s="136">
        <v>-11842638.619999999</v>
      </c>
      <c r="H47" s="137"/>
      <c r="I47" s="154">
        <v>1</v>
      </c>
      <c r="J47" s="152">
        <v>71.428571428571431</v>
      </c>
      <c r="K47" s="136">
        <v>-986886.55166666664</v>
      </c>
      <c r="L47" s="151">
        <v>1</v>
      </c>
      <c r="M47" s="135">
        <v>2.57</v>
      </c>
      <c r="N47" s="141">
        <v>-1084379.96</v>
      </c>
      <c r="O47" s="142"/>
      <c r="P47" s="151">
        <v>1</v>
      </c>
      <c r="Q47" s="152">
        <v>85.714285714285708</v>
      </c>
      <c r="R47" s="141">
        <v>-154911.42285714284</v>
      </c>
      <c r="S47" s="144" t="str">
        <f t="shared" si="0"/>
        <v>ผ่านเกณฑ์-แนวโน้มปสภ.ดีขึ้น</v>
      </c>
      <c r="T47" s="145"/>
      <c r="U47" s="146" t="str">
        <f>IF($P47&gt;=4,"ไม่ผ่านเกณฑ์","ผ่านเกณฑ์")</f>
        <v>ผ่านเกณฑ์</v>
      </c>
      <c r="V47" s="100">
        <f>IF($Q47&gt;$J47,1,0)</f>
        <v>1</v>
      </c>
      <c r="W47" s="100">
        <f>IF(AND($J47=$Q47,$Q47=100),1,0)</f>
        <v>0</v>
      </c>
      <c r="X47" s="100">
        <f>IF(AND($J47=$Q47,$R47&gt;$K47),1,0)</f>
        <v>0</v>
      </c>
      <c r="Y47" s="100" t="str">
        <f>IF(OR($W47+$V47&gt;0,$W47+$X47&gt;0),"-แนวโน้มปสภ.ดีขึ้น","-แนวโน้มปสภ.ลดลง")</f>
        <v>-แนวโน้มปสภ.ดีขึ้น</v>
      </c>
    </row>
    <row r="48" spans="1:25" s="100" customFormat="1" x14ac:dyDescent="0.4">
      <c r="A48" s="131">
        <v>44</v>
      </c>
      <c r="B48" s="132" t="s">
        <v>44</v>
      </c>
      <c r="C48" s="133" t="s">
        <v>54</v>
      </c>
      <c r="D48" s="132" t="s">
        <v>163</v>
      </c>
      <c r="E48" s="170">
        <v>3</v>
      </c>
      <c r="F48" s="135">
        <v>0.7</v>
      </c>
      <c r="G48" s="136">
        <v>7475011.3200000003</v>
      </c>
      <c r="H48" s="137"/>
      <c r="I48" s="170">
        <v>3</v>
      </c>
      <c r="J48" s="152">
        <v>85.714285714285708</v>
      </c>
      <c r="K48" s="136">
        <v>622917.61</v>
      </c>
      <c r="L48" s="134">
        <v>2</v>
      </c>
      <c r="M48" s="135">
        <v>0.74</v>
      </c>
      <c r="N48" s="141">
        <v>4538792.97</v>
      </c>
      <c r="O48" s="142"/>
      <c r="P48" s="134">
        <v>2</v>
      </c>
      <c r="Q48" s="152">
        <v>100</v>
      </c>
      <c r="R48" s="141">
        <v>648398.99571428564</v>
      </c>
      <c r="S48" s="144" t="str">
        <f t="shared" si="0"/>
        <v>ผ่านเกณฑ์-แนวโน้มปสภ.ดีขึ้น</v>
      </c>
      <c r="T48" s="145"/>
      <c r="U48" s="146" t="str">
        <f>IF($P48&gt;=4,"ไม่ผ่านเกณฑ์","ผ่านเกณฑ์")</f>
        <v>ผ่านเกณฑ์</v>
      </c>
      <c r="V48" s="100">
        <f>IF($Q48&gt;$J48,1,0)</f>
        <v>1</v>
      </c>
      <c r="W48" s="100">
        <f>IF(AND($J48=$Q48,$Q48=100),1,0)</f>
        <v>0</v>
      </c>
      <c r="X48" s="100">
        <f>IF(AND($J48=$Q48,$R48&gt;$K48),1,0)</f>
        <v>0</v>
      </c>
      <c r="Y48" s="100" t="str">
        <f>IF(OR($W48+$V48&gt;0,$W48+$X48&gt;0),"-แนวโน้มปสภ.ดีขึ้น","-แนวโน้มปสภ.ลดลง")</f>
        <v>-แนวโน้มปสภ.ดีขึ้น</v>
      </c>
    </row>
    <row r="49" spans="1:25" s="100" customFormat="1" x14ac:dyDescent="0.4">
      <c r="A49" s="131">
        <v>45</v>
      </c>
      <c r="B49" s="132" t="s">
        <v>44</v>
      </c>
      <c r="C49" s="133" t="s">
        <v>55</v>
      </c>
      <c r="D49" s="132" t="s">
        <v>164</v>
      </c>
      <c r="E49" s="171">
        <v>4</v>
      </c>
      <c r="F49" s="153">
        <v>0.47</v>
      </c>
      <c r="G49" s="136">
        <v>-27680048.129999999</v>
      </c>
      <c r="H49" s="163" t="s">
        <v>6</v>
      </c>
      <c r="I49" s="171">
        <v>4</v>
      </c>
      <c r="J49" s="152">
        <v>71.428571428571431</v>
      </c>
      <c r="K49" s="136">
        <v>-2306670.6774999998</v>
      </c>
      <c r="L49" s="134">
        <v>2</v>
      </c>
      <c r="M49" s="135">
        <v>0.6</v>
      </c>
      <c r="N49" s="141">
        <v>4179753.52</v>
      </c>
      <c r="O49" s="142"/>
      <c r="P49" s="134">
        <v>2</v>
      </c>
      <c r="Q49" s="152">
        <v>100</v>
      </c>
      <c r="R49" s="141">
        <v>597107.64571428567</v>
      </c>
      <c r="S49" s="144" t="str">
        <f t="shared" si="0"/>
        <v>ผ่านเกณฑ์-แนวโน้มปสภ.ดีขึ้น</v>
      </c>
      <c r="T49" s="145"/>
      <c r="U49" s="146" t="str">
        <f>IF($P49&gt;=4,"ไม่ผ่านเกณฑ์","ผ่านเกณฑ์")</f>
        <v>ผ่านเกณฑ์</v>
      </c>
      <c r="V49" s="100">
        <f>IF($Q49&gt;$J49,1,0)</f>
        <v>1</v>
      </c>
      <c r="W49" s="100">
        <f>IF(AND($J49=$Q49,$Q49=100),1,0)</f>
        <v>0</v>
      </c>
      <c r="X49" s="100">
        <f>IF(AND($J49=$Q49,$R49&gt;$K49),1,0)</f>
        <v>0</v>
      </c>
      <c r="Y49" s="100" t="str">
        <f>IF(OR($W49+$V49&gt;0,$W49+$X49&gt;0),"-แนวโน้มปสภ.ดีขึ้น","-แนวโน้มปสภ.ลดลง")</f>
        <v>-แนวโน้มปสภ.ดีขึ้น</v>
      </c>
    </row>
    <row r="50" spans="1:25" s="100" customFormat="1" x14ac:dyDescent="0.4">
      <c r="A50" s="131">
        <v>46</v>
      </c>
      <c r="B50" s="132" t="s">
        <v>44</v>
      </c>
      <c r="C50" s="133" t="s">
        <v>56</v>
      </c>
      <c r="D50" s="132" t="s">
        <v>165</v>
      </c>
      <c r="E50" s="149">
        <v>1</v>
      </c>
      <c r="F50" s="135">
        <v>3.49</v>
      </c>
      <c r="G50" s="136">
        <v>4234729.09</v>
      </c>
      <c r="H50" s="137"/>
      <c r="I50" s="149">
        <v>1</v>
      </c>
      <c r="J50" s="152">
        <v>85.714285714285708</v>
      </c>
      <c r="K50" s="136">
        <v>352894.09083333332</v>
      </c>
      <c r="L50" s="162">
        <v>0</v>
      </c>
      <c r="M50" s="135">
        <v>2.9</v>
      </c>
      <c r="N50" s="141">
        <v>3207805.88</v>
      </c>
      <c r="O50" s="142"/>
      <c r="P50" s="162">
        <v>0</v>
      </c>
      <c r="Q50" s="152">
        <v>100</v>
      </c>
      <c r="R50" s="141">
        <v>458257.98285714287</v>
      </c>
      <c r="S50" s="144" t="str">
        <f t="shared" si="0"/>
        <v>ผ่านเกณฑ์-แนวโน้มปสภ.ดีขึ้น</v>
      </c>
      <c r="T50" s="145"/>
      <c r="U50" s="146" t="str">
        <f>IF($P$50&gt;=4,"ไม่ผ่านเกณฑ์","ผ่านเกณฑ์")</f>
        <v>ผ่านเกณฑ์</v>
      </c>
      <c r="V50" s="100">
        <f>IF($Q50&gt;$J50,1,0)</f>
        <v>1</v>
      </c>
      <c r="W50" s="100">
        <f>IF(AND($J50=$Q50,$Q50=100),1,0)</f>
        <v>0</v>
      </c>
      <c r="X50" s="100">
        <f>IF(AND($J50=$Q50,$R50&gt;$K50),1,0)</f>
        <v>0</v>
      </c>
      <c r="Y50" s="100" t="str">
        <f>IF(OR($W50+$V50&gt;0,$W50+$X50&gt;0),"-แนวโน้มปสภ.ดีขึ้น","-แนวโน้มปสภ.ลดลง")</f>
        <v>-แนวโน้มปสภ.ดีขึ้น</v>
      </c>
    </row>
    <row r="51" spans="1:25" s="100" customFormat="1" x14ac:dyDescent="0.4">
      <c r="A51" s="131">
        <v>47</v>
      </c>
      <c r="B51" s="132" t="s">
        <v>44</v>
      </c>
      <c r="C51" s="133" t="s">
        <v>57</v>
      </c>
      <c r="D51" s="132" t="s">
        <v>166</v>
      </c>
      <c r="E51" s="149">
        <v>1</v>
      </c>
      <c r="F51" s="135">
        <v>1.83</v>
      </c>
      <c r="G51" s="136">
        <v>-9197620.0899999999</v>
      </c>
      <c r="H51" s="137"/>
      <c r="I51" s="149">
        <v>1</v>
      </c>
      <c r="J51" s="152">
        <v>71.428571428571431</v>
      </c>
      <c r="K51" s="136">
        <v>-766468.34083333332</v>
      </c>
      <c r="L51" s="149">
        <v>1</v>
      </c>
      <c r="M51" s="135">
        <v>1.65</v>
      </c>
      <c r="N51" s="141">
        <v>-4028686.9</v>
      </c>
      <c r="O51" s="142"/>
      <c r="P51" s="149">
        <v>1</v>
      </c>
      <c r="Q51" s="152">
        <v>57.142857142857139</v>
      </c>
      <c r="R51" s="141">
        <v>-575526.69999999995</v>
      </c>
      <c r="S51" s="150" t="str">
        <f t="shared" si="0"/>
        <v>ผ่านเกณฑ์-แนวโน้มปสภ.ลดลง</v>
      </c>
      <c r="T51" s="145"/>
      <c r="U51" s="146" t="str">
        <f>IF($P$51&gt;=4,"ไม่ผ่านเกณฑ์","ผ่านเกณฑ์")</f>
        <v>ผ่านเกณฑ์</v>
      </c>
      <c r="V51" s="100">
        <f>IF($Q51&gt;$J51,1,0)</f>
        <v>0</v>
      </c>
      <c r="W51" s="100">
        <f>IF(AND($J51=$Q51,$Q51=100),1,0)</f>
        <v>0</v>
      </c>
      <c r="X51" s="100">
        <f>IF(AND($J51=$Q51,$R51&gt;$K51),1,0)</f>
        <v>0</v>
      </c>
      <c r="Y51" s="100" t="str">
        <f>IF(OR($W51+$V51&gt;0,$W51+$X51&gt;0),"-แนวโน้มปสภ.ดีขึ้น","-แนวโน้มปสภ.ลดลง")</f>
        <v>-แนวโน้มปสภ.ลดลง</v>
      </c>
    </row>
    <row r="52" spans="1:25" s="100" customFormat="1" x14ac:dyDescent="0.4">
      <c r="A52" s="131">
        <v>48</v>
      </c>
      <c r="B52" s="132" t="s">
        <v>44</v>
      </c>
      <c r="C52" s="133" t="s">
        <v>58</v>
      </c>
      <c r="D52" s="132" t="s">
        <v>167</v>
      </c>
      <c r="E52" s="149">
        <v>1</v>
      </c>
      <c r="F52" s="135">
        <v>3.45</v>
      </c>
      <c r="G52" s="136">
        <v>-4648243.37</v>
      </c>
      <c r="H52" s="137"/>
      <c r="I52" s="149">
        <v>1</v>
      </c>
      <c r="J52" s="138">
        <v>85.714285714285708</v>
      </c>
      <c r="K52" s="139">
        <v>-387353.6141666667</v>
      </c>
      <c r="L52" s="149">
        <v>1</v>
      </c>
      <c r="M52" s="135">
        <v>2.41</v>
      </c>
      <c r="N52" s="141">
        <v>4032692.2</v>
      </c>
      <c r="O52" s="142"/>
      <c r="P52" s="149">
        <v>1</v>
      </c>
      <c r="Q52" s="138">
        <v>85.714285714285708</v>
      </c>
      <c r="R52" s="143">
        <v>576098.88571428577</v>
      </c>
      <c r="S52" s="144" t="str">
        <f t="shared" si="0"/>
        <v>ผ่านเกณฑ์-แนวโน้มปสภ.ดีขึ้น</v>
      </c>
      <c r="T52" s="145"/>
      <c r="U52" s="146" t="str">
        <f>IF($P$52&gt;=4,"ไม่ผ่านเกณฑ์","ผ่านเกณฑ์")</f>
        <v>ผ่านเกณฑ์</v>
      </c>
      <c r="V52" s="100">
        <f>IF($Q52&gt;$J52,1,0)</f>
        <v>0</v>
      </c>
      <c r="W52" s="100">
        <f>IF(AND($J52=$Q52,$Q52=100),1,0)</f>
        <v>0</v>
      </c>
      <c r="X52" s="100">
        <f>IF(AND($J52=$Q52,$R52&gt;$K52),1,0)</f>
        <v>1</v>
      </c>
      <c r="Y52" s="100" t="str">
        <f>IF(OR($W52+$V52&gt;0,$W52+$X52&gt;0),"-แนวโน้มปสภ.ดีขึ้น","-แนวโน้มปสภ.ลดลง")</f>
        <v>-แนวโน้มปสภ.ดีขึ้น</v>
      </c>
    </row>
    <row r="53" spans="1:25" s="100" customFormat="1" x14ac:dyDescent="0.4">
      <c r="A53" s="131">
        <v>49</v>
      </c>
      <c r="B53" s="132" t="s">
        <v>44</v>
      </c>
      <c r="C53" s="133" t="s">
        <v>59</v>
      </c>
      <c r="D53" s="132" t="s">
        <v>168</v>
      </c>
      <c r="E53" s="149">
        <v>1</v>
      </c>
      <c r="F53" s="135">
        <v>1</v>
      </c>
      <c r="G53" s="136">
        <v>-8605165.6899999995</v>
      </c>
      <c r="H53" s="137"/>
      <c r="I53" s="149">
        <v>1</v>
      </c>
      <c r="J53" s="152">
        <v>57.142857142857139</v>
      </c>
      <c r="K53" s="136">
        <v>-717097.14083333325</v>
      </c>
      <c r="L53" s="149">
        <v>1</v>
      </c>
      <c r="M53" s="135">
        <v>1</v>
      </c>
      <c r="N53" s="141">
        <v>937077.01</v>
      </c>
      <c r="O53" s="142"/>
      <c r="P53" s="149">
        <v>1</v>
      </c>
      <c r="Q53" s="152">
        <v>71.428571428571431</v>
      </c>
      <c r="R53" s="141">
        <v>133868.14428571428</v>
      </c>
      <c r="S53" s="144" t="str">
        <f t="shared" si="0"/>
        <v>ผ่านเกณฑ์-แนวโน้มปสภ.ดีขึ้น</v>
      </c>
      <c r="T53" s="145"/>
      <c r="U53" s="146" t="str">
        <f>IF($P$53&gt;=4,"ไม่ผ่านเกณฑ์","ผ่านเกณฑ์")</f>
        <v>ผ่านเกณฑ์</v>
      </c>
      <c r="V53" s="100">
        <f>IF($Q53&gt;$J53,1,0)</f>
        <v>1</v>
      </c>
      <c r="W53" s="100">
        <f>IF(AND($J53=$Q53,$Q53=100),1,0)</f>
        <v>0</v>
      </c>
      <c r="X53" s="100">
        <f>IF(AND($J53=$Q53,$R53&gt;$K53),1,0)</f>
        <v>0</v>
      </c>
      <c r="Y53" s="100" t="str">
        <f>IF(OR($W53+$V53&gt;0,$W53+$X53&gt;0),"-แนวโน้มปสภ.ดีขึ้น","-แนวโน้มปสภ.ลดลง")</f>
        <v>-แนวโน้มปสภ.ดีขึ้น</v>
      </c>
    </row>
    <row r="54" spans="1:25" s="100" customFormat="1" x14ac:dyDescent="0.4">
      <c r="A54" s="131">
        <v>50</v>
      </c>
      <c r="B54" s="132" t="s">
        <v>44</v>
      </c>
      <c r="C54" s="133" t="s">
        <v>60</v>
      </c>
      <c r="D54" s="132" t="s">
        <v>169</v>
      </c>
      <c r="E54" s="149">
        <v>1</v>
      </c>
      <c r="F54" s="135">
        <v>13.56</v>
      </c>
      <c r="G54" s="136">
        <v>-12497798.960000001</v>
      </c>
      <c r="H54" s="137"/>
      <c r="I54" s="149">
        <v>1</v>
      </c>
      <c r="J54" s="138">
        <v>85.714285714285708</v>
      </c>
      <c r="K54" s="139">
        <v>-1041483.2466666667</v>
      </c>
      <c r="L54" s="149">
        <v>1</v>
      </c>
      <c r="M54" s="135">
        <v>4.83</v>
      </c>
      <c r="N54" s="141">
        <v>257856.85</v>
      </c>
      <c r="O54" s="142"/>
      <c r="P54" s="149">
        <v>1</v>
      </c>
      <c r="Q54" s="138">
        <v>85.714285714285708</v>
      </c>
      <c r="R54" s="143">
        <v>36836.692857142858</v>
      </c>
      <c r="S54" s="144" t="str">
        <f t="shared" si="0"/>
        <v>ผ่านเกณฑ์-แนวโน้มปสภ.ดีขึ้น</v>
      </c>
      <c r="T54" s="145"/>
      <c r="U54" s="146" t="str">
        <f>IF($P$54&gt;=4,"ไม่ผ่านเกณฑ์","ผ่านเกณฑ์")</f>
        <v>ผ่านเกณฑ์</v>
      </c>
      <c r="V54" s="100">
        <f>IF($Q54&gt;$J54,1,0)</f>
        <v>0</v>
      </c>
      <c r="W54" s="100">
        <f>IF(AND($J54=$Q54,$Q54=100),1,0)</f>
        <v>0</v>
      </c>
      <c r="X54" s="100">
        <f>IF(AND($J54=$Q54,$R54&gt;$K54),1,0)</f>
        <v>1</v>
      </c>
      <c r="Y54" s="100" t="str">
        <f>IF(OR($W54+$V54&gt;0,$W54+$X54&gt;0),"-แนวโน้มปสภ.ดีขึ้น","-แนวโน้มปสภ.ลดลง")</f>
        <v>-แนวโน้มปสภ.ดีขึ้น</v>
      </c>
    </row>
    <row r="55" spans="1:25" s="100" customFormat="1" x14ac:dyDescent="0.4">
      <c r="A55" s="131">
        <v>51</v>
      </c>
      <c r="B55" s="132" t="s">
        <v>44</v>
      </c>
      <c r="C55" s="133" t="s">
        <v>61</v>
      </c>
      <c r="D55" s="132" t="s">
        <v>170</v>
      </c>
      <c r="E55" s="149">
        <v>1</v>
      </c>
      <c r="F55" s="135">
        <v>3.08</v>
      </c>
      <c r="G55" s="136">
        <v>-25133073.620000001</v>
      </c>
      <c r="H55" s="137"/>
      <c r="I55" s="149">
        <v>1</v>
      </c>
      <c r="J55" s="148">
        <v>28.571428571428569</v>
      </c>
      <c r="K55" s="136">
        <v>-2094422.8016666668</v>
      </c>
      <c r="L55" s="162">
        <v>0</v>
      </c>
      <c r="M55" s="135">
        <v>3.35</v>
      </c>
      <c r="N55" s="141">
        <v>58955279.009999998</v>
      </c>
      <c r="O55" s="142"/>
      <c r="P55" s="162">
        <v>0</v>
      </c>
      <c r="Q55" s="152">
        <v>57.142857142857139</v>
      </c>
      <c r="R55" s="141">
        <v>8422182.7157142852</v>
      </c>
      <c r="S55" s="144" t="str">
        <f t="shared" si="0"/>
        <v>ผ่านเกณฑ์-แนวโน้มปสภ.ดีขึ้น</v>
      </c>
      <c r="T55" s="145"/>
      <c r="U55" s="146" t="str">
        <f>IF($P$55&gt;=4,"ไม่ผ่านเกณฑ์","ผ่านเกณฑ์")</f>
        <v>ผ่านเกณฑ์</v>
      </c>
      <c r="V55" s="100">
        <f>IF($Q55&gt;$J55,1,0)</f>
        <v>1</v>
      </c>
      <c r="W55" s="100">
        <f>IF(AND($J55=$Q55,$Q55=100),1,0)</f>
        <v>0</v>
      </c>
      <c r="X55" s="100">
        <f>IF(AND($J55=$Q55,$R55&gt;$K55),1,0)</f>
        <v>0</v>
      </c>
      <c r="Y55" s="100" t="str">
        <f>IF(OR($W55+$V55&gt;0,$W55+$X55&gt;0),"-แนวโน้มปสภ.ดีขึ้น","-แนวโน้มปสภ.ลดลง")</f>
        <v>-แนวโน้มปสภ.ดีขึ้น</v>
      </c>
    </row>
    <row r="56" spans="1:25" s="100" customFormat="1" x14ac:dyDescent="0.4">
      <c r="A56" s="131">
        <v>52</v>
      </c>
      <c r="B56" s="132" t="s">
        <v>44</v>
      </c>
      <c r="C56" s="133" t="s">
        <v>62</v>
      </c>
      <c r="D56" s="132" t="s">
        <v>171</v>
      </c>
      <c r="E56" s="149">
        <v>1</v>
      </c>
      <c r="F56" s="135">
        <v>8.69</v>
      </c>
      <c r="G56" s="136">
        <v>436704.83</v>
      </c>
      <c r="H56" s="137"/>
      <c r="I56" s="149">
        <v>1</v>
      </c>
      <c r="J56" s="138">
        <v>85.714285714285708</v>
      </c>
      <c r="K56" s="139">
        <v>36392.069166666668</v>
      </c>
      <c r="L56" s="149">
        <v>1</v>
      </c>
      <c r="M56" s="135">
        <v>3.45</v>
      </c>
      <c r="N56" s="141">
        <v>3637474.55</v>
      </c>
      <c r="O56" s="142"/>
      <c r="P56" s="149">
        <v>1</v>
      </c>
      <c r="Q56" s="138">
        <v>85.714285714285708</v>
      </c>
      <c r="R56" s="143">
        <v>519639.22142857139</v>
      </c>
      <c r="S56" s="144" t="str">
        <f t="shared" si="0"/>
        <v>ผ่านเกณฑ์-แนวโน้มปสภ.ดีขึ้น</v>
      </c>
      <c r="T56" s="145"/>
      <c r="U56" s="146" t="str">
        <f>IF($P$56&gt;=4,"ไม่ผ่านเกณฑ์","ผ่านเกณฑ์")</f>
        <v>ผ่านเกณฑ์</v>
      </c>
      <c r="V56" s="100">
        <f>IF($Q56&gt;$J56,1,0)</f>
        <v>0</v>
      </c>
      <c r="W56" s="100">
        <f>IF(AND($J56=$Q56,$Q56=100),1,0)</f>
        <v>0</v>
      </c>
      <c r="X56" s="100">
        <f>IF(AND($J56=$Q56,$R56&gt;$K56),1,0)</f>
        <v>1</v>
      </c>
      <c r="Y56" s="100" t="str">
        <f>IF(OR($W56+$V56&gt;0,$W56+$X56&gt;0),"-แนวโน้มปสภ.ดีขึ้น","-แนวโน้มปสภ.ลดลง")</f>
        <v>-แนวโน้มปสภ.ดีขึ้น</v>
      </c>
    </row>
    <row r="57" spans="1:25" s="100" customFormat="1" x14ac:dyDescent="0.4">
      <c r="A57" s="131">
        <v>53</v>
      </c>
      <c r="B57" s="132" t="s">
        <v>63</v>
      </c>
      <c r="C57" s="133" t="s">
        <v>64</v>
      </c>
      <c r="D57" s="132" t="s">
        <v>63</v>
      </c>
      <c r="E57" s="162">
        <v>0</v>
      </c>
      <c r="F57" s="135">
        <v>5</v>
      </c>
      <c r="G57" s="136">
        <v>104376113.15000001</v>
      </c>
      <c r="H57" s="137"/>
      <c r="I57" s="162">
        <v>0</v>
      </c>
      <c r="J57" s="138">
        <v>85.714285714285708</v>
      </c>
      <c r="K57" s="139">
        <v>8698009.4291666672</v>
      </c>
      <c r="L57" s="162">
        <v>0</v>
      </c>
      <c r="M57" s="135">
        <v>3.98</v>
      </c>
      <c r="N57" s="141">
        <v>131300537.55</v>
      </c>
      <c r="O57" s="142"/>
      <c r="P57" s="162">
        <v>0</v>
      </c>
      <c r="Q57" s="138">
        <v>85.714285714285708</v>
      </c>
      <c r="R57" s="143">
        <v>18757219.649999999</v>
      </c>
      <c r="S57" s="144" t="str">
        <f t="shared" si="0"/>
        <v>ผ่านเกณฑ์-แนวโน้มปสภ.ดีขึ้น</v>
      </c>
      <c r="T57" s="145"/>
      <c r="U57" s="146" t="str">
        <f>IF($P$57&gt;=4,"ไม่ผ่านเกณฑ์","ผ่านเกณฑ์")</f>
        <v>ผ่านเกณฑ์</v>
      </c>
      <c r="V57" s="100">
        <f>IF($Q57&gt;$J57,1,0)</f>
        <v>0</v>
      </c>
      <c r="W57" s="100">
        <f>IF(AND($J57=$Q57,$Q57=100),1,0)</f>
        <v>0</v>
      </c>
      <c r="X57" s="100">
        <f>IF(AND($J57=$Q57,$R57&gt;$K57),1,0)</f>
        <v>1</v>
      </c>
      <c r="Y57" s="100" t="str">
        <f>IF(OR($W57+$V57&gt;0,$W57+$X57&gt;0),"-แนวโน้มปสภ.ดีขึ้น","-แนวโน้มปสภ.ลดลง")</f>
        <v>-แนวโน้มปสภ.ดีขึ้น</v>
      </c>
    </row>
    <row r="58" spans="1:25" s="100" customFormat="1" x14ac:dyDescent="0.4">
      <c r="A58" s="131">
        <v>54</v>
      </c>
      <c r="B58" s="132" t="s">
        <v>63</v>
      </c>
      <c r="C58" s="133" t="s">
        <v>65</v>
      </c>
      <c r="D58" s="132" t="s">
        <v>172</v>
      </c>
      <c r="E58" s="157">
        <v>2</v>
      </c>
      <c r="F58" s="135">
        <v>0.52</v>
      </c>
      <c r="G58" s="136">
        <v>-24460888.920000002</v>
      </c>
      <c r="H58" s="137"/>
      <c r="I58" s="157">
        <v>2</v>
      </c>
      <c r="J58" s="152">
        <v>71.428571428571431</v>
      </c>
      <c r="K58" s="136">
        <v>-2038407.4100000001</v>
      </c>
      <c r="L58" s="134">
        <v>2</v>
      </c>
      <c r="M58" s="153">
        <v>0.28000000000000003</v>
      </c>
      <c r="N58" s="141">
        <v>-15081238.93</v>
      </c>
      <c r="O58" s="142"/>
      <c r="P58" s="134">
        <v>2</v>
      </c>
      <c r="Q58" s="148">
        <v>28.571428571428569</v>
      </c>
      <c r="R58" s="141">
        <v>-2154462.7042857143</v>
      </c>
      <c r="S58" s="150" t="str">
        <f t="shared" si="0"/>
        <v>ผ่านเกณฑ์-แนวโน้มปสภ.ลดลง</v>
      </c>
      <c r="T58" s="145"/>
      <c r="U58" s="146" t="str">
        <f>IF($P$58&gt;=4,"ไม่ผ่านเกณฑ์","ผ่านเกณฑ์")</f>
        <v>ผ่านเกณฑ์</v>
      </c>
      <c r="V58" s="100">
        <f>IF($Q58&gt;$J58,1,0)</f>
        <v>0</v>
      </c>
      <c r="W58" s="100">
        <f>IF(AND($J58=$Q58,$Q58=100),1,0)</f>
        <v>0</v>
      </c>
      <c r="X58" s="100">
        <f>IF(AND($J58=$Q58,$R58&gt;$K58),1,0)</f>
        <v>0</v>
      </c>
      <c r="Y58" s="100" t="str">
        <f>IF(OR($W58+$V58&gt;0,$W58+$X58&gt;0),"-แนวโน้มปสภ.ดีขึ้น","-แนวโน้มปสภ.ลดลง")</f>
        <v>-แนวโน้มปสภ.ลดลง</v>
      </c>
    </row>
    <row r="59" spans="1:25" s="100" customFormat="1" x14ac:dyDescent="0.4">
      <c r="A59" s="131">
        <v>55</v>
      </c>
      <c r="B59" s="132" t="s">
        <v>63</v>
      </c>
      <c r="C59" s="133" t="s">
        <v>66</v>
      </c>
      <c r="D59" s="132" t="s">
        <v>173</v>
      </c>
      <c r="E59" s="171">
        <v>4</v>
      </c>
      <c r="F59" s="153">
        <v>0.33</v>
      </c>
      <c r="G59" s="136">
        <v>-5896833.79</v>
      </c>
      <c r="H59" s="163" t="s">
        <v>6</v>
      </c>
      <c r="I59" s="171">
        <v>4</v>
      </c>
      <c r="J59" s="152">
        <v>57.142857142857139</v>
      </c>
      <c r="K59" s="136">
        <v>-491402.81583333336</v>
      </c>
      <c r="L59" s="158">
        <v>6</v>
      </c>
      <c r="M59" s="153">
        <v>0.24</v>
      </c>
      <c r="N59" s="141">
        <v>-6925561.0999999996</v>
      </c>
      <c r="O59" s="164" t="s">
        <v>208</v>
      </c>
      <c r="P59" s="158">
        <v>6</v>
      </c>
      <c r="Q59" s="152">
        <v>71.428571428571431</v>
      </c>
      <c r="R59" s="141">
        <v>-989365.87142857141</v>
      </c>
      <c r="S59" s="169" t="str">
        <f t="shared" si="0"/>
        <v>ไม่ผ่านเกณฑ์-แนวโน้มปสภ.ดีขึ้น</v>
      </c>
      <c r="T59" s="145"/>
      <c r="U59" s="146" t="str">
        <f>IF($P$59&gt;=4,"ไม่ผ่านเกณฑ์","ผ่านเกณฑ์")</f>
        <v>ไม่ผ่านเกณฑ์</v>
      </c>
      <c r="V59" s="100">
        <f>IF($Q59&gt;$J59,1,0)</f>
        <v>1</v>
      </c>
      <c r="W59" s="100">
        <f>IF(AND($J59=$Q59,$Q59=100),1,0)</f>
        <v>0</v>
      </c>
      <c r="X59" s="100">
        <f>IF(AND($J59=$Q59,$R59&gt;$K59),1,0)</f>
        <v>0</v>
      </c>
      <c r="Y59" s="100" t="str">
        <f>IF(OR($W59+$V59&gt;0,$W59+$X59&gt;0),"-แนวโน้มปสภ.ดีขึ้น","-แนวโน้มปสภ.ลดลง")</f>
        <v>-แนวโน้มปสภ.ดีขึ้น</v>
      </c>
    </row>
    <row r="60" spans="1:25" s="100" customFormat="1" x14ac:dyDescent="0.4">
      <c r="A60" s="131">
        <v>56</v>
      </c>
      <c r="B60" s="132" t="s">
        <v>63</v>
      </c>
      <c r="C60" s="133" t="s">
        <v>67</v>
      </c>
      <c r="D60" s="132" t="s">
        <v>174</v>
      </c>
      <c r="E60" s="157">
        <v>2</v>
      </c>
      <c r="F60" s="135">
        <v>0.52</v>
      </c>
      <c r="G60" s="136">
        <v>3974073.1</v>
      </c>
      <c r="H60" s="137"/>
      <c r="I60" s="157">
        <v>2</v>
      </c>
      <c r="J60" s="152">
        <v>57.142857142857139</v>
      </c>
      <c r="K60" s="136">
        <v>331172.75833333336</v>
      </c>
      <c r="L60" s="160">
        <v>3</v>
      </c>
      <c r="M60" s="153">
        <v>0.26</v>
      </c>
      <c r="N60" s="141">
        <v>694551.01</v>
      </c>
      <c r="O60" s="142"/>
      <c r="P60" s="160">
        <v>3</v>
      </c>
      <c r="Q60" s="152">
        <v>85.714285714285708</v>
      </c>
      <c r="R60" s="141">
        <v>99221.572857142863</v>
      </c>
      <c r="S60" s="144" t="str">
        <f t="shared" si="0"/>
        <v>ผ่านเกณฑ์-แนวโน้มปสภ.ดีขึ้น</v>
      </c>
      <c r="T60" s="145"/>
      <c r="U60" s="146" t="str">
        <f>IF($P60&gt;=4,"ไม่ผ่านเกณฑ์","ผ่านเกณฑ์")</f>
        <v>ผ่านเกณฑ์</v>
      </c>
      <c r="V60" s="100">
        <f>IF($Q60&gt;$J60,1,0)</f>
        <v>1</v>
      </c>
      <c r="W60" s="100">
        <f>IF(AND($J60=$Q60,$Q60=100),1,0)</f>
        <v>0</v>
      </c>
      <c r="X60" s="100">
        <f>IF(AND($J60=$Q60,$R60&gt;$K60),1,0)</f>
        <v>0</v>
      </c>
      <c r="Y60" s="100" t="str">
        <f>IF(OR($W60+$V60&gt;0,$W60+$X60&gt;0),"-แนวโน้มปสภ.ดีขึ้น","-แนวโน้มปสภ.ลดลง")</f>
        <v>-แนวโน้มปสภ.ดีขึ้น</v>
      </c>
    </row>
    <row r="61" spans="1:25" s="100" customFormat="1" x14ac:dyDescent="0.4">
      <c r="A61" s="131">
        <v>57</v>
      </c>
      <c r="B61" s="132" t="s">
        <v>63</v>
      </c>
      <c r="C61" s="133" t="s">
        <v>68</v>
      </c>
      <c r="D61" s="132" t="s">
        <v>175</v>
      </c>
      <c r="E61" s="171">
        <v>4</v>
      </c>
      <c r="F61" s="153">
        <v>0.34</v>
      </c>
      <c r="G61" s="136">
        <v>52641895.039999999</v>
      </c>
      <c r="H61" s="163" t="s">
        <v>209</v>
      </c>
      <c r="I61" s="171">
        <v>4</v>
      </c>
      <c r="J61" s="152">
        <v>85.714285714285708</v>
      </c>
      <c r="K61" s="136">
        <v>4386824.5866666669</v>
      </c>
      <c r="L61" s="172">
        <v>2</v>
      </c>
      <c r="M61" s="135">
        <v>0.51</v>
      </c>
      <c r="N61" s="141">
        <v>70776562.510000005</v>
      </c>
      <c r="O61" s="142"/>
      <c r="P61" s="172">
        <v>2</v>
      </c>
      <c r="Q61" s="152">
        <v>71.428571428571431</v>
      </c>
      <c r="R61" s="141">
        <v>10110937.501428572</v>
      </c>
      <c r="S61" s="150" t="str">
        <f t="shared" si="0"/>
        <v>ผ่านเกณฑ์-แนวโน้มปสภ.ลดลง</v>
      </c>
      <c r="T61" s="145"/>
      <c r="U61" s="146" t="str">
        <f>IF($P61&gt;=4,"ไม่ผ่านเกณฑ์","ผ่านเกณฑ์")</f>
        <v>ผ่านเกณฑ์</v>
      </c>
      <c r="V61" s="100">
        <f>IF($Q61&gt;$J61,1,0)</f>
        <v>0</v>
      </c>
      <c r="W61" s="100">
        <f>IF(AND($J61=$Q61,$Q61=100),1,0)</f>
        <v>0</v>
      </c>
      <c r="X61" s="100">
        <f>IF(AND($J61=$Q61,$R61&gt;$K61),1,0)</f>
        <v>0</v>
      </c>
      <c r="Y61" s="100" t="str">
        <f>IF(OR($W61+$V61&gt;0,$W61+$X61&gt;0),"-แนวโน้มปสภ.ดีขึ้น","-แนวโน้มปสภ.ลดลง")</f>
        <v>-แนวโน้มปสภ.ลดลง</v>
      </c>
    </row>
    <row r="62" spans="1:25" s="100" customFormat="1" x14ac:dyDescent="0.4">
      <c r="A62" s="131">
        <v>58</v>
      </c>
      <c r="B62" s="132" t="s">
        <v>63</v>
      </c>
      <c r="C62" s="133" t="s">
        <v>69</v>
      </c>
      <c r="D62" s="132" t="s">
        <v>176</v>
      </c>
      <c r="E62" s="151">
        <v>1</v>
      </c>
      <c r="F62" s="135">
        <v>4.1900000000000004</v>
      </c>
      <c r="G62" s="136">
        <v>-2763592.78</v>
      </c>
      <c r="H62" s="137"/>
      <c r="I62" s="151">
        <v>1</v>
      </c>
      <c r="J62" s="152">
        <v>100</v>
      </c>
      <c r="K62" s="136">
        <v>-230299.39833333332</v>
      </c>
      <c r="L62" s="147">
        <v>1</v>
      </c>
      <c r="M62" s="135">
        <v>3.51</v>
      </c>
      <c r="N62" s="141">
        <v>-1828625.54</v>
      </c>
      <c r="O62" s="142"/>
      <c r="P62" s="147">
        <v>1</v>
      </c>
      <c r="Q62" s="152">
        <v>100</v>
      </c>
      <c r="R62" s="143">
        <v>-261232.22</v>
      </c>
      <c r="S62" s="144" t="str">
        <f t="shared" si="0"/>
        <v>ผ่านเกณฑ์-แนวโน้มปสภ.ดีขึ้น</v>
      </c>
      <c r="T62" s="145"/>
      <c r="U62" s="146" t="str">
        <f>IF($P62&gt;=4,"ไม่ผ่านเกณฑ์","ผ่านเกณฑ์")</f>
        <v>ผ่านเกณฑ์</v>
      </c>
      <c r="V62" s="100">
        <f>IF($Q62&gt;$J62,1,0)</f>
        <v>0</v>
      </c>
      <c r="W62" s="100">
        <f>IF(AND($J62=$Q62,$Q62=100),1,0)</f>
        <v>1</v>
      </c>
      <c r="X62" s="100">
        <f>IF(AND($J62=$Q62,$R62&gt;$K62),1,0)</f>
        <v>0</v>
      </c>
      <c r="Y62" s="100" t="str">
        <f>IF(OR($W62+$V62&gt;0,$W62+$X62&gt;0),"-แนวโน้มปสภ.ดีขึ้น","-แนวโน้มปสภ.ลดลง")</f>
        <v>-แนวโน้มปสภ.ดีขึ้น</v>
      </c>
    </row>
    <row r="63" spans="1:25" s="100" customFormat="1" x14ac:dyDescent="0.4">
      <c r="A63" s="131">
        <v>59</v>
      </c>
      <c r="B63" s="132" t="s">
        <v>63</v>
      </c>
      <c r="C63" s="133" t="s">
        <v>70</v>
      </c>
      <c r="D63" s="132" t="s">
        <v>177</v>
      </c>
      <c r="E63" s="173">
        <v>5</v>
      </c>
      <c r="F63" s="153">
        <v>0.44</v>
      </c>
      <c r="G63" s="136">
        <v>-1830478.31</v>
      </c>
      <c r="H63" s="163" t="s">
        <v>6</v>
      </c>
      <c r="I63" s="173">
        <v>5</v>
      </c>
      <c r="J63" s="152">
        <v>57.142857142857139</v>
      </c>
      <c r="K63" s="136">
        <v>-152539.85916666666</v>
      </c>
      <c r="L63" s="155">
        <v>7</v>
      </c>
      <c r="M63" s="153">
        <v>0.12</v>
      </c>
      <c r="N63" s="141">
        <v>876740.18</v>
      </c>
      <c r="O63" s="156" t="s">
        <v>208</v>
      </c>
      <c r="P63" s="155">
        <v>7</v>
      </c>
      <c r="Q63" s="152">
        <v>71.428571428571431</v>
      </c>
      <c r="R63" s="141">
        <v>125248.59714285715</v>
      </c>
      <c r="S63" s="169" t="str">
        <f t="shared" si="0"/>
        <v>ไม่ผ่านเกณฑ์-แนวโน้มปสภ.ดีขึ้น</v>
      </c>
      <c r="T63" s="145"/>
      <c r="U63" s="146" t="str">
        <f>IF($P63&gt;=4,"ไม่ผ่านเกณฑ์","ผ่านเกณฑ์")</f>
        <v>ไม่ผ่านเกณฑ์</v>
      </c>
      <c r="V63" s="100">
        <f>IF($Q63&gt;$J63,1,0)</f>
        <v>1</v>
      </c>
      <c r="W63" s="100">
        <f>IF(AND($J63=$Q63,$Q63=100),1,0)</f>
        <v>0</v>
      </c>
      <c r="X63" s="100">
        <f>IF(AND($J63=$Q63,$R63&gt;$K63),1,0)</f>
        <v>0</v>
      </c>
      <c r="Y63" s="100" t="str">
        <f>IF(OR($W63+$V63&gt;0,$W63+$X63&gt;0),"-แนวโน้มปสภ.ดีขึ้น","-แนวโน้มปสภ.ลดลง")</f>
        <v>-แนวโน้มปสภ.ดีขึ้น</v>
      </c>
    </row>
    <row r="64" spans="1:25" s="100" customFormat="1" x14ac:dyDescent="0.4">
      <c r="A64" s="131">
        <v>60</v>
      </c>
      <c r="B64" s="132" t="s">
        <v>63</v>
      </c>
      <c r="C64" s="133" t="s">
        <v>71</v>
      </c>
      <c r="D64" s="132" t="s">
        <v>178</v>
      </c>
      <c r="E64" s="147">
        <v>1</v>
      </c>
      <c r="F64" s="135">
        <v>1.43</v>
      </c>
      <c r="G64" s="136">
        <v>-9741108.7799999993</v>
      </c>
      <c r="H64" s="137"/>
      <c r="I64" s="147">
        <v>1</v>
      </c>
      <c r="J64" s="148">
        <v>28.571428571428569</v>
      </c>
      <c r="K64" s="136">
        <v>-811759.06499999994</v>
      </c>
      <c r="L64" s="149">
        <v>1</v>
      </c>
      <c r="M64" s="135">
        <v>0.98</v>
      </c>
      <c r="N64" s="141">
        <v>-1602020.12</v>
      </c>
      <c r="O64" s="142"/>
      <c r="P64" s="149">
        <v>1</v>
      </c>
      <c r="Q64" s="152">
        <v>57.142857142857139</v>
      </c>
      <c r="R64" s="141">
        <v>-228860.01714285716</v>
      </c>
      <c r="S64" s="144" t="str">
        <f t="shared" si="0"/>
        <v>ผ่านเกณฑ์-แนวโน้มปสภ.ดีขึ้น</v>
      </c>
      <c r="T64" s="145"/>
      <c r="U64" s="146" t="str">
        <f>IF($P64&gt;=4,"ไม่ผ่านเกณฑ์","ผ่านเกณฑ์")</f>
        <v>ผ่านเกณฑ์</v>
      </c>
      <c r="V64" s="100">
        <f>IF($Q64&gt;$J64,1,0)</f>
        <v>1</v>
      </c>
      <c r="W64" s="100">
        <f>IF(AND($J64=$Q64,$Q64=100),1,0)</f>
        <v>0</v>
      </c>
      <c r="X64" s="100">
        <f>IF(AND($J64=$Q64,$R64&gt;$K64),1,0)</f>
        <v>0</v>
      </c>
      <c r="Y64" s="100" t="str">
        <f>IF(OR($W64+$V64&gt;0,$W64+$X64&gt;0),"-แนวโน้มปสภ.ดีขึ้น","-แนวโน้มปสภ.ลดลง")</f>
        <v>-แนวโน้มปสภ.ดีขึ้น</v>
      </c>
    </row>
    <row r="65" spans="1:25" s="100" customFormat="1" x14ac:dyDescent="0.4">
      <c r="A65" s="131">
        <v>61</v>
      </c>
      <c r="B65" s="132" t="s">
        <v>63</v>
      </c>
      <c r="C65" s="133" t="s">
        <v>72</v>
      </c>
      <c r="D65" s="132" t="s">
        <v>179</v>
      </c>
      <c r="E65" s="149">
        <v>1</v>
      </c>
      <c r="F65" s="135">
        <v>1.32</v>
      </c>
      <c r="G65" s="136">
        <v>-6179607.7999999998</v>
      </c>
      <c r="H65" s="137"/>
      <c r="I65" s="149">
        <v>1</v>
      </c>
      <c r="J65" s="148">
        <v>42.857142857142854</v>
      </c>
      <c r="K65" s="136">
        <v>-514967.31666666665</v>
      </c>
      <c r="L65" s="174">
        <v>0</v>
      </c>
      <c r="M65" s="135">
        <v>0.82</v>
      </c>
      <c r="N65" s="141">
        <v>-1412998.18</v>
      </c>
      <c r="O65" s="142"/>
      <c r="P65" s="174">
        <v>0</v>
      </c>
      <c r="Q65" s="152">
        <v>57.142857142857139</v>
      </c>
      <c r="R65" s="141">
        <v>-201856.88285714286</v>
      </c>
      <c r="S65" s="144" t="str">
        <f t="shared" si="0"/>
        <v>ผ่านเกณฑ์-แนวโน้มปสภ.ดีขึ้น</v>
      </c>
      <c r="T65" s="145"/>
      <c r="U65" s="146" t="str">
        <f>IF($P65&gt;=4,"ไม่ผ่านเกณฑ์","ผ่านเกณฑ์")</f>
        <v>ผ่านเกณฑ์</v>
      </c>
      <c r="V65" s="100">
        <f>IF($Q65&gt;$J65,1,0)</f>
        <v>1</v>
      </c>
      <c r="W65" s="100">
        <f>IF(AND($J65=$Q65,$Q65=100),1,0)</f>
        <v>0</v>
      </c>
      <c r="X65" s="100">
        <f>IF(AND($J65=$Q65,$R65&gt;$K65),1,0)</f>
        <v>0</v>
      </c>
      <c r="Y65" s="100" t="str">
        <f>IF(OR($W65+$V65&gt;0,$W65+$X65&gt;0),"-แนวโน้มปสภ.ดีขึ้น","-แนวโน้มปสภ.ลดลง")</f>
        <v>-แนวโน้มปสภ.ดีขึ้น</v>
      </c>
    </row>
    <row r="66" spans="1:25" s="100" customFormat="1" x14ac:dyDescent="0.4">
      <c r="A66" s="131">
        <v>62</v>
      </c>
      <c r="B66" s="132" t="s">
        <v>73</v>
      </c>
      <c r="C66" s="133" t="s">
        <v>74</v>
      </c>
      <c r="D66" s="132" t="s">
        <v>73</v>
      </c>
      <c r="E66" s="149">
        <v>1</v>
      </c>
      <c r="F66" s="135">
        <v>2.04</v>
      </c>
      <c r="G66" s="136">
        <v>8067690.6399999997</v>
      </c>
      <c r="H66" s="137"/>
      <c r="I66" s="149">
        <v>1</v>
      </c>
      <c r="J66" s="152">
        <v>57.142857142857139</v>
      </c>
      <c r="K66" s="136">
        <v>672307.55333333334</v>
      </c>
      <c r="L66" s="140">
        <v>0</v>
      </c>
      <c r="M66" s="135">
        <v>2.62</v>
      </c>
      <c r="N66" s="141">
        <v>115385319.15000001</v>
      </c>
      <c r="O66" s="142"/>
      <c r="P66" s="140">
        <v>0</v>
      </c>
      <c r="Q66" s="152">
        <v>71.428571428571431</v>
      </c>
      <c r="R66" s="141">
        <v>16483617.021428572</v>
      </c>
      <c r="S66" s="144" t="str">
        <f t="shared" si="0"/>
        <v>ผ่านเกณฑ์-แนวโน้มปสภ.ดีขึ้น</v>
      </c>
      <c r="T66" s="145"/>
      <c r="U66" s="146" t="str">
        <f>IF($P66&gt;=4,"ไม่ผ่านเกณฑ์","ผ่านเกณฑ์")</f>
        <v>ผ่านเกณฑ์</v>
      </c>
      <c r="V66" s="100">
        <f>IF($Q66&gt;$J66,1,0)</f>
        <v>1</v>
      </c>
      <c r="W66" s="100">
        <f>IF(AND($J66=$Q66,$Q66=100),1,0)</f>
        <v>0</v>
      </c>
      <c r="X66" s="100">
        <f>IF(AND($J66=$Q66,$R66&gt;$K66),1,0)</f>
        <v>0</v>
      </c>
      <c r="Y66" s="100" t="str">
        <f>IF(OR($W66+$V66&gt;0,$W66+$X66&gt;0),"-แนวโน้มปสภ.ดีขึ้น","-แนวโน้มปสภ.ลดลง")</f>
        <v>-แนวโน้มปสภ.ดีขึ้น</v>
      </c>
    </row>
    <row r="67" spans="1:25" s="100" customFormat="1" x14ac:dyDescent="0.4">
      <c r="A67" s="131">
        <v>63</v>
      </c>
      <c r="B67" s="132" t="s">
        <v>73</v>
      </c>
      <c r="C67" s="133" t="s">
        <v>75</v>
      </c>
      <c r="D67" s="132" t="s">
        <v>180</v>
      </c>
      <c r="E67" s="149">
        <v>1</v>
      </c>
      <c r="F67" s="135">
        <v>1.36</v>
      </c>
      <c r="G67" s="136">
        <v>-19364903.789999999</v>
      </c>
      <c r="H67" s="137"/>
      <c r="I67" s="149">
        <v>1</v>
      </c>
      <c r="J67" s="152">
        <v>85.714285714285708</v>
      </c>
      <c r="K67" s="136">
        <v>-1613741.9824999999</v>
      </c>
      <c r="L67" s="149">
        <v>1</v>
      </c>
      <c r="M67" s="135">
        <v>0.98</v>
      </c>
      <c r="N67" s="141">
        <v>-8798069.8399999999</v>
      </c>
      <c r="O67" s="142"/>
      <c r="P67" s="149">
        <v>1</v>
      </c>
      <c r="Q67" s="152">
        <v>57.142857142857139</v>
      </c>
      <c r="R67" s="141">
        <v>-1256867.1199999999</v>
      </c>
      <c r="S67" s="150" t="str">
        <f t="shared" si="0"/>
        <v>ผ่านเกณฑ์-แนวโน้มปสภ.ลดลง</v>
      </c>
      <c r="T67" s="145"/>
      <c r="U67" s="146" t="str">
        <f>IF($P67&gt;=4,"ไม่ผ่านเกณฑ์","ผ่านเกณฑ์")</f>
        <v>ผ่านเกณฑ์</v>
      </c>
      <c r="V67" s="100">
        <f>IF($Q67&gt;$J67,1,0)</f>
        <v>0</v>
      </c>
      <c r="W67" s="100">
        <f>IF(AND($J67=$Q67,$Q67=100),1,0)</f>
        <v>0</v>
      </c>
      <c r="X67" s="100">
        <f>IF(AND($J67=$Q67,$R67&gt;$K67),1,0)</f>
        <v>0</v>
      </c>
      <c r="Y67" s="100" t="str">
        <f>IF(OR($W67+$V67&gt;0,$W67+$X67&gt;0),"-แนวโน้มปสภ.ดีขึ้น","-แนวโน้มปสภ.ลดลง")</f>
        <v>-แนวโน้มปสภ.ลดลง</v>
      </c>
    </row>
    <row r="68" spans="1:25" s="100" customFormat="1" x14ac:dyDescent="0.4">
      <c r="A68" s="131">
        <v>64</v>
      </c>
      <c r="B68" s="132" t="s">
        <v>73</v>
      </c>
      <c r="C68" s="133" t="s">
        <v>76</v>
      </c>
      <c r="D68" s="132" t="s">
        <v>181</v>
      </c>
      <c r="E68" s="151">
        <v>1</v>
      </c>
      <c r="F68" s="135">
        <v>2.38</v>
      </c>
      <c r="G68" s="136">
        <v>-11273575.27</v>
      </c>
      <c r="H68" s="137"/>
      <c r="I68" s="151">
        <v>1</v>
      </c>
      <c r="J68" s="148">
        <v>42.857142857142854</v>
      </c>
      <c r="K68" s="136">
        <v>-939464.60583333333</v>
      </c>
      <c r="L68" s="151">
        <v>1</v>
      </c>
      <c r="M68" s="135">
        <v>1.55</v>
      </c>
      <c r="N68" s="141">
        <v>1247551.6599999999</v>
      </c>
      <c r="O68" s="142"/>
      <c r="P68" s="151">
        <v>1</v>
      </c>
      <c r="Q68" s="152">
        <v>71.428571428571431</v>
      </c>
      <c r="R68" s="141">
        <v>178221.66571428571</v>
      </c>
      <c r="S68" s="144" t="str">
        <f t="shared" si="0"/>
        <v>ผ่านเกณฑ์-แนวโน้มปสภ.ดีขึ้น</v>
      </c>
      <c r="T68" s="145"/>
      <c r="U68" s="146" t="str">
        <f>IF($P68&gt;=4,"ไม่ผ่านเกณฑ์","ผ่านเกณฑ์")</f>
        <v>ผ่านเกณฑ์</v>
      </c>
      <c r="V68" s="100">
        <f>IF($Q68&gt;$J68,1,0)</f>
        <v>1</v>
      </c>
      <c r="W68" s="100">
        <f>IF(AND($J68=$Q68,$Q68=100),1,0)</f>
        <v>0</v>
      </c>
      <c r="X68" s="100">
        <f>IF(AND($J68=$Q68,$R68&gt;$K68),1,0)</f>
        <v>0</v>
      </c>
      <c r="Y68" s="100" t="str">
        <f>IF(OR($W68+$V68&gt;0,$W68+$X68&gt;0),"-แนวโน้มปสภ.ดีขึ้น","-แนวโน้มปสภ.ลดลง")</f>
        <v>-แนวโน้มปสภ.ดีขึ้น</v>
      </c>
    </row>
    <row r="69" spans="1:25" s="100" customFormat="1" x14ac:dyDescent="0.4">
      <c r="A69" s="131">
        <v>65</v>
      </c>
      <c r="B69" s="132" t="s">
        <v>73</v>
      </c>
      <c r="C69" s="133" t="s">
        <v>77</v>
      </c>
      <c r="D69" s="132" t="s">
        <v>182</v>
      </c>
      <c r="E69" s="134">
        <v>2</v>
      </c>
      <c r="F69" s="135">
        <v>0.9</v>
      </c>
      <c r="G69" s="136">
        <v>-1588828.99</v>
      </c>
      <c r="H69" s="137"/>
      <c r="I69" s="134">
        <v>2</v>
      </c>
      <c r="J69" s="138">
        <v>85.714285714285708</v>
      </c>
      <c r="K69" s="139">
        <v>-132402.41583333333</v>
      </c>
      <c r="L69" s="160">
        <v>3</v>
      </c>
      <c r="M69" s="135">
        <v>0.54</v>
      </c>
      <c r="N69" s="141">
        <v>774622.27</v>
      </c>
      <c r="O69" s="142"/>
      <c r="P69" s="160">
        <v>3</v>
      </c>
      <c r="Q69" s="138">
        <v>85.714285714285708</v>
      </c>
      <c r="R69" s="143">
        <v>110660.32428571429</v>
      </c>
      <c r="S69" s="144" t="str">
        <f t="shared" si="0"/>
        <v>ผ่านเกณฑ์-แนวโน้มปสภ.ดีขึ้น</v>
      </c>
      <c r="T69" s="145"/>
      <c r="U69" s="146" t="str">
        <f>IF($P69&gt;=4,"ไม่ผ่านเกณฑ์","ผ่านเกณฑ์")</f>
        <v>ผ่านเกณฑ์</v>
      </c>
      <c r="V69" s="100">
        <f>IF($Q69&gt;$J69,1,0)</f>
        <v>0</v>
      </c>
      <c r="W69" s="100">
        <f>IF(AND($J69=$Q69,$Q69=100),1,0)</f>
        <v>0</v>
      </c>
      <c r="X69" s="100">
        <f>IF(AND($J69=$Q69,$R69&gt;$K69),1,0)</f>
        <v>1</v>
      </c>
      <c r="Y69" s="100" t="str">
        <f>IF(OR($W69+$V69&gt;0,$W69+$X69&gt;0),"-แนวโน้มปสภ.ดีขึ้น","-แนวโน้มปสภ.ลดลง")</f>
        <v>-แนวโน้มปสภ.ดีขึ้น</v>
      </c>
    </row>
    <row r="70" spans="1:25" s="100" customFormat="1" x14ac:dyDescent="0.4">
      <c r="A70" s="131">
        <v>66</v>
      </c>
      <c r="B70" s="132" t="s">
        <v>73</v>
      </c>
      <c r="C70" s="133" t="s">
        <v>78</v>
      </c>
      <c r="D70" s="132" t="s">
        <v>183</v>
      </c>
      <c r="E70" s="147">
        <v>1</v>
      </c>
      <c r="F70" s="135">
        <v>1.71</v>
      </c>
      <c r="G70" s="136">
        <v>-2246904.0099999998</v>
      </c>
      <c r="H70" s="137"/>
      <c r="I70" s="147">
        <v>1</v>
      </c>
      <c r="J70" s="148">
        <v>0</v>
      </c>
      <c r="K70" s="136">
        <v>-187242.00083333332</v>
      </c>
      <c r="L70" s="154">
        <v>1</v>
      </c>
      <c r="M70" s="135">
        <v>0.93</v>
      </c>
      <c r="N70" s="141">
        <v>-5311741.13</v>
      </c>
      <c r="O70" s="142"/>
      <c r="P70" s="154">
        <v>1</v>
      </c>
      <c r="Q70" s="148">
        <v>42.857142857142854</v>
      </c>
      <c r="R70" s="141">
        <v>-758820.16142857145</v>
      </c>
      <c r="S70" s="144" t="str">
        <f t="shared" ref="S70:S92" si="1">_xlfn.CONCAT(U70&amp;Y70)</f>
        <v>ผ่านเกณฑ์-แนวโน้มปสภ.ดีขึ้น</v>
      </c>
      <c r="T70" s="145"/>
      <c r="U70" s="146" t="str">
        <f>IF($P70&gt;=4,"ไม่ผ่านเกณฑ์","ผ่านเกณฑ์")</f>
        <v>ผ่านเกณฑ์</v>
      </c>
      <c r="V70" s="100">
        <f>IF($Q70&gt;$J70,1,0)</f>
        <v>1</v>
      </c>
      <c r="W70" s="100">
        <f>IF(AND($J70=$Q70,$Q70=100),1,0)</f>
        <v>0</v>
      </c>
      <c r="X70" s="100">
        <f>IF(AND($J70=$Q70,$R70&gt;$K70),1,0)</f>
        <v>0</v>
      </c>
      <c r="Y70" s="100" t="str">
        <f>IF(OR($W70+$V70&gt;0,$W70+$X70&gt;0),"-แนวโน้มปสภ.ดีขึ้น","-แนวโน้มปสภ.ลดลง")</f>
        <v>-แนวโน้มปสภ.ดีขึ้น</v>
      </c>
    </row>
    <row r="71" spans="1:25" s="100" customFormat="1" x14ac:dyDescent="0.4">
      <c r="A71" s="131">
        <v>67</v>
      </c>
      <c r="B71" s="132" t="s">
        <v>73</v>
      </c>
      <c r="C71" s="133" t="s">
        <v>79</v>
      </c>
      <c r="D71" s="132" t="s">
        <v>184</v>
      </c>
      <c r="E71" s="149">
        <v>1</v>
      </c>
      <c r="F71" s="135">
        <v>1.25</v>
      </c>
      <c r="G71" s="136">
        <v>-11738318.4</v>
      </c>
      <c r="H71" s="137"/>
      <c r="I71" s="149">
        <v>1</v>
      </c>
      <c r="J71" s="148">
        <v>28.571428571428569</v>
      </c>
      <c r="K71" s="139">
        <v>-978193.20000000007</v>
      </c>
      <c r="L71" s="134">
        <v>2</v>
      </c>
      <c r="M71" s="135">
        <v>0.74</v>
      </c>
      <c r="N71" s="141">
        <v>-9065477.4700000007</v>
      </c>
      <c r="O71" s="142"/>
      <c r="P71" s="134">
        <v>2</v>
      </c>
      <c r="Q71" s="148">
        <v>28.571428571428569</v>
      </c>
      <c r="R71" s="143">
        <v>-1295068.2100000002</v>
      </c>
      <c r="S71" s="150" t="str">
        <f t="shared" si="1"/>
        <v>ผ่านเกณฑ์-แนวโน้มปสภ.ลดลง</v>
      </c>
      <c r="T71" s="145"/>
      <c r="U71" s="146" t="str">
        <f>IF($P71&gt;=4,"ไม่ผ่านเกณฑ์","ผ่านเกณฑ์")</f>
        <v>ผ่านเกณฑ์</v>
      </c>
      <c r="V71" s="100">
        <f>IF($Q71&gt;$J71,1,0)</f>
        <v>0</v>
      </c>
      <c r="W71" s="100">
        <f>IF(AND($J71=$Q71,$Q71=100),1,0)</f>
        <v>0</v>
      </c>
      <c r="X71" s="100">
        <f>IF(AND($J71=$Q71,$R71&gt;$K71),1,0)</f>
        <v>0</v>
      </c>
      <c r="Y71" s="100" t="str">
        <f>IF(OR($W71+$V71&gt;0,$W71+$X71&gt;0),"-แนวโน้มปสภ.ดีขึ้น","-แนวโน้มปสภ.ลดลง")</f>
        <v>-แนวโน้มปสภ.ลดลง</v>
      </c>
    </row>
    <row r="72" spans="1:25" s="100" customFormat="1" x14ac:dyDescent="0.4">
      <c r="A72" s="131">
        <v>68</v>
      </c>
      <c r="B72" s="132" t="s">
        <v>80</v>
      </c>
      <c r="C72" s="133" t="s">
        <v>81</v>
      </c>
      <c r="D72" s="132" t="s">
        <v>80</v>
      </c>
      <c r="E72" s="162">
        <v>0</v>
      </c>
      <c r="F72" s="135">
        <v>1.54</v>
      </c>
      <c r="G72" s="136">
        <v>149277284.09</v>
      </c>
      <c r="H72" s="137"/>
      <c r="I72" s="162">
        <v>0</v>
      </c>
      <c r="J72" s="152">
        <v>85.714285714285708</v>
      </c>
      <c r="K72" s="136">
        <v>12439773.674166666</v>
      </c>
      <c r="L72" s="147">
        <v>1</v>
      </c>
      <c r="M72" s="135">
        <v>1.4</v>
      </c>
      <c r="N72" s="175">
        <v>93704415.060000002</v>
      </c>
      <c r="O72" s="142"/>
      <c r="P72" s="147">
        <v>1</v>
      </c>
      <c r="Q72" s="152">
        <v>71.428571428571431</v>
      </c>
      <c r="R72" s="175">
        <v>13386345.008571429</v>
      </c>
      <c r="S72" s="150" t="str">
        <f t="shared" si="1"/>
        <v>ผ่านเกณฑ์-แนวโน้มปสภ.ลดลง</v>
      </c>
      <c r="T72" s="145"/>
      <c r="U72" s="146" t="str">
        <f>IF($P72&gt;=4,"ไม่ผ่านเกณฑ์","ผ่านเกณฑ์")</f>
        <v>ผ่านเกณฑ์</v>
      </c>
      <c r="V72" s="100">
        <f>IF($Q72&gt;$J72,1,0)</f>
        <v>0</v>
      </c>
      <c r="W72" s="100">
        <f>IF(AND($J72=$Q72,$Q72=100),1,0)</f>
        <v>0</v>
      </c>
      <c r="X72" s="100">
        <f>IF(AND($J72=$Q72,$R72&gt;$K72),1,0)</f>
        <v>0</v>
      </c>
      <c r="Y72" s="100" t="str">
        <f>IF(OR($W72+$V72&gt;0,$W72+$X72&gt;0),"-แนวโน้มปสภ.ดีขึ้น","-แนวโน้มปสภ.ลดลง")</f>
        <v>-แนวโน้มปสภ.ลดลง</v>
      </c>
    </row>
    <row r="73" spans="1:25" s="100" customFormat="1" x14ac:dyDescent="0.4">
      <c r="A73" s="131">
        <v>69</v>
      </c>
      <c r="B73" s="132" t="s">
        <v>80</v>
      </c>
      <c r="C73" s="133" t="s">
        <v>82</v>
      </c>
      <c r="D73" s="132" t="s">
        <v>185</v>
      </c>
      <c r="E73" s="158">
        <v>6</v>
      </c>
      <c r="F73" s="135">
        <v>0.57999999999999996</v>
      </c>
      <c r="G73" s="136">
        <v>-8221075.6799999997</v>
      </c>
      <c r="H73" s="163" t="s">
        <v>6</v>
      </c>
      <c r="I73" s="158">
        <v>6</v>
      </c>
      <c r="J73" s="152">
        <v>71.428571428571431</v>
      </c>
      <c r="K73" s="136">
        <v>-685089.64</v>
      </c>
      <c r="L73" s="171">
        <v>4</v>
      </c>
      <c r="M73" s="135">
        <v>0.51</v>
      </c>
      <c r="N73" s="175">
        <v>-4155449.13</v>
      </c>
      <c r="O73" s="168" t="s">
        <v>6</v>
      </c>
      <c r="P73" s="171">
        <v>4</v>
      </c>
      <c r="Q73" s="152">
        <v>57.142857142857139</v>
      </c>
      <c r="R73" s="175">
        <v>-593635.59</v>
      </c>
      <c r="S73" s="165" t="str">
        <f t="shared" si="1"/>
        <v>ไม่ผ่านเกณฑ์-แนวโน้มปสภ.ลดลง</v>
      </c>
      <c r="T73" s="166"/>
      <c r="U73" s="146" t="str">
        <f>IF($P73&gt;=4,"ไม่ผ่านเกณฑ์","ผ่านเกณฑ์")</f>
        <v>ไม่ผ่านเกณฑ์</v>
      </c>
      <c r="V73" s="100">
        <f>IF($Q73&gt;$J73,1,0)</f>
        <v>0</v>
      </c>
      <c r="W73" s="100">
        <f>IF(AND($J73=$Q73,$Q73=100),1,0)</f>
        <v>0</v>
      </c>
      <c r="X73" s="100">
        <f>IF(AND($J73=$Q73,$R73&gt;$K73),1,0)</f>
        <v>0</v>
      </c>
      <c r="Y73" s="100" t="str">
        <f>IF(OR($W73+$V73&gt;0,$W73+$X73&gt;0),"-แนวโน้มปสภ.ดีขึ้น","-แนวโน้มปสภ.ลดลง")</f>
        <v>-แนวโน้มปสภ.ลดลง</v>
      </c>
    </row>
    <row r="74" spans="1:25" s="100" customFormat="1" x14ac:dyDescent="0.4">
      <c r="A74" s="131">
        <v>70</v>
      </c>
      <c r="B74" s="132" t="s">
        <v>80</v>
      </c>
      <c r="C74" s="133" t="s">
        <v>83</v>
      </c>
      <c r="D74" s="132" t="s">
        <v>186</v>
      </c>
      <c r="E74" s="173">
        <v>5</v>
      </c>
      <c r="F74" s="153">
        <v>0.31</v>
      </c>
      <c r="G74" s="136">
        <v>5318498.8499999996</v>
      </c>
      <c r="H74" s="163" t="s">
        <v>209</v>
      </c>
      <c r="I74" s="173">
        <v>5</v>
      </c>
      <c r="J74" s="148">
        <v>42.857142857142854</v>
      </c>
      <c r="K74" s="136">
        <v>443208.23749999999</v>
      </c>
      <c r="L74" s="171">
        <v>4</v>
      </c>
      <c r="M74" s="153">
        <v>0.36</v>
      </c>
      <c r="N74" s="175">
        <v>2232211.23</v>
      </c>
      <c r="O74" s="168" t="s">
        <v>209</v>
      </c>
      <c r="P74" s="171">
        <v>4</v>
      </c>
      <c r="Q74" s="152">
        <v>71.428571428571431</v>
      </c>
      <c r="R74" s="175">
        <v>318887.31857142859</v>
      </c>
      <c r="S74" s="169" t="str">
        <f t="shared" si="1"/>
        <v>ไม่ผ่านเกณฑ์-แนวโน้มปสภ.ดีขึ้น</v>
      </c>
      <c r="T74" s="145"/>
      <c r="U74" s="146" t="str">
        <f>IF($P74&gt;=4,"ไม่ผ่านเกณฑ์","ผ่านเกณฑ์")</f>
        <v>ไม่ผ่านเกณฑ์</v>
      </c>
      <c r="V74" s="100">
        <f>IF($Q74&gt;$J74,1,0)</f>
        <v>1</v>
      </c>
      <c r="W74" s="100">
        <f>IF(AND($J74=$Q74,$Q74=100),1,0)</f>
        <v>0</v>
      </c>
      <c r="X74" s="100">
        <f>IF(AND($J74=$Q74,$R74&gt;$K74),1,0)</f>
        <v>0</v>
      </c>
      <c r="Y74" s="100" t="str">
        <f>IF(OR($W74+$V74&gt;0,$W74+$X74&gt;0),"-แนวโน้มปสภ.ดีขึ้น","-แนวโน้มปสภ.ลดลง")</f>
        <v>-แนวโน้มปสภ.ดีขึ้น</v>
      </c>
    </row>
    <row r="75" spans="1:25" s="100" customFormat="1" x14ac:dyDescent="0.4">
      <c r="A75" s="131">
        <v>71</v>
      </c>
      <c r="B75" s="132" t="s">
        <v>80</v>
      </c>
      <c r="C75" s="133" t="s">
        <v>84</v>
      </c>
      <c r="D75" s="132" t="s">
        <v>187</v>
      </c>
      <c r="E75" s="172">
        <v>2</v>
      </c>
      <c r="F75" s="135">
        <v>0.72</v>
      </c>
      <c r="G75" s="136">
        <v>10527453.33</v>
      </c>
      <c r="H75" s="137"/>
      <c r="I75" s="172">
        <v>2</v>
      </c>
      <c r="J75" s="138">
        <v>57.142857142857139</v>
      </c>
      <c r="K75" s="139">
        <v>877287.77749999997</v>
      </c>
      <c r="L75" s="134">
        <v>2</v>
      </c>
      <c r="M75" s="135">
        <v>0.79</v>
      </c>
      <c r="N75" s="175">
        <v>344979.22</v>
      </c>
      <c r="O75" s="142"/>
      <c r="P75" s="134">
        <v>2</v>
      </c>
      <c r="Q75" s="138">
        <v>57.142857142857139</v>
      </c>
      <c r="R75" s="176">
        <v>49282.745714285709</v>
      </c>
      <c r="S75" s="150" t="str">
        <f t="shared" si="1"/>
        <v>ผ่านเกณฑ์-แนวโน้มปสภ.ลดลง</v>
      </c>
      <c r="T75" s="145"/>
      <c r="U75" s="146" t="str">
        <f>IF($P75&gt;=4,"ไม่ผ่านเกณฑ์","ผ่านเกณฑ์")</f>
        <v>ผ่านเกณฑ์</v>
      </c>
      <c r="V75" s="100">
        <f>IF($Q75&gt;$J75,1,0)</f>
        <v>0</v>
      </c>
      <c r="W75" s="100">
        <f>IF(AND($J75=$Q75,$Q75=100),1,0)</f>
        <v>0</v>
      </c>
      <c r="X75" s="100">
        <f>IF(AND($J75=$Q75,$R75&gt;$K75),1,0)</f>
        <v>0</v>
      </c>
      <c r="Y75" s="100" t="str">
        <f>IF(OR($W75+$V75&gt;0,$W75+$X75&gt;0),"-แนวโน้มปสภ.ดีขึ้น","-แนวโน้มปสภ.ลดลง")</f>
        <v>-แนวโน้มปสภ.ลดลง</v>
      </c>
    </row>
    <row r="76" spans="1:25" s="100" customFormat="1" x14ac:dyDescent="0.4">
      <c r="A76" s="131">
        <v>72</v>
      </c>
      <c r="B76" s="132" t="s">
        <v>80</v>
      </c>
      <c r="C76" s="133" t="s">
        <v>85</v>
      </c>
      <c r="D76" s="132" t="s">
        <v>188</v>
      </c>
      <c r="E76" s="154">
        <v>1</v>
      </c>
      <c r="F76" s="135">
        <v>6.05</v>
      </c>
      <c r="G76" s="136">
        <v>-889163.05</v>
      </c>
      <c r="H76" s="137"/>
      <c r="I76" s="154">
        <v>1</v>
      </c>
      <c r="J76" s="148">
        <v>28.571428571428569</v>
      </c>
      <c r="K76" s="136">
        <v>-74096.920833333337</v>
      </c>
      <c r="L76" s="154">
        <v>1</v>
      </c>
      <c r="M76" s="135">
        <v>1.7</v>
      </c>
      <c r="N76" s="175">
        <v>-1254799.75</v>
      </c>
      <c r="O76" s="142"/>
      <c r="P76" s="154">
        <v>1</v>
      </c>
      <c r="Q76" s="148">
        <v>14.285714285714285</v>
      </c>
      <c r="R76" s="175">
        <v>-179257.10714285713</v>
      </c>
      <c r="S76" s="150" t="str">
        <f t="shared" si="1"/>
        <v>ผ่านเกณฑ์-แนวโน้มปสภ.ลดลง</v>
      </c>
      <c r="T76" s="145"/>
      <c r="U76" s="146" t="str">
        <f>IF($P76&gt;=4,"ไม่ผ่านเกณฑ์","ผ่านเกณฑ์")</f>
        <v>ผ่านเกณฑ์</v>
      </c>
      <c r="V76" s="100">
        <f>IF($Q76&gt;$J76,1,0)</f>
        <v>0</v>
      </c>
      <c r="W76" s="100">
        <f>IF(AND($J76=$Q76,$Q76=100),1,0)</f>
        <v>0</v>
      </c>
      <c r="X76" s="100">
        <f>IF(AND($J76=$Q76,$R76&gt;$K76),1,0)</f>
        <v>0</v>
      </c>
      <c r="Y76" s="100" t="str">
        <f>IF(OR($W76+$V76&gt;0,$W76+$X76&gt;0),"-แนวโน้มปสภ.ดีขึ้น","-แนวโน้มปสภ.ลดลง")</f>
        <v>-แนวโน้มปสภ.ลดลง</v>
      </c>
    </row>
    <row r="77" spans="1:25" s="100" customFormat="1" x14ac:dyDescent="0.4">
      <c r="A77" s="131">
        <v>73</v>
      </c>
      <c r="B77" s="132" t="s">
        <v>80</v>
      </c>
      <c r="C77" s="133" t="s">
        <v>86</v>
      </c>
      <c r="D77" s="132" t="s">
        <v>189</v>
      </c>
      <c r="E77" s="177">
        <v>5</v>
      </c>
      <c r="F77" s="153">
        <v>0.48</v>
      </c>
      <c r="G77" s="136">
        <v>4226889.5</v>
      </c>
      <c r="H77" s="163" t="s">
        <v>209</v>
      </c>
      <c r="I77" s="177">
        <v>5</v>
      </c>
      <c r="J77" s="138">
        <v>57.142857142857139</v>
      </c>
      <c r="K77" s="139">
        <v>352240.79166666669</v>
      </c>
      <c r="L77" s="160">
        <v>3</v>
      </c>
      <c r="M77" s="153">
        <v>0.48</v>
      </c>
      <c r="N77" s="175">
        <v>1779505.02</v>
      </c>
      <c r="O77" s="142"/>
      <c r="P77" s="160">
        <v>3</v>
      </c>
      <c r="Q77" s="138">
        <v>57.142857142857139</v>
      </c>
      <c r="R77" s="176">
        <v>254215.00285714286</v>
      </c>
      <c r="S77" s="150" t="str">
        <f t="shared" si="1"/>
        <v>ผ่านเกณฑ์-แนวโน้มปสภ.ลดลง</v>
      </c>
      <c r="T77" s="145"/>
      <c r="U77" s="146" t="str">
        <f>IF($P77&gt;=4,"ไม่ผ่านเกณฑ์","ผ่านเกณฑ์")</f>
        <v>ผ่านเกณฑ์</v>
      </c>
      <c r="V77" s="100">
        <f>IF($Q77&gt;$J77,1,0)</f>
        <v>0</v>
      </c>
      <c r="W77" s="100">
        <f>IF(AND($J77=$Q77,$Q77=100),1,0)</f>
        <v>0</v>
      </c>
      <c r="X77" s="100">
        <f>IF(AND($J77=$Q77,$R77&gt;$K77),1,0)</f>
        <v>0</v>
      </c>
      <c r="Y77" s="100" t="str">
        <f>IF(OR($W77+$V77&gt;0,$W77+$X77&gt;0),"-แนวโน้มปสภ.ดีขึ้น","-แนวโน้มปสภ.ลดลง")</f>
        <v>-แนวโน้มปสภ.ลดลง</v>
      </c>
    </row>
    <row r="78" spans="1:25" s="100" customFormat="1" x14ac:dyDescent="0.4">
      <c r="A78" s="131">
        <v>74</v>
      </c>
      <c r="B78" s="132" t="s">
        <v>80</v>
      </c>
      <c r="C78" s="133" t="s">
        <v>87</v>
      </c>
      <c r="D78" s="132" t="s">
        <v>190</v>
      </c>
      <c r="E78" s="158">
        <v>6</v>
      </c>
      <c r="F78" s="153">
        <v>0.39</v>
      </c>
      <c r="G78" s="136">
        <v>-16863167.5</v>
      </c>
      <c r="H78" s="159" t="s">
        <v>208</v>
      </c>
      <c r="I78" s="158">
        <v>6</v>
      </c>
      <c r="J78" s="152">
        <v>85.714285714285708</v>
      </c>
      <c r="K78" s="136">
        <v>-1405263.9583333333</v>
      </c>
      <c r="L78" s="160">
        <v>3</v>
      </c>
      <c r="M78" s="153">
        <v>0.46</v>
      </c>
      <c r="N78" s="175">
        <v>10039099.18</v>
      </c>
      <c r="O78" s="142"/>
      <c r="P78" s="160">
        <v>3</v>
      </c>
      <c r="Q78" s="152">
        <v>100</v>
      </c>
      <c r="R78" s="175">
        <v>1434157.0257142857</v>
      </c>
      <c r="S78" s="144" t="str">
        <f t="shared" si="1"/>
        <v>ผ่านเกณฑ์-แนวโน้มปสภ.ดีขึ้น</v>
      </c>
      <c r="T78" s="145"/>
      <c r="U78" s="146" t="str">
        <f>IF($P78&gt;=4,"ไม่ผ่านเกณฑ์","ผ่านเกณฑ์")</f>
        <v>ผ่านเกณฑ์</v>
      </c>
      <c r="V78" s="100">
        <f>IF($Q78&gt;$J78,1,0)</f>
        <v>1</v>
      </c>
      <c r="W78" s="100">
        <f>IF(AND($J78=$Q78,$Q78=100),1,0)</f>
        <v>0</v>
      </c>
      <c r="X78" s="100">
        <f>IF(AND($J78=$Q78,$R78&gt;$K78),1,0)</f>
        <v>0</v>
      </c>
      <c r="Y78" s="100" t="str">
        <f>IF(OR($W78+$V78&gt;0,$W78+$X78&gt;0),"-แนวโน้มปสภ.ดีขึ้น","-แนวโน้มปสภ.ลดลง")</f>
        <v>-แนวโน้มปสภ.ดีขึ้น</v>
      </c>
    </row>
    <row r="79" spans="1:25" s="100" customFormat="1" x14ac:dyDescent="0.4">
      <c r="A79" s="131">
        <v>75</v>
      </c>
      <c r="B79" s="132" t="s">
        <v>80</v>
      </c>
      <c r="C79" s="133" t="s">
        <v>88</v>
      </c>
      <c r="D79" s="132" t="s">
        <v>191</v>
      </c>
      <c r="E79" s="160">
        <v>3</v>
      </c>
      <c r="F79" s="135">
        <v>0.72</v>
      </c>
      <c r="G79" s="136">
        <v>-6808946.9000000004</v>
      </c>
      <c r="H79" s="137"/>
      <c r="I79" s="160">
        <v>3</v>
      </c>
      <c r="J79" s="138">
        <v>85.714285714285708</v>
      </c>
      <c r="K79" s="139">
        <v>-567412.2416666667</v>
      </c>
      <c r="L79" s="160">
        <v>3</v>
      </c>
      <c r="M79" s="135">
        <v>0.68</v>
      </c>
      <c r="N79" s="175">
        <v>1013742.9</v>
      </c>
      <c r="O79" s="142"/>
      <c r="P79" s="160">
        <v>3</v>
      </c>
      <c r="Q79" s="138">
        <v>85.714285714285708</v>
      </c>
      <c r="R79" s="176">
        <v>144820.4142857143</v>
      </c>
      <c r="S79" s="144" t="str">
        <f t="shared" si="1"/>
        <v>ผ่านเกณฑ์-แนวโน้มปสภ.ดีขึ้น</v>
      </c>
      <c r="T79" s="145"/>
      <c r="U79" s="146" t="str">
        <f>IF($P79&gt;=4,"ไม่ผ่านเกณฑ์","ผ่านเกณฑ์")</f>
        <v>ผ่านเกณฑ์</v>
      </c>
      <c r="V79" s="100">
        <f>IF($Q79&gt;$J79,1,0)</f>
        <v>0</v>
      </c>
      <c r="W79" s="100">
        <f>IF(AND($J79=$Q79,$Q79=100),1,0)</f>
        <v>0</v>
      </c>
      <c r="X79" s="100">
        <f>IF(AND($J79=$Q79,$R79&gt;$K79),1,0)</f>
        <v>1</v>
      </c>
      <c r="Y79" s="100" t="str">
        <f>IF(OR($W79+$V79&gt;0,$W79+$X79&gt;0),"-แนวโน้มปสภ.ดีขึ้น","-แนวโน้มปสภ.ลดลง")</f>
        <v>-แนวโน้มปสภ.ดีขึ้น</v>
      </c>
    </row>
    <row r="80" spans="1:25" s="100" customFormat="1" x14ac:dyDescent="0.4">
      <c r="A80" s="131">
        <v>76</v>
      </c>
      <c r="B80" s="132" t="s">
        <v>80</v>
      </c>
      <c r="C80" s="133" t="s">
        <v>89</v>
      </c>
      <c r="D80" s="132" t="s">
        <v>192</v>
      </c>
      <c r="E80" s="160">
        <v>3</v>
      </c>
      <c r="F80" s="153">
        <v>0.32</v>
      </c>
      <c r="G80" s="136">
        <v>36366.559999999998</v>
      </c>
      <c r="H80" s="137"/>
      <c r="I80" s="160">
        <v>3</v>
      </c>
      <c r="J80" s="138">
        <v>57.142857142857139</v>
      </c>
      <c r="K80" s="139">
        <v>3030.5466666666666</v>
      </c>
      <c r="L80" s="171">
        <v>4</v>
      </c>
      <c r="M80" s="153">
        <v>0.37</v>
      </c>
      <c r="N80" s="175">
        <v>2148095.7000000002</v>
      </c>
      <c r="O80" s="168" t="s">
        <v>209</v>
      </c>
      <c r="P80" s="171">
        <v>4</v>
      </c>
      <c r="Q80" s="138">
        <v>57.142857142857139</v>
      </c>
      <c r="R80" s="176">
        <v>306870.8142857143</v>
      </c>
      <c r="S80" s="169" t="str">
        <f t="shared" si="1"/>
        <v>ไม่ผ่านเกณฑ์-แนวโน้มปสภ.ดีขึ้น</v>
      </c>
      <c r="T80" s="145"/>
      <c r="U80" s="146" t="str">
        <f>IF($P80&gt;=4,"ไม่ผ่านเกณฑ์","ผ่านเกณฑ์")</f>
        <v>ไม่ผ่านเกณฑ์</v>
      </c>
      <c r="V80" s="100">
        <f>IF($Q80&gt;$J80,1,0)</f>
        <v>0</v>
      </c>
      <c r="W80" s="100">
        <f>IF(AND($J80=$Q80,$Q80=100),1,0)</f>
        <v>0</v>
      </c>
      <c r="X80" s="100">
        <f>IF(AND($J80=$Q80,$R80&gt;$K80),1,0)</f>
        <v>1</v>
      </c>
      <c r="Y80" s="100" t="str">
        <f>IF(OR($W80+$V80&gt;0,$W80+$X80&gt;0),"-แนวโน้มปสภ.ดีขึ้น","-แนวโน้มปสภ.ลดลง")</f>
        <v>-แนวโน้มปสภ.ดีขึ้น</v>
      </c>
    </row>
    <row r="81" spans="1:25" s="100" customFormat="1" x14ac:dyDescent="0.4">
      <c r="A81" s="131">
        <v>77</v>
      </c>
      <c r="B81" s="132" t="s">
        <v>80</v>
      </c>
      <c r="C81" s="133" t="s">
        <v>90</v>
      </c>
      <c r="D81" s="132" t="s">
        <v>193</v>
      </c>
      <c r="E81" s="154">
        <v>1</v>
      </c>
      <c r="F81" s="135">
        <v>1.69</v>
      </c>
      <c r="G81" s="136">
        <v>-5284163.63</v>
      </c>
      <c r="H81" s="137"/>
      <c r="I81" s="154">
        <v>1</v>
      </c>
      <c r="J81" s="152">
        <v>57.142857142857139</v>
      </c>
      <c r="K81" s="136">
        <v>-440346.96916666668</v>
      </c>
      <c r="L81" s="151">
        <v>1</v>
      </c>
      <c r="M81" s="135">
        <v>0.98</v>
      </c>
      <c r="N81" s="175">
        <v>-5626385.5499999998</v>
      </c>
      <c r="O81" s="142"/>
      <c r="P81" s="151">
        <v>1</v>
      </c>
      <c r="Q81" s="152">
        <v>71.428571428571431</v>
      </c>
      <c r="R81" s="175">
        <v>-803769.36428571423</v>
      </c>
      <c r="S81" s="144" t="str">
        <f t="shared" si="1"/>
        <v>ผ่านเกณฑ์-แนวโน้มปสภ.ดีขึ้น</v>
      </c>
      <c r="T81" s="145"/>
      <c r="U81" s="146" t="str">
        <f>IF($P81&gt;=4,"ไม่ผ่านเกณฑ์","ผ่านเกณฑ์")</f>
        <v>ผ่านเกณฑ์</v>
      </c>
      <c r="V81" s="100">
        <f>IF($Q81&gt;$J81,1,0)</f>
        <v>1</v>
      </c>
      <c r="W81" s="100">
        <f>IF(AND($J81=$Q81,$Q81=100),1,0)</f>
        <v>0</v>
      </c>
      <c r="X81" s="100">
        <f>IF(AND($J81=$Q81,$R81&gt;$K81),1,0)</f>
        <v>0</v>
      </c>
      <c r="Y81" s="100" t="str">
        <f>IF(OR($W81+$V81&gt;0,$W81+$X81&gt;0),"-แนวโน้มปสภ.ดีขึ้น","-แนวโน้มปสภ.ลดลง")</f>
        <v>-แนวโน้มปสภ.ดีขึ้น</v>
      </c>
    </row>
    <row r="82" spans="1:25" s="100" customFormat="1" x14ac:dyDescent="0.4">
      <c r="A82" s="131">
        <v>78</v>
      </c>
      <c r="B82" s="132" t="s">
        <v>80</v>
      </c>
      <c r="C82" s="133" t="s">
        <v>91</v>
      </c>
      <c r="D82" s="132" t="s">
        <v>194</v>
      </c>
      <c r="E82" s="157">
        <v>2</v>
      </c>
      <c r="F82" s="135">
        <v>0.55000000000000004</v>
      </c>
      <c r="G82" s="136">
        <v>-13716724.310000001</v>
      </c>
      <c r="H82" s="137"/>
      <c r="I82" s="157">
        <v>2</v>
      </c>
      <c r="J82" s="152">
        <v>71.428571428571431</v>
      </c>
      <c r="K82" s="136">
        <v>-1143060.3591666666</v>
      </c>
      <c r="L82" s="134">
        <v>2</v>
      </c>
      <c r="M82" s="153">
        <v>0.34</v>
      </c>
      <c r="N82" s="175">
        <v>1834551.36</v>
      </c>
      <c r="O82" s="142"/>
      <c r="P82" s="134">
        <v>2</v>
      </c>
      <c r="Q82" s="152">
        <v>85.714285714285708</v>
      </c>
      <c r="R82" s="175">
        <v>262078.76571428572</v>
      </c>
      <c r="S82" s="144" t="str">
        <f t="shared" si="1"/>
        <v>ผ่านเกณฑ์-แนวโน้มปสภ.ดีขึ้น</v>
      </c>
      <c r="T82" s="145"/>
      <c r="U82" s="146" t="str">
        <f>IF($P82&gt;=4,"ไม่ผ่านเกณฑ์","ผ่านเกณฑ์")</f>
        <v>ผ่านเกณฑ์</v>
      </c>
      <c r="V82" s="100">
        <f>IF($Q82&gt;$J82,1,0)</f>
        <v>1</v>
      </c>
      <c r="W82" s="100">
        <f>IF(AND($J82=$Q82,$Q82=100),1,0)</f>
        <v>0</v>
      </c>
      <c r="X82" s="100">
        <f>IF(AND($J82=$Q82,$R82&gt;$K82),1,0)</f>
        <v>0</v>
      </c>
      <c r="Y82" s="100" t="str">
        <f>IF(OR($W82+$V82&gt;0,$W82+$X82&gt;0),"-แนวโน้มปสภ.ดีขึ้น","-แนวโน้มปสภ.ลดลง")</f>
        <v>-แนวโน้มปสภ.ดีขึ้น</v>
      </c>
    </row>
    <row r="83" spans="1:25" s="100" customFormat="1" x14ac:dyDescent="0.4">
      <c r="A83" s="131">
        <v>79</v>
      </c>
      <c r="B83" s="132" t="s">
        <v>80</v>
      </c>
      <c r="C83" s="133" t="s">
        <v>92</v>
      </c>
      <c r="D83" s="132" t="s">
        <v>195</v>
      </c>
      <c r="E83" s="158">
        <v>6</v>
      </c>
      <c r="F83" s="135">
        <v>0.52</v>
      </c>
      <c r="G83" s="136">
        <v>-36473754.979999997</v>
      </c>
      <c r="H83" s="163" t="s">
        <v>6</v>
      </c>
      <c r="I83" s="158">
        <v>6</v>
      </c>
      <c r="J83" s="138">
        <v>71.428571428571431</v>
      </c>
      <c r="K83" s="139">
        <v>-3039479.5816666665</v>
      </c>
      <c r="L83" s="171">
        <v>4</v>
      </c>
      <c r="M83" s="153">
        <v>0.45</v>
      </c>
      <c r="N83" s="175">
        <v>-8052451.0599999996</v>
      </c>
      <c r="O83" s="168" t="s">
        <v>6</v>
      </c>
      <c r="P83" s="171">
        <v>4</v>
      </c>
      <c r="Q83" s="138">
        <v>71.428571428571431</v>
      </c>
      <c r="R83" s="176">
        <v>-1150350.1514285714</v>
      </c>
      <c r="S83" s="169" t="str">
        <f t="shared" si="1"/>
        <v>ไม่ผ่านเกณฑ์-แนวโน้มปสภ.ดีขึ้น</v>
      </c>
      <c r="T83" s="145"/>
      <c r="U83" s="146" t="str">
        <f>IF($P83&gt;=4,"ไม่ผ่านเกณฑ์","ผ่านเกณฑ์")</f>
        <v>ไม่ผ่านเกณฑ์</v>
      </c>
      <c r="V83" s="100">
        <f>IF($Q83&gt;$J83,1,0)</f>
        <v>0</v>
      </c>
      <c r="W83" s="100">
        <f>IF(AND($J83=$Q83,$Q83=100),1,0)</f>
        <v>0</v>
      </c>
      <c r="X83" s="100">
        <f>IF(AND($J83=$Q83,$R83&gt;$K83),1,0)</f>
        <v>1</v>
      </c>
      <c r="Y83" s="100" t="str">
        <f>IF(OR($W83+$V83&gt;0,$W83+$X83&gt;0),"-แนวโน้มปสภ.ดีขึ้น","-แนวโน้มปสภ.ลดลง")</f>
        <v>-แนวโน้มปสภ.ดีขึ้น</v>
      </c>
    </row>
    <row r="84" spans="1:25" s="100" customFormat="1" x14ac:dyDescent="0.4">
      <c r="A84" s="131">
        <v>80</v>
      </c>
      <c r="B84" s="132" t="s">
        <v>80</v>
      </c>
      <c r="C84" s="133" t="s">
        <v>93</v>
      </c>
      <c r="D84" s="132" t="s">
        <v>196</v>
      </c>
      <c r="E84" s="149">
        <v>1</v>
      </c>
      <c r="F84" s="135">
        <v>2.2000000000000002</v>
      </c>
      <c r="G84" s="136">
        <v>-20845041.379999999</v>
      </c>
      <c r="H84" s="137"/>
      <c r="I84" s="149">
        <v>1</v>
      </c>
      <c r="J84" s="152">
        <v>57.142857142857139</v>
      </c>
      <c r="K84" s="136">
        <v>-1737086.7816666665</v>
      </c>
      <c r="L84" s="149">
        <v>1</v>
      </c>
      <c r="M84" s="135">
        <v>1.72</v>
      </c>
      <c r="N84" s="175">
        <v>2792878.05</v>
      </c>
      <c r="O84" s="142"/>
      <c r="P84" s="149">
        <v>1</v>
      </c>
      <c r="Q84" s="152">
        <v>71.428571428571431</v>
      </c>
      <c r="R84" s="175">
        <v>398982.57857142854</v>
      </c>
      <c r="S84" s="144" t="str">
        <f t="shared" si="1"/>
        <v>ผ่านเกณฑ์-แนวโน้มปสภ.ดีขึ้น</v>
      </c>
      <c r="T84" s="145"/>
      <c r="U84" s="146" t="str">
        <f>IF($P84&gt;=4,"ไม่ผ่านเกณฑ์","ผ่านเกณฑ์")</f>
        <v>ผ่านเกณฑ์</v>
      </c>
      <c r="V84" s="100">
        <f>IF($Q84&gt;$J84,1,0)</f>
        <v>1</v>
      </c>
      <c r="W84" s="100">
        <f>IF(AND($J84=$Q84,$Q84=100),1,0)</f>
        <v>0</v>
      </c>
      <c r="X84" s="100">
        <f>IF(AND($J84=$Q84,$R84&gt;$K84),1,0)</f>
        <v>0</v>
      </c>
      <c r="Y84" s="100" t="str">
        <f>IF(OR($W84+$V84&gt;0,$W84+$X84&gt;0),"-แนวโน้มปสภ.ดีขึ้น","-แนวโน้มปสภ.ลดลง")</f>
        <v>-แนวโน้มปสภ.ดีขึ้น</v>
      </c>
    </row>
    <row r="85" spans="1:25" s="100" customFormat="1" x14ac:dyDescent="0.4">
      <c r="A85" s="131">
        <v>81</v>
      </c>
      <c r="B85" s="132" t="s">
        <v>80</v>
      </c>
      <c r="C85" s="133" t="s">
        <v>94</v>
      </c>
      <c r="D85" s="132" t="s">
        <v>197</v>
      </c>
      <c r="E85" s="151">
        <v>1</v>
      </c>
      <c r="F85" s="135">
        <v>0.96</v>
      </c>
      <c r="G85" s="136">
        <v>-26225784.530000001</v>
      </c>
      <c r="H85" s="137"/>
      <c r="I85" s="151">
        <v>1</v>
      </c>
      <c r="J85" s="152">
        <v>85.714285714285708</v>
      </c>
      <c r="K85" s="136">
        <v>-2185482.0441666669</v>
      </c>
      <c r="L85" s="151">
        <v>1</v>
      </c>
      <c r="M85" s="135">
        <v>0.83</v>
      </c>
      <c r="N85" s="175">
        <v>-7009022.4900000002</v>
      </c>
      <c r="O85" s="142"/>
      <c r="P85" s="151">
        <v>1</v>
      </c>
      <c r="Q85" s="152">
        <v>57.142857142857139</v>
      </c>
      <c r="R85" s="175">
        <v>-1001288.9271428572</v>
      </c>
      <c r="S85" s="150" t="str">
        <f t="shared" si="1"/>
        <v>ผ่านเกณฑ์-แนวโน้มปสภ.ลดลง</v>
      </c>
      <c r="T85" s="145"/>
      <c r="U85" s="146" t="str">
        <f>IF($P85&gt;=4,"ไม่ผ่านเกณฑ์","ผ่านเกณฑ์")</f>
        <v>ผ่านเกณฑ์</v>
      </c>
      <c r="V85" s="100">
        <f>IF($Q85&gt;$J85,1,0)</f>
        <v>0</v>
      </c>
      <c r="W85" s="100">
        <f>IF(AND($J85=$Q85,$Q85=100),1,0)</f>
        <v>0</v>
      </c>
      <c r="X85" s="100">
        <f>IF(AND($J85=$Q85,$R85&gt;$K85),1,0)</f>
        <v>0</v>
      </c>
      <c r="Y85" s="100" t="str">
        <f>IF(OR($W85+$V85&gt;0,$W85+$X85&gt;0),"-แนวโน้มปสภ.ดีขึ้น","-แนวโน้มปสภ.ลดลง")</f>
        <v>-แนวโน้มปสภ.ลดลง</v>
      </c>
    </row>
    <row r="86" spans="1:25" s="100" customFormat="1" x14ac:dyDescent="0.4">
      <c r="A86" s="131">
        <v>82</v>
      </c>
      <c r="B86" s="132" t="s">
        <v>80</v>
      </c>
      <c r="C86" s="133" t="s">
        <v>95</v>
      </c>
      <c r="D86" s="132" t="s">
        <v>198</v>
      </c>
      <c r="E86" s="158">
        <v>6</v>
      </c>
      <c r="F86" s="135">
        <v>0.77</v>
      </c>
      <c r="G86" s="136">
        <v>-15015877.6</v>
      </c>
      <c r="H86" s="163" t="s">
        <v>6</v>
      </c>
      <c r="I86" s="158">
        <v>6</v>
      </c>
      <c r="J86" s="152">
        <v>85.714285714285708</v>
      </c>
      <c r="K86" s="136">
        <v>-1251323.1333333333</v>
      </c>
      <c r="L86" s="160">
        <v>3</v>
      </c>
      <c r="M86" s="135">
        <v>0.55000000000000004</v>
      </c>
      <c r="N86" s="175">
        <v>-3237831.6</v>
      </c>
      <c r="O86" s="142"/>
      <c r="P86" s="160">
        <v>3</v>
      </c>
      <c r="Q86" s="152">
        <v>57.142857142857139</v>
      </c>
      <c r="R86" s="175">
        <v>-462547.37142857147</v>
      </c>
      <c r="S86" s="150" t="str">
        <f t="shared" si="1"/>
        <v>ผ่านเกณฑ์-แนวโน้มปสภ.ลดลง</v>
      </c>
      <c r="T86" s="145"/>
      <c r="U86" s="146" t="str">
        <f>IF($P86&gt;=4,"ไม่ผ่านเกณฑ์","ผ่านเกณฑ์")</f>
        <v>ผ่านเกณฑ์</v>
      </c>
      <c r="V86" s="100">
        <f>IF($Q86&gt;$J86,1,0)</f>
        <v>0</v>
      </c>
      <c r="W86" s="100">
        <f>IF(AND($J86=$Q86,$Q86=100),1,0)</f>
        <v>0</v>
      </c>
      <c r="X86" s="100">
        <f>IF(AND($J86=$Q86,$R86&gt;$K86),1,0)</f>
        <v>0</v>
      </c>
      <c r="Y86" s="100" t="str">
        <f>IF(OR($W86+$V86&gt;0,$W86+$X86&gt;0),"-แนวโน้มปสภ.ดีขึ้น","-แนวโน้มปสภ.ลดลง")</f>
        <v>-แนวโน้มปสภ.ลดลง</v>
      </c>
    </row>
    <row r="87" spans="1:25" s="100" customFormat="1" x14ac:dyDescent="0.4">
      <c r="A87" s="131">
        <v>83</v>
      </c>
      <c r="B87" s="132" t="s">
        <v>80</v>
      </c>
      <c r="C87" s="133" t="s">
        <v>96</v>
      </c>
      <c r="D87" s="132" t="s">
        <v>199</v>
      </c>
      <c r="E87" s="171">
        <v>4</v>
      </c>
      <c r="F87" s="135">
        <v>0.54</v>
      </c>
      <c r="G87" s="136">
        <v>-9563692.2200000007</v>
      </c>
      <c r="H87" s="163" t="s">
        <v>6</v>
      </c>
      <c r="I87" s="171">
        <v>4</v>
      </c>
      <c r="J87" s="152">
        <v>57.142857142857139</v>
      </c>
      <c r="K87" s="136">
        <v>-796974.35166666668</v>
      </c>
      <c r="L87" s="160">
        <v>3</v>
      </c>
      <c r="M87" s="135">
        <v>0.52</v>
      </c>
      <c r="N87" s="175">
        <v>-1021479.35</v>
      </c>
      <c r="O87" s="142"/>
      <c r="P87" s="160">
        <v>3</v>
      </c>
      <c r="Q87" s="148">
        <v>42.857142857142854</v>
      </c>
      <c r="R87" s="175">
        <v>-145925.62142857144</v>
      </c>
      <c r="S87" s="150" t="str">
        <f t="shared" si="1"/>
        <v>ผ่านเกณฑ์-แนวโน้มปสภ.ลดลง</v>
      </c>
      <c r="T87" s="145"/>
      <c r="U87" s="146" t="str">
        <f>IF($P87&gt;=4,"ไม่ผ่านเกณฑ์","ผ่านเกณฑ์")</f>
        <v>ผ่านเกณฑ์</v>
      </c>
      <c r="V87" s="100">
        <f>IF($Q87&gt;$J87,1,0)</f>
        <v>0</v>
      </c>
      <c r="W87" s="100">
        <f>IF(AND($J87=$Q87,$Q87=100),1,0)</f>
        <v>0</v>
      </c>
      <c r="X87" s="100">
        <f>IF(AND($J87=$Q87,$R87&gt;$K87),1,0)</f>
        <v>0</v>
      </c>
      <c r="Y87" s="100" t="str">
        <f>IF(OR($W87+$V87&gt;0,$W87+$X87&gt;0),"-แนวโน้มปสภ.ดีขึ้น","-แนวโน้มปสภ.ลดลง")</f>
        <v>-แนวโน้มปสภ.ลดลง</v>
      </c>
    </row>
    <row r="88" spans="1:25" s="100" customFormat="1" x14ac:dyDescent="0.4">
      <c r="A88" s="131">
        <v>84</v>
      </c>
      <c r="B88" s="132" t="s">
        <v>80</v>
      </c>
      <c r="C88" s="133" t="s">
        <v>97</v>
      </c>
      <c r="D88" s="132" t="s">
        <v>200</v>
      </c>
      <c r="E88" s="151">
        <v>1</v>
      </c>
      <c r="F88" s="135">
        <v>1.06</v>
      </c>
      <c r="G88" s="136">
        <v>-452744.43</v>
      </c>
      <c r="H88" s="137"/>
      <c r="I88" s="151">
        <v>1</v>
      </c>
      <c r="J88" s="152">
        <v>57.142857142857139</v>
      </c>
      <c r="K88" s="136">
        <v>-37728.702499999999</v>
      </c>
      <c r="L88" s="147">
        <v>1</v>
      </c>
      <c r="M88" s="135">
        <v>0.9</v>
      </c>
      <c r="N88" s="175">
        <v>1752369.93</v>
      </c>
      <c r="O88" s="142"/>
      <c r="P88" s="147">
        <v>1</v>
      </c>
      <c r="Q88" s="152">
        <v>57.142857142857139</v>
      </c>
      <c r="R88" s="175">
        <v>250338.56142857141</v>
      </c>
      <c r="S88" s="144" t="str">
        <f t="shared" si="1"/>
        <v>ผ่านเกณฑ์-แนวโน้มปสภ.ดีขึ้น</v>
      </c>
      <c r="T88" s="145"/>
      <c r="U88" s="146" t="str">
        <f>IF($P88&gt;=4,"ไม่ผ่านเกณฑ์","ผ่านเกณฑ์")</f>
        <v>ผ่านเกณฑ์</v>
      </c>
      <c r="V88" s="100">
        <f>IF($Q88&gt;$J88,1,0)</f>
        <v>0</v>
      </c>
      <c r="W88" s="100">
        <f>IF(AND($J88=$Q88,$Q88=100),1,0)</f>
        <v>0</v>
      </c>
      <c r="X88" s="100">
        <f>IF(AND($J88=$Q88,$R88&gt;$K88),1,0)</f>
        <v>1</v>
      </c>
      <c r="Y88" s="100" t="str">
        <f>IF(OR($W88+$V88&gt;0,$W88+$X88&gt;0),"-แนวโน้มปสภ.ดีขึ้น","-แนวโน้มปสภ.ลดลง")</f>
        <v>-แนวโน้มปสภ.ดีขึ้น</v>
      </c>
    </row>
    <row r="89" spans="1:25" s="100" customFormat="1" x14ac:dyDescent="0.4">
      <c r="A89" s="131">
        <v>85</v>
      </c>
      <c r="B89" s="132" t="s">
        <v>80</v>
      </c>
      <c r="C89" s="133" t="s">
        <v>98</v>
      </c>
      <c r="D89" s="132" t="s">
        <v>201</v>
      </c>
      <c r="E89" s="170">
        <v>3</v>
      </c>
      <c r="F89" s="135">
        <v>0.82</v>
      </c>
      <c r="G89" s="136">
        <v>-9905845.4100000001</v>
      </c>
      <c r="H89" s="137"/>
      <c r="I89" s="170">
        <v>3</v>
      </c>
      <c r="J89" s="138">
        <v>85.714285714285708</v>
      </c>
      <c r="K89" s="139">
        <v>-825487.11750000005</v>
      </c>
      <c r="L89" s="149">
        <v>1</v>
      </c>
      <c r="M89" s="135">
        <v>0.85</v>
      </c>
      <c r="N89" s="175">
        <v>-550333.38</v>
      </c>
      <c r="O89" s="142"/>
      <c r="P89" s="149">
        <v>1</v>
      </c>
      <c r="Q89" s="138">
        <v>85.714285714285708</v>
      </c>
      <c r="R89" s="176">
        <v>-78619.054285714286</v>
      </c>
      <c r="S89" s="144" t="str">
        <f t="shared" si="1"/>
        <v>ผ่านเกณฑ์-แนวโน้มปสภ.ดีขึ้น</v>
      </c>
      <c r="T89" s="145"/>
      <c r="U89" s="146" t="str">
        <f>IF($P89&gt;=4,"ไม่ผ่านเกณฑ์","ผ่านเกณฑ์")</f>
        <v>ผ่านเกณฑ์</v>
      </c>
      <c r="V89" s="100">
        <f>IF($Q89&gt;$J89,1,0)</f>
        <v>0</v>
      </c>
      <c r="W89" s="100">
        <f>IF(AND($J89=$Q89,$Q89=100),1,0)</f>
        <v>0</v>
      </c>
      <c r="X89" s="100">
        <f>IF(AND($J89=$Q89,$R89&gt;$K89),1,0)</f>
        <v>1</v>
      </c>
      <c r="Y89" s="100" t="str">
        <f>IF(OR($W89+$V89&gt;0,$W89+$X89&gt;0),"-แนวโน้มปสภ.ดีขึ้น","-แนวโน้มปสภ.ลดลง")</f>
        <v>-แนวโน้มปสภ.ดีขึ้น</v>
      </c>
    </row>
    <row r="90" spans="1:25" s="100" customFormat="1" x14ac:dyDescent="0.4">
      <c r="A90" s="131">
        <v>86</v>
      </c>
      <c r="B90" s="132" t="s">
        <v>80</v>
      </c>
      <c r="C90" s="133" t="s">
        <v>99</v>
      </c>
      <c r="D90" s="132" t="s">
        <v>202</v>
      </c>
      <c r="E90" s="158">
        <v>6</v>
      </c>
      <c r="F90" s="153">
        <v>0.28999999999999998</v>
      </c>
      <c r="G90" s="136">
        <v>-32413352.489999998</v>
      </c>
      <c r="H90" s="159" t="s">
        <v>208</v>
      </c>
      <c r="I90" s="158">
        <v>6</v>
      </c>
      <c r="J90" s="138">
        <v>85.714285714285708</v>
      </c>
      <c r="K90" s="139">
        <v>-2701112.7075</v>
      </c>
      <c r="L90" s="171">
        <v>4</v>
      </c>
      <c r="M90" s="153">
        <v>0.33</v>
      </c>
      <c r="N90" s="175">
        <v>6613096.5899999999</v>
      </c>
      <c r="O90" s="168" t="s">
        <v>209</v>
      </c>
      <c r="P90" s="171">
        <v>4</v>
      </c>
      <c r="Q90" s="138">
        <v>85.714285714285708</v>
      </c>
      <c r="R90" s="176">
        <v>944728.08428571431</v>
      </c>
      <c r="S90" s="169" t="str">
        <f t="shared" si="1"/>
        <v>ไม่ผ่านเกณฑ์-แนวโน้มปสภ.ดีขึ้น</v>
      </c>
      <c r="T90" s="145"/>
      <c r="U90" s="146" t="str">
        <f>IF($P90&gt;=4,"ไม่ผ่านเกณฑ์","ผ่านเกณฑ์")</f>
        <v>ไม่ผ่านเกณฑ์</v>
      </c>
      <c r="V90" s="100">
        <f>IF($Q90&gt;$J90,1,0)</f>
        <v>0</v>
      </c>
      <c r="W90" s="100">
        <f>IF(AND($J90=$Q90,$Q90=100),1,0)</f>
        <v>0</v>
      </c>
      <c r="X90" s="100">
        <f>IF(AND($J90=$Q90,$R90&gt;$K90),1,0)</f>
        <v>1</v>
      </c>
      <c r="Y90" s="100" t="str">
        <f>IF(OR($W90+$V90&gt;0,$W90+$X90&gt;0),"-แนวโน้มปสภ.ดีขึ้น","-แนวโน้มปสภ.ลดลง")</f>
        <v>-แนวโน้มปสภ.ดีขึ้น</v>
      </c>
    </row>
    <row r="91" spans="1:25" s="100" customFormat="1" x14ac:dyDescent="0.4">
      <c r="A91" s="131">
        <v>87</v>
      </c>
      <c r="B91" s="132" t="s">
        <v>80</v>
      </c>
      <c r="C91" s="133" t="s">
        <v>100</v>
      </c>
      <c r="D91" s="132" t="s">
        <v>203</v>
      </c>
      <c r="E91" s="173">
        <v>5</v>
      </c>
      <c r="F91" s="135">
        <v>0.59</v>
      </c>
      <c r="G91" s="136">
        <v>-2132778.11</v>
      </c>
      <c r="H91" s="163" t="s">
        <v>6</v>
      </c>
      <c r="I91" s="173">
        <v>5</v>
      </c>
      <c r="J91" s="152">
        <v>71.428571428571431</v>
      </c>
      <c r="K91" s="136">
        <v>-177731.50916666666</v>
      </c>
      <c r="L91" s="160">
        <v>3</v>
      </c>
      <c r="M91" s="135">
        <v>0.61</v>
      </c>
      <c r="N91" s="175">
        <v>2777504.42</v>
      </c>
      <c r="O91" s="142"/>
      <c r="P91" s="160">
        <v>3</v>
      </c>
      <c r="Q91" s="148">
        <v>42.857142857142854</v>
      </c>
      <c r="R91" s="175">
        <v>396786.34571428568</v>
      </c>
      <c r="S91" s="150" t="str">
        <f t="shared" si="1"/>
        <v>ผ่านเกณฑ์-แนวโน้มปสภ.ลดลง</v>
      </c>
      <c r="T91" s="145"/>
      <c r="U91" s="146" t="str">
        <f>IF($P91&gt;=4,"ไม่ผ่านเกณฑ์","ผ่านเกณฑ์")</f>
        <v>ผ่านเกณฑ์</v>
      </c>
      <c r="V91" s="100">
        <f>IF($Q91&gt;$J91,1,0)</f>
        <v>0</v>
      </c>
      <c r="W91" s="100">
        <f>IF(AND($J91=$Q91,$Q91=100),1,0)</f>
        <v>0</v>
      </c>
      <c r="X91" s="100">
        <f>IF(AND($J91=$Q91,$R91&gt;$K91),1,0)</f>
        <v>0</v>
      </c>
      <c r="Y91" s="100" t="str">
        <f>IF(OR($W91+$V91&gt;0,$W91+$X91&gt;0),"-แนวโน้มปสภ.ดีขึ้น","-แนวโน้มปสภ.ลดลง")</f>
        <v>-แนวโน้มปสภ.ลดลง</v>
      </c>
    </row>
    <row r="92" spans="1:25" s="100" customFormat="1" x14ac:dyDescent="0.4">
      <c r="A92" s="131">
        <v>88</v>
      </c>
      <c r="B92" s="132" t="s">
        <v>80</v>
      </c>
      <c r="C92" s="133" t="s">
        <v>101</v>
      </c>
      <c r="D92" s="132" t="s">
        <v>204</v>
      </c>
      <c r="E92" s="147">
        <v>1</v>
      </c>
      <c r="F92" s="135">
        <v>1.52</v>
      </c>
      <c r="G92" s="136">
        <v>-3755237.75</v>
      </c>
      <c r="H92" s="137"/>
      <c r="I92" s="147">
        <v>1</v>
      </c>
      <c r="J92" s="138">
        <v>71.428571428571431</v>
      </c>
      <c r="K92" s="139">
        <v>-312936.47916666669</v>
      </c>
      <c r="L92" s="147">
        <v>1</v>
      </c>
      <c r="M92" s="135">
        <v>1.53</v>
      </c>
      <c r="N92" s="175">
        <v>1975632.08</v>
      </c>
      <c r="O92" s="142"/>
      <c r="P92" s="147">
        <v>1</v>
      </c>
      <c r="Q92" s="138">
        <v>71.428571428571431</v>
      </c>
      <c r="R92" s="176">
        <v>282233.15428571432</v>
      </c>
      <c r="S92" s="144" t="str">
        <f t="shared" si="1"/>
        <v>ผ่านเกณฑ์-แนวโน้มปสภ.ดีขึ้น</v>
      </c>
      <c r="T92" s="145"/>
      <c r="U92" s="146" t="str">
        <f>IF($P92&gt;=4,"ไม่ผ่านเกณฑ์","ผ่านเกณฑ์")</f>
        <v>ผ่านเกณฑ์</v>
      </c>
      <c r="V92" s="100">
        <f>IF($Q92&gt;$J92,1,0)</f>
        <v>0</v>
      </c>
      <c r="W92" s="100">
        <f>IF(AND($J92=$Q92,$Q92=100),1,0)</f>
        <v>0</v>
      </c>
      <c r="X92" s="100">
        <f>IF(AND($J92=$Q92,$R92&gt;$K92),1,0)</f>
        <v>1</v>
      </c>
      <c r="Y92" s="100" t="str">
        <f>IF(OR($W92+$V92&gt;0,$W92+$X92&gt;0),"-แนวโน้มปสภ.ดีขึ้น","-แนวโน้มปสภ.ลดลง")</f>
        <v>-แนวโน้มปสภ.ดีขึ้น</v>
      </c>
    </row>
  </sheetData>
  <autoFilter ref="A4:Y92" xr:uid="{EEA0A0D5-16F8-47A3-9FE9-D2A1B15F21AB}"/>
  <mergeCells count="11">
    <mergeCell ref="E2:J2"/>
    <mergeCell ref="E3:H3"/>
    <mergeCell ref="I3:J3"/>
    <mergeCell ref="U2:Y2"/>
    <mergeCell ref="A3:A4"/>
    <mergeCell ref="B3:B4"/>
    <mergeCell ref="C3:C4"/>
    <mergeCell ref="L3:O3"/>
    <mergeCell ref="P3:S3"/>
    <mergeCell ref="D2:D4"/>
    <mergeCell ref="L2:S2"/>
  </mergeCells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62DF4-E9BA-4842-99A8-498FF2870394}">
  <dimension ref="A2:AN92"/>
  <sheetViews>
    <sheetView zoomScale="70" zoomScaleNormal="70" workbookViewId="0">
      <pane xSplit="4" ySplit="4" topLeftCell="R20" activePane="bottomRight" state="frozen"/>
      <selection pane="topRight" activeCell="E1" sqref="E1"/>
      <selection pane="bottomLeft" activeCell="A5" sqref="A5"/>
      <selection pane="bottomRight" activeCell="W29" sqref="W29"/>
    </sheetView>
  </sheetViews>
  <sheetFormatPr defaultColWidth="9" defaultRowHeight="21" x14ac:dyDescent="0.4"/>
  <cols>
    <col min="1" max="1" width="4.5" style="104" customWidth="1"/>
    <col min="2" max="2" width="10" style="100" customWidth="1"/>
    <col min="3" max="3" width="5.59765625" style="100" customWidth="1"/>
    <col min="4" max="4" width="13.19921875" style="100" customWidth="1"/>
    <col min="5" max="5" width="7.19921875" style="102" customWidth="1"/>
    <col min="6" max="6" width="11" style="101" customWidth="1"/>
    <col min="7" max="7" width="14.09765625" style="101" customWidth="1"/>
    <col min="8" max="9" width="14.8984375" style="102" customWidth="1"/>
    <col min="10" max="10" width="11.8984375" style="100" customWidth="1"/>
    <col min="11" max="14" width="9" style="100"/>
    <col min="15" max="17" width="12.59765625" style="100" customWidth="1"/>
    <col min="18" max="18" width="36.296875" style="100" customWidth="1"/>
    <col min="19" max="23" width="10.59765625" style="100" customWidth="1"/>
    <col min="24" max="24" width="13.69921875" style="100" customWidth="1"/>
    <col min="25" max="26" width="10.59765625" style="100" customWidth="1"/>
    <col min="27" max="33" width="9" style="100"/>
    <col min="34" max="34" width="19.09765625" style="100" customWidth="1"/>
    <col min="35" max="40" width="9" style="102"/>
    <col min="41" max="43" width="9" style="100"/>
    <col min="44" max="44" width="7.3984375" style="100" customWidth="1"/>
    <col min="45" max="16384" width="9" style="100"/>
  </cols>
  <sheetData>
    <row r="2" spans="1:40" s="100" customFormat="1" x14ac:dyDescent="0.4">
      <c r="A2" s="99" t="s">
        <v>102</v>
      </c>
      <c r="B2" s="99"/>
      <c r="C2" s="99"/>
      <c r="D2" s="99"/>
      <c r="E2" s="178"/>
      <c r="F2" s="99"/>
      <c r="G2" s="99"/>
      <c r="H2" s="99"/>
      <c r="I2" s="102"/>
      <c r="O2" s="99"/>
      <c r="P2" s="99"/>
      <c r="Q2" s="99"/>
      <c r="R2" s="99"/>
      <c r="AI2" s="102"/>
      <c r="AJ2" s="102"/>
      <c r="AK2" s="102"/>
      <c r="AL2" s="102"/>
      <c r="AM2" s="102"/>
      <c r="AN2" s="102"/>
    </row>
    <row r="3" spans="1:40" s="100" customFormat="1" x14ac:dyDescent="0.4">
      <c r="A3" s="112" t="s">
        <v>0</v>
      </c>
      <c r="B3" s="113" t="s">
        <v>1</v>
      </c>
      <c r="C3" s="113" t="s">
        <v>2</v>
      </c>
      <c r="D3" s="113" t="s">
        <v>3</v>
      </c>
      <c r="E3" s="179"/>
      <c r="F3" s="180" t="s">
        <v>103</v>
      </c>
      <c r="G3" s="181"/>
      <c r="H3" s="181"/>
      <c r="I3" s="182"/>
      <c r="J3" s="65" t="s">
        <v>117</v>
      </c>
      <c r="K3" s="65"/>
      <c r="L3" s="65"/>
      <c r="M3" s="65"/>
      <c r="N3" s="65"/>
      <c r="O3" s="117" t="s">
        <v>274</v>
      </c>
      <c r="P3" s="118"/>
      <c r="Q3" s="118"/>
      <c r="R3" s="119"/>
      <c r="S3" s="183" t="s">
        <v>105</v>
      </c>
      <c r="T3" s="184"/>
      <c r="U3" s="184"/>
      <c r="V3" s="184"/>
      <c r="W3" s="184"/>
      <c r="X3" s="184"/>
      <c r="Y3" s="184"/>
      <c r="Z3" s="185"/>
      <c r="AA3" s="183" t="s">
        <v>121</v>
      </c>
      <c r="AB3" s="184"/>
      <c r="AC3" s="184"/>
      <c r="AD3" s="184"/>
      <c r="AE3" s="184"/>
      <c r="AF3" s="184"/>
      <c r="AG3" s="184"/>
      <c r="AH3" s="185"/>
      <c r="AI3" s="102"/>
      <c r="AJ3" s="102"/>
      <c r="AK3" s="102"/>
      <c r="AL3" s="102"/>
      <c r="AM3" s="102"/>
      <c r="AN3" s="102"/>
    </row>
    <row r="4" spans="1:40" s="130" customFormat="1" ht="63" x14ac:dyDescent="0.25">
      <c r="A4" s="121"/>
      <c r="B4" s="122"/>
      <c r="C4" s="122"/>
      <c r="D4" s="122"/>
      <c r="E4" s="186" t="s">
        <v>205</v>
      </c>
      <c r="F4" s="187" t="s">
        <v>104</v>
      </c>
      <c r="G4" s="125" t="s">
        <v>211</v>
      </c>
      <c r="H4" s="21" t="s">
        <v>5</v>
      </c>
      <c r="I4" s="188" t="s">
        <v>4</v>
      </c>
      <c r="J4" s="189" t="s">
        <v>112</v>
      </c>
      <c r="K4" s="190" t="s">
        <v>113</v>
      </c>
      <c r="L4" s="125" t="s">
        <v>114</v>
      </c>
      <c r="M4" s="127" t="s">
        <v>111</v>
      </c>
      <c r="N4" s="128" t="s">
        <v>206</v>
      </c>
      <c r="O4" s="127" t="s">
        <v>118</v>
      </c>
      <c r="P4" s="128" t="s">
        <v>116</v>
      </c>
      <c r="Q4" s="125" t="s">
        <v>304</v>
      </c>
      <c r="R4" s="127" t="s">
        <v>119</v>
      </c>
      <c r="S4" s="191" t="s">
        <v>106</v>
      </c>
      <c r="T4" s="191" t="s">
        <v>107</v>
      </c>
      <c r="U4" s="190" t="s">
        <v>108</v>
      </c>
      <c r="V4" s="190" t="s">
        <v>108</v>
      </c>
      <c r="W4" s="125" t="s">
        <v>109</v>
      </c>
      <c r="X4" s="125" t="s">
        <v>110</v>
      </c>
      <c r="Y4" s="127" t="s">
        <v>111</v>
      </c>
      <c r="Z4" s="127" t="s">
        <v>122</v>
      </c>
      <c r="AA4" s="191" t="s">
        <v>106</v>
      </c>
      <c r="AB4" s="191" t="s">
        <v>107</v>
      </c>
      <c r="AC4" s="190" t="s">
        <v>108</v>
      </c>
      <c r="AD4" s="190" t="s">
        <v>108</v>
      </c>
      <c r="AE4" s="125" t="s">
        <v>109</v>
      </c>
      <c r="AF4" s="125" t="s">
        <v>110</v>
      </c>
      <c r="AG4" s="127" t="s">
        <v>111</v>
      </c>
      <c r="AH4" s="128" t="s">
        <v>207</v>
      </c>
    </row>
    <row r="5" spans="1:40" s="100" customFormat="1" x14ac:dyDescent="0.4">
      <c r="A5" s="131">
        <v>1</v>
      </c>
      <c r="B5" s="132" t="s">
        <v>7</v>
      </c>
      <c r="C5" s="133" t="s">
        <v>8</v>
      </c>
      <c r="D5" s="132" t="s">
        <v>123</v>
      </c>
      <c r="E5" s="192">
        <v>16</v>
      </c>
      <c r="F5" s="140">
        <v>0</v>
      </c>
      <c r="G5" s="135">
        <v>0.85</v>
      </c>
      <c r="H5" s="141">
        <v>133693795.62</v>
      </c>
      <c r="I5" s="142"/>
      <c r="J5" s="193">
        <f t="shared" ref="J5:J36" si="0">AA5+AB5</f>
        <v>100</v>
      </c>
      <c r="K5" s="193">
        <f t="shared" ref="K5:K36" si="1">AC5+AD5</f>
        <v>100</v>
      </c>
      <c r="L5" s="193">
        <f t="shared" ref="L5:L36" si="2">AE5+AF5</f>
        <v>0</v>
      </c>
      <c r="M5" s="193">
        <f t="shared" ref="M5:M36" si="3">AG5</f>
        <v>100</v>
      </c>
      <c r="N5" s="194">
        <f>(S5+T5+U5+V5+W5+X5+Y5)/7*100</f>
        <v>71.428571428571431</v>
      </c>
      <c r="O5" s="140">
        <v>0</v>
      </c>
      <c r="P5" s="152">
        <f>N5</f>
        <v>71.428571428571431</v>
      </c>
      <c r="Q5" s="143">
        <v>19099113.66</v>
      </c>
      <c r="R5" s="144" t="s">
        <v>307</v>
      </c>
      <c r="S5" s="193">
        <v>1</v>
      </c>
      <c r="T5" s="193">
        <v>1</v>
      </c>
      <c r="U5" s="195">
        <v>1</v>
      </c>
      <c r="V5" s="195">
        <v>1</v>
      </c>
      <c r="W5" s="195">
        <v>0</v>
      </c>
      <c r="X5" s="195">
        <v>0</v>
      </c>
      <c r="Y5" s="195">
        <v>1</v>
      </c>
      <c r="Z5" s="196">
        <f>S5+T5+U5+V5+W5+X5+Y5</f>
        <v>5</v>
      </c>
      <c r="AA5" s="199">
        <f>IF(S5=1,50,0)</f>
        <v>50</v>
      </c>
      <c r="AB5" s="199">
        <f t="shared" ref="AB5:AF5" si="4">IF(T5=1,50,0)</f>
        <v>50</v>
      </c>
      <c r="AC5" s="199">
        <f t="shared" si="4"/>
        <v>50</v>
      </c>
      <c r="AD5" s="199">
        <f t="shared" si="4"/>
        <v>50</v>
      </c>
      <c r="AE5" s="199">
        <f t="shared" si="4"/>
        <v>0</v>
      </c>
      <c r="AF5" s="199">
        <f t="shared" si="4"/>
        <v>0</v>
      </c>
      <c r="AG5" s="200">
        <f>IF(Y5=1,100,0)</f>
        <v>100</v>
      </c>
      <c r="AH5" s="199">
        <f>Z5/7*100</f>
        <v>71.428571428571431</v>
      </c>
      <c r="AI5" s="102"/>
    </row>
    <row r="6" spans="1:40" s="100" customFormat="1" x14ac:dyDescent="0.4">
      <c r="A6" s="131">
        <v>2</v>
      </c>
      <c r="B6" s="132" t="s">
        <v>7</v>
      </c>
      <c r="C6" s="133" t="s">
        <v>9</v>
      </c>
      <c r="D6" s="132" t="s">
        <v>124</v>
      </c>
      <c r="E6" s="192">
        <v>6</v>
      </c>
      <c r="F6" s="149">
        <v>1</v>
      </c>
      <c r="G6" s="135">
        <v>3.02</v>
      </c>
      <c r="H6" s="141">
        <v>-11606583.84</v>
      </c>
      <c r="I6" s="142"/>
      <c r="J6" s="193">
        <f t="shared" si="0"/>
        <v>0</v>
      </c>
      <c r="K6" s="193">
        <f t="shared" si="1"/>
        <v>50</v>
      </c>
      <c r="L6" s="193">
        <f t="shared" si="2"/>
        <v>100</v>
      </c>
      <c r="M6" s="193">
        <f t="shared" si="3"/>
        <v>0</v>
      </c>
      <c r="N6" s="194">
        <f t="shared" ref="N6:N36" si="5">(S6+T6+U6+V6+W6+X6+Y6)/7*100</f>
        <v>42.857142857142854</v>
      </c>
      <c r="O6" s="149">
        <v>1</v>
      </c>
      <c r="P6" s="148">
        <f t="shared" ref="P6:P69" si="6">N6</f>
        <v>42.857142857142854</v>
      </c>
      <c r="Q6" s="141">
        <v>-1658083.4057142858</v>
      </c>
      <c r="R6" s="144" t="s">
        <v>307</v>
      </c>
      <c r="S6" s="193">
        <v>0</v>
      </c>
      <c r="T6" s="193">
        <v>0</v>
      </c>
      <c r="U6" s="195">
        <v>0</v>
      </c>
      <c r="V6" s="195">
        <v>1</v>
      </c>
      <c r="W6" s="195">
        <v>1</v>
      </c>
      <c r="X6" s="195">
        <v>1</v>
      </c>
      <c r="Y6" s="195">
        <v>0</v>
      </c>
      <c r="Z6" s="196">
        <f t="shared" ref="Z6:Z69" si="7">S6+T6+U6+V6+W6+X6+Y6</f>
        <v>3</v>
      </c>
      <c r="AA6" s="199">
        <f t="shared" ref="AA6:AA19" si="8">IF(S6=1,50,0)</f>
        <v>0</v>
      </c>
      <c r="AB6" s="199">
        <f t="shared" ref="AB6:AB19" si="9">IF(T6=1,50,0)</f>
        <v>0</v>
      </c>
      <c r="AC6" s="199">
        <f t="shared" ref="AC6:AC19" si="10">IF(U6=1,50,0)</f>
        <v>0</v>
      </c>
      <c r="AD6" s="199">
        <f t="shared" ref="AD6:AD19" si="11">IF(V6=1,50,0)</f>
        <v>50</v>
      </c>
      <c r="AE6" s="199">
        <f t="shared" ref="AE6:AE19" si="12">IF(W6=1,50,0)</f>
        <v>50</v>
      </c>
      <c r="AF6" s="199">
        <f t="shared" ref="AF6:AF19" si="13">IF(X6=1,50,0)</f>
        <v>50</v>
      </c>
      <c r="AG6" s="200">
        <f t="shared" ref="AG6:AG69" si="14">IF(Y6=1,100,0)</f>
        <v>0</v>
      </c>
      <c r="AH6" s="199">
        <f t="shared" ref="AH6:AH69" si="15">Z6/7*100</f>
        <v>42.857142857142854</v>
      </c>
      <c r="AI6" s="102"/>
    </row>
    <row r="7" spans="1:40" s="100" customFormat="1" x14ac:dyDescent="0.4">
      <c r="A7" s="131">
        <v>3</v>
      </c>
      <c r="B7" s="132" t="s">
        <v>7</v>
      </c>
      <c r="C7" s="133" t="s">
        <v>10</v>
      </c>
      <c r="D7" s="132" t="s">
        <v>125</v>
      </c>
      <c r="E7" s="192">
        <v>6</v>
      </c>
      <c r="F7" s="149">
        <v>1</v>
      </c>
      <c r="G7" s="135">
        <v>2.86</v>
      </c>
      <c r="H7" s="141">
        <v>-10750818.24</v>
      </c>
      <c r="I7" s="142"/>
      <c r="J7" s="193">
        <f t="shared" si="0"/>
        <v>0</v>
      </c>
      <c r="K7" s="193">
        <f t="shared" si="1"/>
        <v>100</v>
      </c>
      <c r="L7" s="193">
        <f t="shared" si="2"/>
        <v>0</v>
      </c>
      <c r="M7" s="193">
        <f t="shared" si="3"/>
        <v>0</v>
      </c>
      <c r="N7" s="194">
        <f t="shared" si="5"/>
        <v>28.571428571428569</v>
      </c>
      <c r="O7" s="149">
        <v>1</v>
      </c>
      <c r="P7" s="148">
        <f t="shared" si="6"/>
        <v>28.571428571428569</v>
      </c>
      <c r="Q7" s="143">
        <v>-1535831.1771428571</v>
      </c>
      <c r="R7" s="150" t="s">
        <v>308</v>
      </c>
      <c r="S7" s="193">
        <v>0</v>
      </c>
      <c r="T7" s="193">
        <v>0</v>
      </c>
      <c r="U7" s="195">
        <v>1</v>
      </c>
      <c r="V7" s="195">
        <v>1</v>
      </c>
      <c r="W7" s="195">
        <v>0</v>
      </c>
      <c r="X7" s="195">
        <v>0</v>
      </c>
      <c r="Y7" s="195">
        <v>0</v>
      </c>
      <c r="Z7" s="196">
        <f t="shared" si="7"/>
        <v>2</v>
      </c>
      <c r="AA7" s="199">
        <f t="shared" si="8"/>
        <v>0</v>
      </c>
      <c r="AB7" s="199">
        <f t="shared" si="9"/>
        <v>0</v>
      </c>
      <c r="AC7" s="199">
        <f t="shared" si="10"/>
        <v>50</v>
      </c>
      <c r="AD7" s="199">
        <f t="shared" si="11"/>
        <v>50</v>
      </c>
      <c r="AE7" s="199">
        <f t="shared" si="12"/>
        <v>0</v>
      </c>
      <c r="AF7" s="199">
        <f t="shared" si="13"/>
        <v>0</v>
      </c>
      <c r="AG7" s="200">
        <f t="shared" si="14"/>
        <v>0</v>
      </c>
      <c r="AH7" s="199">
        <f t="shared" si="15"/>
        <v>28.571428571428569</v>
      </c>
      <c r="AI7" s="102"/>
    </row>
    <row r="8" spans="1:40" s="100" customFormat="1" x14ac:dyDescent="0.4">
      <c r="A8" s="131">
        <v>4</v>
      </c>
      <c r="B8" s="132" t="s">
        <v>7</v>
      </c>
      <c r="C8" s="133" t="s">
        <v>11</v>
      </c>
      <c r="D8" s="132" t="s">
        <v>126</v>
      </c>
      <c r="E8" s="192">
        <v>5</v>
      </c>
      <c r="F8" s="149">
        <v>1</v>
      </c>
      <c r="G8" s="135">
        <v>1.25</v>
      </c>
      <c r="H8" s="141">
        <v>-17956851.98</v>
      </c>
      <c r="I8" s="142"/>
      <c r="J8" s="193">
        <f t="shared" si="0"/>
        <v>50</v>
      </c>
      <c r="K8" s="193">
        <f t="shared" si="1"/>
        <v>50</v>
      </c>
      <c r="L8" s="193">
        <f t="shared" si="2"/>
        <v>50</v>
      </c>
      <c r="M8" s="193">
        <f t="shared" si="3"/>
        <v>0</v>
      </c>
      <c r="N8" s="194">
        <f t="shared" si="5"/>
        <v>42.857142857142854</v>
      </c>
      <c r="O8" s="149">
        <v>1</v>
      </c>
      <c r="P8" s="148">
        <f t="shared" si="6"/>
        <v>42.857142857142854</v>
      </c>
      <c r="Q8" s="143">
        <v>-2565264.5685714288</v>
      </c>
      <c r="R8" s="150" t="s">
        <v>308</v>
      </c>
      <c r="S8" s="193">
        <v>0</v>
      </c>
      <c r="T8" s="193">
        <v>1</v>
      </c>
      <c r="U8" s="195">
        <v>1</v>
      </c>
      <c r="V8" s="195">
        <v>0</v>
      </c>
      <c r="W8" s="195">
        <v>1</v>
      </c>
      <c r="X8" s="195">
        <v>0</v>
      </c>
      <c r="Y8" s="195">
        <v>0</v>
      </c>
      <c r="Z8" s="196">
        <f t="shared" si="7"/>
        <v>3</v>
      </c>
      <c r="AA8" s="199">
        <f t="shared" si="8"/>
        <v>0</v>
      </c>
      <c r="AB8" s="199">
        <f t="shared" si="9"/>
        <v>50</v>
      </c>
      <c r="AC8" s="199">
        <f t="shared" si="10"/>
        <v>50</v>
      </c>
      <c r="AD8" s="199">
        <f t="shared" si="11"/>
        <v>0</v>
      </c>
      <c r="AE8" s="199">
        <f t="shared" si="12"/>
        <v>50</v>
      </c>
      <c r="AF8" s="199">
        <f t="shared" si="13"/>
        <v>0</v>
      </c>
      <c r="AG8" s="200">
        <f t="shared" si="14"/>
        <v>0</v>
      </c>
      <c r="AH8" s="199">
        <f t="shared" si="15"/>
        <v>42.857142857142854</v>
      </c>
      <c r="AI8" s="102"/>
    </row>
    <row r="9" spans="1:40" s="100" customFormat="1" x14ac:dyDescent="0.4">
      <c r="A9" s="131">
        <v>5</v>
      </c>
      <c r="B9" s="132" t="s">
        <v>7</v>
      </c>
      <c r="C9" s="133" t="s">
        <v>12</v>
      </c>
      <c r="D9" s="132" t="s">
        <v>127</v>
      </c>
      <c r="E9" s="192">
        <v>5</v>
      </c>
      <c r="F9" s="151">
        <v>1</v>
      </c>
      <c r="G9" s="135">
        <v>1.3</v>
      </c>
      <c r="H9" s="141">
        <v>-2407272.36</v>
      </c>
      <c r="I9" s="142"/>
      <c r="J9" s="193">
        <f t="shared" si="0"/>
        <v>0</v>
      </c>
      <c r="K9" s="193">
        <f t="shared" si="1"/>
        <v>50</v>
      </c>
      <c r="L9" s="193">
        <f t="shared" si="2"/>
        <v>0</v>
      </c>
      <c r="M9" s="193">
        <f t="shared" si="3"/>
        <v>0</v>
      </c>
      <c r="N9" s="194">
        <f t="shared" si="5"/>
        <v>14.285714285714285</v>
      </c>
      <c r="O9" s="151">
        <v>1</v>
      </c>
      <c r="P9" s="148">
        <f t="shared" si="6"/>
        <v>14.285714285714285</v>
      </c>
      <c r="Q9" s="141">
        <v>-343896.0514285714</v>
      </c>
      <c r="R9" s="150" t="s">
        <v>308</v>
      </c>
      <c r="S9" s="193">
        <v>0</v>
      </c>
      <c r="T9" s="193">
        <v>0</v>
      </c>
      <c r="U9" s="195">
        <v>0</v>
      </c>
      <c r="V9" s="195">
        <v>1</v>
      </c>
      <c r="W9" s="195">
        <v>0</v>
      </c>
      <c r="X9" s="195">
        <v>0</v>
      </c>
      <c r="Y9" s="195">
        <v>0</v>
      </c>
      <c r="Z9" s="196">
        <f t="shared" si="7"/>
        <v>1</v>
      </c>
      <c r="AA9" s="199">
        <f t="shared" si="8"/>
        <v>0</v>
      </c>
      <c r="AB9" s="199">
        <f t="shared" si="9"/>
        <v>0</v>
      </c>
      <c r="AC9" s="199">
        <f t="shared" si="10"/>
        <v>0</v>
      </c>
      <c r="AD9" s="199">
        <f t="shared" si="11"/>
        <v>50</v>
      </c>
      <c r="AE9" s="199">
        <f t="shared" si="12"/>
        <v>0</v>
      </c>
      <c r="AF9" s="199">
        <f t="shared" si="13"/>
        <v>0</v>
      </c>
      <c r="AG9" s="200">
        <f t="shared" si="14"/>
        <v>0</v>
      </c>
      <c r="AH9" s="199">
        <f t="shared" si="15"/>
        <v>14.285714285714285</v>
      </c>
      <c r="AI9" s="102"/>
    </row>
    <row r="10" spans="1:40" s="100" customFormat="1" x14ac:dyDescent="0.4">
      <c r="A10" s="131">
        <v>6</v>
      </c>
      <c r="B10" s="132" t="s">
        <v>7</v>
      </c>
      <c r="C10" s="133" t="s">
        <v>13</v>
      </c>
      <c r="D10" s="132" t="s">
        <v>128</v>
      </c>
      <c r="E10" s="192">
        <v>6</v>
      </c>
      <c r="F10" s="134">
        <v>2</v>
      </c>
      <c r="G10" s="153">
        <v>0.45</v>
      </c>
      <c r="H10" s="141">
        <v>-11937999.779999999</v>
      </c>
      <c r="I10" s="142"/>
      <c r="J10" s="193">
        <f t="shared" si="0"/>
        <v>50</v>
      </c>
      <c r="K10" s="193">
        <f t="shared" si="1"/>
        <v>100</v>
      </c>
      <c r="L10" s="193">
        <f t="shared" si="2"/>
        <v>100</v>
      </c>
      <c r="M10" s="193">
        <f t="shared" si="3"/>
        <v>100</v>
      </c>
      <c r="N10" s="194">
        <f t="shared" si="5"/>
        <v>85.714285714285708</v>
      </c>
      <c r="O10" s="134">
        <v>2</v>
      </c>
      <c r="P10" s="152">
        <f t="shared" si="6"/>
        <v>85.714285714285708</v>
      </c>
      <c r="Q10" s="141">
        <v>-1705428.5399999998</v>
      </c>
      <c r="R10" s="144" t="s">
        <v>307</v>
      </c>
      <c r="S10" s="193">
        <v>1</v>
      </c>
      <c r="T10" s="193">
        <v>0</v>
      </c>
      <c r="U10" s="195">
        <v>1</v>
      </c>
      <c r="V10" s="195">
        <v>1</v>
      </c>
      <c r="W10" s="195">
        <v>1</v>
      </c>
      <c r="X10" s="195">
        <v>1</v>
      </c>
      <c r="Y10" s="195">
        <v>1</v>
      </c>
      <c r="Z10" s="196">
        <f t="shared" si="7"/>
        <v>6</v>
      </c>
      <c r="AA10" s="199">
        <f t="shared" si="8"/>
        <v>50</v>
      </c>
      <c r="AB10" s="199">
        <f t="shared" si="9"/>
        <v>0</v>
      </c>
      <c r="AC10" s="199">
        <f t="shared" si="10"/>
        <v>50</v>
      </c>
      <c r="AD10" s="199">
        <f t="shared" si="11"/>
        <v>50</v>
      </c>
      <c r="AE10" s="199">
        <f t="shared" si="12"/>
        <v>50</v>
      </c>
      <c r="AF10" s="199">
        <f t="shared" si="13"/>
        <v>50</v>
      </c>
      <c r="AG10" s="200">
        <f t="shared" si="14"/>
        <v>100</v>
      </c>
      <c r="AH10" s="199">
        <f t="shared" si="15"/>
        <v>85.714285714285708</v>
      </c>
      <c r="AI10" s="102"/>
    </row>
    <row r="11" spans="1:40" s="100" customFormat="1" x14ac:dyDescent="0.4">
      <c r="A11" s="131">
        <v>7</v>
      </c>
      <c r="B11" s="132" t="s">
        <v>7</v>
      </c>
      <c r="C11" s="133" t="s">
        <v>14</v>
      </c>
      <c r="D11" s="132" t="s">
        <v>129</v>
      </c>
      <c r="E11" s="192">
        <v>6</v>
      </c>
      <c r="F11" s="154">
        <v>1</v>
      </c>
      <c r="G11" s="135">
        <v>1.92</v>
      </c>
      <c r="H11" s="141">
        <v>-16470561.24</v>
      </c>
      <c r="I11" s="142"/>
      <c r="J11" s="193">
        <f t="shared" si="0"/>
        <v>50</v>
      </c>
      <c r="K11" s="193">
        <f t="shared" si="1"/>
        <v>100</v>
      </c>
      <c r="L11" s="193">
        <f t="shared" si="2"/>
        <v>100</v>
      </c>
      <c r="M11" s="193">
        <f t="shared" si="3"/>
        <v>0</v>
      </c>
      <c r="N11" s="194">
        <f t="shared" si="5"/>
        <v>71.428571428571431</v>
      </c>
      <c r="O11" s="154">
        <v>1</v>
      </c>
      <c r="P11" s="152">
        <f t="shared" si="6"/>
        <v>71.428571428571431</v>
      </c>
      <c r="Q11" s="141">
        <v>-2352937.3199999998</v>
      </c>
      <c r="R11" s="144" t="s">
        <v>307</v>
      </c>
      <c r="S11" s="193">
        <v>0</v>
      </c>
      <c r="T11" s="193">
        <v>1</v>
      </c>
      <c r="U11" s="195">
        <v>1</v>
      </c>
      <c r="V11" s="195">
        <v>1</v>
      </c>
      <c r="W11" s="195">
        <v>1</v>
      </c>
      <c r="X11" s="195">
        <v>1</v>
      </c>
      <c r="Y11" s="195">
        <v>0</v>
      </c>
      <c r="Z11" s="196">
        <f t="shared" si="7"/>
        <v>5</v>
      </c>
      <c r="AA11" s="199">
        <f t="shared" si="8"/>
        <v>0</v>
      </c>
      <c r="AB11" s="199">
        <f t="shared" si="9"/>
        <v>50</v>
      </c>
      <c r="AC11" s="199">
        <f t="shared" si="10"/>
        <v>50</v>
      </c>
      <c r="AD11" s="199">
        <f t="shared" si="11"/>
        <v>50</v>
      </c>
      <c r="AE11" s="199">
        <f t="shared" si="12"/>
        <v>50</v>
      </c>
      <c r="AF11" s="199">
        <f t="shared" si="13"/>
        <v>50</v>
      </c>
      <c r="AG11" s="200">
        <f t="shared" si="14"/>
        <v>0</v>
      </c>
      <c r="AH11" s="199">
        <f t="shared" si="15"/>
        <v>71.428571428571431</v>
      </c>
      <c r="AI11" s="102"/>
    </row>
    <row r="12" spans="1:40" s="100" customFormat="1" x14ac:dyDescent="0.4">
      <c r="A12" s="131">
        <v>8</v>
      </c>
      <c r="B12" s="132" t="s">
        <v>7</v>
      </c>
      <c r="C12" s="133" t="s">
        <v>15</v>
      </c>
      <c r="D12" s="132" t="s">
        <v>130</v>
      </c>
      <c r="E12" s="192">
        <v>12</v>
      </c>
      <c r="F12" s="134">
        <v>2</v>
      </c>
      <c r="G12" s="135">
        <v>0.74</v>
      </c>
      <c r="H12" s="141">
        <v>-23967679.059999999</v>
      </c>
      <c r="I12" s="142"/>
      <c r="J12" s="193">
        <f t="shared" si="0"/>
        <v>0</v>
      </c>
      <c r="K12" s="193">
        <f t="shared" si="1"/>
        <v>50</v>
      </c>
      <c r="L12" s="193">
        <f t="shared" si="2"/>
        <v>50</v>
      </c>
      <c r="M12" s="193">
        <f t="shared" si="3"/>
        <v>0</v>
      </c>
      <c r="N12" s="194">
        <f t="shared" si="5"/>
        <v>28.571428571428569</v>
      </c>
      <c r="O12" s="134">
        <v>2</v>
      </c>
      <c r="P12" s="148">
        <f t="shared" si="6"/>
        <v>28.571428571428569</v>
      </c>
      <c r="Q12" s="143">
        <v>-3423954.1514285714</v>
      </c>
      <c r="R12" s="150" t="s">
        <v>308</v>
      </c>
      <c r="S12" s="193">
        <v>0</v>
      </c>
      <c r="T12" s="193">
        <v>0</v>
      </c>
      <c r="U12" s="195">
        <v>0</v>
      </c>
      <c r="V12" s="195">
        <v>1</v>
      </c>
      <c r="W12" s="195">
        <v>0</v>
      </c>
      <c r="X12" s="195">
        <v>1</v>
      </c>
      <c r="Y12" s="195">
        <v>0</v>
      </c>
      <c r="Z12" s="196">
        <f t="shared" si="7"/>
        <v>2</v>
      </c>
      <c r="AA12" s="199">
        <f t="shared" si="8"/>
        <v>0</v>
      </c>
      <c r="AB12" s="199">
        <f t="shared" si="9"/>
        <v>0</v>
      </c>
      <c r="AC12" s="199">
        <f t="shared" si="10"/>
        <v>0</v>
      </c>
      <c r="AD12" s="199">
        <f t="shared" si="11"/>
        <v>50</v>
      </c>
      <c r="AE12" s="199">
        <f t="shared" si="12"/>
        <v>0</v>
      </c>
      <c r="AF12" s="199">
        <f t="shared" si="13"/>
        <v>50</v>
      </c>
      <c r="AG12" s="200">
        <f t="shared" si="14"/>
        <v>0</v>
      </c>
      <c r="AH12" s="199">
        <f t="shared" si="15"/>
        <v>28.571428571428569</v>
      </c>
      <c r="AI12" s="102"/>
    </row>
    <row r="13" spans="1:40" s="100" customFormat="1" x14ac:dyDescent="0.4">
      <c r="A13" s="131">
        <v>9</v>
      </c>
      <c r="B13" s="132" t="s">
        <v>7</v>
      </c>
      <c r="C13" s="133" t="s">
        <v>16</v>
      </c>
      <c r="D13" s="132" t="s">
        <v>131</v>
      </c>
      <c r="E13" s="192">
        <v>6</v>
      </c>
      <c r="F13" s="147">
        <v>1</v>
      </c>
      <c r="G13" s="135">
        <v>1.87</v>
      </c>
      <c r="H13" s="141">
        <v>-10030311.51</v>
      </c>
      <c r="I13" s="142"/>
      <c r="J13" s="193">
        <f t="shared" si="0"/>
        <v>0</v>
      </c>
      <c r="K13" s="193">
        <f t="shared" si="1"/>
        <v>100</v>
      </c>
      <c r="L13" s="193">
        <f t="shared" si="2"/>
        <v>100</v>
      </c>
      <c r="M13" s="193">
        <f t="shared" si="3"/>
        <v>0</v>
      </c>
      <c r="N13" s="194">
        <f t="shared" si="5"/>
        <v>57.142857142857139</v>
      </c>
      <c r="O13" s="147">
        <v>1</v>
      </c>
      <c r="P13" s="152">
        <f t="shared" si="6"/>
        <v>57.142857142857139</v>
      </c>
      <c r="Q13" s="143">
        <v>-1432901.6442857143</v>
      </c>
      <c r="R13" s="150" t="s">
        <v>308</v>
      </c>
      <c r="S13" s="193">
        <v>0</v>
      </c>
      <c r="T13" s="193">
        <v>0</v>
      </c>
      <c r="U13" s="195">
        <v>1</v>
      </c>
      <c r="V13" s="195">
        <v>1</v>
      </c>
      <c r="W13" s="195">
        <v>1</v>
      </c>
      <c r="X13" s="195">
        <v>1</v>
      </c>
      <c r="Y13" s="195">
        <v>0</v>
      </c>
      <c r="Z13" s="196">
        <f t="shared" si="7"/>
        <v>4</v>
      </c>
      <c r="AA13" s="199">
        <f t="shared" si="8"/>
        <v>0</v>
      </c>
      <c r="AB13" s="199">
        <f t="shared" si="9"/>
        <v>0</v>
      </c>
      <c r="AC13" s="199">
        <f t="shared" si="10"/>
        <v>50</v>
      </c>
      <c r="AD13" s="199">
        <f t="shared" si="11"/>
        <v>50</v>
      </c>
      <c r="AE13" s="199">
        <f t="shared" si="12"/>
        <v>50</v>
      </c>
      <c r="AF13" s="199">
        <f t="shared" si="13"/>
        <v>50</v>
      </c>
      <c r="AG13" s="200">
        <f t="shared" si="14"/>
        <v>0</v>
      </c>
      <c r="AH13" s="199">
        <f t="shared" si="15"/>
        <v>57.142857142857139</v>
      </c>
      <c r="AI13" s="102"/>
    </row>
    <row r="14" spans="1:40" s="100" customFormat="1" x14ac:dyDescent="0.4">
      <c r="A14" s="131">
        <v>10</v>
      </c>
      <c r="B14" s="132" t="s">
        <v>7</v>
      </c>
      <c r="C14" s="133" t="s">
        <v>17</v>
      </c>
      <c r="D14" s="132" t="s">
        <v>132</v>
      </c>
      <c r="E14" s="192">
        <v>6</v>
      </c>
      <c r="F14" s="151">
        <v>1</v>
      </c>
      <c r="G14" s="135">
        <v>1.51</v>
      </c>
      <c r="H14" s="141">
        <v>-12608059.99</v>
      </c>
      <c r="I14" s="142"/>
      <c r="J14" s="193">
        <f t="shared" si="0"/>
        <v>100</v>
      </c>
      <c r="K14" s="193">
        <f t="shared" si="1"/>
        <v>100</v>
      </c>
      <c r="L14" s="193">
        <f t="shared" si="2"/>
        <v>100</v>
      </c>
      <c r="M14" s="193">
        <f t="shared" si="3"/>
        <v>0</v>
      </c>
      <c r="N14" s="194">
        <f t="shared" si="5"/>
        <v>85.714285714285708</v>
      </c>
      <c r="O14" s="151">
        <v>1</v>
      </c>
      <c r="P14" s="152">
        <f t="shared" si="6"/>
        <v>85.714285714285708</v>
      </c>
      <c r="Q14" s="141">
        <v>-1801151.4271428571</v>
      </c>
      <c r="R14" s="144" t="s">
        <v>307</v>
      </c>
      <c r="S14" s="193">
        <v>1</v>
      </c>
      <c r="T14" s="193">
        <v>1</v>
      </c>
      <c r="U14" s="195">
        <v>1</v>
      </c>
      <c r="V14" s="195">
        <v>1</v>
      </c>
      <c r="W14" s="195">
        <v>1</v>
      </c>
      <c r="X14" s="195">
        <v>1</v>
      </c>
      <c r="Y14" s="195">
        <v>0</v>
      </c>
      <c r="Z14" s="196">
        <f t="shared" si="7"/>
        <v>6</v>
      </c>
      <c r="AA14" s="199">
        <f t="shared" si="8"/>
        <v>50</v>
      </c>
      <c r="AB14" s="199">
        <f t="shared" si="9"/>
        <v>50</v>
      </c>
      <c r="AC14" s="199">
        <f t="shared" si="10"/>
        <v>50</v>
      </c>
      <c r="AD14" s="199">
        <f t="shared" si="11"/>
        <v>50</v>
      </c>
      <c r="AE14" s="199">
        <f t="shared" si="12"/>
        <v>50</v>
      </c>
      <c r="AF14" s="199">
        <f t="shared" si="13"/>
        <v>50</v>
      </c>
      <c r="AG14" s="200">
        <f t="shared" si="14"/>
        <v>0</v>
      </c>
      <c r="AH14" s="199">
        <f t="shared" si="15"/>
        <v>85.714285714285708</v>
      </c>
      <c r="AI14" s="102"/>
    </row>
    <row r="15" spans="1:40" s="100" customFormat="1" x14ac:dyDescent="0.4">
      <c r="A15" s="131">
        <v>11</v>
      </c>
      <c r="B15" s="132" t="s">
        <v>7</v>
      </c>
      <c r="C15" s="133" t="s">
        <v>18</v>
      </c>
      <c r="D15" s="132" t="s">
        <v>133</v>
      </c>
      <c r="E15" s="192">
        <v>13</v>
      </c>
      <c r="F15" s="157">
        <v>2</v>
      </c>
      <c r="G15" s="153">
        <v>0.26</v>
      </c>
      <c r="H15" s="141">
        <v>567486.79</v>
      </c>
      <c r="I15" s="142"/>
      <c r="J15" s="193">
        <f t="shared" si="0"/>
        <v>50</v>
      </c>
      <c r="K15" s="193">
        <f t="shared" si="1"/>
        <v>50</v>
      </c>
      <c r="L15" s="193">
        <f t="shared" si="2"/>
        <v>100</v>
      </c>
      <c r="M15" s="193">
        <f t="shared" si="3"/>
        <v>100</v>
      </c>
      <c r="N15" s="194">
        <f t="shared" si="5"/>
        <v>71.428571428571431</v>
      </c>
      <c r="O15" s="157">
        <v>2</v>
      </c>
      <c r="P15" s="152">
        <f t="shared" si="6"/>
        <v>71.428571428571431</v>
      </c>
      <c r="Q15" s="143">
        <v>81069.541428571436</v>
      </c>
      <c r="R15" s="144" t="s">
        <v>307</v>
      </c>
      <c r="S15" s="193">
        <v>0</v>
      </c>
      <c r="T15" s="193">
        <v>1</v>
      </c>
      <c r="U15" s="195">
        <v>0</v>
      </c>
      <c r="V15" s="195">
        <v>1</v>
      </c>
      <c r="W15" s="195">
        <v>1</v>
      </c>
      <c r="X15" s="195">
        <v>1</v>
      </c>
      <c r="Y15" s="195">
        <v>1</v>
      </c>
      <c r="Z15" s="196">
        <f t="shared" si="7"/>
        <v>5</v>
      </c>
      <c r="AA15" s="199">
        <f t="shared" si="8"/>
        <v>0</v>
      </c>
      <c r="AB15" s="199">
        <f t="shared" si="9"/>
        <v>50</v>
      </c>
      <c r="AC15" s="199">
        <f t="shared" si="10"/>
        <v>0</v>
      </c>
      <c r="AD15" s="199">
        <f t="shared" si="11"/>
        <v>50</v>
      </c>
      <c r="AE15" s="199">
        <f t="shared" si="12"/>
        <v>50</v>
      </c>
      <c r="AF15" s="199">
        <f t="shared" si="13"/>
        <v>50</v>
      </c>
      <c r="AG15" s="200">
        <f t="shared" si="14"/>
        <v>100</v>
      </c>
      <c r="AH15" s="199">
        <f t="shared" si="15"/>
        <v>71.428571428571431</v>
      </c>
      <c r="AI15" s="102"/>
    </row>
    <row r="16" spans="1:40" s="100" customFormat="1" x14ac:dyDescent="0.4">
      <c r="A16" s="131">
        <v>12</v>
      </c>
      <c r="B16" s="132" t="s">
        <v>7</v>
      </c>
      <c r="C16" s="133" t="s">
        <v>19</v>
      </c>
      <c r="D16" s="132" t="s">
        <v>134</v>
      </c>
      <c r="E16" s="192">
        <v>2</v>
      </c>
      <c r="F16" s="160">
        <v>3</v>
      </c>
      <c r="G16" s="135">
        <v>0.52</v>
      </c>
      <c r="H16" s="141">
        <v>-411068.83</v>
      </c>
      <c r="I16" s="142"/>
      <c r="J16" s="193">
        <f t="shared" si="0"/>
        <v>50</v>
      </c>
      <c r="K16" s="193">
        <f t="shared" si="1"/>
        <v>100</v>
      </c>
      <c r="L16" s="193">
        <f t="shared" si="2"/>
        <v>50</v>
      </c>
      <c r="M16" s="193">
        <f t="shared" si="3"/>
        <v>0</v>
      </c>
      <c r="N16" s="194">
        <f t="shared" si="5"/>
        <v>57.142857142857139</v>
      </c>
      <c r="O16" s="160">
        <v>3</v>
      </c>
      <c r="P16" s="152">
        <f t="shared" si="6"/>
        <v>57.142857142857139</v>
      </c>
      <c r="Q16" s="141">
        <v>-58724.118571428575</v>
      </c>
      <c r="R16" s="144" t="s">
        <v>307</v>
      </c>
      <c r="S16" s="193">
        <v>0</v>
      </c>
      <c r="T16" s="193">
        <v>1</v>
      </c>
      <c r="U16" s="195">
        <v>1</v>
      </c>
      <c r="V16" s="195">
        <v>1</v>
      </c>
      <c r="W16" s="195">
        <v>1</v>
      </c>
      <c r="X16" s="195">
        <v>0</v>
      </c>
      <c r="Y16" s="195">
        <v>0</v>
      </c>
      <c r="Z16" s="196">
        <f t="shared" si="7"/>
        <v>4</v>
      </c>
      <c r="AA16" s="199">
        <f t="shared" si="8"/>
        <v>0</v>
      </c>
      <c r="AB16" s="199">
        <f t="shared" si="9"/>
        <v>50</v>
      </c>
      <c r="AC16" s="199">
        <f t="shared" si="10"/>
        <v>50</v>
      </c>
      <c r="AD16" s="199">
        <f t="shared" si="11"/>
        <v>50</v>
      </c>
      <c r="AE16" s="199">
        <f t="shared" si="12"/>
        <v>50</v>
      </c>
      <c r="AF16" s="199">
        <f t="shared" si="13"/>
        <v>0</v>
      </c>
      <c r="AG16" s="200">
        <f t="shared" si="14"/>
        <v>0</v>
      </c>
      <c r="AH16" s="199">
        <f t="shared" si="15"/>
        <v>57.142857142857139</v>
      </c>
      <c r="AI16" s="102"/>
    </row>
    <row r="17" spans="1:35" s="100" customFormat="1" x14ac:dyDescent="0.4">
      <c r="A17" s="131">
        <v>13</v>
      </c>
      <c r="B17" s="132" t="s">
        <v>20</v>
      </c>
      <c r="C17" s="133" t="s">
        <v>21</v>
      </c>
      <c r="D17" s="161" t="s">
        <v>20</v>
      </c>
      <c r="E17" s="197">
        <v>16</v>
      </c>
      <c r="F17" s="147">
        <v>1</v>
      </c>
      <c r="G17" s="135">
        <v>1.33</v>
      </c>
      <c r="H17" s="141">
        <v>15779681.67</v>
      </c>
      <c r="I17" s="142"/>
      <c r="J17" s="193">
        <f t="shared" si="0"/>
        <v>50</v>
      </c>
      <c r="K17" s="193">
        <f t="shared" si="1"/>
        <v>100</v>
      </c>
      <c r="L17" s="193">
        <f t="shared" si="2"/>
        <v>0</v>
      </c>
      <c r="M17" s="193">
        <f t="shared" si="3"/>
        <v>100</v>
      </c>
      <c r="N17" s="194">
        <f t="shared" si="5"/>
        <v>57.142857142857139</v>
      </c>
      <c r="O17" s="147">
        <v>1</v>
      </c>
      <c r="P17" s="152">
        <f t="shared" si="6"/>
        <v>57.142857142857139</v>
      </c>
      <c r="Q17" s="143">
        <v>2254240.2385714287</v>
      </c>
      <c r="R17" s="144" t="s">
        <v>307</v>
      </c>
      <c r="S17" s="193">
        <v>0</v>
      </c>
      <c r="T17" s="193">
        <v>1</v>
      </c>
      <c r="U17" s="195">
        <v>1</v>
      </c>
      <c r="V17" s="195">
        <v>1</v>
      </c>
      <c r="W17" s="195">
        <v>0</v>
      </c>
      <c r="X17" s="195">
        <v>0</v>
      </c>
      <c r="Y17" s="195">
        <v>1</v>
      </c>
      <c r="Z17" s="196">
        <f t="shared" si="7"/>
        <v>4</v>
      </c>
      <c r="AA17" s="199">
        <f t="shared" si="8"/>
        <v>0</v>
      </c>
      <c r="AB17" s="199">
        <f t="shared" si="9"/>
        <v>50</v>
      </c>
      <c r="AC17" s="199">
        <f t="shared" si="10"/>
        <v>50</v>
      </c>
      <c r="AD17" s="199">
        <f t="shared" si="11"/>
        <v>50</v>
      </c>
      <c r="AE17" s="199">
        <f t="shared" si="12"/>
        <v>0</v>
      </c>
      <c r="AF17" s="199">
        <f t="shared" si="13"/>
        <v>0</v>
      </c>
      <c r="AG17" s="200">
        <f t="shared" si="14"/>
        <v>100</v>
      </c>
      <c r="AH17" s="199">
        <f t="shared" si="15"/>
        <v>57.142857142857139</v>
      </c>
      <c r="AI17" s="102"/>
    </row>
    <row r="18" spans="1:35" s="100" customFormat="1" x14ac:dyDescent="0.4">
      <c r="A18" s="131">
        <v>14</v>
      </c>
      <c r="B18" s="132" t="s">
        <v>20</v>
      </c>
      <c r="C18" s="133" t="s">
        <v>22</v>
      </c>
      <c r="D18" s="161" t="s">
        <v>135</v>
      </c>
      <c r="E18" s="197">
        <v>6</v>
      </c>
      <c r="F18" s="151">
        <v>1</v>
      </c>
      <c r="G18" s="135">
        <v>1.56</v>
      </c>
      <c r="H18" s="141">
        <v>-10763810.43</v>
      </c>
      <c r="I18" s="142"/>
      <c r="J18" s="193">
        <f t="shared" si="0"/>
        <v>100</v>
      </c>
      <c r="K18" s="193">
        <f t="shared" si="1"/>
        <v>100</v>
      </c>
      <c r="L18" s="193">
        <f t="shared" si="2"/>
        <v>100</v>
      </c>
      <c r="M18" s="193">
        <f t="shared" si="3"/>
        <v>100</v>
      </c>
      <c r="N18" s="194">
        <f t="shared" si="5"/>
        <v>100</v>
      </c>
      <c r="O18" s="151">
        <v>1</v>
      </c>
      <c r="P18" s="152">
        <f t="shared" si="6"/>
        <v>100</v>
      </c>
      <c r="Q18" s="141">
        <v>-1537687.2042857143</v>
      </c>
      <c r="R18" s="144" t="s">
        <v>307</v>
      </c>
      <c r="S18" s="193">
        <v>1</v>
      </c>
      <c r="T18" s="193">
        <v>1</v>
      </c>
      <c r="U18" s="195">
        <v>1</v>
      </c>
      <c r="V18" s="195">
        <v>1</v>
      </c>
      <c r="W18" s="195">
        <v>1</v>
      </c>
      <c r="X18" s="195">
        <v>1</v>
      </c>
      <c r="Y18" s="195">
        <v>1</v>
      </c>
      <c r="Z18" s="196">
        <f t="shared" si="7"/>
        <v>7</v>
      </c>
      <c r="AA18" s="199">
        <f t="shared" si="8"/>
        <v>50</v>
      </c>
      <c r="AB18" s="199">
        <f t="shared" si="9"/>
        <v>50</v>
      </c>
      <c r="AC18" s="199">
        <f t="shared" si="10"/>
        <v>50</v>
      </c>
      <c r="AD18" s="199">
        <f t="shared" si="11"/>
        <v>50</v>
      </c>
      <c r="AE18" s="199">
        <f t="shared" si="12"/>
        <v>50</v>
      </c>
      <c r="AF18" s="199">
        <f t="shared" si="13"/>
        <v>50</v>
      </c>
      <c r="AG18" s="200">
        <f t="shared" si="14"/>
        <v>100</v>
      </c>
      <c r="AH18" s="199">
        <f t="shared" si="15"/>
        <v>100</v>
      </c>
      <c r="AI18" s="102"/>
    </row>
    <row r="19" spans="1:35" s="100" customFormat="1" x14ac:dyDescent="0.4">
      <c r="A19" s="131">
        <v>15</v>
      </c>
      <c r="B19" s="132" t="s">
        <v>20</v>
      </c>
      <c r="C19" s="133" t="s">
        <v>23</v>
      </c>
      <c r="D19" s="161" t="s">
        <v>136</v>
      </c>
      <c r="E19" s="197">
        <v>9</v>
      </c>
      <c r="F19" s="134">
        <v>2</v>
      </c>
      <c r="G19" s="135">
        <v>0.72</v>
      </c>
      <c r="H19" s="141">
        <v>-5213236.6500000004</v>
      </c>
      <c r="I19" s="142"/>
      <c r="J19" s="193">
        <f t="shared" si="0"/>
        <v>50</v>
      </c>
      <c r="K19" s="193">
        <f t="shared" si="1"/>
        <v>100</v>
      </c>
      <c r="L19" s="193">
        <f t="shared" si="2"/>
        <v>100</v>
      </c>
      <c r="M19" s="193">
        <f t="shared" si="3"/>
        <v>100</v>
      </c>
      <c r="N19" s="194">
        <f t="shared" si="5"/>
        <v>85.714285714285708</v>
      </c>
      <c r="O19" s="134">
        <v>2</v>
      </c>
      <c r="P19" s="152">
        <f t="shared" si="6"/>
        <v>85.714285714285708</v>
      </c>
      <c r="Q19" s="143">
        <v>-744748.09285714291</v>
      </c>
      <c r="R19" s="144" t="s">
        <v>307</v>
      </c>
      <c r="S19" s="193">
        <v>0</v>
      </c>
      <c r="T19" s="193">
        <v>1</v>
      </c>
      <c r="U19" s="195">
        <v>1</v>
      </c>
      <c r="V19" s="195">
        <v>1</v>
      </c>
      <c r="W19" s="195">
        <v>1</v>
      </c>
      <c r="X19" s="195">
        <v>1</v>
      </c>
      <c r="Y19" s="195">
        <v>1</v>
      </c>
      <c r="Z19" s="196">
        <f t="shared" si="7"/>
        <v>6</v>
      </c>
      <c r="AA19" s="199">
        <f t="shared" si="8"/>
        <v>0</v>
      </c>
      <c r="AB19" s="199">
        <f t="shared" si="9"/>
        <v>50</v>
      </c>
      <c r="AC19" s="199">
        <f t="shared" si="10"/>
        <v>50</v>
      </c>
      <c r="AD19" s="199">
        <f t="shared" si="11"/>
        <v>50</v>
      </c>
      <c r="AE19" s="199">
        <f t="shared" si="12"/>
        <v>50</v>
      </c>
      <c r="AF19" s="199">
        <f t="shared" si="13"/>
        <v>50</v>
      </c>
      <c r="AG19" s="200">
        <f t="shared" si="14"/>
        <v>100</v>
      </c>
      <c r="AH19" s="199">
        <f t="shared" si="15"/>
        <v>85.714285714285708</v>
      </c>
      <c r="AI19" s="102"/>
    </row>
    <row r="20" spans="1:35" s="100" customFormat="1" x14ac:dyDescent="0.4">
      <c r="A20" s="131">
        <v>16</v>
      </c>
      <c r="B20" s="132" t="s">
        <v>20</v>
      </c>
      <c r="C20" s="133" t="s">
        <v>24</v>
      </c>
      <c r="D20" s="161" t="s">
        <v>137</v>
      </c>
      <c r="E20" s="197">
        <v>13</v>
      </c>
      <c r="F20" s="147">
        <v>1</v>
      </c>
      <c r="G20" s="135">
        <v>0.82</v>
      </c>
      <c r="H20" s="141">
        <v>-2125060.0499999998</v>
      </c>
      <c r="I20" s="142"/>
      <c r="J20" s="193">
        <f t="shared" si="0"/>
        <v>0</v>
      </c>
      <c r="K20" s="193">
        <f t="shared" si="1"/>
        <v>100</v>
      </c>
      <c r="L20" s="193">
        <f t="shared" si="2"/>
        <v>0</v>
      </c>
      <c r="M20" s="193">
        <f t="shared" si="3"/>
        <v>100</v>
      </c>
      <c r="N20" s="194">
        <f t="shared" si="5"/>
        <v>42.857142857142854</v>
      </c>
      <c r="O20" s="147">
        <v>1</v>
      </c>
      <c r="P20" s="148">
        <f t="shared" si="6"/>
        <v>42.857142857142854</v>
      </c>
      <c r="Q20" s="141">
        <v>-303580.00714285712</v>
      </c>
      <c r="R20" s="150" t="s">
        <v>308</v>
      </c>
      <c r="S20" s="193">
        <v>0</v>
      </c>
      <c r="T20" s="193">
        <v>0</v>
      </c>
      <c r="U20" s="195">
        <v>1</v>
      </c>
      <c r="V20" s="195">
        <v>1</v>
      </c>
      <c r="W20" s="195">
        <v>0</v>
      </c>
      <c r="X20" s="195">
        <v>0</v>
      </c>
      <c r="Y20" s="195">
        <v>1</v>
      </c>
      <c r="Z20" s="196">
        <f t="shared" si="7"/>
        <v>3</v>
      </c>
      <c r="AA20" s="199">
        <f t="shared" ref="AA20:AF55" si="16">IF(S20=1,50,0)</f>
        <v>0</v>
      </c>
      <c r="AB20" s="199">
        <f t="shared" ref="AB20:AF20" si="17">IF(T20=1,50,0)</f>
        <v>0</v>
      </c>
      <c r="AC20" s="199">
        <f t="shared" si="17"/>
        <v>50</v>
      </c>
      <c r="AD20" s="199">
        <f t="shared" si="17"/>
        <v>50</v>
      </c>
      <c r="AE20" s="199">
        <f t="shared" si="17"/>
        <v>0</v>
      </c>
      <c r="AF20" s="199">
        <f t="shared" si="17"/>
        <v>0</v>
      </c>
      <c r="AG20" s="200">
        <f t="shared" si="14"/>
        <v>100</v>
      </c>
      <c r="AH20" s="199">
        <f t="shared" si="15"/>
        <v>42.857142857142854</v>
      </c>
      <c r="AI20" s="102"/>
    </row>
    <row r="21" spans="1:35" s="100" customFormat="1" x14ac:dyDescent="0.4">
      <c r="A21" s="131">
        <v>17</v>
      </c>
      <c r="B21" s="132" t="s">
        <v>20</v>
      </c>
      <c r="C21" s="133" t="s">
        <v>25</v>
      </c>
      <c r="D21" s="161" t="s">
        <v>138</v>
      </c>
      <c r="E21" s="197">
        <v>6</v>
      </c>
      <c r="F21" s="149">
        <v>1</v>
      </c>
      <c r="G21" s="135">
        <v>1.79</v>
      </c>
      <c r="H21" s="141">
        <v>-11839033.689999999</v>
      </c>
      <c r="I21" s="142"/>
      <c r="J21" s="193">
        <f t="shared" si="0"/>
        <v>100</v>
      </c>
      <c r="K21" s="193">
        <f t="shared" si="1"/>
        <v>100</v>
      </c>
      <c r="L21" s="193">
        <f t="shared" si="2"/>
        <v>50</v>
      </c>
      <c r="M21" s="193">
        <f t="shared" si="3"/>
        <v>100</v>
      </c>
      <c r="N21" s="194">
        <f t="shared" si="5"/>
        <v>85.714285714285708</v>
      </c>
      <c r="O21" s="149">
        <v>1</v>
      </c>
      <c r="P21" s="152">
        <f t="shared" si="6"/>
        <v>85.714285714285708</v>
      </c>
      <c r="Q21" s="141">
        <v>-1691290.527142857</v>
      </c>
      <c r="R21" s="144" t="s">
        <v>307</v>
      </c>
      <c r="S21" s="193">
        <v>1</v>
      </c>
      <c r="T21" s="193">
        <v>1</v>
      </c>
      <c r="U21" s="195">
        <v>1</v>
      </c>
      <c r="V21" s="195">
        <v>1</v>
      </c>
      <c r="W21" s="195">
        <v>0</v>
      </c>
      <c r="X21" s="195">
        <v>1</v>
      </c>
      <c r="Y21" s="195">
        <v>1</v>
      </c>
      <c r="Z21" s="196">
        <f t="shared" si="7"/>
        <v>6</v>
      </c>
      <c r="AA21" s="199">
        <f t="shared" si="16"/>
        <v>50</v>
      </c>
      <c r="AB21" s="199">
        <f t="shared" si="16"/>
        <v>50</v>
      </c>
      <c r="AC21" s="199">
        <f t="shared" si="16"/>
        <v>50</v>
      </c>
      <c r="AD21" s="199">
        <f t="shared" si="16"/>
        <v>50</v>
      </c>
      <c r="AE21" s="199">
        <f t="shared" si="16"/>
        <v>0</v>
      </c>
      <c r="AF21" s="199">
        <f t="shared" si="16"/>
        <v>50</v>
      </c>
      <c r="AG21" s="200">
        <f t="shared" si="14"/>
        <v>100</v>
      </c>
      <c r="AH21" s="199">
        <f t="shared" si="15"/>
        <v>85.714285714285708</v>
      </c>
      <c r="AI21" s="102"/>
    </row>
    <row r="22" spans="1:35" s="100" customFormat="1" x14ac:dyDescent="0.4">
      <c r="A22" s="131">
        <v>18</v>
      </c>
      <c r="B22" s="132" t="s">
        <v>20</v>
      </c>
      <c r="C22" s="133" t="s">
        <v>26</v>
      </c>
      <c r="D22" s="161" t="s">
        <v>139</v>
      </c>
      <c r="E22" s="197">
        <v>6</v>
      </c>
      <c r="F22" s="162">
        <v>0</v>
      </c>
      <c r="G22" s="135">
        <v>2.15</v>
      </c>
      <c r="H22" s="141">
        <v>6913291.71</v>
      </c>
      <c r="I22" s="142"/>
      <c r="J22" s="193">
        <f t="shared" si="0"/>
        <v>50</v>
      </c>
      <c r="K22" s="193">
        <f t="shared" si="1"/>
        <v>100</v>
      </c>
      <c r="L22" s="193">
        <f t="shared" si="2"/>
        <v>50</v>
      </c>
      <c r="M22" s="193">
        <f t="shared" si="3"/>
        <v>0</v>
      </c>
      <c r="N22" s="194">
        <f t="shared" si="5"/>
        <v>57.142857142857139</v>
      </c>
      <c r="O22" s="162">
        <v>0</v>
      </c>
      <c r="P22" s="152">
        <f t="shared" si="6"/>
        <v>57.142857142857139</v>
      </c>
      <c r="Q22" s="143">
        <v>987613.10142857139</v>
      </c>
      <c r="R22" s="144" t="s">
        <v>307</v>
      </c>
      <c r="S22" s="193">
        <v>0</v>
      </c>
      <c r="T22" s="193">
        <v>1</v>
      </c>
      <c r="U22" s="195">
        <v>1</v>
      </c>
      <c r="V22" s="195">
        <v>1</v>
      </c>
      <c r="W22" s="195">
        <v>0</v>
      </c>
      <c r="X22" s="195">
        <v>1</v>
      </c>
      <c r="Y22" s="195">
        <v>0</v>
      </c>
      <c r="Z22" s="196">
        <f t="shared" si="7"/>
        <v>4</v>
      </c>
      <c r="AA22" s="199">
        <f t="shared" si="16"/>
        <v>0</v>
      </c>
      <c r="AB22" s="199">
        <f t="shared" si="16"/>
        <v>50</v>
      </c>
      <c r="AC22" s="199">
        <f t="shared" si="16"/>
        <v>50</v>
      </c>
      <c r="AD22" s="199">
        <f t="shared" si="16"/>
        <v>50</v>
      </c>
      <c r="AE22" s="199">
        <f t="shared" si="16"/>
        <v>0</v>
      </c>
      <c r="AF22" s="199">
        <f t="shared" si="16"/>
        <v>50</v>
      </c>
      <c r="AG22" s="200">
        <f t="shared" si="14"/>
        <v>0</v>
      </c>
      <c r="AH22" s="199">
        <f t="shared" si="15"/>
        <v>57.142857142857139</v>
      </c>
      <c r="AI22" s="102"/>
    </row>
    <row r="23" spans="1:35" s="100" customFormat="1" x14ac:dyDescent="0.4">
      <c r="A23" s="131">
        <v>19</v>
      </c>
      <c r="B23" s="132" t="s">
        <v>20</v>
      </c>
      <c r="C23" s="133" t="s">
        <v>27</v>
      </c>
      <c r="D23" s="161" t="s">
        <v>140</v>
      </c>
      <c r="E23" s="197">
        <v>6</v>
      </c>
      <c r="F23" s="151">
        <v>1</v>
      </c>
      <c r="G23" s="135">
        <v>0.92</v>
      </c>
      <c r="H23" s="141">
        <v>-8976380.6400000006</v>
      </c>
      <c r="I23" s="142"/>
      <c r="J23" s="193">
        <f t="shared" si="0"/>
        <v>0</v>
      </c>
      <c r="K23" s="193">
        <f t="shared" si="1"/>
        <v>100</v>
      </c>
      <c r="L23" s="193">
        <f t="shared" si="2"/>
        <v>50</v>
      </c>
      <c r="M23" s="193">
        <f t="shared" si="3"/>
        <v>100</v>
      </c>
      <c r="N23" s="194">
        <f t="shared" si="5"/>
        <v>57.142857142857139</v>
      </c>
      <c r="O23" s="151">
        <v>1</v>
      </c>
      <c r="P23" s="152">
        <f t="shared" si="6"/>
        <v>57.142857142857139</v>
      </c>
      <c r="Q23" s="143">
        <v>-1282340.0914285716</v>
      </c>
      <c r="R23" s="144" t="s">
        <v>307</v>
      </c>
      <c r="S23" s="193">
        <v>0</v>
      </c>
      <c r="T23" s="193">
        <v>0</v>
      </c>
      <c r="U23" s="195">
        <v>1</v>
      </c>
      <c r="V23" s="195">
        <v>1</v>
      </c>
      <c r="W23" s="195">
        <v>1</v>
      </c>
      <c r="X23" s="195">
        <v>0</v>
      </c>
      <c r="Y23" s="195">
        <v>1</v>
      </c>
      <c r="Z23" s="196">
        <f t="shared" si="7"/>
        <v>4</v>
      </c>
      <c r="AA23" s="199">
        <f t="shared" si="16"/>
        <v>0</v>
      </c>
      <c r="AB23" s="199">
        <f t="shared" si="16"/>
        <v>0</v>
      </c>
      <c r="AC23" s="199">
        <f t="shared" si="16"/>
        <v>50</v>
      </c>
      <c r="AD23" s="199">
        <f t="shared" si="16"/>
        <v>50</v>
      </c>
      <c r="AE23" s="199">
        <f t="shared" si="16"/>
        <v>50</v>
      </c>
      <c r="AF23" s="199">
        <f t="shared" si="16"/>
        <v>0</v>
      </c>
      <c r="AG23" s="200">
        <f t="shared" si="14"/>
        <v>100</v>
      </c>
      <c r="AH23" s="199">
        <f t="shared" si="15"/>
        <v>57.142857142857139</v>
      </c>
      <c r="AI23" s="102"/>
    </row>
    <row r="24" spans="1:35" s="100" customFormat="1" x14ac:dyDescent="0.4">
      <c r="A24" s="131">
        <v>20</v>
      </c>
      <c r="B24" s="132" t="s">
        <v>20</v>
      </c>
      <c r="C24" s="133" t="s">
        <v>28</v>
      </c>
      <c r="D24" s="161" t="s">
        <v>141</v>
      </c>
      <c r="E24" s="197">
        <v>2</v>
      </c>
      <c r="F24" s="160">
        <v>3</v>
      </c>
      <c r="G24" s="153">
        <v>0.4</v>
      </c>
      <c r="H24" s="141">
        <v>-2793948.45</v>
      </c>
      <c r="I24" s="142"/>
      <c r="J24" s="193">
        <f t="shared" si="0"/>
        <v>50</v>
      </c>
      <c r="K24" s="193">
        <f t="shared" si="1"/>
        <v>100</v>
      </c>
      <c r="L24" s="193">
        <f t="shared" si="2"/>
        <v>100</v>
      </c>
      <c r="M24" s="193">
        <f t="shared" si="3"/>
        <v>0</v>
      </c>
      <c r="N24" s="194">
        <f t="shared" si="5"/>
        <v>71.428571428571431</v>
      </c>
      <c r="O24" s="160">
        <v>3</v>
      </c>
      <c r="P24" s="152">
        <f t="shared" si="6"/>
        <v>71.428571428571431</v>
      </c>
      <c r="Q24" s="141">
        <v>-399135.49285714288</v>
      </c>
      <c r="R24" s="150" t="s">
        <v>308</v>
      </c>
      <c r="S24" s="193">
        <v>0</v>
      </c>
      <c r="T24" s="193">
        <v>1</v>
      </c>
      <c r="U24" s="195">
        <v>1</v>
      </c>
      <c r="V24" s="195">
        <v>1</v>
      </c>
      <c r="W24" s="195">
        <v>1</v>
      </c>
      <c r="X24" s="195">
        <v>1</v>
      </c>
      <c r="Y24" s="195">
        <v>0</v>
      </c>
      <c r="Z24" s="196">
        <f t="shared" si="7"/>
        <v>5</v>
      </c>
      <c r="AA24" s="199">
        <f t="shared" si="16"/>
        <v>0</v>
      </c>
      <c r="AB24" s="199">
        <f t="shared" si="16"/>
        <v>50</v>
      </c>
      <c r="AC24" s="199">
        <f t="shared" si="16"/>
        <v>50</v>
      </c>
      <c r="AD24" s="199">
        <f t="shared" si="16"/>
        <v>50</v>
      </c>
      <c r="AE24" s="199">
        <f t="shared" si="16"/>
        <v>50</v>
      </c>
      <c r="AF24" s="199">
        <f t="shared" si="16"/>
        <v>50</v>
      </c>
      <c r="AG24" s="200">
        <f t="shared" si="14"/>
        <v>0</v>
      </c>
      <c r="AH24" s="199">
        <f t="shared" si="15"/>
        <v>71.428571428571431</v>
      </c>
      <c r="AI24" s="102"/>
    </row>
    <row r="25" spans="1:35" s="100" customFormat="1" x14ac:dyDescent="0.4">
      <c r="A25" s="131">
        <v>21</v>
      </c>
      <c r="B25" s="132" t="s">
        <v>29</v>
      </c>
      <c r="C25" s="133" t="s">
        <v>30</v>
      </c>
      <c r="D25" s="161" t="s">
        <v>29</v>
      </c>
      <c r="E25" s="197">
        <v>17</v>
      </c>
      <c r="F25" s="162">
        <v>0</v>
      </c>
      <c r="G25" s="135">
        <v>0.81</v>
      </c>
      <c r="H25" s="141">
        <v>603331112.26999998</v>
      </c>
      <c r="I25" s="142"/>
      <c r="J25" s="193">
        <f t="shared" si="0"/>
        <v>100</v>
      </c>
      <c r="K25" s="193">
        <f t="shared" si="1"/>
        <v>50</v>
      </c>
      <c r="L25" s="193">
        <f t="shared" si="2"/>
        <v>50</v>
      </c>
      <c r="M25" s="193">
        <f t="shared" si="3"/>
        <v>100</v>
      </c>
      <c r="N25" s="194">
        <f t="shared" si="5"/>
        <v>71.428571428571431</v>
      </c>
      <c r="O25" s="162">
        <v>0</v>
      </c>
      <c r="P25" s="152">
        <f t="shared" si="6"/>
        <v>71.428571428571431</v>
      </c>
      <c r="Q25" s="141">
        <v>86190158.895714283</v>
      </c>
      <c r="R25" s="144" t="s">
        <v>307</v>
      </c>
      <c r="S25" s="193">
        <v>1</v>
      </c>
      <c r="T25" s="193">
        <v>1</v>
      </c>
      <c r="U25" s="195">
        <v>0</v>
      </c>
      <c r="V25" s="195">
        <v>1</v>
      </c>
      <c r="W25" s="195">
        <v>0</v>
      </c>
      <c r="X25" s="195">
        <v>1</v>
      </c>
      <c r="Y25" s="195">
        <v>1</v>
      </c>
      <c r="Z25" s="196">
        <f t="shared" si="7"/>
        <v>5</v>
      </c>
      <c r="AA25" s="199">
        <f t="shared" si="16"/>
        <v>50</v>
      </c>
      <c r="AB25" s="199">
        <f t="shared" si="16"/>
        <v>50</v>
      </c>
      <c r="AC25" s="199">
        <f t="shared" si="16"/>
        <v>0</v>
      </c>
      <c r="AD25" s="199">
        <f t="shared" si="16"/>
        <v>50</v>
      </c>
      <c r="AE25" s="199">
        <f t="shared" si="16"/>
        <v>0</v>
      </c>
      <c r="AF25" s="199">
        <f t="shared" si="16"/>
        <v>50</v>
      </c>
      <c r="AG25" s="200">
        <f t="shared" si="14"/>
        <v>100</v>
      </c>
      <c r="AH25" s="199">
        <f t="shared" si="15"/>
        <v>71.428571428571431</v>
      </c>
      <c r="AI25" s="102"/>
    </row>
    <row r="26" spans="1:35" s="100" customFormat="1" x14ac:dyDescent="0.4">
      <c r="A26" s="131">
        <v>22</v>
      </c>
      <c r="B26" s="132" t="s">
        <v>29</v>
      </c>
      <c r="C26" s="133" t="s">
        <v>31</v>
      </c>
      <c r="D26" s="161" t="s">
        <v>142</v>
      </c>
      <c r="E26" s="197">
        <v>5</v>
      </c>
      <c r="F26" s="151">
        <v>1</v>
      </c>
      <c r="G26" s="135">
        <v>2.46</v>
      </c>
      <c r="H26" s="141">
        <v>-4805453.4400000004</v>
      </c>
      <c r="I26" s="142"/>
      <c r="J26" s="193">
        <f t="shared" si="0"/>
        <v>100</v>
      </c>
      <c r="K26" s="193">
        <f t="shared" si="1"/>
        <v>100</v>
      </c>
      <c r="L26" s="193">
        <f t="shared" si="2"/>
        <v>100</v>
      </c>
      <c r="M26" s="193">
        <f t="shared" si="3"/>
        <v>100</v>
      </c>
      <c r="N26" s="194">
        <f t="shared" si="5"/>
        <v>100</v>
      </c>
      <c r="O26" s="151">
        <v>1</v>
      </c>
      <c r="P26" s="152">
        <f t="shared" si="6"/>
        <v>100</v>
      </c>
      <c r="Q26" s="141">
        <v>-686493.34857142868</v>
      </c>
      <c r="R26" s="144" t="s">
        <v>307</v>
      </c>
      <c r="S26" s="193">
        <v>1</v>
      </c>
      <c r="T26" s="193">
        <v>1</v>
      </c>
      <c r="U26" s="195">
        <v>1</v>
      </c>
      <c r="V26" s="195">
        <v>1</v>
      </c>
      <c r="W26" s="195">
        <v>1</v>
      </c>
      <c r="X26" s="195">
        <v>1</v>
      </c>
      <c r="Y26" s="195">
        <v>1</v>
      </c>
      <c r="Z26" s="196">
        <f t="shared" si="7"/>
        <v>7</v>
      </c>
      <c r="AA26" s="199">
        <f t="shared" si="16"/>
        <v>50</v>
      </c>
      <c r="AB26" s="199">
        <f t="shared" si="16"/>
        <v>50</v>
      </c>
      <c r="AC26" s="199">
        <f t="shared" si="16"/>
        <v>50</v>
      </c>
      <c r="AD26" s="199">
        <f t="shared" si="16"/>
        <v>50</v>
      </c>
      <c r="AE26" s="199">
        <f t="shared" si="16"/>
        <v>50</v>
      </c>
      <c r="AF26" s="199">
        <f t="shared" si="16"/>
        <v>50</v>
      </c>
      <c r="AG26" s="200">
        <f t="shared" si="14"/>
        <v>100</v>
      </c>
      <c r="AH26" s="199">
        <f t="shared" si="15"/>
        <v>100</v>
      </c>
      <c r="AI26" s="102"/>
    </row>
    <row r="27" spans="1:35" s="100" customFormat="1" x14ac:dyDescent="0.4">
      <c r="A27" s="131">
        <v>23</v>
      </c>
      <c r="B27" s="132" t="s">
        <v>29</v>
      </c>
      <c r="C27" s="133" t="s">
        <v>32</v>
      </c>
      <c r="D27" s="161" t="s">
        <v>143</v>
      </c>
      <c r="E27" s="197">
        <v>6</v>
      </c>
      <c r="F27" s="134">
        <v>2</v>
      </c>
      <c r="G27" s="135">
        <v>0.63</v>
      </c>
      <c r="H27" s="141">
        <v>3260841.82</v>
      </c>
      <c r="I27" s="142"/>
      <c r="J27" s="193">
        <f t="shared" si="0"/>
        <v>100</v>
      </c>
      <c r="K27" s="193">
        <f t="shared" si="1"/>
        <v>100</v>
      </c>
      <c r="L27" s="193">
        <f t="shared" si="2"/>
        <v>50</v>
      </c>
      <c r="M27" s="193">
        <f t="shared" si="3"/>
        <v>0</v>
      </c>
      <c r="N27" s="194">
        <f t="shared" si="5"/>
        <v>71.428571428571431</v>
      </c>
      <c r="O27" s="134">
        <v>2</v>
      </c>
      <c r="P27" s="152">
        <f t="shared" si="6"/>
        <v>71.428571428571431</v>
      </c>
      <c r="Q27" s="141">
        <v>465834.54571428569</v>
      </c>
      <c r="R27" s="144" t="s">
        <v>307</v>
      </c>
      <c r="S27" s="193">
        <v>1</v>
      </c>
      <c r="T27" s="193">
        <v>1</v>
      </c>
      <c r="U27" s="195">
        <v>1</v>
      </c>
      <c r="V27" s="195">
        <v>1</v>
      </c>
      <c r="W27" s="195">
        <v>1</v>
      </c>
      <c r="X27" s="195">
        <v>0</v>
      </c>
      <c r="Y27" s="195">
        <v>0</v>
      </c>
      <c r="Z27" s="196">
        <f t="shared" si="7"/>
        <v>5</v>
      </c>
      <c r="AA27" s="199">
        <f t="shared" si="16"/>
        <v>50</v>
      </c>
      <c r="AB27" s="199">
        <f t="shared" si="16"/>
        <v>50</v>
      </c>
      <c r="AC27" s="199">
        <f t="shared" si="16"/>
        <v>50</v>
      </c>
      <c r="AD27" s="199">
        <f t="shared" si="16"/>
        <v>50</v>
      </c>
      <c r="AE27" s="199">
        <f t="shared" si="16"/>
        <v>50</v>
      </c>
      <c r="AF27" s="199">
        <f t="shared" si="16"/>
        <v>0</v>
      </c>
      <c r="AG27" s="200">
        <f t="shared" si="14"/>
        <v>0</v>
      </c>
      <c r="AH27" s="199">
        <f t="shared" si="15"/>
        <v>71.428571428571431</v>
      </c>
      <c r="AI27" s="102"/>
    </row>
    <row r="28" spans="1:35" s="100" customFormat="1" x14ac:dyDescent="0.4">
      <c r="A28" s="131">
        <v>24</v>
      </c>
      <c r="B28" s="132" t="s">
        <v>29</v>
      </c>
      <c r="C28" s="133" t="s">
        <v>33</v>
      </c>
      <c r="D28" s="161" t="s">
        <v>144</v>
      </c>
      <c r="E28" s="197">
        <v>6</v>
      </c>
      <c r="F28" s="162">
        <v>0</v>
      </c>
      <c r="G28" s="135">
        <v>1.2</v>
      </c>
      <c r="H28" s="141">
        <v>8677152.1300000008</v>
      </c>
      <c r="I28" s="142"/>
      <c r="J28" s="193">
        <f t="shared" si="0"/>
        <v>100</v>
      </c>
      <c r="K28" s="193">
        <f t="shared" si="1"/>
        <v>100</v>
      </c>
      <c r="L28" s="193">
        <f t="shared" si="2"/>
        <v>100</v>
      </c>
      <c r="M28" s="193">
        <f t="shared" si="3"/>
        <v>0</v>
      </c>
      <c r="N28" s="194">
        <f t="shared" si="5"/>
        <v>85.714285714285708</v>
      </c>
      <c r="O28" s="162">
        <v>0</v>
      </c>
      <c r="P28" s="152">
        <f t="shared" si="6"/>
        <v>85.714285714285708</v>
      </c>
      <c r="Q28" s="141">
        <v>1239593.1614285714</v>
      </c>
      <c r="R28" s="144" t="s">
        <v>307</v>
      </c>
      <c r="S28" s="193">
        <v>1</v>
      </c>
      <c r="T28" s="193">
        <v>1</v>
      </c>
      <c r="U28" s="195">
        <v>1</v>
      </c>
      <c r="V28" s="195">
        <v>1</v>
      </c>
      <c r="W28" s="195">
        <v>1</v>
      </c>
      <c r="X28" s="195">
        <v>1</v>
      </c>
      <c r="Y28" s="195">
        <v>0</v>
      </c>
      <c r="Z28" s="196">
        <f t="shared" si="7"/>
        <v>6</v>
      </c>
      <c r="AA28" s="199">
        <f t="shared" si="16"/>
        <v>50</v>
      </c>
      <c r="AB28" s="199">
        <f t="shared" si="16"/>
        <v>50</v>
      </c>
      <c r="AC28" s="199">
        <f t="shared" si="16"/>
        <v>50</v>
      </c>
      <c r="AD28" s="199">
        <f t="shared" si="16"/>
        <v>50</v>
      </c>
      <c r="AE28" s="199">
        <f t="shared" si="16"/>
        <v>50</v>
      </c>
      <c r="AF28" s="199">
        <f t="shared" si="16"/>
        <v>50</v>
      </c>
      <c r="AG28" s="200">
        <f t="shared" si="14"/>
        <v>0</v>
      </c>
      <c r="AH28" s="199">
        <f t="shared" si="15"/>
        <v>85.714285714285708</v>
      </c>
      <c r="AI28" s="102"/>
    </row>
    <row r="29" spans="1:35" s="100" customFormat="1" x14ac:dyDescent="0.4">
      <c r="A29" s="131">
        <v>25</v>
      </c>
      <c r="B29" s="132" t="s">
        <v>29</v>
      </c>
      <c r="C29" s="133" t="s">
        <v>34</v>
      </c>
      <c r="D29" s="161" t="s">
        <v>145</v>
      </c>
      <c r="E29" s="197">
        <v>2</v>
      </c>
      <c r="F29" s="160">
        <v>3</v>
      </c>
      <c r="G29" s="153">
        <v>0.4</v>
      </c>
      <c r="H29" s="141">
        <v>869534.61</v>
      </c>
      <c r="I29" s="142"/>
      <c r="J29" s="193">
        <f t="shared" si="0"/>
        <v>50</v>
      </c>
      <c r="K29" s="193">
        <f t="shared" si="1"/>
        <v>50</v>
      </c>
      <c r="L29" s="193">
        <f t="shared" si="2"/>
        <v>100</v>
      </c>
      <c r="M29" s="193">
        <f t="shared" si="3"/>
        <v>100</v>
      </c>
      <c r="N29" s="194">
        <f t="shared" si="5"/>
        <v>71.428571428571431</v>
      </c>
      <c r="O29" s="160">
        <v>3</v>
      </c>
      <c r="P29" s="152">
        <f t="shared" si="6"/>
        <v>71.428571428571431</v>
      </c>
      <c r="Q29" s="143">
        <v>124219.23</v>
      </c>
      <c r="R29" s="144" t="s">
        <v>307</v>
      </c>
      <c r="S29" s="193">
        <v>0</v>
      </c>
      <c r="T29" s="193">
        <v>1</v>
      </c>
      <c r="U29" s="195">
        <v>0</v>
      </c>
      <c r="V29" s="195">
        <v>1</v>
      </c>
      <c r="W29" s="195">
        <v>1</v>
      </c>
      <c r="X29" s="195">
        <v>1</v>
      </c>
      <c r="Y29" s="195">
        <v>1</v>
      </c>
      <c r="Z29" s="196">
        <f t="shared" si="7"/>
        <v>5</v>
      </c>
      <c r="AA29" s="199">
        <f t="shared" si="16"/>
        <v>0</v>
      </c>
      <c r="AB29" s="199">
        <f t="shared" si="16"/>
        <v>50</v>
      </c>
      <c r="AC29" s="199">
        <f t="shared" si="16"/>
        <v>0</v>
      </c>
      <c r="AD29" s="199">
        <f t="shared" si="16"/>
        <v>50</v>
      </c>
      <c r="AE29" s="199">
        <f t="shared" si="16"/>
        <v>50</v>
      </c>
      <c r="AF29" s="199">
        <f t="shared" si="16"/>
        <v>50</v>
      </c>
      <c r="AG29" s="200">
        <f t="shared" si="14"/>
        <v>100</v>
      </c>
      <c r="AH29" s="199">
        <f t="shared" si="15"/>
        <v>71.428571428571431</v>
      </c>
      <c r="AI29" s="102"/>
    </row>
    <row r="30" spans="1:35" s="100" customFormat="1" x14ac:dyDescent="0.4">
      <c r="A30" s="131">
        <v>26</v>
      </c>
      <c r="B30" s="132" t="s">
        <v>29</v>
      </c>
      <c r="C30" s="133" t="s">
        <v>35</v>
      </c>
      <c r="D30" s="161" t="s">
        <v>146</v>
      </c>
      <c r="E30" s="197">
        <v>5</v>
      </c>
      <c r="F30" s="147">
        <v>1</v>
      </c>
      <c r="G30" s="135">
        <v>1.1399999999999999</v>
      </c>
      <c r="H30" s="141">
        <v>-1396870.99</v>
      </c>
      <c r="I30" s="142"/>
      <c r="J30" s="193">
        <f t="shared" si="0"/>
        <v>50</v>
      </c>
      <c r="K30" s="193">
        <f t="shared" si="1"/>
        <v>100</v>
      </c>
      <c r="L30" s="193">
        <f t="shared" si="2"/>
        <v>100</v>
      </c>
      <c r="M30" s="193">
        <f t="shared" si="3"/>
        <v>0</v>
      </c>
      <c r="N30" s="194">
        <f t="shared" si="5"/>
        <v>71.428571428571431</v>
      </c>
      <c r="O30" s="147">
        <v>1</v>
      </c>
      <c r="P30" s="152">
        <f t="shared" si="6"/>
        <v>71.428571428571431</v>
      </c>
      <c r="Q30" s="141">
        <v>-199552.99857142856</v>
      </c>
      <c r="R30" s="144" t="s">
        <v>307</v>
      </c>
      <c r="S30" s="193">
        <v>0</v>
      </c>
      <c r="T30" s="193">
        <v>1</v>
      </c>
      <c r="U30" s="195">
        <v>1</v>
      </c>
      <c r="V30" s="195">
        <v>1</v>
      </c>
      <c r="W30" s="195">
        <v>1</v>
      </c>
      <c r="X30" s="195">
        <v>1</v>
      </c>
      <c r="Y30" s="195">
        <v>0</v>
      </c>
      <c r="Z30" s="196">
        <f t="shared" si="7"/>
        <v>5</v>
      </c>
      <c r="AA30" s="199">
        <f t="shared" si="16"/>
        <v>0</v>
      </c>
      <c r="AB30" s="199">
        <f t="shared" si="16"/>
        <v>50</v>
      </c>
      <c r="AC30" s="199">
        <f t="shared" si="16"/>
        <v>50</v>
      </c>
      <c r="AD30" s="199">
        <f t="shared" si="16"/>
        <v>50</v>
      </c>
      <c r="AE30" s="199">
        <f t="shared" si="16"/>
        <v>50</v>
      </c>
      <c r="AF30" s="199">
        <f t="shared" si="16"/>
        <v>50</v>
      </c>
      <c r="AG30" s="200">
        <f t="shared" si="14"/>
        <v>0</v>
      </c>
      <c r="AH30" s="199">
        <f t="shared" si="15"/>
        <v>71.428571428571431</v>
      </c>
      <c r="AI30" s="102"/>
    </row>
    <row r="31" spans="1:35" s="100" customFormat="1" x14ac:dyDescent="0.4">
      <c r="A31" s="131">
        <v>27</v>
      </c>
      <c r="B31" s="132" t="s">
        <v>29</v>
      </c>
      <c r="C31" s="133" t="s">
        <v>36</v>
      </c>
      <c r="D31" s="161" t="s">
        <v>147</v>
      </c>
      <c r="E31" s="197">
        <v>5</v>
      </c>
      <c r="F31" s="149">
        <v>1</v>
      </c>
      <c r="G31" s="135">
        <v>0.96</v>
      </c>
      <c r="H31" s="141">
        <v>-9864776.9700000007</v>
      </c>
      <c r="I31" s="142"/>
      <c r="J31" s="193">
        <f t="shared" si="0"/>
        <v>50</v>
      </c>
      <c r="K31" s="193">
        <f t="shared" si="1"/>
        <v>100</v>
      </c>
      <c r="L31" s="193">
        <f t="shared" si="2"/>
        <v>0</v>
      </c>
      <c r="M31" s="193">
        <f t="shared" si="3"/>
        <v>100</v>
      </c>
      <c r="N31" s="194">
        <f t="shared" si="5"/>
        <v>57.142857142857139</v>
      </c>
      <c r="O31" s="149">
        <v>1</v>
      </c>
      <c r="P31" s="152">
        <f t="shared" si="6"/>
        <v>57.142857142857139</v>
      </c>
      <c r="Q31" s="143">
        <v>-1409253.8528571429</v>
      </c>
      <c r="R31" s="150" t="s">
        <v>308</v>
      </c>
      <c r="S31" s="193">
        <v>0</v>
      </c>
      <c r="T31" s="193">
        <v>1</v>
      </c>
      <c r="U31" s="195">
        <v>1</v>
      </c>
      <c r="V31" s="195">
        <v>1</v>
      </c>
      <c r="W31" s="195">
        <v>0</v>
      </c>
      <c r="X31" s="195">
        <v>0</v>
      </c>
      <c r="Y31" s="195">
        <v>1</v>
      </c>
      <c r="Z31" s="196">
        <f t="shared" si="7"/>
        <v>4</v>
      </c>
      <c r="AA31" s="199">
        <f t="shared" si="16"/>
        <v>0</v>
      </c>
      <c r="AB31" s="199">
        <f t="shared" si="16"/>
        <v>50</v>
      </c>
      <c r="AC31" s="199">
        <f t="shared" si="16"/>
        <v>50</v>
      </c>
      <c r="AD31" s="199">
        <f t="shared" si="16"/>
        <v>50</v>
      </c>
      <c r="AE31" s="199">
        <f t="shared" si="16"/>
        <v>0</v>
      </c>
      <c r="AF31" s="199">
        <f t="shared" si="16"/>
        <v>0</v>
      </c>
      <c r="AG31" s="200">
        <f t="shared" si="14"/>
        <v>100</v>
      </c>
      <c r="AH31" s="199">
        <f t="shared" si="15"/>
        <v>57.142857142857139</v>
      </c>
      <c r="AI31" s="102"/>
    </row>
    <row r="32" spans="1:35" s="100" customFormat="1" x14ac:dyDescent="0.4">
      <c r="A32" s="131">
        <v>28</v>
      </c>
      <c r="B32" s="132" t="s">
        <v>29</v>
      </c>
      <c r="C32" s="133" t="s">
        <v>37</v>
      </c>
      <c r="D32" s="161" t="s">
        <v>148</v>
      </c>
      <c r="E32" s="197">
        <v>13</v>
      </c>
      <c r="F32" s="158">
        <v>6</v>
      </c>
      <c r="G32" s="153">
        <v>0.25</v>
      </c>
      <c r="H32" s="141">
        <v>-23020878.989999998</v>
      </c>
      <c r="I32" s="164" t="s">
        <v>208</v>
      </c>
      <c r="J32" s="193">
        <f t="shared" si="0"/>
        <v>100</v>
      </c>
      <c r="K32" s="193">
        <f t="shared" si="1"/>
        <v>100</v>
      </c>
      <c r="L32" s="193">
        <f t="shared" si="2"/>
        <v>50</v>
      </c>
      <c r="M32" s="193">
        <f t="shared" si="3"/>
        <v>100</v>
      </c>
      <c r="N32" s="194">
        <f t="shared" si="5"/>
        <v>85.714285714285708</v>
      </c>
      <c r="O32" s="158">
        <v>6</v>
      </c>
      <c r="P32" s="152">
        <f t="shared" si="6"/>
        <v>85.714285714285708</v>
      </c>
      <c r="Q32" s="143">
        <v>-3288696.9985714285</v>
      </c>
      <c r="R32" s="165" t="s">
        <v>309</v>
      </c>
      <c r="S32" s="193">
        <v>1</v>
      </c>
      <c r="T32" s="193">
        <v>1</v>
      </c>
      <c r="U32" s="195">
        <v>1</v>
      </c>
      <c r="V32" s="195">
        <v>1</v>
      </c>
      <c r="W32" s="195">
        <v>1</v>
      </c>
      <c r="X32" s="195">
        <v>0</v>
      </c>
      <c r="Y32" s="195">
        <v>1</v>
      </c>
      <c r="Z32" s="196">
        <f t="shared" si="7"/>
        <v>6</v>
      </c>
      <c r="AA32" s="199">
        <f t="shared" si="16"/>
        <v>50</v>
      </c>
      <c r="AB32" s="199">
        <f t="shared" si="16"/>
        <v>50</v>
      </c>
      <c r="AC32" s="199">
        <f t="shared" si="16"/>
        <v>50</v>
      </c>
      <c r="AD32" s="199">
        <f t="shared" si="16"/>
        <v>50</v>
      </c>
      <c r="AE32" s="199">
        <f t="shared" si="16"/>
        <v>50</v>
      </c>
      <c r="AF32" s="199">
        <f t="shared" si="16"/>
        <v>0</v>
      </c>
      <c r="AG32" s="200">
        <f t="shared" si="14"/>
        <v>100</v>
      </c>
      <c r="AH32" s="199">
        <f t="shared" si="15"/>
        <v>85.714285714285708</v>
      </c>
      <c r="AI32" s="102"/>
    </row>
    <row r="33" spans="1:35" s="100" customFormat="1" x14ac:dyDescent="0.4">
      <c r="A33" s="131">
        <v>29</v>
      </c>
      <c r="B33" s="132" t="s">
        <v>29</v>
      </c>
      <c r="C33" s="133" t="s">
        <v>38</v>
      </c>
      <c r="D33" s="161" t="s">
        <v>149</v>
      </c>
      <c r="E33" s="197">
        <v>5</v>
      </c>
      <c r="F33" s="134">
        <v>2</v>
      </c>
      <c r="G33" s="135">
        <v>0.68</v>
      </c>
      <c r="H33" s="141">
        <v>-1214209.42</v>
      </c>
      <c r="I33" s="142"/>
      <c r="J33" s="193">
        <f t="shared" si="0"/>
        <v>100</v>
      </c>
      <c r="K33" s="193">
        <f t="shared" si="1"/>
        <v>100</v>
      </c>
      <c r="L33" s="193">
        <f t="shared" si="2"/>
        <v>100</v>
      </c>
      <c r="M33" s="193">
        <f t="shared" si="3"/>
        <v>100</v>
      </c>
      <c r="N33" s="194">
        <f t="shared" si="5"/>
        <v>100</v>
      </c>
      <c r="O33" s="134">
        <v>2</v>
      </c>
      <c r="P33" s="152">
        <f t="shared" si="6"/>
        <v>100</v>
      </c>
      <c r="Q33" s="141">
        <v>-173458.48857142855</v>
      </c>
      <c r="R33" s="144" t="s">
        <v>307</v>
      </c>
      <c r="S33" s="193">
        <v>1</v>
      </c>
      <c r="T33" s="193">
        <v>1</v>
      </c>
      <c r="U33" s="195">
        <v>1</v>
      </c>
      <c r="V33" s="195">
        <v>1</v>
      </c>
      <c r="W33" s="195">
        <v>1</v>
      </c>
      <c r="X33" s="195">
        <v>1</v>
      </c>
      <c r="Y33" s="195">
        <v>1</v>
      </c>
      <c r="Z33" s="196">
        <f t="shared" si="7"/>
        <v>7</v>
      </c>
      <c r="AA33" s="199">
        <f t="shared" si="16"/>
        <v>50</v>
      </c>
      <c r="AB33" s="199">
        <f t="shared" si="16"/>
        <v>50</v>
      </c>
      <c r="AC33" s="199">
        <f t="shared" si="16"/>
        <v>50</v>
      </c>
      <c r="AD33" s="199">
        <f t="shared" si="16"/>
        <v>50</v>
      </c>
      <c r="AE33" s="199">
        <f t="shared" si="16"/>
        <v>50</v>
      </c>
      <c r="AF33" s="199">
        <f t="shared" si="16"/>
        <v>50</v>
      </c>
      <c r="AG33" s="200">
        <f t="shared" si="14"/>
        <v>100</v>
      </c>
      <c r="AH33" s="199">
        <f t="shared" si="15"/>
        <v>100</v>
      </c>
      <c r="AI33" s="102"/>
    </row>
    <row r="34" spans="1:35" s="100" customFormat="1" x14ac:dyDescent="0.4">
      <c r="A34" s="131">
        <v>30</v>
      </c>
      <c r="B34" s="132" t="s">
        <v>29</v>
      </c>
      <c r="C34" s="133" t="s">
        <v>39</v>
      </c>
      <c r="D34" s="161" t="s">
        <v>150</v>
      </c>
      <c r="E34" s="197">
        <v>5</v>
      </c>
      <c r="F34" s="134">
        <v>2</v>
      </c>
      <c r="G34" s="153">
        <v>0.37</v>
      </c>
      <c r="H34" s="141">
        <v>-4389508.97</v>
      </c>
      <c r="I34" s="142"/>
      <c r="J34" s="193">
        <f t="shared" si="0"/>
        <v>100</v>
      </c>
      <c r="K34" s="193">
        <f t="shared" si="1"/>
        <v>100</v>
      </c>
      <c r="L34" s="193">
        <f t="shared" si="2"/>
        <v>0</v>
      </c>
      <c r="M34" s="193">
        <f t="shared" si="3"/>
        <v>0</v>
      </c>
      <c r="N34" s="194">
        <f t="shared" si="5"/>
        <v>57.142857142857139</v>
      </c>
      <c r="O34" s="134">
        <v>2</v>
      </c>
      <c r="P34" s="152">
        <f t="shared" si="6"/>
        <v>57.142857142857139</v>
      </c>
      <c r="Q34" s="141">
        <v>-627072.71</v>
      </c>
      <c r="R34" s="144" t="s">
        <v>307</v>
      </c>
      <c r="S34" s="193">
        <v>1</v>
      </c>
      <c r="T34" s="193">
        <v>1</v>
      </c>
      <c r="U34" s="195">
        <v>1</v>
      </c>
      <c r="V34" s="195">
        <v>1</v>
      </c>
      <c r="W34" s="195">
        <v>0</v>
      </c>
      <c r="X34" s="195">
        <v>0</v>
      </c>
      <c r="Y34" s="195">
        <v>0</v>
      </c>
      <c r="Z34" s="196">
        <f t="shared" si="7"/>
        <v>4</v>
      </c>
      <c r="AA34" s="199">
        <f t="shared" si="16"/>
        <v>50</v>
      </c>
      <c r="AB34" s="199">
        <f t="shared" si="16"/>
        <v>50</v>
      </c>
      <c r="AC34" s="199">
        <f t="shared" si="16"/>
        <v>50</v>
      </c>
      <c r="AD34" s="199">
        <f t="shared" si="16"/>
        <v>50</v>
      </c>
      <c r="AE34" s="199">
        <f t="shared" si="16"/>
        <v>0</v>
      </c>
      <c r="AF34" s="199">
        <f t="shared" si="16"/>
        <v>0</v>
      </c>
      <c r="AG34" s="200">
        <f t="shared" si="14"/>
        <v>0</v>
      </c>
      <c r="AH34" s="199">
        <f t="shared" si="15"/>
        <v>57.142857142857139</v>
      </c>
      <c r="AI34" s="102"/>
    </row>
    <row r="35" spans="1:35" s="100" customFormat="1" x14ac:dyDescent="0.4">
      <c r="A35" s="131">
        <v>31</v>
      </c>
      <c r="B35" s="132" t="s">
        <v>29</v>
      </c>
      <c r="C35" s="133" t="s">
        <v>40</v>
      </c>
      <c r="D35" s="161" t="s">
        <v>151</v>
      </c>
      <c r="E35" s="197">
        <v>6</v>
      </c>
      <c r="F35" s="167">
        <v>5</v>
      </c>
      <c r="G35" s="153">
        <v>0.34</v>
      </c>
      <c r="H35" s="141">
        <v>2053919</v>
      </c>
      <c r="I35" s="168" t="s">
        <v>209</v>
      </c>
      <c r="J35" s="193">
        <f t="shared" si="0"/>
        <v>100</v>
      </c>
      <c r="K35" s="193">
        <f t="shared" si="1"/>
        <v>100</v>
      </c>
      <c r="L35" s="193">
        <f t="shared" si="2"/>
        <v>100</v>
      </c>
      <c r="M35" s="193">
        <f t="shared" si="3"/>
        <v>100</v>
      </c>
      <c r="N35" s="194">
        <f t="shared" si="5"/>
        <v>100</v>
      </c>
      <c r="O35" s="167">
        <v>5</v>
      </c>
      <c r="P35" s="152">
        <f t="shared" si="6"/>
        <v>100</v>
      </c>
      <c r="Q35" s="141">
        <v>293417</v>
      </c>
      <c r="R35" s="169" t="s">
        <v>310</v>
      </c>
      <c r="S35" s="193">
        <v>1</v>
      </c>
      <c r="T35" s="193">
        <v>1</v>
      </c>
      <c r="U35" s="195">
        <v>1</v>
      </c>
      <c r="V35" s="195">
        <v>1</v>
      </c>
      <c r="W35" s="195">
        <v>1</v>
      </c>
      <c r="X35" s="195">
        <v>1</v>
      </c>
      <c r="Y35" s="195">
        <v>1</v>
      </c>
      <c r="Z35" s="196">
        <f t="shared" si="7"/>
        <v>7</v>
      </c>
      <c r="AA35" s="199">
        <f t="shared" si="16"/>
        <v>50</v>
      </c>
      <c r="AB35" s="199">
        <f t="shared" si="16"/>
        <v>50</v>
      </c>
      <c r="AC35" s="199">
        <f t="shared" si="16"/>
        <v>50</v>
      </c>
      <c r="AD35" s="199">
        <f t="shared" si="16"/>
        <v>50</v>
      </c>
      <c r="AE35" s="199">
        <f t="shared" si="16"/>
        <v>50</v>
      </c>
      <c r="AF35" s="199">
        <f t="shared" si="16"/>
        <v>50</v>
      </c>
      <c r="AG35" s="200">
        <f t="shared" si="14"/>
        <v>100</v>
      </c>
      <c r="AH35" s="199">
        <f t="shared" si="15"/>
        <v>100</v>
      </c>
      <c r="AI35" s="102"/>
    </row>
    <row r="36" spans="1:35" s="100" customFormat="1" x14ac:dyDescent="0.4">
      <c r="A36" s="131">
        <v>32</v>
      </c>
      <c r="B36" s="132" t="s">
        <v>29</v>
      </c>
      <c r="C36" s="133" t="s">
        <v>41</v>
      </c>
      <c r="D36" s="161" t="s">
        <v>152</v>
      </c>
      <c r="E36" s="197">
        <v>12</v>
      </c>
      <c r="F36" s="160">
        <v>3</v>
      </c>
      <c r="G36" s="135">
        <v>0.63</v>
      </c>
      <c r="H36" s="141">
        <v>1250860.1200000001</v>
      </c>
      <c r="I36" s="142"/>
      <c r="J36" s="193">
        <f t="shared" si="0"/>
        <v>0</v>
      </c>
      <c r="K36" s="193">
        <f t="shared" si="1"/>
        <v>100</v>
      </c>
      <c r="L36" s="193">
        <f t="shared" si="2"/>
        <v>0</v>
      </c>
      <c r="M36" s="193">
        <f t="shared" si="3"/>
        <v>100</v>
      </c>
      <c r="N36" s="194">
        <f t="shared" si="5"/>
        <v>42.857142857142854</v>
      </c>
      <c r="O36" s="160">
        <v>3</v>
      </c>
      <c r="P36" s="148">
        <f t="shared" si="6"/>
        <v>42.857142857142854</v>
      </c>
      <c r="Q36" s="141">
        <v>178694.30285714287</v>
      </c>
      <c r="R36" s="150" t="s">
        <v>308</v>
      </c>
      <c r="S36" s="193">
        <v>0</v>
      </c>
      <c r="T36" s="193">
        <v>0</v>
      </c>
      <c r="U36" s="195">
        <v>1</v>
      </c>
      <c r="V36" s="195">
        <v>1</v>
      </c>
      <c r="W36" s="195">
        <v>0</v>
      </c>
      <c r="X36" s="195">
        <v>0</v>
      </c>
      <c r="Y36" s="195">
        <v>1</v>
      </c>
      <c r="Z36" s="196">
        <f t="shared" si="7"/>
        <v>3</v>
      </c>
      <c r="AA36" s="199">
        <f t="shared" si="16"/>
        <v>0</v>
      </c>
      <c r="AB36" s="199">
        <f t="shared" si="16"/>
        <v>0</v>
      </c>
      <c r="AC36" s="199">
        <f t="shared" si="16"/>
        <v>50</v>
      </c>
      <c r="AD36" s="199">
        <f t="shared" si="16"/>
        <v>50</v>
      </c>
      <c r="AE36" s="199">
        <f t="shared" si="16"/>
        <v>0</v>
      </c>
      <c r="AF36" s="199">
        <f t="shared" si="16"/>
        <v>0</v>
      </c>
      <c r="AG36" s="200">
        <f t="shared" si="14"/>
        <v>100</v>
      </c>
      <c r="AH36" s="199">
        <f t="shared" si="15"/>
        <v>42.857142857142854</v>
      </c>
      <c r="AI36" s="102"/>
    </row>
    <row r="37" spans="1:35" s="100" customFormat="1" x14ac:dyDescent="0.4">
      <c r="A37" s="131">
        <v>33</v>
      </c>
      <c r="B37" s="132" t="s">
        <v>29</v>
      </c>
      <c r="C37" s="133" t="s">
        <v>42</v>
      </c>
      <c r="D37" s="161" t="s">
        <v>153</v>
      </c>
      <c r="E37" s="197">
        <v>6</v>
      </c>
      <c r="F37" s="147">
        <v>1</v>
      </c>
      <c r="G37" s="135">
        <v>2.52</v>
      </c>
      <c r="H37" s="141">
        <v>-8406695.0299999993</v>
      </c>
      <c r="I37" s="142"/>
      <c r="J37" s="193">
        <f t="shared" ref="J37:J68" si="18">AA37+AB37</f>
        <v>50</v>
      </c>
      <c r="K37" s="193">
        <f t="shared" ref="K37:K68" si="19">AC37+AD37</f>
        <v>100</v>
      </c>
      <c r="L37" s="193">
        <f t="shared" ref="L37:L68" si="20">AE37+AF37</f>
        <v>100</v>
      </c>
      <c r="M37" s="193">
        <f t="shared" ref="M37:M68" si="21">AG37</f>
        <v>100</v>
      </c>
      <c r="N37" s="194">
        <f t="shared" ref="N37:N68" si="22">(S37+T37+U37+V37+W37+X37+Y37)/7*100</f>
        <v>85.714285714285708</v>
      </c>
      <c r="O37" s="147">
        <v>1</v>
      </c>
      <c r="P37" s="152">
        <f t="shared" si="6"/>
        <v>85.714285714285708</v>
      </c>
      <c r="Q37" s="141">
        <v>-1200956.4328571428</v>
      </c>
      <c r="R37" s="144" t="s">
        <v>307</v>
      </c>
      <c r="S37" s="193">
        <v>1</v>
      </c>
      <c r="T37" s="193">
        <v>0</v>
      </c>
      <c r="U37" s="195">
        <v>1</v>
      </c>
      <c r="V37" s="195">
        <v>1</v>
      </c>
      <c r="W37" s="195">
        <v>1</v>
      </c>
      <c r="X37" s="195">
        <v>1</v>
      </c>
      <c r="Y37" s="195">
        <v>1</v>
      </c>
      <c r="Z37" s="196">
        <f t="shared" si="7"/>
        <v>6</v>
      </c>
      <c r="AA37" s="199">
        <f t="shared" si="16"/>
        <v>50</v>
      </c>
      <c r="AB37" s="199">
        <f t="shared" si="16"/>
        <v>0</v>
      </c>
      <c r="AC37" s="199">
        <f t="shared" si="16"/>
        <v>50</v>
      </c>
      <c r="AD37" s="199">
        <f t="shared" si="16"/>
        <v>50</v>
      </c>
      <c r="AE37" s="199">
        <f t="shared" si="16"/>
        <v>50</v>
      </c>
      <c r="AF37" s="199">
        <f t="shared" si="16"/>
        <v>50</v>
      </c>
      <c r="AG37" s="200">
        <f t="shared" si="14"/>
        <v>100</v>
      </c>
      <c r="AH37" s="199">
        <f t="shared" si="15"/>
        <v>85.714285714285708</v>
      </c>
      <c r="AI37" s="102"/>
    </row>
    <row r="38" spans="1:35" s="100" customFormat="1" x14ac:dyDescent="0.4">
      <c r="A38" s="131">
        <v>34</v>
      </c>
      <c r="B38" s="132" t="s">
        <v>29</v>
      </c>
      <c r="C38" s="133" t="s">
        <v>43</v>
      </c>
      <c r="D38" s="161" t="s">
        <v>154</v>
      </c>
      <c r="E38" s="197">
        <v>5</v>
      </c>
      <c r="F38" s="149">
        <v>1</v>
      </c>
      <c r="G38" s="135">
        <v>0.83</v>
      </c>
      <c r="H38" s="141">
        <v>-1984792.47</v>
      </c>
      <c r="I38" s="142"/>
      <c r="J38" s="193">
        <f t="shared" si="18"/>
        <v>0</v>
      </c>
      <c r="K38" s="193">
        <f t="shared" si="19"/>
        <v>100</v>
      </c>
      <c r="L38" s="193">
        <f t="shared" si="20"/>
        <v>50</v>
      </c>
      <c r="M38" s="193">
        <f t="shared" si="21"/>
        <v>0</v>
      </c>
      <c r="N38" s="194">
        <f t="shared" si="22"/>
        <v>42.857142857142854</v>
      </c>
      <c r="O38" s="149">
        <v>1</v>
      </c>
      <c r="P38" s="148">
        <f t="shared" si="6"/>
        <v>42.857142857142854</v>
      </c>
      <c r="Q38" s="141">
        <v>-283541.78142857144</v>
      </c>
      <c r="R38" s="150" t="s">
        <v>308</v>
      </c>
      <c r="S38" s="193">
        <v>0</v>
      </c>
      <c r="T38" s="193">
        <v>0</v>
      </c>
      <c r="U38" s="195">
        <v>1</v>
      </c>
      <c r="V38" s="195">
        <v>1</v>
      </c>
      <c r="W38" s="195">
        <v>1</v>
      </c>
      <c r="X38" s="195">
        <v>0</v>
      </c>
      <c r="Y38" s="195">
        <v>0</v>
      </c>
      <c r="Z38" s="196">
        <f t="shared" si="7"/>
        <v>3</v>
      </c>
      <c r="AA38" s="199">
        <f t="shared" si="16"/>
        <v>0</v>
      </c>
      <c r="AB38" s="199">
        <f t="shared" si="16"/>
        <v>0</v>
      </c>
      <c r="AC38" s="199">
        <f t="shared" si="16"/>
        <v>50</v>
      </c>
      <c r="AD38" s="199">
        <f t="shared" si="16"/>
        <v>50</v>
      </c>
      <c r="AE38" s="199">
        <f t="shared" si="16"/>
        <v>50</v>
      </c>
      <c r="AF38" s="199">
        <f t="shared" si="16"/>
        <v>0</v>
      </c>
      <c r="AG38" s="200">
        <f t="shared" si="14"/>
        <v>0</v>
      </c>
      <c r="AH38" s="199">
        <f t="shared" si="15"/>
        <v>42.857142857142854</v>
      </c>
      <c r="AI38" s="102"/>
    </row>
    <row r="39" spans="1:35" s="100" customFormat="1" x14ac:dyDescent="0.4">
      <c r="A39" s="131">
        <v>35</v>
      </c>
      <c r="B39" s="132" t="s">
        <v>44</v>
      </c>
      <c r="C39" s="133" t="s">
        <v>45</v>
      </c>
      <c r="D39" s="132" t="s">
        <v>44</v>
      </c>
      <c r="E39" s="192">
        <v>19</v>
      </c>
      <c r="F39" s="149">
        <v>1</v>
      </c>
      <c r="G39" s="135">
        <v>0.61</v>
      </c>
      <c r="H39" s="141">
        <v>412194809.48000002</v>
      </c>
      <c r="I39" s="142"/>
      <c r="J39" s="193">
        <f t="shared" si="18"/>
        <v>100</v>
      </c>
      <c r="K39" s="193">
        <f t="shared" si="19"/>
        <v>100</v>
      </c>
      <c r="L39" s="193">
        <f t="shared" si="20"/>
        <v>50</v>
      </c>
      <c r="M39" s="193">
        <f t="shared" si="21"/>
        <v>100</v>
      </c>
      <c r="N39" s="194">
        <f t="shared" si="22"/>
        <v>85.714285714285708</v>
      </c>
      <c r="O39" s="149">
        <v>1</v>
      </c>
      <c r="P39" s="152">
        <f t="shared" si="6"/>
        <v>85.714285714285708</v>
      </c>
      <c r="Q39" s="143">
        <v>58884972.782857142</v>
      </c>
      <c r="R39" s="144" t="s">
        <v>307</v>
      </c>
      <c r="S39" s="193">
        <v>1</v>
      </c>
      <c r="T39" s="193">
        <v>1</v>
      </c>
      <c r="U39" s="195">
        <v>1</v>
      </c>
      <c r="V39" s="195">
        <v>1</v>
      </c>
      <c r="W39" s="195">
        <v>0</v>
      </c>
      <c r="X39" s="195">
        <v>1</v>
      </c>
      <c r="Y39" s="195">
        <v>1</v>
      </c>
      <c r="Z39" s="196">
        <f t="shared" si="7"/>
        <v>6</v>
      </c>
      <c r="AA39" s="199">
        <f t="shared" si="16"/>
        <v>50</v>
      </c>
      <c r="AB39" s="199">
        <f t="shared" si="16"/>
        <v>50</v>
      </c>
      <c r="AC39" s="199">
        <f t="shared" si="16"/>
        <v>50</v>
      </c>
      <c r="AD39" s="199">
        <f t="shared" si="16"/>
        <v>50</v>
      </c>
      <c r="AE39" s="199">
        <f t="shared" si="16"/>
        <v>0</v>
      </c>
      <c r="AF39" s="199">
        <f t="shared" si="16"/>
        <v>50</v>
      </c>
      <c r="AG39" s="200">
        <f t="shared" si="14"/>
        <v>100</v>
      </c>
      <c r="AH39" s="199">
        <f t="shared" si="15"/>
        <v>85.714285714285708</v>
      </c>
      <c r="AI39" s="102"/>
    </row>
    <row r="40" spans="1:35" s="100" customFormat="1" x14ac:dyDescent="0.4">
      <c r="A40" s="131">
        <v>36</v>
      </c>
      <c r="B40" s="132" t="s">
        <v>44</v>
      </c>
      <c r="C40" s="133" t="s">
        <v>46</v>
      </c>
      <c r="D40" s="132" t="s">
        <v>155</v>
      </c>
      <c r="E40" s="192">
        <v>6</v>
      </c>
      <c r="F40" s="162">
        <v>0</v>
      </c>
      <c r="G40" s="135">
        <v>4.43</v>
      </c>
      <c r="H40" s="141">
        <v>7436112.7999999998</v>
      </c>
      <c r="I40" s="142"/>
      <c r="J40" s="193">
        <f t="shared" si="18"/>
        <v>100</v>
      </c>
      <c r="K40" s="193">
        <f t="shared" si="19"/>
        <v>100</v>
      </c>
      <c r="L40" s="193">
        <f t="shared" si="20"/>
        <v>100</v>
      </c>
      <c r="M40" s="193">
        <f t="shared" si="21"/>
        <v>0</v>
      </c>
      <c r="N40" s="194">
        <f t="shared" si="22"/>
        <v>85.714285714285708</v>
      </c>
      <c r="O40" s="162">
        <v>0</v>
      </c>
      <c r="P40" s="152">
        <f t="shared" si="6"/>
        <v>85.714285714285708</v>
      </c>
      <c r="Q40" s="141">
        <v>1062301.8285714285</v>
      </c>
      <c r="R40" s="144" t="s">
        <v>307</v>
      </c>
      <c r="S40" s="193">
        <v>1</v>
      </c>
      <c r="T40" s="193">
        <v>1</v>
      </c>
      <c r="U40" s="195">
        <v>1</v>
      </c>
      <c r="V40" s="195">
        <v>1</v>
      </c>
      <c r="W40" s="195">
        <v>1</v>
      </c>
      <c r="X40" s="195">
        <v>1</v>
      </c>
      <c r="Y40" s="195">
        <v>0</v>
      </c>
      <c r="Z40" s="196">
        <f t="shared" si="7"/>
        <v>6</v>
      </c>
      <c r="AA40" s="199">
        <f t="shared" si="16"/>
        <v>50</v>
      </c>
      <c r="AB40" s="199">
        <f t="shared" si="16"/>
        <v>50</v>
      </c>
      <c r="AC40" s="199">
        <f t="shared" si="16"/>
        <v>50</v>
      </c>
      <c r="AD40" s="199">
        <f t="shared" si="16"/>
        <v>50</v>
      </c>
      <c r="AE40" s="199">
        <f t="shared" si="16"/>
        <v>50</v>
      </c>
      <c r="AF40" s="199">
        <f t="shared" si="16"/>
        <v>50</v>
      </c>
      <c r="AG40" s="200">
        <f t="shared" si="14"/>
        <v>0</v>
      </c>
      <c r="AH40" s="199">
        <f t="shared" si="15"/>
        <v>85.714285714285708</v>
      </c>
      <c r="AI40" s="102"/>
    </row>
    <row r="41" spans="1:35" s="100" customFormat="1" x14ac:dyDescent="0.4">
      <c r="A41" s="131">
        <v>37</v>
      </c>
      <c r="B41" s="132" t="s">
        <v>44</v>
      </c>
      <c r="C41" s="133" t="s">
        <v>47</v>
      </c>
      <c r="D41" s="132" t="s">
        <v>156</v>
      </c>
      <c r="E41" s="192">
        <v>5</v>
      </c>
      <c r="F41" s="149">
        <v>1</v>
      </c>
      <c r="G41" s="135">
        <v>3.39</v>
      </c>
      <c r="H41" s="141">
        <v>-1128216.06</v>
      </c>
      <c r="I41" s="142"/>
      <c r="J41" s="193">
        <f t="shared" si="18"/>
        <v>50</v>
      </c>
      <c r="K41" s="193">
        <f t="shared" si="19"/>
        <v>100</v>
      </c>
      <c r="L41" s="193">
        <f t="shared" si="20"/>
        <v>100</v>
      </c>
      <c r="M41" s="193">
        <f t="shared" si="21"/>
        <v>100</v>
      </c>
      <c r="N41" s="194">
        <f t="shared" si="22"/>
        <v>85.714285714285708</v>
      </c>
      <c r="O41" s="149">
        <v>1</v>
      </c>
      <c r="P41" s="152">
        <f t="shared" si="6"/>
        <v>85.714285714285708</v>
      </c>
      <c r="Q41" s="143">
        <v>-161173.72285714286</v>
      </c>
      <c r="R41" s="144" t="s">
        <v>307</v>
      </c>
      <c r="S41" s="193">
        <v>0</v>
      </c>
      <c r="T41" s="193">
        <v>1</v>
      </c>
      <c r="U41" s="195">
        <v>1</v>
      </c>
      <c r="V41" s="195">
        <v>1</v>
      </c>
      <c r="W41" s="195">
        <v>1</v>
      </c>
      <c r="X41" s="195">
        <v>1</v>
      </c>
      <c r="Y41" s="195">
        <v>1</v>
      </c>
      <c r="Z41" s="196">
        <f t="shared" si="7"/>
        <v>6</v>
      </c>
      <c r="AA41" s="199">
        <f t="shared" si="16"/>
        <v>0</v>
      </c>
      <c r="AB41" s="199">
        <f t="shared" si="16"/>
        <v>50</v>
      </c>
      <c r="AC41" s="199">
        <f t="shared" si="16"/>
        <v>50</v>
      </c>
      <c r="AD41" s="199">
        <f t="shared" si="16"/>
        <v>50</v>
      </c>
      <c r="AE41" s="199">
        <f t="shared" si="16"/>
        <v>50</v>
      </c>
      <c r="AF41" s="199">
        <f t="shared" si="16"/>
        <v>50</v>
      </c>
      <c r="AG41" s="200">
        <f t="shared" si="14"/>
        <v>100</v>
      </c>
      <c r="AH41" s="199">
        <f t="shared" si="15"/>
        <v>85.714285714285708</v>
      </c>
      <c r="AI41" s="102"/>
    </row>
    <row r="42" spans="1:35" s="100" customFormat="1" x14ac:dyDescent="0.4">
      <c r="A42" s="131">
        <v>38</v>
      </c>
      <c r="B42" s="132" t="s">
        <v>44</v>
      </c>
      <c r="C42" s="133" t="s">
        <v>48</v>
      </c>
      <c r="D42" s="132" t="s">
        <v>157</v>
      </c>
      <c r="E42" s="192">
        <v>10</v>
      </c>
      <c r="F42" s="151">
        <v>1</v>
      </c>
      <c r="G42" s="135">
        <v>0.56999999999999995</v>
      </c>
      <c r="H42" s="141">
        <v>19794605.920000002</v>
      </c>
      <c r="I42" s="142"/>
      <c r="J42" s="193">
        <f t="shared" si="18"/>
        <v>100</v>
      </c>
      <c r="K42" s="193">
        <f t="shared" si="19"/>
        <v>100</v>
      </c>
      <c r="L42" s="193">
        <f t="shared" si="20"/>
        <v>50</v>
      </c>
      <c r="M42" s="193">
        <f t="shared" si="21"/>
        <v>100</v>
      </c>
      <c r="N42" s="194">
        <f t="shared" si="22"/>
        <v>85.714285714285708</v>
      </c>
      <c r="O42" s="151">
        <v>1</v>
      </c>
      <c r="P42" s="152">
        <f t="shared" si="6"/>
        <v>85.714285714285708</v>
      </c>
      <c r="Q42" s="141">
        <v>2827800.845714286</v>
      </c>
      <c r="R42" s="144" t="s">
        <v>307</v>
      </c>
      <c r="S42" s="193">
        <v>1</v>
      </c>
      <c r="T42" s="193">
        <v>1</v>
      </c>
      <c r="U42" s="195">
        <v>1</v>
      </c>
      <c r="V42" s="195">
        <v>1</v>
      </c>
      <c r="W42" s="195">
        <v>1</v>
      </c>
      <c r="X42" s="195">
        <v>0</v>
      </c>
      <c r="Y42" s="195">
        <v>1</v>
      </c>
      <c r="Z42" s="196">
        <f t="shared" si="7"/>
        <v>6</v>
      </c>
      <c r="AA42" s="199">
        <f t="shared" si="16"/>
        <v>50</v>
      </c>
      <c r="AB42" s="199">
        <f t="shared" si="16"/>
        <v>50</v>
      </c>
      <c r="AC42" s="199">
        <f t="shared" si="16"/>
        <v>50</v>
      </c>
      <c r="AD42" s="199">
        <f t="shared" si="16"/>
        <v>50</v>
      </c>
      <c r="AE42" s="199">
        <f t="shared" si="16"/>
        <v>50</v>
      </c>
      <c r="AF42" s="199">
        <f t="shared" si="16"/>
        <v>0</v>
      </c>
      <c r="AG42" s="200">
        <f t="shared" si="14"/>
        <v>100</v>
      </c>
      <c r="AH42" s="199">
        <f t="shared" si="15"/>
        <v>85.714285714285708</v>
      </c>
      <c r="AI42" s="102"/>
    </row>
    <row r="43" spans="1:35" s="100" customFormat="1" x14ac:dyDescent="0.4">
      <c r="A43" s="131">
        <v>39</v>
      </c>
      <c r="B43" s="132" t="s">
        <v>44</v>
      </c>
      <c r="C43" s="133" t="s">
        <v>49</v>
      </c>
      <c r="D43" s="132" t="s">
        <v>158</v>
      </c>
      <c r="E43" s="192">
        <v>13</v>
      </c>
      <c r="F43" s="134">
        <v>2</v>
      </c>
      <c r="G43" s="135">
        <v>0.77</v>
      </c>
      <c r="H43" s="141">
        <v>-3747396.41</v>
      </c>
      <c r="I43" s="142"/>
      <c r="J43" s="193">
        <f t="shared" si="18"/>
        <v>50</v>
      </c>
      <c r="K43" s="193">
        <f t="shared" si="19"/>
        <v>100</v>
      </c>
      <c r="L43" s="193">
        <f t="shared" si="20"/>
        <v>100</v>
      </c>
      <c r="M43" s="193">
        <f t="shared" si="21"/>
        <v>100</v>
      </c>
      <c r="N43" s="194">
        <f t="shared" si="22"/>
        <v>85.714285714285708</v>
      </c>
      <c r="O43" s="134">
        <v>2</v>
      </c>
      <c r="P43" s="152">
        <f t="shared" si="6"/>
        <v>85.714285714285708</v>
      </c>
      <c r="Q43" s="143">
        <v>-535342.34428571432</v>
      </c>
      <c r="R43" s="144" t="s">
        <v>307</v>
      </c>
      <c r="S43" s="193">
        <v>1</v>
      </c>
      <c r="T43" s="193">
        <v>0</v>
      </c>
      <c r="U43" s="195">
        <v>1</v>
      </c>
      <c r="V43" s="195">
        <v>1</v>
      </c>
      <c r="W43" s="195">
        <v>1</v>
      </c>
      <c r="X43" s="195">
        <v>1</v>
      </c>
      <c r="Y43" s="195">
        <v>1</v>
      </c>
      <c r="Z43" s="196">
        <f t="shared" si="7"/>
        <v>6</v>
      </c>
      <c r="AA43" s="199">
        <f t="shared" si="16"/>
        <v>50</v>
      </c>
      <c r="AB43" s="199">
        <f t="shared" si="16"/>
        <v>0</v>
      </c>
      <c r="AC43" s="199">
        <f t="shared" si="16"/>
        <v>50</v>
      </c>
      <c r="AD43" s="199">
        <f t="shared" si="16"/>
        <v>50</v>
      </c>
      <c r="AE43" s="199">
        <f t="shared" si="16"/>
        <v>50</v>
      </c>
      <c r="AF43" s="199">
        <f t="shared" si="16"/>
        <v>50</v>
      </c>
      <c r="AG43" s="200">
        <f t="shared" si="14"/>
        <v>100</v>
      </c>
      <c r="AH43" s="199">
        <f t="shared" si="15"/>
        <v>85.714285714285708</v>
      </c>
      <c r="AI43" s="102"/>
    </row>
    <row r="44" spans="1:35" s="100" customFormat="1" x14ac:dyDescent="0.4">
      <c r="A44" s="131">
        <v>40</v>
      </c>
      <c r="B44" s="132" t="s">
        <v>44</v>
      </c>
      <c r="C44" s="133" t="s">
        <v>50</v>
      </c>
      <c r="D44" s="132" t="s">
        <v>159</v>
      </c>
      <c r="E44" s="192">
        <v>6</v>
      </c>
      <c r="F44" s="147">
        <v>1</v>
      </c>
      <c r="G44" s="135">
        <v>0.86</v>
      </c>
      <c r="H44" s="141">
        <v>-4073535.33</v>
      </c>
      <c r="I44" s="142"/>
      <c r="J44" s="193">
        <f t="shared" si="18"/>
        <v>0</v>
      </c>
      <c r="K44" s="193">
        <f t="shared" si="19"/>
        <v>100</v>
      </c>
      <c r="L44" s="193">
        <f t="shared" si="20"/>
        <v>100</v>
      </c>
      <c r="M44" s="193">
        <f t="shared" si="21"/>
        <v>100</v>
      </c>
      <c r="N44" s="194">
        <f t="shared" si="22"/>
        <v>71.428571428571431</v>
      </c>
      <c r="O44" s="147">
        <v>1</v>
      </c>
      <c r="P44" s="152">
        <f t="shared" si="6"/>
        <v>71.428571428571431</v>
      </c>
      <c r="Q44" s="143">
        <v>-581933.61857142858</v>
      </c>
      <c r="R44" s="144" t="s">
        <v>307</v>
      </c>
      <c r="S44" s="193">
        <v>0</v>
      </c>
      <c r="T44" s="193">
        <v>0</v>
      </c>
      <c r="U44" s="195">
        <v>1</v>
      </c>
      <c r="V44" s="195">
        <v>1</v>
      </c>
      <c r="W44" s="195">
        <v>1</v>
      </c>
      <c r="X44" s="195">
        <v>1</v>
      </c>
      <c r="Y44" s="195">
        <v>1</v>
      </c>
      <c r="Z44" s="196">
        <f t="shared" si="7"/>
        <v>5</v>
      </c>
      <c r="AA44" s="199">
        <f t="shared" si="16"/>
        <v>0</v>
      </c>
      <c r="AB44" s="199">
        <f t="shared" si="16"/>
        <v>0</v>
      </c>
      <c r="AC44" s="199">
        <f t="shared" si="16"/>
        <v>50</v>
      </c>
      <c r="AD44" s="199">
        <f t="shared" si="16"/>
        <v>50</v>
      </c>
      <c r="AE44" s="199">
        <f t="shared" si="16"/>
        <v>50</v>
      </c>
      <c r="AF44" s="199">
        <f t="shared" si="16"/>
        <v>50</v>
      </c>
      <c r="AG44" s="200">
        <f t="shared" si="14"/>
        <v>100</v>
      </c>
      <c r="AH44" s="199">
        <f t="shared" si="15"/>
        <v>71.428571428571431</v>
      </c>
      <c r="AI44" s="102"/>
    </row>
    <row r="45" spans="1:35" s="100" customFormat="1" x14ac:dyDescent="0.4">
      <c r="A45" s="131">
        <v>41</v>
      </c>
      <c r="B45" s="132" t="s">
        <v>44</v>
      </c>
      <c r="C45" s="133" t="s">
        <v>51</v>
      </c>
      <c r="D45" s="132" t="s">
        <v>160</v>
      </c>
      <c r="E45" s="192">
        <v>2</v>
      </c>
      <c r="F45" s="149">
        <v>1</v>
      </c>
      <c r="G45" s="135">
        <v>1.79</v>
      </c>
      <c r="H45" s="141">
        <v>-5726060.5300000003</v>
      </c>
      <c r="I45" s="142"/>
      <c r="J45" s="193">
        <f t="shared" si="18"/>
        <v>50</v>
      </c>
      <c r="K45" s="193">
        <f t="shared" si="19"/>
        <v>100</v>
      </c>
      <c r="L45" s="193">
        <f t="shared" si="20"/>
        <v>100</v>
      </c>
      <c r="M45" s="193">
        <f t="shared" si="21"/>
        <v>100</v>
      </c>
      <c r="N45" s="194">
        <f t="shared" si="22"/>
        <v>85.714285714285708</v>
      </c>
      <c r="O45" s="149">
        <v>1</v>
      </c>
      <c r="P45" s="152">
        <f t="shared" si="6"/>
        <v>85.714285714285708</v>
      </c>
      <c r="Q45" s="141">
        <v>-818008.6471428572</v>
      </c>
      <c r="R45" s="144" t="s">
        <v>307</v>
      </c>
      <c r="S45" s="193">
        <v>0</v>
      </c>
      <c r="T45" s="193">
        <v>1</v>
      </c>
      <c r="U45" s="195">
        <v>1</v>
      </c>
      <c r="V45" s="195">
        <v>1</v>
      </c>
      <c r="W45" s="195">
        <v>1</v>
      </c>
      <c r="X45" s="195">
        <v>1</v>
      </c>
      <c r="Y45" s="195">
        <v>1</v>
      </c>
      <c r="Z45" s="196">
        <f t="shared" si="7"/>
        <v>6</v>
      </c>
      <c r="AA45" s="199">
        <f t="shared" si="16"/>
        <v>0</v>
      </c>
      <c r="AB45" s="199">
        <f t="shared" si="16"/>
        <v>50</v>
      </c>
      <c r="AC45" s="199">
        <f t="shared" si="16"/>
        <v>50</v>
      </c>
      <c r="AD45" s="199">
        <f t="shared" si="16"/>
        <v>50</v>
      </c>
      <c r="AE45" s="199">
        <f t="shared" si="16"/>
        <v>50</v>
      </c>
      <c r="AF45" s="199">
        <f t="shared" si="16"/>
        <v>50</v>
      </c>
      <c r="AG45" s="200">
        <f t="shared" si="14"/>
        <v>100</v>
      </c>
      <c r="AH45" s="199">
        <f t="shared" si="15"/>
        <v>85.714285714285708</v>
      </c>
      <c r="AI45" s="102"/>
    </row>
    <row r="46" spans="1:35" s="100" customFormat="1" x14ac:dyDescent="0.4">
      <c r="A46" s="131">
        <v>42</v>
      </c>
      <c r="B46" s="132" t="s">
        <v>44</v>
      </c>
      <c r="C46" s="133" t="s">
        <v>52</v>
      </c>
      <c r="D46" s="132" t="s">
        <v>161</v>
      </c>
      <c r="E46" s="192">
        <v>15</v>
      </c>
      <c r="F46" s="162">
        <v>0</v>
      </c>
      <c r="G46" s="135">
        <v>0.98</v>
      </c>
      <c r="H46" s="141">
        <v>55751977.380000003</v>
      </c>
      <c r="I46" s="142"/>
      <c r="J46" s="193">
        <f t="shared" si="18"/>
        <v>50</v>
      </c>
      <c r="K46" s="193">
        <f t="shared" si="19"/>
        <v>50</v>
      </c>
      <c r="L46" s="193">
        <f t="shared" si="20"/>
        <v>100</v>
      </c>
      <c r="M46" s="193">
        <f t="shared" si="21"/>
        <v>100</v>
      </c>
      <c r="N46" s="194">
        <f t="shared" si="22"/>
        <v>71.428571428571431</v>
      </c>
      <c r="O46" s="162">
        <v>0</v>
      </c>
      <c r="P46" s="152">
        <f t="shared" si="6"/>
        <v>71.428571428571431</v>
      </c>
      <c r="Q46" s="141">
        <v>7964568.1971428571</v>
      </c>
      <c r="R46" s="144" t="s">
        <v>307</v>
      </c>
      <c r="S46" s="193">
        <v>0</v>
      </c>
      <c r="T46" s="193">
        <v>1</v>
      </c>
      <c r="U46" s="195">
        <v>0</v>
      </c>
      <c r="V46" s="195">
        <v>1</v>
      </c>
      <c r="W46" s="195">
        <v>1</v>
      </c>
      <c r="X46" s="195">
        <v>1</v>
      </c>
      <c r="Y46" s="195">
        <v>1</v>
      </c>
      <c r="Z46" s="196">
        <f t="shared" si="7"/>
        <v>5</v>
      </c>
      <c r="AA46" s="199">
        <f t="shared" si="16"/>
        <v>0</v>
      </c>
      <c r="AB46" s="199">
        <f t="shared" si="16"/>
        <v>50</v>
      </c>
      <c r="AC46" s="199">
        <f t="shared" si="16"/>
        <v>0</v>
      </c>
      <c r="AD46" s="199">
        <f t="shared" si="16"/>
        <v>50</v>
      </c>
      <c r="AE46" s="199">
        <f t="shared" si="16"/>
        <v>50</v>
      </c>
      <c r="AF46" s="199">
        <f t="shared" si="16"/>
        <v>50</v>
      </c>
      <c r="AG46" s="200">
        <f t="shared" si="14"/>
        <v>100</v>
      </c>
      <c r="AH46" s="199">
        <f t="shared" si="15"/>
        <v>71.428571428571431</v>
      </c>
      <c r="AI46" s="102"/>
    </row>
    <row r="47" spans="1:35" s="100" customFormat="1" x14ac:dyDescent="0.4">
      <c r="A47" s="131">
        <v>43</v>
      </c>
      <c r="B47" s="132" t="s">
        <v>44</v>
      </c>
      <c r="C47" s="133" t="s">
        <v>53</v>
      </c>
      <c r="D47" s="132" t="s">
        <v>162</v>
      </c>
      <c r="E47" s="192">
        <v>6</v>
      </c>
      <c r="F47" s="151">
        <v>1</v>
      </c>
      <c r="G47" s="135">
        <v>2.57</v>
      </c>
      <c r="H47" s="141">
        <v>-1084379.96</v>
      </c>
      <c r="I47" s="142"/>
      <c r="J47" s="193">
        <f t="shared" si="18"/>
        <v>50</v>
      </c>
      <c r="K47" s="193">
        <f t="shared" si="19"/>
        <v>100</v>
      </c>
      <c r="L47" s="193">
        <f t="shared" si="20"/>
        <v>100</v>
      </c>
      <c r="M47" s="193">
        <f t="shared" si="21"/>
        <v>100</v>
      </c>
      <c r="N47" s="194">
        <f t="shared" si="22"/>
        <v>85.714285714285708</v>
      </c>
      <c r="O47" s="151">
        <v>1</v>
      </c>
      <c r="P47" s="152">
        <f t="shared" si="6"/>
        <v>85.714285714285708</v>
      </c>
      <c r="Q47" s="141">
        <v>-154911.42285714284</v>
      </c>
      <c r="R47" s="144" t="s">
        <v>307</v>
      </c>
      <c r="S47" s="193">
        <v>0</v>
      </c>
      <c r="T47" s="193">
        <v>1</v>
      </c>
      <c r="U47" s="195">
        <v>1</v>
      </c>
      <c r="V47" s="195">
        <v>1</v>
      </c>
      <c r="W47" s="195">
        <v>1</v>
      </c>
      <c r="X47" s="195">
        <v>1</v>
      </c>
      <c r="Y47" s="195">
        <v>1</v>
      </c>
      <c r="Z47" s="196">
        <f t="shared" si="7"/>
        <v>6</v>
      </c>
      <c r="AA47" s="199">
        <f t="shared" si="16"/>
        <v>0</v>
      </c>
      <c r="AB47" s="199">
        <f t="shared" si="16"/>
        <v>50</v>
      </c>
      <c r="AC47" s="199">
        <f t="shared" si="16"/>
        <v>50</v>
      </c>
      <c r="AD47" s="199">
        <f t="shared" si="16"/>
        <v>50</v>
      </c>
      <c r="AE47" s="199">
        <f t="shared" si="16"/>
        <v>50</v>
      </c>
      <c r="AF47" s="199">
        <f t="shared" si="16"/>
        <v>50</v>
      </c>
      <c r="AG47" s="200">
        <f t="shared" si="14"/>
        <v>100</v>
      </c>
      <c r="AH47" s="199">
        <f t="shared" si="15"/>
        <v>85.714285714285708</v>
      </c>
      <c r="AI47" s="102"/>
    </row>
    <row r="48" spans="1:35" s="100" customFormat="1" x14ac:dyDescent="0.4">
      <c r="A48" s="131">
        <v>44</v>
      </c>
      <c r="B48" s="132" t="s">
        <v>44</v>
      </c>
      <c r="C48" s="133" t="s">
        <v>54</v>
      </c>
      <c r="D48" s="132" t="s">
        <v>163</v>
      </c>
      <c r="E48" s="192">
        <v>10</v>
      </c>
      <c r="F48" s="134">
        <v>2</v>
      </c>
      <c r="G48" s="135">
        <v>0.74</v>
      </c>
      <c r="H48" s="141">
        <v>4538792.97</v>
      </c>
      <c r="I48" s="142"/>
      <c r="J48" s="193">
        <f t="shared" si="18"/>
        <v>100</v>
      </c>
      <c r="K48" s="193">
        <f t="shared" si="19"/>
        <v>100</v>
      </c>
      <c r="L48" s="193">
        <f t="shared" si="20"/>
        <v>100</v>
      </c>
      <c r="M48" s="193">
        <f t="shared" si="21"/>
        <v>100</v>
      </c>
      <c r="N48" s="194">
        <f t="shared" si="22"/>
        <v>100</v>
      </c>
      <c r="O48" s="134">
        <v>2</v>
      </c>
      <c r="P48" s="152">
        <f t="shared" si="6"/>
        <v>100</v>
      </c>
      <c r="Q48" s="141">
        <v>648398.99571428564</v>
      </c>
      <c r="R48" s="144" t="s">
        <v>307</v>
      </c>
      <c r="S48" s="193">
        <v>1</v>
      </c>
      <c r="T48" s="193">
        <v>1</v>
      </c>
      <c r="U48" s="195">
        <v>1</v>
      </c>
      <c r="V48" s="195">
        <v>1</v>
      </c>
      <c r="W48" s="195">
        <v>1</v>
      </c>
      <c r="X48" s="195">
        <v>1</v>
      </c>
      <c r="Y48" s="195">
        <v>1</v>
      </c>
      <c r="Z48" s="196">
        <f t="shared" si="7"/>
        <v>7</v>
      </c>
      <c r="AA48" s="199">
        <f t="shared" si="16"/>
        <v>50</v>
      </c>
      <c r="AB48" s="199">
        <f t="shared" si="16"/>
        <v>50</v>
      </c>
      <c r="AC48" s="199">
        <f t="shared" si="16"/>
        <v>50</v>
      </c>
      <c r="AD48" s="199">
        <f t="shared" si="16"/>
        <v>50</v>
      </c>
      <c r="AE48" s="199">
        <f t="shared" si="16"/>
        <v>50</v>
      </c>
      <c r="AF48" s="199">
        <f t="shared" si="16"/>
        <v>50</v>
      </c>
      <c r="AG48" s="200">
        <f t="shared" si="14"/>
        <v>100</v>
      </c>
      <c r="AH48" s="199">
        <f t="shared" si="15"/>
        <v>100</v>
      </c>
      <c r="AI48" s="102"/>
    </row>
    <row r="49" spans="1:35" s="100" customFormat="1" x14ac:dyDescent="0.4">
      <c r="A49" s="131">
        <v>45</v>
      </c>
      <c r="B49" s="132" t="s">
        <v>44</v>
      </c>
      <c r="C49" s="133" t="s">
        <v>55</v>
      </c>
      <c r="D49" s="132" t="s">
        <v>164</v>
      </c>
      <c r="E49" s="192">
        <v>10</v>
      </c>
      <c r="F49" s="134">
        <v>2</v>
      </c>
      <c r="G49" s="135">
        <v>0.6</v>
      </c>
      <c r="H49" s="141">
        <v>4179753.52</v>
      </c>
      <c r="I49" s="142"/>
      <c r="J49" s="193">
        <f t="shared" si="18"/>
        <v>100</v>
      </c>
      <c r="K49" s="193">
        <f t="shared" si="19"/>
        <v>100</v>
      </c>
      <c r="L49" s="193">
        <f t="shared" si="20"/>
        <v>100</v>
      </c>
      <c r="M49" s="193">
        <f t="shared" si="21"/>
        <v>100</v>
      </c>
      <c r="N49" s="194">
        <f t="shared" si="22"/>
        <v>100</v>
      </c>
      <c r="O49" s="134">
        <v>2</v>
      </c>
      <c r="P49" s="152">
        <f t="shared" si="6"/>
        <v>100</v>
      </c>
      <c r="Q49" s="141">
        <v>597107.64571428567</v>
      </c>
      <c r="R49" s="144" t="s">
        <v>307</v>
      </c>
      <c r="S49" s="193">
        <v>1</v>
      </c>
      <c r="T49" s="193">
        <v>1</v>
      </c>
      <c r="U49" s="195">
        <v>1</v>
      </c>
      <c r="V49" s="195">
        <v>1</v>
      </c>
      <c r="W49" s="195">
        <v>1</v>
      </c>
      <c r="X49" s="195">
        <v>1</v>
      </c>
      <c r="Y49" s="195">
        <v>1</v>
      </c>
      <c r="Z49" s="196">
        <f t="shared" si="7"/>
        <v>7</v>
      </c>
      <c r="AA49" s="199">
        <f t="shared" si="16"/>
        <v>50</v>
      </c>
      <c r="AB49" s="199">
        <f t="shared" si="16"/>
        <v>50</v>
      </c>
      <c r="AC49" s="199">
        <f t="shared" si="16"/>
        <v>50</v>
      </c>
      <c r="AD49" s="199">
        <f t="shared" si="16"/>
        <v>50</v>
      </c>
      <c r="AE49" s="199">
        <f t="shared" si="16"/>
        <v>50</v>
      </c>
      <c r="AF49" s="199">
        <f t="shared" si="16"/>
        <v>50</v>
      </c>
      <c r="AG49" s="200">
        <f t="shared" si="14"/>
        <v>100</v>
      </c>
      <c r="AH49" s="199">
        <f t="shared" si="15"/>
        <v>100</v>
      </c>
      <c r="AI49" s="102"/>
    </row>
    <row r="50" spans="1:35" s="100" customFormat="1" x14ac:dyDescent="0.4">
      <c r="A50" s="131">
        <v>46</v>
      </c>
      <c r="B50" s="132" t="s">
        <v>44</v>
      </c>
      <c r="C50" s="133" t="s">
        <v>56</v>
      </c>
      <c r="D50" s="132" t="s">
        <v>165</v>
      </c>
      <c r="E50" s="192">
        <v>5</v>
      </c>
      <c r="F50" s="162">
        <v>0</v>
      </c>
      <c r="G50" s="135">
        <v>2.9</v>
      </c>
      <c r="H50" s="141">
        <v>3207805.88</v>
      </c>
      <c r="I50" s="142"/>
      <c r="J50" s="193">
        <f t="shared" si="18"/>
        <v>100</v>
      </c>
      <c r="K50" s="193">
        <f t="shared" si="19"/>
        <v>100</v>
      </c>
      <c r="L50" s="193">
        <f t="shared" si="20"/>
        <v>100</v>
      </c>
      <c r="M50" s="193">
        <f t="shared" si="21"/>
        <v>100</v>
      </c>
      <c r="N50" s="194">
        <f t="shared" si="22"/>
        <v>100</v>
      </c>
      <c r="O50" s="162">
        <v>0</v>
      </c>
      <c r="P50" s="152">
        <f t="shared" si="6"/>
        <v>100</v>
      </c>
      <c r="Q50" s="141">
        <v>458257.98285714287</v>
      </c>
      <c r="R50" s="144" t="s">
        <v>307</v>
      </c>
      <c r="S50" s="193">
        <v>1</v>
      </c>
      <c r="T50" s="193">
        <v>1</v>
      </c>
      <c r="U50" s="195">
        <v>1</v>
      </c>
      <c r="V50" s="195">
        <v>1</v>
      </c>
      <c r="W50" s="195">
        <v>1</v>
      </c>
      <c r="X50" s="195">
        <v>1</v>
      </c>
      <c r="Y50" s="195">
        <v>1</v>
      </c>
      <c r="Z50" s="196">
        <f t="shared" si="7"/>
        <v>7</v>
      </c>
      <c r="AA50" s="199">
        <f t="shared" si="16"/>
        <v>50</v>
      </c>
      <c r="AB50" s="199">
        <f t="shared" si="16"/>
        <v>50</v>
      </c>
      <c r="AC50" s="199">
        <f t="shared" si="16"/>
        <v>50</v>
      </c>
      <c r="AD50" s="199">
        <f t="shared" si="16"/>
        <v>50</v>
      </c>
      <c r="AE50" s="199">
        <f t="shared" si="16"/>
        <v>50</v>
      </c>
      <c r="AF50" s="199">
        <f t="shared" si="16"/>
        <v>50</v>
      </c>
      <c r="AG50" s="200">
        <f t="shared" si="14"/>
        <v>100</v>
      </c>
      <c r="AH50" s="199">
        <f t="shared" si="15"/>
        <v>100</v>
      </c>
      <c r="AI50" s="102"/>
    </row>
    <row r="51" spans="1:35" s="100" customFormat="1" x14ac:dyDescent="0.4">
      <c r="A51" s="131">
        <v>47</v>
      </c>
      <c r="B51" s="132" t="s">
        <v>44</v>
      </c>
      <c r="C51" s="133" t="s">
        <v>57</v>
      </c>
      <c r="D51" s="132" t="s">
        <v>166</v>
      </c>
      <c r="E51" s="192">
        <v>5</v>
      </c>
      <c r="F51" s="149">
        <v>1</v>
      </c>
      <c r="G51" s="135">
        <v>1.65</v>
      </c>
      <c r="H51" s="141">
        <v>-4028686.9</v>
      </c>
      <c r="I51" s="142"/>
      <c r="J51" s="193">
        <f t="shared" si="18"/>
        <v>50</v>
      </c>
      <c r="K51" s="193">
        <f t="shared" si="19"/>
        <v>50</v>
      </c>
      <c r="L51" s="193">
        <f t="shared" si="20"/>
        <v>50</v>
      </c>
      <c r="M51" s="193">
        <f t="shared" si="21"/>
        <v>100</v>
      </c>
      <c r="N51" s="194">
        <f t="shared" si="22"/>
        <v>57.142857142857139</v>
      </c>
      <c r="O51" s="149">
        <v>1</v>
      </c>
      <c r="P51" s="152">
        <f t="shared" si="6"/>
        <v>57.142857142857139</v>
      </c>
      <c r="Q51" s="141">
        <v>-575526.69999999995</v>
      </c>
      <c r="R51" s="150" t="s">
        <v>308</v>
      </c>
      <c r="S51" s="193">
        <v>0</v>
      </c>
      <c r="T51" s="193">
        <v>1</v>
      </c>
      <c r="U51" s="195">
        <v>1</v>
      </c>
      <c r="V51" s="195">
        <v>0</v>
      </c>
      <c r="W51" s="195">
        <v>1</v>
      </c>
      <c r="X51" s="195">
        <v>0</v>
      </c>
      <c r="Y51" s="195">
        <v>1</v>
      </c>
      <c r="Z51" s="196">
        <f t="shared" si="7"/>
        <v>4</v>
      </c>
      <c r="AA51" s="199">
        <f t="shared" si="16"/>
        <v>0</v>
      </c>
      <c r="AB51" s="199">
        <f t="shared" si="16"/>
        <v>50</v>
      </c>
      <c r="AC51" s="199">
        <f t="shared" si="16"/>
        <v>50</v>
      </c>
      <c r="AD51" s="199">
        <f t="shared" si="16"/>
        <v>0</v>
      </c>
      <c r="AE51" s="199">
        <f t="shared" si="16"/>
        <v>50</v>
      </c>
      <c r="AF51" s="199">
        <f t="shared" si="16"/>
        <v>0</v>
      </c>
      <c r="AG51" s="200">
        <f t="shared" si="14"/>
        <v>100</v>
      </c>
      <c r="AH51" s="199">
        <f t="shared" si="15"/>
        <v>57.142857142857139</v>
      </c>
      <c r="AI51" s="102"/>
    </row>
    <row r="52" spans="1:35" s="100" customFormat="1" x14ac:dyDescent="0.4">
      <c r="A52" s="131">
        <v>48</v>
      </c>
      <c r="B52" s="132" t="s">
        <v>44</v>
      </c>
      <c r="C52" s="133" t="s">
        <v>58</v>
      </c>
      <c r="D52" s="132" t="s">
        <v>167</v>
      </c>
      <c r="E52" s="192">
        <v>5</v>
      </c>
      <c r="F52" s="149">
        <v>1</v>
      </c>
      <c r="G52" s="135">
        <v>2.41</v>
      </c>
      <c r="H52" s="141">
        <v>4032692.2</v>
      </c>
      <c r="I52" s="142"/>
      <c r="J52" s="193">
        <f t="shared" si="18"/>
        <v>100</v>
      </c>
      <c r="K52" s="193">
        <f t="shared" si="19"/>
        <v>100</v>
      </c>
      <c r="L52" s="193">
        <f t="shared" si="20"/>
        <v>50</v>
      </c>
      <c r="M52" s="193">
        <f t="shared" si="21"/>
        <v>100</v>
      </c>
      <c r="N52" s="194">
        <f t="shared" si="22"/>
        <v>85.714285714285708</v>
      </c>
      <c r="O52" s="149">
        <v>1</v>
      </c>
      <c r="P52" s="152">
        <f t="shared" si="6"/>
        <v>85.714285714285708</v>
      </c>
      <c r="Q52" s="143">
        <v>576098.88571428577</v>
      </c>
      <c r="R52" s="144" t="s">
        <v>307</v>
      </c>
      <c r="S52" s="193">
        <v>1</v>
      </c>
      <c r="T52" s="193">
        <v>1</v>
      </c>
      <c r="U52" s="195">
        <v>1</v>
      </c>
      <c r="V52" s="195">
        <v>1</v>
      </c>
      <c r="W52" s="195">
        <v>1</v>
      </c>
      <c r="X52" s="195">
        <v>0</v>
      </c>
      <c r="Y52" s="195">
        <v>1</v>
      </c>
      <c r="Z52" s="196">
        <f t="shared" si="7"/>
        <v>6</v>
      </c>
      <c r="AA52" s="199">
        <f t="shared" si="16"/>
        <v>50</v>
      </c>
      <c r="AB52" s="199">
        <f t="shared" si="16"/>
        <v>50</v>
      </c>
      <c r="AC52" s="199">
        <f t="shared" si="16"/>
        <v>50</v>
      </c>
      <c r="AD52" s="199">
        <f t="shared" si="16"/>
        <v>50</v>
      </c>
      <c r="AE52" s="199">
        <f t="shared" si="16"/>
        <v>50</v>
      </c>
      <c r="AF52" s="199">
        <f t="shared" si="16"/>
        <v>0</v>
      </c>
      <c r="AG52" s="200">
        <f t="shared" si="14"/>
        <v>100</v>
      </c>
      <c r="AH52" s="199">
        <f t="shared" si="15"/>
        <v>85.714285714285708</v>
      </c>
      <c r="AI52" s="102"/>
    </row>
    <row r="53" spans="1:35" s="100" customFormat="1" x14ac:dyDescent="0.4">
      <c r="A53" s="131">
        <v>49</v>
      </c>
      <c r="B53" s="132" t="s">
        <v>44</v>
      </c>
      <c r="C53" s="133" t="s">
        <v>59</v>
      </c>
      <c r="D53" s="132" t="s">
        <v>168</v>
      </c>
      <c r="E53" s="192">
        <v>6</v>
      </c>
      <c r="F53" s="149">
        <v>1</v>
      </c>
      <c r="G53" s="135">
        <v>1</v>
      </c>
      <c r="H53" s="141">
        <v>937077.01</v>
      </c>
      <c r="I53" s="142"/>
      <c r="J53" s="193">
        <f t="shared" si="18"/>
        <v>0</v>
      </c>
      <c r="K53" s="193">
        <f t="shared" si="19"/>
        <v>100</v>
      </c>
      <c r="L53" s="193">
        <f t="shared" si="20"/>
        <v>100</v>
      </c>
      <c r="M53" s="193">
        <f t="shared" si="21"/>
        <v>100</v>
      </c>
      <c r="N53" s="194">
        <f t="shared" si="22"/>
        <v>71.428571428571431</v>
      </c>
      <c r="O53" s="149">
        <v>1</v>
      </c>
      <c r="P53" s="152">
        <f t="shared" si="6"/>
        <v>71.428571428571431</v>
      </c>
      <c r="Q53" s="141">
        <v>133868.14428571428</v>
      </c>
      <c r="R53" s="144" t="s">
        <v>307</v>
      </c>
      <c r="S53" s="193">
        <v>0</v>
      </c>
      <c r="T53" s="193">
        <v>0</v>
      </c>
      <c r="U53" s="195">
        <v>1</v>
      </c>
      <c r="V53" s="195">
        <v>1</v>
      </c>
      <c r="W53" s="195">
        <v>1</v>
      </c>
      <c r="X53" s="195">
        <v>1</v>
      </c>
      <c r="Y53" s="195">
        <v>1</v>
      </c>
      <c r="Z53" s="196">
        <f t="shared" si="7"/>
        <v>5</v>
      </c>
      <c r="AA53" s="199">
        <f t="shared" si="16"/>
        <v>0</v>
      </c>
      <c r="AB53" s="199">
        <f t="shared" si="16"/>
        <v>0</v>
      </c>
      <c r="AC53" s="199">
        <f t="shared" si="16"/>
        <v>50</v>
      </c>
      <c r="AD53" s="199">
        <f t="shared" si="16"/>
        <v>50</v>
      </c>
      <c r="AE53" s="199">
        <f t="shared" si="16"/>
        <v>50</v>
      </c>
      <c r="AF53" s="199">
        <f t="shared" si="16"/>
        <v>50</v>
      </c>
      <c r="AG53" s="200">
        <f t="shared" si="14"/>
        <v>100</v>
      </c>
      <c r="AH53" s="199">
        <f t="shared" si="15"/>
        <v>71.428571428571431</v>
      </c>
      <c r="AI53" s="102"/>
    </row>
    <row r="54" spans="1:35" s="100" customFormat="1" x14ac:dyDescent="0.4">
      <c r="A54" s="131">
        <v>50</v>
      </c>
      <c r="B54" s="132" t="s">
        <v>44</v>
      </c>
      <c r="C54" s="133" t="s">
        <v>60</v>
      </c>
      <c r="D54" s="132" t="s">
        <v>169</v>
      </c>
      <c r="E54" s="192">
        <v>5</v>
      </c>
      <c r="F54" s="149">
        <v>1</v>
      </c>
      <c r="G54" s="135">
        <v>4.83</v>
      </c>
      <c r="H54" s="141">
        <v>257856.85</v>
      </c>
      <c r="I54" s="142"/>
      <c r="J54" s="193">
        <f t="shared" si="18"/>
        <v>50</v>
      </c>
      <c r="K54" s="193">
        <f t="shared" si="19"/>
        <v>100</v>
      </c>
      <c r="L54" s="193">
        <f t="shared" si="20"/>
        <v>100</v>
      </c>
      <c r="M54" s="193">
        <f t="shared" si="21"/>
        <v>100</v>
      </c>
      <c r="N54" s="194">
        <f t="shared" si="22"/>
        <v>85.714285714285708</v>
      </c>
      <c r="O54" s="149">
        <v>1</v>
      </c>
      <c r="P54" s="152">
        <f t="shared" si="6"/>
        <v>85.714285714285708</v>
      </c>
      <c r="Q54" s="143">
        <v>36836.692857142858</v>
      </c>
      <c r="R54" s="144" t="s">
        <v>307</v>
      </c>
      <c r="S54" s="193">
        <v>0</v>
      </c>
      <c r="T54" s="193">
        <v>1</v>
      </c>
      <c r="U54" s="195">
        <v>1</v>
      </c>
      <c r="V54" s="195">
        <v>1</v>
      </c>
      <c r="W54" s="195">
        <v>1</v>
      </c>
      <c r="X54" s="195">
        <v>1</v>
      </c>
      <c r="Y54" s="195">
        <v>1</v>
      </c>
      <c r="Z54" s="196">
        <f t="shared" si="7"/>
        <v>6</v>
      </c>
      <c r="AA54" s="199">
        <f t="shared" si="16"/>
        <v>0</v>
      </c>
      <c r="AB54" s="199">
        <f t="shared" si="16"/>
        <v>50</v>
      </c>
      <c r="AC54" s="199">
        <f t="shared" si="16"/>
        <v>50</v>
      </c>
      <c r="AD54" s="199">
        <f t="shared" si="16"/>
        <v>50</v>
      </c>
      <c r="AE54" s="199">
        <f t="shared" si="16"/>
        <v>50</v>
      </c>
      <c r="AF54" s="199">
        <f t="shared" si="16"/>
        <v>50</v>
      </c>
      <c r="AG54" s="200">
        <f t="shared" si="14"/>
        <v>100</v>
      </c>
      <c r="AH54" s="199">
        <f t="shared" si="15"/>
        <v>85.714285714285708</v>
      </c>
      <c r="AI54" s="102"/>
    </row>
    <row r="55" spans="1:35" s="100" customFormat="1" x14ac:dyDescent="0.4">
      <c r="A55" s="131">
        <v>51</v>
      </c>
      <c r="B55" s="132" t="s">
        <v>44</v>
      </c>
      <c r="C55" s="133" t="s">
        <v>61</v>
      </c>
      <c r="D55" s="132" t="s">
        <v>170</v>
      </c>
      <c r="E55" s="192">
        <v>16</v>
      </c>
      <c r="F55" s="162">
        <v>0</v>
      </c>
      <c r="G55" s="135">
        <v>3.35</v>
      </c>
      <c r="H55" s="141">
        <v>58955279.009999998</v>
      </c>
      <c r="I55" s="142"/>
      <c r="J55" s="193">
        <f t="shared" si="18"/>
        <v>0</v>
      </c>
      <c r="K55" s="193">
        <f t="shared" si="19"/>
        <v>100</v>
      </c>
      <c r="L55" s="193">
        <f t="shared" si="20"/>
        <v>100</v>
      </c>
      <c r="M55" s="193">
        <f t="shared" si="21"/>
        <v>0</v>
      </c>
      <c r="N55" s="194">
        <f t="shared" si="22"/>
        <v>57.142857142857139</v>
      </c>
      <c r="O55" s="162">
        <v>0</v>
      </c>
      <c r="P55" s="152">
        <f t="shared" si="6"/>
        <v>57.142857142857139</v>
      </c>
      <c r="Q55" s="141">
        <v>8422182.7157142852</v>
      </c>
      <c r="R55" s="144" t="s">
        <v>307</v>
      </c>
      <c r="S55" s="193">
        <v>0</v>
      </c>
      <c r="T55" s="193">
        <v>0</v>
      </c>
      <c r="U55" s="195">
        <v>1</v>
      </c>
      <c r="V55" s="195">
        <v>1</v>
      </c>
      <c r="W55" s="195">
        <v>1</v>
      </c>
      <c r="X55" s="195">
        <v>1</v>
      </c>
      <c r="Y55" s="195">
        <v>0</v>
      </c>
      <c r="Z55" s="196">
        <f t="shared" si="7"/>
        <v>4</v>
      </c>
      <c r="AA55" s="199">
        <f t="shared" si="16"/>
        <v>0</v>
      </c>
      <c r="AB55" s="199">
        <f t="shared" si="16"/>
        <v>0</v>
      </c>
      <c r="AC55" s="199">
        <f t="shared" ref="AC55:AF92" si="23">IF(U55=1,50,0)</f>
        <v>50</v>
      </c>
      <c r="AD55" s="199">
        <f t="shared" si="23"/>
        <v>50</v>
      </c>
      <c r="AE55" s="199">
        <f t="shared" si="23"/>
        <v>50</v>
      </c>
      <c r="AF55" s="199">
        <f t="shared" si="23"/>
        <v>50</v>
      </c>
      <c r="AG55" s="200">
        <f t="shared" si="14"/>
        <v>0</v>
      </c>
      <c r="AH55" s="199">
        <f t="shared" si="15"/>
        <v>57.142857142857139</v>
      </c>
      <c r="AI55" s="102"/>
    </row>
    <row r="56" spans="1:35" s="100" customFormat="1" x14ac:dyDescent="0.4">
      <c r="A56" s="131">
        <v>52</v>
      </c>
      <c r="B56" s="132" t="s">
        <v>44</v>
      </c>
      <c r="C56" s="133" t="s">
        <v>62</v>
      </c>
      <c r="D56" s="132" t="s">
        <v>171</v>
      </c>
      <c r="E56" s="192">
        <v>5</v>
      </c>
      <c r="F56" s="149">
        <v>1</v>
      </c>
      <c r="G56" s="135">
        <v>3.45</v>
      </c>
      <c r="H56" s="141">
        <v>3637474.55</v>
      </c>
      <c r="I56" s="142"/>
      <c r="J56" s="193">
        <f t="shared" si="18"/>
        <v>100</v>
      </c>
      <c r="K56" s="193">
        <f t="shared" si="19"/>
        <v>100</v>
      </c>
      <c r="L56" s="193">
        <f t="shared" si="20"/>
        <v>50</v>
      </c>
      <c r="M56" s="193">
        <f t="shared" si="21"/>
        <v>100</v>
      </c>
      <c r="N56" s="194">
        <f t="shared" si="22"/>
        <v>85.714285714285708</v>
      </c>
      <c r="O56" s="149">
        <v>1</v>
      </c>
      <c r="P56" s="152">
        <f t="shared" si="6"/>
        <v>85.714285714285708</v>
      </c>
      <c r="Q56" s="143">
        <v>519639.22142857139</v>
      </c>
      <c r="R56" s="144" t="s">
        <v>307</v>
      </c>
      <c r="S56" s="193">
        <v>1</v>
      </c>
      <c r="T56" s="193">
        <v>1</v>
      </c>
      <c r="U56" s="195">
        <v>1</v>
      </c>
      <c r="V56" s="195">
        <v>1</v>
      </c>
      <c r="W56" s="195">
        <v>1</v>
      </c>
      <c r="X56" s="195">
        <v>0</v>
      </c>
      <c r="Y56" s="195">
        <v>1</v>
      </c>
      <c r="Z56" s="196">
        <f t="shared" si="7"/>
        <v>6</v>
      </c>
      <c r="AA56" s="199">
        <f t="shared" ref="AA56:AB92" si="24">IF(S56=1,50,0)</f>
        <v>50</v>
      </c>
      <c r="AB56" s="199">
        <f t="shared" si="24"/>
        <v>50</v>
      </c>
      <c r="AC56" s="199">
        <f t="shared" si="23"/>
        <v>50</v>
      </c>
      <c r="AD56" s="199">
        <f t="shared" si="23"/>
        <v>50</v>
      </c>
      <c r="AE56" s="199">
        <f t="shared" si="23"/>
        <v>50</v>
      </c>
      <c r="AF56" s="199">
        <f t="shared" si="23"/>
        <v>0</v>
      </c>
      <c r="AG56" s="200">
        <f t="shared" si="14"/>
        <v>100</v>
      </c>
      <c r="AH56" s="199">
        <f t="shared" si="15"/>
        <v>85.714285714285708</v>
      </c>
      <c r="AI56" s="102"/>
    </row>
    <row r="57" spans="1:35" s="100" customFormat="1" x14ac:dyDescent="0.4">
      <c r="A57" s="131">
        <v>53</v>
      </c>
      <c r="B57" s="132" t="s">
        <v>63</v>
      </c>
      <c r="C57" s="133" t="s">
        <v>64</v>
      </c>
      <c r="D57" s="132" t="s">
        <v>63</v>
      </c>
      <c r="E57" s="192">
        <v>17</v>
      </c>
      <c r="F57" s="162">
        <v>0</v>
      </c>
      <c r="G57" s="135">
        <v>3.98</v>
      </c>
      <c r="H57" s="141">
        <v>131300537.55</v>
      </c>
      <c r="I57" s="142"/>
      <c r="J57" s="193">
        <f t="shared" si="18"/>
        <v>100</v>
      </c>
      <c r="K57" s="193">
        <f t="shared" si="19"/>
        <v>100</v>
      </c>
      <c r="L57" s="193">
        <f t="shared" si="20"/>
        <v>50</v>
      </c>
      <c r="M57" s="193">
        <f t="shared" si="21"/>
        <v>100</v>
      </c>
      <c r="N57" s="194">
        <f t="shared" si="22"/>
        <v>85.714285714285708</v>
      </c>
      <c r="O57" s="162">
        <v>0</v>
      </c>
      <c r="P57" s="152">
        <f t="shared" si="6"/>
        <v>85.714285714285708</v>
      </c>
      <c r="Q57" s="143">
        <v>18757219.649999999</v>
      </c>
      <c r="R57" s="144" t="s">
        <v>307</v>
      </c>
      <c r="S57" s="193">
        <v>1</v>
      </c>
      <c r="T57" s="193">
        <v>1</v>
      </c>
      <c r="U57" s="195">
        <v>1</v>
      </c>
      <c r="V57" s="195">
        <v>1</v>
      </c>
      <c r="W57" s="195">
        <v>0</v>
      </c>
      <c r="X57" s="195">
        <v>1</v>
      </c>
      <c r="Y57" s="195">
        <v>1</v>
      </c>
      <c r="Z57" s="196">
        <f t="shared" si="7"/>
        <v>6</v>
      </c>
      <c r="AA57" s="199">
        <f t="shared" si="24"/>
        <v>50</v>
      </c>
      <c r="AB57" s="199">
        <f t="shared" si="24"/>
        <v>50</v>
      </c>
      <c r="AC57" s="199">
        <f t="shared" si="23"/>
        <v>50</v>
      </c>
      <c r="AD57" s="199">
        <f t="shared" si="23"/>
        <v>50</v>
      </c>
      <c r="AE57" s="199">
        <f t="shared" si="23"/>
        <v>0</v>
      </c>
      <c r="AF57" s="199">
        <f t="shared" si="23"/>
        <v>50</v>
      </c>
      <c r="AG57" s="200">
        <f t="shared" si="14"/>
        <v>100</v>
      </c>
      <c r="AH57" s="199">
        <f t="shared" si="15"/>
        <v>85.714285714285708</v>
      </c>
      <c r="AI57" s="102"/>
    </row>
    <row r="58" spans="1:35" s="100" customFormat="1" x14ac:dyDescent="0.4">
      <c r="A58" s="131">
        <v>54</v>
      </c>
      <c r="B58" s="132" t="s">
        <v>63</v>
      </c>
      <c r="C58" s="133" t="s">
        <v>65</v>
      </c>
      <c r="D58" s="132" t="s">
        <v>172</v>
      </c>
      <c r="E58" s="192">
        <v>13</v>
      </c>
      <c r="F58" s="134">
        <v>2</v>
      </c>
      <c r="G58" s="153">
        <v>0.28000000000000003</v>
      </c>
      <c r="H58" s="141">
        <v>-15081238.93</v>
      </c>
      <c r="I58" s="142"/>
      <c r="J58" s="193">
        <f t="shared" si="18"/>
        <v>0</v>
      </c>
      <c r="K58" s="193">
        <f t="shared" si="19"/>
        <v>100</v>
      </c>
      <c r="L58" s="193">
        <f t="shared" si="20"/>
        <v>0</v>
      </c>
      <c r="M58" s="193">
        <f t="shared" si="21"/>
        <v>0</v>
      </c>
      <c r="N58" s="194">
        <f t="shared" si="22"/>
        <v>28.571428571428569</v>
      </c>
      <c r="O58" s="134">
        <v>2</v>
      </c>
      <c r="P58" s="148">
        <f t="shared" si="6"/>
        <v>28.571428571428569</v>
      </c>
      <c r="Q58" s="141">
        <v>-2154462.7042857143</v>
      </c>
      <c r="R58" s="150" t="s">
        <v>308</v>
      </c>
      <c r="S58" s="193">
        <v>0</v>
      </c>
      <c r="T58" s="193">
        <v>0</v>
      </c>
      <c r="U58" s="195">
        <v>1</v>
      </c>
      <c r="V58" s="195">
        <v>1</v>
      </c>
      <c r="W58" s="195">
        <v>0</v>
      </c>
      <c r="X58" s="195">
        <v>0</v>
      </c>
      <c r="Y58" s="195">
        <v>0</v>
      </c>
      <c r="Z58" s="196">
        <f t="shared" si="7"/>
        <v>2</v>
      </c>
      <c r="AA58" s="199">
        <f t="shared" si="24"/>
        <v>0</v>
      </c>
      <c r="AB58" s="199">
        <f t="shared" si="24"/>
        <v>0</v>
      </c>
      <c r="AC58" s="199">
        <f t="shared" si="23"/>
        <v>50</v>
      </c>
      <c r="AD58" s="199">
        <f t="shared" si="23"/>
        <v>50</v>
      </c>
      <c r="AE58" s="199">
        <f t="shared" si="23"/>
        <v>0</v>
      </c>
      <c r="AF58" s="199">
        <f t="shared" si="23"/>
        <v>0</v>
      </c>
      <c r="AG58" s="200">
        <f t="shared" si="14"/>
        <v>0</v>
      </c>
      <c r="AH58" s="199">
        <f t="shared" si="15"/>
        <v>28.571428571428569</v>
      </c>
      <c r="AI58" s="102"/>
    </row>
    <row r="59" spans="1:35" s="100" customFormat="1" x14ac:dyDescent="0.4">
      <c r="A59" s="131">
        <v>55</v>
      </c>
      <c r="B59" s="132" t="s">
        <v>63</v>
      </c>
      <c r="C59" s="133" t="s">
        <v>66</v>
      </c>
      <c r="D59" s="132" t="s">
        <v>173</v>
      </c>
      <c r="E59" s="192">
        <v>5</v>
      </c>
      <c r="F59" s="158">
        <v>6</v>
      </c>
      <c r="G59" s="153">
        <v>0.24</v>
      </c>
      <c r="H59" s="141">
        <v>-6925561.0999999996</v>
      </c>
      <c r="I59" s="164" t="s">
        <v>208</v>
      </c>
      <c r="J59" s="193">
        <f t="shared" si="18"/>
        <v>50</v>
      </c>
      <c r="K59" s="193">
        <f t="shared" si="19"/>
        <v>100</v>
      </c>
      <c r="L59" s="193">
        <f t="shared" si="20"/>
        <v>100</v>
      </c>
      <c r="M59" s="193">
        <f t="shared" si="21"/>
        <v>0</v>
      </c>
      <c r="N59" s="194">
        <f t="shared" si="22"/>
        <v>71.428571428571431</v>
      </c>
      <c r="O59" s="158">
        <v>6</v>
      </c>
      <c r="P59" s="152">
        <f t="shared" si="6"/>
        <v>71.428571428571431</v>
      </c>
      <c r="Q59" s="141">
        <v>-989365.87142857141</v>
      </c>
      <c r="R59" s="169" t="s">
        <v>310</v>
      </c>
      <c r="S59" s="193">
        <v>0</v>
      </c>
      <c r="T59" s="193">
        <v>1</v>
      </c>
      <c r="U59" s="195">
        <v>1</v>
      </c>
      <c r="V59" s="195">
        <v>1</v>
      </c>
      <c r="W59" s="195">
        <v>1</v>
      </c>
      <c r="X59" s="195">
        <v>1</v>
      </c>
      <c r="Y59" s="195">
        <v>0</v>
      </c>
      <c r="Z59" s="196">
        <f t="shared" si="7"/>
        <v>5</v>
      </c>
      <c r="AA59" s="199">
        <f t="shared" si="24"/>
        <v>0</v>
      </c>
      <c r="AB59" s="199">
        <f t="shared" si="24"/>
        <v>50</v>
      </c>
      <c r="AC59" s="199">
        <f t="shared" si="23"/>
        <v>50</v>
      </c>
      <c r="AD59" s="199">
        <f t="shared" si="23"/>
        <v>50</v>
      </c>
      <c r="AE59" s="199">
        <f t="shared" si="23"/>
        <v>50</v>
      </c>
      <c r="AF59" s="199">
        <f t="shared" si="23"/>
        <v>50</v>
      </c>
      <c r="AG59" s="200">
        <f t="shared" si="14"/>
        <v>0</v>
      </c>
      <c r="AH59" s="199">
        <f t="shared" si="15"/>
        <v>71.428571428571431</v>
      </c>
      <c r="AI59" s="102"/>
    </row>
    <row r="60" spans="1:35" s="100" customFormat="1" x14ac:dyDescent="0.4">
      <c r="A60" s="131">
        <v>56</v>
      </c>
      <c r="B60" s="132" t="s">
        <v>63</v>
      </c>
      <c r="C60" s="133" t="s">
        <v>67</v>
      </c>
      <c r="D60" s="132" t="s">
        <v>174</v>
      </c>
      <c r="E60" s="192">
        <v>5</v>
      </c>
      <c r="F60" s="160">
        <v>3</v>
      </c>
      <c r="G60" s="153">
        <v>0.26</v>
      </c>
      <c r="H60" s="141">
        <v>694551.01</v>
      </c>
      <c r="I60" s="142"/>
      <c r="J60" s="193">
        <f t="shared" si="18"/>
        <v>100</v>
      </c>
      <c r="K60" s="193">
        <f t="shared" si="19"/>
        <v>100</v>
      </c>
      <c r="L60" s="193">
        <f t="shared" si="20"/>
        <v>50</v>
      </c>
      <c r="M60" s="193">
        <f t="shared" si="21"/>
        <v>100</v>
      </c>
      <c r="N60" s="194">
        <f t="shared" si="22"/>
        <v>85.714285714285708</v>
      </c>
      <c r="O60" s="160">
        <v>3</v>
      </c>
      <c r="P60" s="152">
        <f t="shared" si="6"/>
        <v>85.714285714285708</v>
      </c>
      <c r="Q60" s="141">
        <v>99221.572857142863</v>
      </c>
      <c r="R60" s="144" t="s">
        <v>307</v>
      </c>
      <c r="S60" s="193">
        <v>1</v>
      </c>
      <c r="T60" s="193">
        <v>1</v>
      </c>
      <c r="U60" s="195">
        <v>1</v>
      </c>
      <c r="V60" s="195">
        <v>1</v>
      </c>
      <c r="W60" s="195">
        <v>1</v>
      </c>
      <c r="X60" s="195">
        <v>0</v>
      </c>
      <c r="Y60" s="195">
        <v>1</v>
      </c>
      <c r="Z60" s="196">
        <f t="shared" si="7"/>
        <v>6</v>
      </c>
      <c r="AA60" s="199">
        <f t="shared" si="24"/>
        <v>50</v>
      </c>
      <c r="AB60" s="199">
        <f t="shared" si="24"/>
        <v>50</v>
      </c>
      <c r="AC60" s="199">
        <f t="shared" si="23"/>
        <v>50</v>
      </c>
      <c r="AD60" s="199">
        <f t="shared" si="23"/>
        <v>50</v>
      </c>
      <c r="AE60" s="199">
        <f t="shared" si="23"/>
        <v>50</v>
      </c>
      <c r="AF60" s="199">
        <f t="shared" si="23"/>
        <v>0</v>
      </c>
      <c r="AG60" s="200">
        <f t="shared" si="14"/>
        <v>100</v>
      </c>
      <c r="AH60" s="199">
        <f t="shared" si="15"/>
        <v>85.714285714285708</v>
      </c>
      <c r="AI60" s="102"/>
    </row>
    <row r="61" spans="1:35" s="100" customFormat="1" x14ac:dyDescent="0.4">
      <c r="A61" s="131">
        <v>57</v>
      </c>
      <c r="B61" s="132" t="s">
        <v>63</v>
      </c>
      <c r="C61" s="133" t="s">
        <v>68</v>
      </c>
      <c r="D61" s="132" t="s">
        <v>175</v>
      </c>
      <c r="E61" s="192">
        <v>15</v>
      </c>
      <c r="F61" s="172">
        <v>2</v>
      </c>
      <c r="G61" s="135">
        <v>0.51</v>
      </c>
      <c r="H61" s="141">
        <v>70776562.510000005</v>
      </c>
      <c r="I61" s="142"/>
      <c r="J61" s="193">
        <f t="shared" si="18"/>
        <v>50</v>
      </c>
      <c r="K61" s="193">
        <f t="shared" si="19"/>
        <v>100</v>
      </c>
      <c r="L61" s="193">
        <f t="shared" si="20"/>
        <v>50</v>
      </c>
      <c r="M61" s="193">
        <f t="shared" si="21"/>
        <v>100</v>
      </c>
      <c r="N61" s="194">
        <f t="shared" si="22"/>
        <v>71.428571428571431</v>
      </c>
      <c r="O61" s="172">
        <v>2</v>
      </c>
      <c r="P61" s="152">
        <f t="shared" si="6"/>
        <v>71.428571428571431</v>
      </c>
      <c r="Q61" s="141">
        <v>10110937.501428572</v>
      </c>
      <c r="R61" s="150" t="s">
        <v>308</v>
      </c>
      <c r="S61" s="193">
        <v>0</v>
      </c>
      <c r="T61" s="193">
        <v>1</v>
      </c>
      <c r="U61" s="195">
        <v>1</v>
      </c>
      <c r="V61" s="195">
        <v>1</v>
      </c>
      <c r="W61" s="195">
        <v>1</v>
      </c>
      <c r="X61" s="195">
        <v>0</v>
      </c>
      <c r="Y61" s="195">
        <v>1</v>
      </c>
      <c r="Z61" s="196">
        <f t="shared" si="7"/>
        <v>5</v>
      </c>
      <c r="AA61" s="199">
        <f t="shared" si="24"/>
        <v>0</v>
      </c>
      <c r="AB61" s="199">
        <f t="shared" si="24"/>
        <v>50</v>
      </c>
      <c r="AC61" s="199">
        <f t="shared" si="23"/>
        <v>50</v>
      </c>
      <c r="AD61" s="199">
        <f t="shared" si="23"/>
        <v>50</v>
      </c>
      <c r="AE61" s="199">
        <f t="shared" si="23"/>
        <v>50</v>
      </c>
      <c r="AF61" s="199">
        <f t="shared" si="23"/>
        <v>0</v>
      </c>
      <c r="AG61" s="200">
        <f t="shared" si="14"/>
        <v>100</v>
      </c>
      <c r="AH61" s="199">
        <f t="shared" si="15"/>
        <v>71.428571428571431</v>
      </c>
      <c r="AI61" s="102"/>
    </row>
    <row r="62" spans="1:35" s="100" customFormat="1" x14ac:dyDescent="0.4">
      <c r="A62" s="131">
        <v>58</v>
      </c>
      <c r="B62" s="132" t="s">
        <v>63</v>
      </c>
      <c r="C62" s="133" t="s">
        <v>69</v>
      </c>
      <c r="D62" s="132" t="s">
        <v>176</v>
      </c>
      <c r="E62" s="192">
        <v>5</v>
      </c>
      <c r="F62" s="147">
        <v>1</v>
      </c>
      <c r="G62" s="135">
        <v>3.51</v>
      </c>
      <c r="H62" s="141">
        <v>-1828625.54</v>
      </c>
      <c r="I62" s="142"/>
      <c r="J62" s="193">
        <f t="shared" si="18"/>
        <v>100</v>
      </c>
      <c r="K62" s="193">
        <f t="shared" si="19"/>
        <v>100</v>
      </c>
      <c r="L62" s="193">
        <f t="shared" si="20"/>
        <v>100</v>
      </c>
      <c r="M62" s="193">
        <f t="shared" si="21"/>
        <v>100</v>
      </c>
      <c r="N62" s="194">
        <f t="shared" si="22"/>
        <v>100</v>
      </c>
      <c r="O62" s="147">
        <v>1</v>
      </c>
      <c r="P62" s="152">
        <f t="shared" si="6"/>
        <v>100</v>
      </c>
      <c r="Q62" s="143">
        <v>-261232.22</v>
      </c>
      <c r="R62" s="144" t="s">
        <v>307</v>
      </c>
      <c r="S62" s="193">
        <v>1</v>
      </c>
      <c r="T62" s="193">
        <v>1</v>
      </c>
      <c r="U62" s="195">
        <v>1</v>
      </c>
      <c r="V62" s="195">
        <v>1</v>
      </c>
      <c r="W62" s="195">
        <v>1</v>
      </c>
      <c r="X62" s="195">
        <v>1</v>
      </c>
      <c r="Y62" s="195">
        <v>1</v>
      </c>
      <c r="Z62" s="196">
        <f t="shared" si="7"/>
        <v>7</v>
      </c>
      <c r="AA62" s="199">
        <f t="shared" si="24"/>
        <v>50</v>
      </c>
      <c r="AB62" s="199">
        <f t="shared" si="24"/>
        <v>50</v>
      </c>
      <c r="AC62" s="199">
        <f t="shared" si="23"/>
        <v>50</v>
      </c>
      <c r="AD62" s="199">
        <f t="shared" si="23"/>
        <v>50</v>
      </c>
      <c r="AE62" s="199">
        <f t="shared" si="23"/>
        <v>50</v>
      </c>
      <c r="AF62" s="199">
        <f t="shared" si="23"/>
        <v>50</v>
      </c>
      <c r="AG62" s="200">
        <f t="shared" si="14"/>
        <v>100</v>
      </c>
      <c r="AH62" s="199">
        <f t="shared" si="15"/>
        <v>100</v>
      </c>
      <c r="AI62" s="102"/>
    </row>
    <row r="63" spans="1:35" s="100" customFormat="1" x14ac:dyDescent="0.4">
      <c r="A63" s="131">
        <v>59</v>
      </c>
      <c r="B63" s="132" t="s">
        <v>63</v>
      </c>
      <c r="C63" s="133" t="s">
        <v>70</v>
      </c>
      <c r="D63" s="132" t="s">
        <v>177</v>
      </c>
      <c r="E63" s="192">
        <v>2</v>
      </c>
      <c r="F63" s="155">
        <v>7</v>
      </c>
      <c r="G63" s="153">
        <v>0.12</v>
      </c>
      <c r="H63" s="141">
        <v>876740.18</v>
      </c>
      <c r="I63" s="156" t="s">
        <v>208</v>
      </c>
      <c r="J63" s="193">
        <f t="shared" si="18"/>
        <v>50</v>
      </c>
      <c r="K63" s="193">
        <f t="shared" si="19"/>
        <v>100</v>
      </c>
      <c r="L63" s="193">
        <f t="shared" si="20"/>
        <v>100</v>
      </c>
      <c r="M63" s="193">
        <f t="shared" si="21"/>
        <v>0</v>
      </c>
      <c r="N63" s="194">
        <f t="shared" si="22"/>
        <v>71.428571428571431</v>
      </c>
      <c r="O63" s="155">
        <v>7</v>
      </c>
      <c r="P63" s="152">
        <f t="shared" si="6"/>
        <v>71.428571428571431</v>
      </c>
      <c r="Q63" s="141">
        <v>125248.59714285715</v>
      </c>
      <c r="R63" s="169" t="s">
        <v>310</v>
      </c>
      <c r="S63" s="193">
        <v>0</v>
      </c>
      <c r="T63" s="193">
        <v>1</v>
      </c>
      <c r="U63" s="195">
        <v>1</v>
      </c>
      <c r="V63" s="195">
        <v>1</v>
      </c>
      <c r="W63" s="195">
        <v>1</v>
      </c>
      <c r="X63" s="195">
        <v>1</v>
      </c>
      <c r="Y63" s="195">
        <v>0</v>
      </c>
      <c r="Z63" s="196">
        <f t="shared" si="7"/>
        <v>5</v>
      </c>
      <c r="AA63" s="199">
        <f t="shared" si="24"/>
        <v>0</v>
      </c>
      <c r="AB63" s="199">
        <f t="shared" si="24"/>
        <v>50</v>
      </c>
      <c r="AC63" s="199">
        <f t="shared" si="23"/>
        <v>50</v>
      </c>
      <c r="AD63" s="199">
        <f t="shared" si="23"/>
        <v>50</v>
      </c>
      <c r="AE63" s="199">
        <f t="shared" si="23"/>
        <v>50</v>
      </c>
      <c r="AF63" s="199">
        <f t="shared" si="23"/>
        <v>50</v>
      </c>
      <c r="AG63" s="200">
        <f t="shared" si="14"/>
        <v>0</v>
      </c>
      <c r="AH63" s="199">
        <f t="shared" si="15"/>
        <v>71.428571428571431</v>
      </c>
      <c r="AI63" s="102"/>
    </row>
    <row r="64" spans="1:35" s="100" customFormat="1" x14ac:dyDescent="0.4">
      <c r="A64" s="131">
        <v>60</v>
      </c>
      <c r="B64" s="132" t="s">
        <v>63</v>
      </c>
      <c r="C64" s="133" t="s">
        <v>71</v>
      </c>
      <c r="D64" s="132" t="s">
        <v>178</v>
      </c>
      <c r="E64" s="192">
        <v>6</v>
      </c>
      <c r="F64" s="149">
        <v>1</v>
      </c>
      <c r="G64" s="135">
        <v>0.98</v>
      </c>
      <c r="H64" s="141">
        <v>-1602020.12</v>
      </c>
      <c r="I64" s="142"/>
      <c r="J64" s="193">
        <f t="shared" si="18"/>
        <v>50</v>
      </c>
      <c r="K64" s="193">
        <f t="shared" si="19"/>
        <v>100</v>
      </c>
      <c r="L64" s="193">
        <f t="shared" si="20"/>
        <v>50</v>
      </c>
      <c r="M64" s="193">
        <f t="shared" si="21"/>
        <v>0</v>
      </c>
      <c r="N64" s="194">
        <f t="shared" si="22"/>
        <v>57.142857142857139</v>
      </c>
      <c r="O64" s="149">
        <v>1</v>
      </c>
      <c r="P64" s="152">
        <f t="shared" si="6"/>
        <v>57.142857142857139</v>
      </c>
      <c r="Q64" s="141">
        <v>-228860.01714285716</v>
      </c>
      <c r="R64" s="144" t="s">
        <v>307</v>
      </c>
      <c r="S64" s="193">
        <v>1</v>
      </c>
      <c r="T64" s="193">
        <v>0</v>
      </c>
      <c r="U64" s="195">
        <v>1</v>
      </c>
      <c r="V64" s="195">
        <v>1</v>
      </c>
      <c r="W64" s="195">
        <v>1</v>
      </c>
      <c r="X64" s="195">
        <v>0</v>
      </c>
      <c r="Y64" s="195">
        <v>0</v>
      </c>
      <c r="Z64" s="196">
        <f t="shared" si="7"/>
        <v>4</v>
      </c>
      <c r="AA64" s="199">
        <f t="shared" si="24"/>
        <v>50</v>
      </c>
      <c r="AB64" s="199">
        <f t="shared" si="24"/>
        <v>0</v>
      </c>
      <c r="AC64" s="199">
        <f t="shared" si="23"/>
        <v>50</v>
      </c>
      <c r="AD64" s="199">
        <f t="shared" si="23"/>
        <v>50</v>
      </c>
      <c r="AE64" s="199">
        <f t="shared" si="23"/>
        <v>50</v>
      </c>
      <c r="AF64" s="199">
        <f t="shared" si="23"/>
        <v>0</v>
      </c>
      <c r="AG64" s="200">
        <f t="shared" si="14"/>
        <v>0</v>
      </c>
      <c r="AH64" s="199">
        <f t="shared" si="15"/>
        <v>57.142857142857139</v>
      </c>
      <c r="AI64" s="102"/>
    </row>
    <row r="65" spans="1:35" s="100" customFormat="1" x14ac:dyDescent="0.4">
      <c r="A65" s="131">
        <v>61</v>
      </c>
      <c r="B65" s="132" t="s">
        <v>63</v>
      </c>
      <c r="C65" s="133" t="s">
        <v>72</v>
      </c>
      <c r="D65" s="132" t="s">
        <v>179</v>
      </c>
      <c r="E65" s="192">
        <v>5</v>
      </c>
      <c r="F65" s="174">
        <v>0</v>
      </c>
      <c r="G65" s="135">
        <v>0.82</v>
      </c>
      <c r="H65" s="141">
        <v>-1412998.18</v>
      </c>
      <c r="I65" s="142"/>
      <c r="J65" s="193">
        <f t="shared" si="18"/>
        <v>50</v>
      </c>
      <c r="K65" s="193">
        <f t="shared" si="19"/>
        <v>100</v>
      </c>
      <c r="L65" s="193">
        <f t="shared" si="20"/>
        <v>0</v>
      </c>
      <c r="M65" s="193">
        <f t="shared" si="21"/>
        <v>100</v>
      </c>
      <c r="N65" s="194">
        <f t="shared" si="22"/>
        <v>57.142857142857139</v>
      </c>
      <c r="O65" s="174">
        <v>0</v>
      </c>
      <c r="P65" s="152">
        <f t="shared" si="6"/>
        <v>57.142857142857139</v>
      </c>
      <c r="Q65" s="141">
        <v>-201856.88285714286</v>
      </c>
      <c r="R65" s="144" t="s">
        <v>307</v>
      </c>
      <c r="S65" s="193">
        <v>0</v>
      </c>
      <c r="T65" s="193">
        <v>1</v>
      </c>
      <c r="U65" s="195">
        <v>1</v>
      </c>
      <c r="V65" s="195">
        <v>1</v>
      </c>
      <c r="W65" s="195">
        <v>0</v>
      </c>
      <c r="X65" s="195">
        <v>0</v>
      </c>
      <c r="Y65" s="195">
        <v>1</v>
      </c>
      <c r="Z65" s="196">
        <f t="shared" si="7"/>
        <v>4</v>
      </c>
      <c r="AA65" s="199">
        <f t="shared" si="24"/>
        <v>0</v>
      </c>
      <c r="AB65" s="199">
        <f t="shared" si="24"/>
        <v>50</v>
      </c>
      <c r="AC65" s="199">
        <f t="shared" si="23"/>
        <v>50</v>
      </c>
      <c r="AD65" s="199">
        <f t="shared" si="23"/>
        <v>50</v>
      </c>
      <c r="AE65" s="199">
        <f t="shared" si="23"/>
        <v>0</v>
      </c>
      <c r="AF65" s="199">
        <f t="shared" si="23"/>
        <v>0</v>
      </c>
      <c r="AG65" s="200">
        <f t="shared" si="14"/>
        <v>100</v>
      </c>
      <c r="AH65" s="199">
        <f t="shared" si="15"/>
        <v>57.142857142857139</v>
      </c>
      <c r="AI65" s="102"/>
    </row>
    <row r="66" spans="1:35" s="100" customFormat="1" x14ac:dyDescent="0.4">
      <c r="A66" s="131">
        <v>62</v>
      </c>
      <c r="B66" s="132" t="s">
        <v>73</v>
      </c>
      <c r="C66" s="133" t="s">
        <v>74</v>
      </c>
      <c r="D66" s="132" t="s">
        <v>73</v>
      </c>
      <c r="E66" s="192">
        <v>16</v>
      </c>
      <c r="F66" s="140">
        <v>0</v>
      </c>
      <c r="G66" s="135">
        <v>2.62</v>
      </c>
      <c r="H66" s="141">
        <v>115385319.15000001</v>
      </c>
      <c r="I66" s="142"/>
      <c r="J66" s="193">
        <f t="shared" si="18"/>
        <v>100</v>
      </c>
      <c r="K66" s="193">
        <f t="shared" si="19"/>
        <v>100</v>
      </c>
      <c r="L66" s="193">
        <f t="shared" si="20"/>
        <v>0</v>
      </c>
      <c r="M66" s="193">
        <f t="shared" si="21"/>
        <v>100</v>
      </c>
      <c r="N66" s="194">
        <f t="shared" si="22"/>
        <v>71.428571428571431</v>
      </c>
      <c r="O66" s="140">
        <v>0</v>
      </c>
      <c r="P66" s="152">
        <f t="shared" si="6"/>
        <v>71.428571428571431</v>
      </c>
      <c r="Q66" s="141">
        <v>16483617.021428572</v>
      </c>
      <c r="R66" s="144" t="s">
        <v>307</v>
      </c>
      <c r="S66" s="193">
        <v>1</v>
      </c>
      <c r="T66" s="193">
        <v>1</v>
      </c>
      <c r="U66" s="195">
        <v>1</v>
      </c>
      <c r="V66" s="195">
        <v>1</v>
      </c>
      <c r="W66" s="195">
        <v>0</v>
      </c>
      <c r="X66" s="195">
        <v>0</v>
      </c>
      <c r="Y66" s="195">
        <v>1</v>
      </c>
      <c r="Z66" s="196">
        <f t="shared" si="7"/>
        <v>5</v>
      </c>
      <c r="AA66" s="199">
        <f t="shared" si="24"/>
        <v>50</v>
      </c>
      <c r="AB66" s="199">
        <f t="shared" si="24"/>
        <v>50</v>
      </c>
      <c r="AC66" s="199">
        <f t="shared" si="23"/>
        <v>50</v>
      </c>
      <c r="AD66" s="199">
        <f t="shared" si="23"/>
        <v>50</v>
      </c>
      <c r="AE66" s="199">
        <f t="shared" si="23"/>
        <v>0</v>
      </c>
      <c r="AF66" s="199">
        <f t="shared" si="23"/>
        <v>0</v>
      </c>
      <c r="AG66" s="200">
        <f t="shared" si="14"/>
        <v>100</v>
      </c>
      <c r="AH66" s="199">
        <f t="shared" si="15"/>
        <v>71.428571428571431</v>
      </c>
      <c r="AI66" s="102"/>
    </row>
    <row r="67" spans="1:35" s="100" customFormat="1" x14ac:dyDescent="0.4">
      <c r="A67" s="131">
        <v>63</v>
      </c>
      <c r="B67" s="132" t="s">
        <v>73</v>
      </c>
      <c r="C67" s="133" t="s">
        <v>75</v>
      </c>
      <c r="D67" s="132" t="s">
        <v>180</v>
      </c>
      <c r="E67" s="192">
        <v>10</v>
      </c>
      <c r="F67" s="149">
        <v>1</v>
      </c>
      <c r="G67" s="135">
        <v>0.98</v>
      </c>
      <c r="H67" s="141">
        <v>-8798069.8399999999</v>
      </c>
      <c r="I67" s="142"/>
      <c r="J67" s="193">
        <f t="shared" si="18"/>
        <v>0</v>
      </c>
      <c r="K67" s="193">
        <f t="shared" si="19"/>
        <v>100</v>
      </c>
      <c r="L67" s="193">
        <f t="shared" si="20"/>
        <v>50</v>
      </c>
      <c r="M67" s="193">
        <f t="shared" si="21"/>
        <v>100</v>
      </c>
      <c r="N67" s="194">
        <f t="shared" si="22"/>
        <v>57.142857142857139</v>
      </c>
      <c r="O67" s="149">
        <v>1</v>
      </c>
      <c r="P67" s="152">
        <f t="shared" si="6"/>
        <v>57.142857142857139</v>
      </c>
      <c r="Q67" s="141">
        <v>-1256867.1199999999</v>
      </c>
      <c r="R67" s="150" t="s">
        <v>308</v>
      </c>
      <c r="S67" s="193">
        <v>0</v>
      </c>
      <c r="T67" s="193">
        <v>0</v>
      </c>
      <c r="U67" s="195">
        <v>1</v>
      </c>
      <c r="V67" s="195">
        <v>1</v>
      </c>
      <c r="W67" s="195">
        <v>1</v>
      </c>
      <c r="X67" s="195">
        <v>0</v>
      </c>
      <c r="Y67" s="195">
        <v>1</v>
      </c>
      <c r="Z67" s="196">
        <f t="shared" si="7"/>
        <v>4</v>
      </c>
      <c r="AA67" s="199">
        <f t="shared" si="24"/>
        <v>0</v>
      </c>
      <c r="AB67" s="199">
        <f t="shared" si="24"/>
        <v>0</v>
      </c>
      <c r="AC67" s="199">
        <f t="shared" si="23"/>
        <v>50</v>
      </c>
      <c r="AD67" s="199">
        <f t="shared" si="23"/>
        <v>50</v>
      </c>
      <c r="AE67" s="199">
        <f t="shared" si="23"/>
        <v>50</v>
      </c>
      <c r="AF67" s="199">
        <f t="shared" si="23"/>
        <v>0</v>
      </c>
      <c r="AG67" s="200">
        <f t="shared" si="14"/>
        <v>100</v>
      </c>
      <c r="AH67" s="199">
        <f t="shared" si="15"/>
        <v>57.142857142857139</v>
      </c>
      <c r="AI67" s="102"/>
    </row>
    <row r="68" spans="1:35" s="100" customFormat="1" x14ac:dyDescent="0.4">
      <c r="A68" s="131">
        <v>64</v>
      </c>
      <c r="B68" s="132" t="s">
        <v>73</v>
      </c>
      <c r="C68" s="133" t="s">
        <v>76</v>
      </c>
      <c r="D68" s="132" t="s">
        <v>181</v>
      </c>
      <c r="E68" s="192">
        <v>6</v>
      </c>
      <c r="F68" s="151">
        <v>1</v>
      </c>
      <c r="G68" s="135">
        <v>1.55</v>
      </c>
      <c r="H68" s="141">
        <v>1247551.6599999999</v>
      </c>
      <c r="I68" s="142"/>
      <c r="J68" s="193">
        <f t="shared" si="18"/>
        <v>50</v>
      </c>
      <c r="K68" s="193">
        <f t="shared" si="19"/>
        <v>50</v>
      </c>
      <c r="L68" s="193">
        <f t="shared" si="20"/>
        <v>100</v>
      </c>
      <c r="M68" s="193">
        <f t="shared" si="21"/>
        <v>100</v>
      </c>
      <c r="N68" s="194">
        <f t="shared" si="22"/>
        <v>71.428571428571431</v>
      </c>
      <c r="O68" s="151">
        <v>1</v>
      </c>
      <c r="P68" s="152">
        <f t="shared" si="6"/>
        <v>71.428571428571431</v>
      </c>
      <c r="Q68" s="141">
        <v>178221.66571428571</v>
      </c>
      <c r="R68" s="144" t="s">
        <v>307</v>
      </c>
      <c r="S68" s="193">
        <v>0</v>
      </c>
      <c r="T68" s="193">
        <v>1</v>
      </c>
      <c r="U68" s="195">
        <v>0</v>
      </c>
      <c r="V68" s="195">
        <v>1</v>
      </c>
      <c r="W68" s="195">
        <v>1</v>
      </c>
      <c r="X68" s="195">
        <v>1</v>
      </c>
      <c r="Y68" s="195">
        <v>1</v>
      </c>
      <c r="Z68" s="196">
        <f t="shared" si="7"/>
        <v>5</v>
      </c>
      <c r="AA68" s="199">
        <f t="shared" si="24"/>
        <v>0</v>
      </c>
      <c r="AB68" s="199">
        <f t="shared" si="24"/>
        <v>50</v>
      </c>
      <c r="AC68" s="199">
        <f t="shared" si="23"/>
        <v>0</v>
      </c>
      <c r="AD68" s="199">
        <f t="shared" si="23"/>
        <v>50</v>
      </c>
      <c r="AE68" s="199">
        <f t="shared" si="23"/>
        <v>50</v>
      </c>
      <c r="AF68" s="199">
        <f t="shared" si="23"/>
        <v>50</v>
      </c>
      <c r="AG68" s="200">
        <f t="shared" si="14"/>
        <v>100</v>
      </c>
      <c r="AH68" s="199">
        <f t="shared" si="15"/>
        <v>71.428571428571431</v>
      </c>
      <c r="AI68" s="102"/>
    </row>
    <row r="69" spans="1:35" s="100" customFormat="1" x14ac:dyDescent="0.4">
      <c r="A69" s="131">
        <v>65</v>
      </c>
      <c r="B69" s="132" t="s">
        <v>73</v>
      </c>
      <c r="C69" s="133" t="s">
        <v>77</v>
      </c>
      <c r="D69" s="132" t="s">
        <v>182</v>
      </c>
      <c r="E69" s="192">
        <v>12</v>
      </c>
      <c r="F69" s="160">
        <v>3</v>
      </c>
      <c r="G69" s="135">
        <v>0.54</v>
      </c>
      <c r="H69" s="141">
        <v>774622.27</v>
      </c>
      <c r="I69" s="142"/>
      <c r="J69" s="193">
        <f t="shared" ref="J69:J92" si="25">AA69+AB69</f>
        <v>100</v>
      </c>
      <c r="K69" s="193">
        <f t="shared" ref="K69:K92" si="26">AC69+AD69</f>
        <v>100</v>
      </c>
      <c r="L69" s="193">
        <f t="shared" ref="L69:L92" si="27">AE69+AF69</f>
        <v>50</v>
      </c>
      <c r="M69" s="193">
        <f t="shared" ref="M69:M92" si="28">AG69</f>
        <v>100</v>
      </c>
      <c r="N69" s="194">
        <f t="shared" ref="N69:N92" si="29">(S69+T69+U69+V69+W69+X69+Y69)/7*100</f>
        <v>85.714285714285708</v>
      </c>
      <c r="O69" s="160">
        <v>3</v>
      </c>
      <c r="P69" s="152">
        <f t="shared" si="6"/>
        <v>85.714285714285708</v>
      </c>
      <c r="Q69" s="143">
        <v>110660.32428571429</v>
      </c>
      <c r="R69" s="144" t="s">
        <v>307</v>
      </c>
      <c r="S69" s="193">
        <v>1</v>
      </c>
      <c r="T69" s="193">
        <v>1</v>
      </c>
      <c r="U69" s="195">
        <v>1</v>
      </c>
      <c r="V69" s="195">
        <v>1</v>
      </c>
      <c r="W69" s="195">
        <v>1</v>
      </c>
      <c r="X69" s="195">
        <v>0</v>
      </c>
      <c r="Y69" s="195">
        <v>1</v>
      </c>
      <c r="Z69" s="196">
        <f t="shared" si="7"/>
        <v>6</v>
      </c>
      <c r="AA69" s="199">
        <f t="shared" si="24"/>
        <v>50</v>
      </c>
      <c r="AB69" s="199">
        <f t="shared" si="24"/>
        <v>50</v>
      </c>
      <c r="AC69" s="199">
        <f t="shared" si="23"/>
        <v>50</v>
      </c>
      <c r="AD69" s="199">
        <f t="shared" si="23"/>
        <v>50</v>
      </c>
      <c r="AE69" s="199">
        <f t="shared" si="23"/>
        <v>50</v>
      </c>
      <c r="AF69" s="199">
        <f t="shared" si="23"/>
        <v>0</v>
      </c>
      <c r="AG69" s="200">
        <f t="shared" si="14"/>
        <v>100</v>
      </c>
      <c r="AH69" s="199">
        <f t="shared" si="15"/>
        <v>85.714285714285708</v>
      </c>
      <c r="AI69" s="102"/>
    </row>
    <row r="70" spans="1:35" s="100" customFormat="1" x14ac:dyDescent="0.4">
      <c r="A70" s="131">
        <v>66</v>
      </c>
      <c r="B70" s="132" t="s">
        <v>73</v>
      </c>
      <c r="C70" s="133" t="s">
        <v>78</v>
      </c>
      <c r="D70" s="132" t="s">
        <v>183</v>
      </c>
      <c r="E70" s="192">
        <v>10</v>
      </c>
      <c r="F70" s="154">
        <v>1</v>
      </c>
      <c r="G70" s="135">
        <v>0.93</v>
      </c>
      <c r="H70" s="141">
        <v>-5311741.13</v>
      </c>
      <c r="I70" s="142"/>
      <c r="J70" s="193">
        <f t="shared" si="25"/>
        <v>50</v>
      </c>
      <c r="K70" s="193">
        <f t="shared" si="26"/>
        <v>0</v>
      </c>
      <c r="L70" s="193">
        <f t="shared" si="27"/>
        <v>100</v>
      </c>
      <c r="M70" s="193">
        <f t="shared" si="28"/>
        <v>0</v>
      </c>
      <c r="N70" s="194">
        <f t="shared" si="29"/>
        <v>42.857142857142854</v>
      </c>
      <c r="O70" s="154">
        <v>1</v>
      </c>
      <c r="P70" s="148">
        <f t="shared" ref="P70:P92" si="30">N70</f>
        <v>42.857142857142854</v>
      </c>
      <c r="Q70" s="141">
        <v>-758820.16142857145</v>
      </c>
      <c r="R70" s="144" t="s">
        <v>307</v>
      </c>
      <c r="S70" s="193">
        <v>1</v>
      </c>
      <c r="T70" s="193">
        <v>0</v>
      </c>
      <c r="U70" s="195">
        <v>0</v>
      </c>
      <c r="V70" s="195">
        <v>0</v>
      </c>
      <c r="W70" s="195">
        <v>1</v>
      </c>
      <c r="X70" s="195">
        <v>1</v>
      </c>
      <c r="Y70" s="195">
        <v>0</v>
      </c>
      <c r="Z70" s="196">
        <f t="shared" ref="Z70:Z92" si="31">S70+T70+U70+V70+W70+X70+Y70</f>
        <v>3</v>
      </c>
      <c r="AA70" s="199">
        <f t="shared" si="24"/>
        <v>50</v>
      </c>
      <c r="AB70" s="199">
        <f t="shared" si="24"/>
        <v>0</v>
      </c>
      <c r="AC70" s="199">
        <f t="shared" si="23"/>
        <v>0</v>
      </c>
      <c r="AD70" s="199">
        <f t="shared" si="23"/>
        <v>0</v>
      </c>
      <c r="AE70" s="199">
        <f t="shared" si="23"/>
        <v>50</v>
      </c>
      <c r="AF70" s="199">
        <f t="shared" si="23"/>
        <v>50</v>
      </c>
      <c r="AG70" s="200">
        <f t="shared" ref="AG70:AG92" si="32">IF(Y70=1,100,0)</f>
        <v>0</v>
      </c>
      <c r="AH70" s="199">
        <f t="shared" ref="AH70:AH92" si="33">Z70/7*100</f>
        <v>42.857142857142854</v>
      </c>
      <c r="AI70" s="102"/>
    </row>
    <row r="71" spans="1:35" s="100" customFormat="1" x14ac:dyDescent="0.4">
      <c r="A71" s="131">
        <v>67</v>
      </c>
      <c r="B71" s="132" t="s">
        <v>73</v>
      </c>
      <c r="C71" s="133" t="s">
        <v>79</v>
      </c>
      <c r="D71" s="132" t="s">
        <v>184</v>
      </c>
      <c r="E71" s="192">
        <v>5</v>
      </c>
      <c r="F71" s="134">
        <v>2</v>
      </c>
      <c r="G71" s="135">
        <v>0.74</v>
      </c>
      <c r="H71" s="141">
        <v>-9065477.4700000007</v>
      </c>
      <c r="I71" s="142"/>
      <c r="J71" s="193">
        <f t="shared" si="25"/>
        <v>50</v>
      </c>
      <c r="K71" s="193">
        <f t="shared" si="26"/>
        <v>50</v>
      </c>
      <c r="L71" s="193">
        <f t="shared" si="27"/>
        <v>0</v>
      </c>
      <c r="M71" s="193">
        <f t="shared" si="28"/>
        <v>0</v>
      </c>
      <c r="N71" s="194">
        <f t="shared" si="29"/>
        <v>28.571428571428569</v>
      </c>
      <c r="O71" s="134">
        <v>2</v>
      </c>
      <c r="P71" s="148">
        <f t="shared" si="30"/>
        <v>28.571428571428569</v>
      </c>
      <c r="Q71" s="143">
        <v>-1295068.2100000002</v>
      </c>
      <c r="R71" s="150" t="s">
        <v>308</v>
      </c>
      <c r="S71" s="193">
        <v>0</v>
      </c>
      <c r="T71" s="193">
        <v>1</v>
      </c>
      <c r="U71" s="195">
        <v>0</v>
      </c>
      <c r="V71" s="195">
        <v>1</v>
      </c>
      <c r="W71" s="195">
        <v>0</v>
      </c>
      <c r="X71" s="195">
        <v>0</v>
      </c>
      <c r="Y71" s="195">
        <v>0</v>
      </c>
      <c r="Z71" s="196">
        <f t="shared" si="31"/>
        <v>2</v>
      </c>
      <c r="AA71" s="199">
        <f t="shared" si="24"/>
        <v>0</v>
      </c>
      <c r="AB71" s="199">
        <f t="shared" si="24"/>
        <v>50</v>
      </c>
      <c r="AC71" s="199">
        <f t="shared" si="23"/>
        <v>0</v>
      </c>
      <c r="AD71" s="199">
        <f t="shared" si="23"/>
        <v>50</v>
      </c>
      <c r="AE71" s="199">
        <f t="shared" si="23"/>
        <v>0</v>
      </c>
      <c r="AF71" s="199">
        <f t="shared" si="23"/>
        <v>0</v>
      </c>
      <c r="AG71" s="200">
        <f t="shared" si="32"/>
        <v>0</v>
      </c>
      <c r="AH71" s="199">
        <f t="shared" si="33"/>
        <v>28.571428571428569</v>
      </c>
      <c r="AI71" s="102"/>
    </row>
    <row r="72" spans="1:35" s="100" customFormat="1" x14ac:dyDescent="0.4">
      <c r="A72" s="131">
        <v>68</v>
      </c>
      <c r="B72" s="132" t="s">
        <v>80</v>
      </c>
      <c r="C72" s="133" t="s">
        <v>81</v>
      </c>
      <c r="D72" s="132" t="s">
        <v>80</v>
      </c>
      <c r="E72" s="192">
        <v>20</v>
      </c>
      <c r="F72" s="147">
        <v>1</v>
      </c>
      <c r="G72" s="135">
        <v>1.4</v>
      </c>
      <c r="H72" s="141">
        <v>93704415.060000002</v>
      </c>
      <c r="I72" s="142"/>
      <c r="J72" s="193">
        <f t="shared" si="25"/>
        <v>50</v>
      </c>
      <c r="K72" s="193">
        <f t="shared" si="26"/>
        <v>100</v>
      </c>
      <c r="L72" s="193">
        <f t="shared" si="27"/>
        <v>50</v>
      </c>
      <c r="M72" s="193">
        <f t="shared" si="28"/>
        <v>100</v>
      </c>
      <c r="N72" s="194">
        <f t="shared" si="29"/>
        <v>71.428571428571431</v>
      </c>
      <c r="O72" s="147">
        <v>1</v>
      </c>
      <c r="P72" s="152">
        <f t="shared" si="30"/>
        <v>71.428571428571431</v>
      </c>
      <c r="Q72" s="141">
        <v>13386345.008571429</v>
      </c>
      <c r="R72" s="150" t="s">
        <v>308</v>
      </c>
      <c r="S72" s="193">
        <v>1</v>
      </c>
      <c r="T72" s="193">
        <v>0</v>
      </c>
      <c r="U72" s="195">
        <v>1</v>
      </c>
      <c r="V72" s="195">
        <v>1</v>
      </c>
      <c r="W72" s="195">
        <v>0</v>
      </c>
      <c r="X72" s="195">
        <v>1</v>
      </c>
      <c r="Y72" s="195">
        <v>1</v>
      </c>
      <c r="Z72" s="196">
        <f t="shared" si="31"/>
        <v>5</v>
      </c>
      <c r="AA72" s="199">
        <f t="shared" si="24"/>
        <v>50</v>
      </c>
      <c r="AB72" s="199">
        <f t="shared" si="24"/>
        <v>0</v>
      </c>
      <c r="AC72" s="199">
        <f t="shared" si="23"/>
        <v>50</v>
      </c>
      <c r="AD72" s="199">
        <f t="shared" si="23"/>
        <v>50</v>
      </c>
      <c r="AE72" s="199">
        <f t="shared" si="23"/>
        <v>0</v>
      </c>
      <c r="AF72" s="199">
        <f t="shared" si="23"/>
        <v>50</v>
      </c>
      <c r="AG72" s="200">
        <f t="shared" si="32"/>
        <v>100</v>
      </c>
      <c r="AH72" s="199">
        <f t="shared" si="33"/>
        <v>71.428571428571431</v>
      </c>
      <c r="AI72" s="102"/>
    </row>
    <row r="73" spans="1:35" s="100" customFormat="1" x14ac:dyDescent="0.4">
      <c r="A73" s="131">
        <v>69</v>
      </c>
      <c r="B73" s="132" t="s">
        <v>80</v>
      </c>
      <c r="C73" s="133" t="s">
        <v>82</v>
      </c>
      <c r="D73" s="132" t="s">
        <v>185</v>
      </c>
      <c r="E73" s="192">
        <v>10</v>
      </c>
      <c r="F73" s="171">
        <v>4</v>
      </c>
      <c r="G73" s="135">
        <v>0.51</v>
      </c>
      <c r="H73" s="141">
        <v>-4155449.13</v>
      </c>
      <c r="I73" s="168" t="s">
        <v>6</v>
      </c>
      <c r="J73" s="193">
        <f t="shared" si="25"/>
        <v>50</v>
      </c>
      <c r="K73" s="193">
        <f t="shared" si="26"/>
        <v>100</v>
      </c>
      <c r="L73" s="193">
        <f t="shared" si="27"/>
        <v>50</v>
      </c>
      <c r="M73" s="193">
        <f t="shared" si="28"/>
        <v>0</v>
      </c>
      <c r="N73" s="194">
        <f t="shared" si="29"/>
        <v>57.142857142857139</v>
      </c>
      <c r="O73" s="171">
        <v>4</v>
      </c>
      <c r="P73" s="152">
        <f t="shared" si="30"/>
        <v>57.142857142857139</v>
      </c>
      <c r="Q73" s="141">
        <v>-593635.59</v>
      </c>
      <c r="R73" s="165" t="s">
        <v>309</v>
      </c>
      <c r="S73" s="193">
        <v>1</v>
      </c>
      <c r="T73" s="193">
        <v>0</v>
      </c>
      <c r="U73" s="195">
        <v>1</v>
      </c>
      <c r="V73" s="195">
        <v>1</v>
      </c>
      <c r="W73" s="195">
        <v>1</v>
      </c>
      <c r="X73" s="195">
        <v>0</v>
      </c>
      <c r="Y73" s="195">
        <v>0</v>
      </c>
      <c r="Z73" s="198">
        <f t="shared" si="31"/>
        <v>4</v>
      </c>
      <c r="AA73" s="199">
        <f t="shared" si="24"/>
        <v>50</v>
      </c>
      <c r="AB73" s="201">
        <f t="shared" si="24"/>
        <v>0</v>
      </c>
      <c r="AC73" s="199">
        <f t="shared" si="23"/>
        <v>50</v>
      </c>
      <c r="AD73" s="199">
        <f t="shared" si="23"/>
        <v>50</v>
      </c>
      <c r="AE73" s="199">
        <f t="shared" si="23"/>
        <v>50</v>
      </c>
      <c r="AF73" s="201">
        <f t="shared" si="23"/>
        <v>0</v>
      </c>
      <c r="AG73" s="202">
        <f t="shared" si="32"/>
        <v>0</v>
      </c>
      <c r="AH73" s="201">
        <f>Z73/7*100</f>
        <v>57.142857142857139</v>
      </c>
      <c r="AI73" s="102"/>
    </row>
    <row r="74" spans="1:35" s="100" customFormat="1" x14ac:dyDescent="0.4">
      <c r="A74" s="131">
        <v>70</v>
      </c>
      <c r="B74" s="132" t="s">
        <v>80</v>
      </c>
      <c r="C74" s="133" t="s">
        <v>83</v>
      </c>
      <c r="D74" s="132" t="s">
        <v>186</v>
      </c>
      <c r="E74" s="192">
        <v>9</v>
      </c>
      <c r="F74" s="171">
        <v>4</v>
      </c>
      <c r="G74" s="153">
        <v>0.36</v>
      </c>
      <c r="H74" s="141">
        <v>2232211.23</v>
      </c>
      <c r="I74" s="168" t="s">
        <v>209</v>
      </c>
      <c r="J74" s="193">
        <f t="shared" si="25"/>
        <v>50</v>
      </c>
      <c r="K74" s="193">
        <f t="shared" si="26"/>
        <v>100</v>
      </c>
      <c r="L74" s="193">
        <f t="shared" si="27"/>
        <v>100</v>
      </c>
      <c r="M74" s="193">
        <f t="shared" si="28"/>
        <v>0</v>
      </c>
      <c r="N74" s="194">
        <f t="shared" si="29"/>
        <v>71.428571428571431</v>
      </c>
      <c r="O74" s="171">
        <v>4</v>
      </c>
      <c r="P74" s="152">
        <f t="shared" si="30"/>
        <v>71.428571428571431</v>
      </c>
      <c r="Q74" s="141">
        <v>318887.31857142859</v>
      </c>
      <c r="R74" s="169" t="s">
        <v>310</v>
      </c>
      <c r="S74" s="193">
        <v>0</v>
      </c>
      <c r="T74" s="193">
        <v>1</v>
      </c>
      <c r="U74" s="195">
        <v>1</v>
      </c>
      <c r="V74" s="195">
        <v>1</v>
      </c>
      <c r="W74" s="195">
        <v>1</v>
      </c>
      <c r="X74" s="195">
        <v>1</v>
      </c>
      <c r="Y74" s="195">
        <v>0</v>
      </c>
      <c r="Z74" s="196">
        <f t="shared" si="31"/>
        <v>5</v>
      </c>
      <c r="AA74" s="199">
        <f t="shared" si="24"/>
        <v>0</v>
      </c>
      <c r="AB74" s="199">
        <f t="shared" si="24"/>
        <v>50</v>
      </c>
      <c r="AC74" s="199">
        <f t="shared" si="23"/>
        <v>50</v>
      </c>
      <c r="AD74" s="199">
        <f t="shared" si="23"/>
        <v>50</v>
      </c>
      <c r="AE74" s="199">
        <f t="shared" si="23"/>
        <v>50</v>
      </c>
      <c r="AF74" s="199">
        <f t="shared" si="23"/>
        <v>50</v>
      </c>
      <c r="AG74" s="200">
        <f t="shared" si="32"/>
        <v>0</v>
      </c>
      <c r="AH74" s="199">
        <f t="shared" si="33"/>
        <v>71.428571428571431</v>
      </c>
      <c r="AI74" s="102"/>
    </row>
    <row r="75" spans="1:35" s="100" customFormat="1" x14ac:dyDescent="0.4">
      <c r="A75" s="131">
        <v>71</v>
      </c>
      <c r="B75" s="132" t="s">
        <v>80</v>
      </c>
      <c r="C75" s="133" t="s">
        <v>84</v>
      </c>
      <c r="D75" s="132" t="s">
        <v>187</v>
      </c>
      <c r="E75" s="192">
        <v>16</v>
      </c>
      <c r="F75" s="134">
        <v>2</v>
      </c>
      <c r="G75" s="135">
        <v>0.79</v>
      </c>
      <c r="H75" s="141">
        <v>344979.22</v>
      </c>
      <c r="I75" s="142"/>
      <c r="J75" s="193">
        <f t="shared" si="25"/>
        <v>50</v>
      </c>
      <c r="K75" s="193">
        <f t="shared" si="26"/>
        <v>100</v>
      </c>
      <c r="L75" s="193">
        <f t="shared" si="27"/>
        <v>0</v>
      </c>
      <c r="M75" s="193">
        <f t="shared" si="28"/>
        <v>100</v>
      </c>
      <c r="N75" s="194">
        <f t="shared" si="29"/>
        <v>57.142857142857139</v>
      </c>
      <c r="O75" s="134">
        <v>2</v>
      </c>
      <c r="P75" s="152">
        <f t="shared" si="30"/>
        <v>57.142857142857139</v>
      </c>
      <c r="Q75" s="143">
        <v>49282.745714285709</v>
      </c>
      <c r="R75" s="150" t="s">
        <v>308</v>
      </c>
      <c r="S75" s="193">
        <v>0</v>
      </c>
      <c r="T75" s="193">
        <v>1</v>
      </c>
      <c r="U75" s="195">
        <v>1</v>
      </c>
      <c r="V75" s="195">
        <v>1</v>
      </c>
      <c r="W75" s="195">
        <v>0</v>
      </c>
      <c r="X75" s="195">
        <v>0</v>
      </c>
      <c r="Y75" s="195">
        <v>1</v>
      </c>
      <c r="Z75" s="196">
        <f t="shared" si="31"/>
        <v>4</v>
      </c>
      <c r="AA75" s="199">
        <f t="shared" si="24"/>
        <v>0</v>
      </c>
      <c r="AB75" s="199">
        <f t="shared" si="24"/>
        <v>50</v>
      </c>
      <c r="AC75" s="199">
        <f t="shared" si="23"/>
        <v>50</v>
      </c>
      <c r="AD75" s="199">
        <f t="shared" si="23"/>
        <v>50</v>
      </c>
      <c r="AE75" s="199">
        <f t="shared" si="23"/>
        <v>0</v>
      </c>
      <c r="AF75" s="199">
        <f t="shared" si="23"/>
        <v>0</v>
      </c>
      <c r="AG75" s="200">
        <f t="shared" si="32"/>
        <v>100</v>
      </c>
      <c r="AH75" s="199">
        <f t="shared" si="33"/>
        <v>57.142857142857139</v>
      </c>
      <c r="AI75" s="102"/>
    </row>
    <row r="76" spans="1:35" s="100" customFormat="1" x14ac:dyDescent="0.4">
      <c r="A76" s="131">
        <v>72</v>
      </c>
      <c r="B76" s="132" t="s">
        <v>80</v>
      </c>
      <c r="C76" s="133" t="s">
        <v>85</v>
      </c>
      <c r="D76" s="132" t="s">
        <v>188</v>
      </c>
      <c r="E76" s="192">
        <v>2</v>
      </c>
      <c r="F76" s="154">
        <v>1</v>
      </c>
      <c r="G76" s="135">
        <v>1.7</v>
      </c>
      <c r="H76" s="141">
        <v>-1254799.75</v>
      </c>
      <c r="I76" s="142"/>
      <c r="J76" s="193">
        <f t="shared" si="25"/>
        <v>0</v>
      </c>
      <c r="K76" s="193">
        <f t="shared" si="26"/>
        <v>50</v>
      </c>
      <c r="L76" s="193">
        <f t="shared" si="27"/>
        <v>0</v>
      </c>
      <c r="M76" s="193">
        <f t="shared" si="28"/>
        <v>0</v>
      </c>
      <c r="N76" s="194">
        <f t="shared" si="29"/>
        <v>14.285714285714285</v>
      </c>
      <c r="O76" s="154">
        <v>1</v>
      </c>
      <c r="P76" s="148">
        <f t="shared" si="30"/>
        <v>14.285714285714285</v>
      </c>
      <c r="Q76" s="141">
        <v>-179257.10714285713</v>
      </c>
      <c r="R76" s="150" t="s">
        <v>308</v>
      </c>
      <c r="S76" s="193">
        <v>0</v>
      </c>
      <c r="T76" s="193">
        <v>0</v>
      </c>
      <c r="U76" s="195">
        <v>1</v>
      </c>
      <c r="V76" s="195">
        <v>0</v>
      </c>
      <c r="W76" s="195">
        <v>0</v>
      </c>
      <c r="X76" s="195">
        <v>0</v>
      </c>
      <c r="Y76" s="195">
        <v>0</v>
      </c>
      <c r="Z76" s="196">
        <f t="shared" si="31"/>
        <v>1</v>
      </c>
      <c r="AA76" s="199">
        <f t="shared" si="24"/>
        <v>0</v>
      </c>
      <c r="AB76" s="199">
        <f t="shared" si="24"/>
        <v>0</v>
      </c>
      <c r="AC76" s="199">
        <f t="shared" si="23"/>
        <v>50</v>
      </c>
      <c r="AD76" s="199">
        <f t="shared" si="23"/>
        <v>0</v>
      </c>
      <c r="AE76" s="199">
        <f t="shared" si="23"/>
        <v>0</v>
      </c>
      <c r="AF76" s="199">
        <f t="shared" si="23"/>
        <v>0</v>
      </c>
      <c r="AG76" s="200">
        <f t="shared" si="32"/>
        <v>0</v>
      </c>
      <c r="AH76" s="199">
        <f t="shared" si="33"/>
        <v>14.285714285714285</v>
      </c>
      <c r="AI76" s="102"/>
    </row>
    <row r="77" spans="1:35" s="100" customFormat="1" x14ac:dyDescent="0.4">
      <c r="A77" s="131">
        <v>73</v>
      </c>
      <c r="B77" s="132" t="s">
        <v>80</v>
      </c>
      <c r="C77" s="133" t="s">
        <v>86</v>
      </c>
      <c r="D77" s="132" t="s">
        <v>189</v>
      </c>
      <c r="E77" s="192">
        <v>6</v>
      </c>
      <c r="F77" s="160">
        <v>3</v>
      </c>
      <c r="G77" s="153">
        <v>0.48</v>
      </c>
      <c r="H77" s="141">
        <v>1779505.02</v>
      </c>
      <c r="I77" s="142"/>
      <c r="J77" s="193">
        <f t="shared" si="25"/>
        <v>50</v>
      </c>
      <c r="K77" s="193">
        <f t="shared" si="26"/>
        <v>100</v>
      </c>
      <c r="L77" s="193">
        <f t="shared" si="27"/>
        <v>50</v>
      </c>
      <c r="M77" s="193">
        <f t="shared" si="28"/>
        <v>0</v>
      </c>
      <c r="N77" s="194">
        <f t="shared" si="29"/>
        <v>57.142857142857139</v>
      </c>
      <c r="O77" s="160">
        <v>3</v>
      </c>
      <c r="P77" s="152">
        <f t="shared" si="30"/>
        <v>57.142857142857139</v>
      </c>
      <c r="Q77" s="143">
        <v>254215.00285714286</v>
      </c>
      <c r="R77" s="150" t="s">
        <v>308</v>
      </c>
      <c r="S77" s="193">
        <v>0</v>
      </c>
      <c r="T77" s="193">
        <v>1</v>
      </c>
      <c r="U77" s="195">
        <v>1</v>
      </c>
      <c r="V77" s="195">
        <v>1</v>
      </c>
      <c r="W77" s="195">
        <v>1</v>
      </c>
      <c r="X77" s="195">
        <v>0</v>
      </c>
      <c r="Y77" s="195">
        <v>0</v>
      </c>
      <c r="Z77" s="196">
        <f t="shared" si="31"/>
        <v>4</v>
      </c>
      <c r="AA77" s="199">
        <f t="shared" si="24"/>
        <v>0</v>
      </c>
      <c r="AB77" s="199">
        <f t="shared" si="24"/>
        <v>50</v>
      </c>
      <c r="AC77" s="199">
        <f t="shared" si="23"/>
        <v>50</v>
      </c>
      <c r="AD77" s="199">
        <f t="shared" si="23"/>
        <v>50</v>
      </c>
      <c r="AE77" s="199">
        <f t="shared" si="23"/>
        <v>50</v>
      </c>
      <c r="AF77" s="199">
        <f t="shared" si="23"/>
        <v>0</v>
      </c>
      <c r="AG77" s="200">
        <f t="shared" si="32"/>
        <v>0</v>
      </c>
      <c r="AH77" s="199">
        <f t="shared" si="33"/>
        <v>57.142857142857139</v>
      </c>
      <c r="AI77" s="102"/>
    </row>
    <row r="78" spans="1:35" s="100" customFormat="1" x14ac:dyDescent="0.4">
      <c r="A78" s="131">
        <v>74</v>
      </c>
      <c r="B78" s="132" t="s">
        <v>80</v>
      </c>
      <c r="C78" s="133" t="s">
        <v>87</v>
      </c>
      <c r="D78" s="132" t="s">
        <v>190</v>
      </c>
      <c r="E78" s="192">
        <v>13</v>
      </c>
      <c r="F78" s="160">
        <v>3</v>
      </c>
      <c r="G78" s="153">
        <v>0.46</v>
      </c>
      <c r="H78" s="141">
        <v>10039099.18</v>
      </c>
      <c r="I78" s="142"/>
      <c r="J78" s="193">
        <f t="shared" si="25"/>
        <v>100</v>
      </c>
      <c r="K78" s="193">
        <f t="shared" si="26"/>
        <v>100</v>
      </c>
      <c r="L78" s="193">
        <f t="shared" si="27"/>
        <v>100</v>
      </c>
      <c r="M78" s="193">
        <f t="shared" si="28"/>
        <v>100</v>
      </c>
      <c r="N78" s="194">
        <f t="shared" si="29"/>
        <v>100</v>
      </c>
      <c r="O78" s="160">
        <v>3</v>
      </c>
      <c r="P78" s="152">
        <f t="shared" si="30"/>
        <v>100</v>
      </c>
      <c r="Q78" s="141">
        <v>1434157.0257142857</v>
      </c>
      <c r="R78" s="144" t="s">
        <v>307</v>
      </c>
      <c r="S78" s="193">
        <v>1</v>
      </c>
      <c r="T78" s="193">
        <v>1</v>
      </c>
      <c r="U78" s="195">
        <v>1</v>
      </c>
      <c r="V78" s="195">
        <v>1</v>
      </c>
      <c r="W78" s="195">
        <v>1</v>
      </c>
      <c r="X78" s="195">
        <v>1</v>
      </c>
      <c r="Y78" s="195">
        <v>1</v>
      </c>
      <c r="Z78" s="196">
        <f t="shared" si="31"/>
        <v>7</v>
      </c>
      <c r="AA78" s="199">
        <f t="shared" si="24"/>
        <v>50</v>
      </c>
      <c r="AB78" s="199">
        <f t="shared" si="24"/>
        <v>50</v>
      </c>
      <c r="AC78" s="199">
        <f t="shared" si="23"/>
        <v>50</v>
      </c>
      <c r="AD78" s="199">
        <f t="shared" si="23"/>
        <v>50</v>
      </c>
      <c r="AE78" s="199">
        <f t="shared" si="23"/>
        <v>50</v>
      </c>
      <c r="AF78" s="199">
        <f t="shared" si="23"/>
        <v>50</v>
      </c>
      <c r="AG78" s="200">
        <f t="shared" si="32"/>
        <v>100</v>
      </c>
      <c r="AH78" s="199">
        <f t="shared" si="33"/>
        <v>100</v>
      </c>
      <c r="AI78" s="102"/>
    </row>
    <row r="79" spans="1:35" s="100" customFormat="1" x14ac:dyDescent="0.4">
      <c r="A79" s="131">
        <v>75</v>
      </c>
      <c r="B79" s="132" t="s">
        <v>80</v>
      </c>
      <c r="C79" s="133" t="s">
        <v>88</v>
      </c>
      <c r="D79" s="132" t="s">
        <v>191</v>
      </c>
      <c r="E79" s="192">
        <v>5</v>
      </c>
      <c r="F79" s="160">
        <v>3</v>
      </c>
      <c r="G79" s="135">
        <v>0.68</v>
      </c>
      <c r="H79" s="141">
        <v>1013742.9</v>
      </c>
      <c r="I79" s="142"/>
      <c r="J79" s="193">
        <f t="shared" si="25"/>
        <v>50</v>
      </c>
      <c r="K79" s="193">
        <f t="shared" si="26"/>
        <v>100</v>
      </c>
      <c r="L79" s="193">
        <f t="shared" si="27"/>
        <v>100</v>
      </c>
      <c r="M79" s="193">
        <f t="shared" si="28"/>
        <v>100</v>
      </c>
      <c r="N79" s="194">
        <f t="shared" si="29"/>
        <v>85.714285714285708</v>
      </c>
      <c r="O79" s="160">
        <v>3</v>
      </c>
      <c r="P79" s="152">
        <f t="shared" si="30"/>
        <v>85.714285714285708</v>
      </c>
      <c r="Q79" s="143">
        <v>144820.4142857143</v>
      </c>
      <c r="R79" s="144" t="s">
        <v>307</v>
      </c>
      <c r="S79" s="193">
        <v>0</v>
      </c>
      <c r="T79" s="193">
        <v>1</v>
      </c>
      <c r="U79" s="195">
        <v>1</v>
      </c>
      <c r="V79" s="195">
        <v>1</v>
      </c>
      <c r="W79" s="195">
        <v>1</v>
      </c>
      <c r="X79" s="195">
        <v>1</v>
      </c>
      <c r="Y79" s="195">
        <v>1</v>
      </c>
      <c r="Z79" s="196">
        <f t="shared" si="31"/>
        <v>6</v>
      </c>
      <c r="AA79" s="199">
        <f t="shared" si="24"/>
        <v>0</v>
      </c>
      <c r="AB79" s="199">
        <f t="shared" si="24"/>
        <v>50</v>
      </c>
      <c r="AC79" s="199">
        <f t="shared" si="23"/>
        <v>50</v>
      </c>
      <c r="AD79" s="199">
        <f t="shared" si="23"/>
        <v>50</v>
      </c>
      <c r="AE79" s="199">
        <f t="shared" si="23"/>
        <v>50</v>
      </c>
      <c r="AF79" s="199">
        <f t="shared" si="23"/>
        <v>50</v>
      </c>
      <c r="AG79" s="200">
        <f t="shared" si="32"/>
        <v>100</v>
      </c>
      <c r="AH79" s="199">
        <f t="shared" si="33"/>
        <v>85.714285714285708</v>
      </c>
      <c r="AI79" s="102"/>
    </row>
    <row r="80" spans="1:35" s="100" customFormat="1" x14ac:dyDescent="0.4">
      <c r="A80" s="131">
        <v>76</v>
      </c>
      <c r="B80" s="132" t="s">
        <v>80</v>
      </c>
      <c r="C80" s="133" t="s">
        <v>89</v>
      </c>
      <c r="D80" s="132" t="s">
        <v>192</v>
      </c>
      <c r="E80" s="192">
        <v>5</v>
      </c>
      <c r="F80" s="171">
        <v>4</v>
      </c>
      <c r="G80" s="153">
        <v>0.37</v>
      </c>
      <c r="H80" s="141">
        <v>2148095.7000000002</v>
      </c>
      <c r="I80" s="168" t="s">
        <v>209</v>
      </c>
      <c r="J80" s="193">
        <f t="shared" si="25"/>
        <v>0</v>
      </c>
      <c r="K80" s="193">
        <f t="shared" si="26"/>
        <v>100</v>
      </c>
      <c r="L80" s="193">
        <f t="shared" si="27"/>
        <v>100</v>
      </c>
      <c r="M80" s="193">
        <f t="shared" si="28"/>
        <v>0</v>
      </c>
      <c r="N80" s="194">
        <f t="shared" si="29"/>
        <v>57.142857142857139</v>
      </c>
      <c r="O80" s="171">
        <v>4</v>
      </c>
      <c r="P80" s="152">
        <f t="shared" si="30"/>
        <v>57.142857142857139</v>
      </c>
      <c r="Q80" s="143">
        <v>306870.8142857143</v>
      </c>
      <c r="R80" s="169" t="s">
        <v>310</v>
      </c>
      <c r="S80" s="193">
        <v>0</v>
      </c>
      <c r="T80" s="193">
        <v>0</v>
      </c>
      <c r="U80" s="195">
        <v>1</v>
      </c>
      <c r="V80" s="195">
        <v>1</v>
      </c>
      <c r="W80" s="195">
        <v>1</v>
      </c>
      <c r="X80" s="195">
        <v>1</v>
      </c>
      <c r="Y80" s="195">
        <v>0</v>
      </c>
      <c r="Z80" s="196">
        <f t="shared" si="31"/>
        <v>4</v>
      </c>
      <c r="AA80" s="199">
        <f t="shared" si="24"/>
        <v>0</v>
      </c>
      <c r="AB80" s="199">
        <f t="shared" si="24"/>
        <v>0</v>
      </c>
      <c r="AC80" s="199">
        <f t="shared" si="23"/>
        <v>50</v>
      </c>
      <c r="AD80" s="199">
        <f t="shared" si="23"/>
        <v>50</v>
      </c>
      <c r="AE80" s="199">
        <f t="shared" si="23"/>
        <v>50</v>
      </c>
      <c r="AF80" s="199">
        <f t="shared" si="23"/>
        <v>50</v>
      </c>
      <c r="AG80" s="200">
        <f t="shared" si="32"/>
        <v>0</v>
      </c>
      <c r="AH80" s="199">
        <f t="shared" si="33"/>
        <v>57.142857142857139</v>
      </c>
      <c r="AI80" s="102"/>
    </row>
    <row r="81" spans="1:35" s="100" customFormat="1" x14ac:dyDescent="0.4">
      <c r="A81" s="131">
        <v>77</v>
      </c>
      <c r="B81" s="132" t="s">
        <v>80</v>
      </c>
      <c r="C81" s="133" t="s">
        <v>90</v>
      </c>
      <c r="D81" s="132" t="s">
        <v>193</v>
      </c>
      <c r="E81" s="192">
        <v>6</v>
      </c>
      <c r="F81" s="151">
        <v>1</v>
      </c>
      <c r="G81" s="135">
        <v>0.98</v>
      </c>
      <c r="H81" s="141">
        <v>-5626385.5499999998</v>
      </c>
      <c r="I81" s="142"/>
      <c r="J81" s="193">
        <f t="shared" si="25"/>
        <v>50</v>
      </c>
      <c r="K81" s="193">
        <f t="shared" si="26"/>
        <v>100</v>
      </c>
      <c r="L81" s="193">
        <f t="shared" si="27"/>
        <v>100</v>
      </c>
      <c r="M81" s="193">
        <f t="shared" si="28"/>
        <v>0</v>
      </c>
      <c r="N81" s="194">
        <f t="shared" si="29"/>
        <v>71.428571428571431</v>
      </c>
      <c r="O81" s="151">
        <v>1</v>
      </c>
      <c r="P81" s="152">
        <f t="shared" si="30"/>
        <v>71.428571428571431</v>
      </c>
      <c r="Q81" s="141">
        <v>-803769.36428571423</v>
      </c>
      <c r="R81" s="144" t="s">
        <v>307</v>
      </c>
      <c r="S81" s="193">
        <v>1</v>
      </c>
      <c r="T81" s="193">
        <v>0</v>
      </c>
      <c r="U81" s="195">
        <v>1</v>
      </c>
      <c r="V81" s="195">
        <v>1</v>
      </c>
      <c r="W81" s="195">
        <v>1</v>
      </c>
      <c r="X81" s="195">
        <v>1</v>
      </c>
      <c r="Y81" s="195">
        <v>0</v>
      </c>
      <c r="Z81" s="196">
        <f t="shared" si="31"/>
        <v>5</v>
      </c>
      <c r="AA81" s="199">
        <f t="shared" si="24"/>
        <v>50</v>
      </c>
      <c r="AB81" s="199">
        <f t="shared" si="24"/>
        <v>0</v>
      </c>
      <c r="AC81" s="199">
        <f t="shared" si="23"/>
        <v>50</v>
      </c>
      <c r="AD81" s="199">
        <f t="shared" si="23"/>
        <v>50</v>
      </c>
      <c r="AE81" s="199">
        <f t="shared" si="23"/>
        <v>50</v>
      </c>
      <c r="AF81" s="199">
        <f t="shared" si="23"/>
        <v>50</v>
      </c>
      <c r="AG81" s="200">
        <f t="shared" si="32"/>
        <v>0</v>
      </c>
      <c r="AH81" s="199">
        <f t="shared" si="33"/>
        <v>71.428571428571431</v>
      </c>
      <c r="AI81" s="102"/>
    </row>
    <row r="82" spans="1:35" s="100" customFormat="1" x14ac:dyDescent="0.4">
      <c r="A82" s="131">
        <v>78</v>
      </c>
      <c r="B82" s="132" t="s">
        <v>80</v>
      </c>
      <c r="C82" s="133" t="s">
        <v>91</v>
      </c>
      <c r="D82" s="132" t="s">
        <v>194</v>
      </c>
      <c r="E82" s="192">
        <v>9</v>
      </c>
      <c r="F82" s="134">
        <v>2</v>
      </c>
      <c r="G82" s="153">
        <v>0.34</v>
      </c>
      <c r="H82" s="141">
        <v>1834551.36</v>
      </c>
      <c r="I82" s="142"/>
      <c r="J82" s="193">
        <f t="shared" si="25"/>
        <v>100</v>
      </c>
      <c r="K82" s="193">
        <f t="shared" si="26"/>
        <v>100</v>
      </c>
      <c r="L82" s="193">
        <f t="shared" si="27"/>
        <v>100</v>
      </c>
      <c r="M82" s="193">
        <f t="shared" si="28"/>
        <v>0</v>
      </c>
      <c r="N82" s="194">
        <f t="shared" si="29"/>
        <v>85.714285714285708</v>
      </c>
      <c r="O82" s="134">
        <v>2</v>
      </c>
      <c r="P82" s="152">
        <f t="shared" si="30"/>
        <v>85.714285714285708</v>
      </c>
      <c r="Q82" s="141">
        <v>262078.76571428572</v>
      </c>
      <c r="R82" s="144" t="s">
        <v>307</v>
      </c>
      <c r="S82" s="193">
        <v>1</v>
      </c>
      <c r="T82" s="193">
        <v>1</v>
      </c>
      <c r="U82" s="195">
        <v>1</v>
      </c>
      <c r="V82" s="195">
        <v>1</v>
      </c>
      <c r="W82" s="195">
        <v>1</v>
      </c>
      <c r="X82" s="195">
        <v>1</v>
      </c>
      <c r="Y82" s="195">
        <v>0</v>
      </c>
      <c r="Z82" s="196">
        <f t="shared" si="31"/>
        <v>6</v>
      </c>
      <c r="AA82" s="199">
        <f t="shared" si="24"/>
        <v>50</v>
      </c>
      <c r="AB82" s="199">
        <f t="shared" si="24"/>
        <v>50</v>
      </c>
      <c r="AC82" s="199">
        <f t="shared" si="23"/>
        <v>50</v>
      </c>
      <c r="AD82" s="199">
        <f t="shared" si="23"/>
        <v>50</v>
      </c>
      <c r="AE82" s="199">
        <f t="shared" si="23"/>
        <v>50</v>
      </c>
      <c r="AF82" s="199">
        <f t="shared" si="23"/>
        <v>50</v>
      </c>
      <c r="AG82" s="200">
        <f t="shared" si="32"/>
        <v>0</v>
      </c>
      <c r="AH82" s="199">
        <f t="shared" si="33"/>
        <v>85.714285714285708</v>
      </c>
      <c r="AI82" s="102"/>
    </row>
    <row r="83" spans="1:35" s="100" customFormat="1" x14ac:dyDescent="0.4">
      <c r="A83" s="131">
        <v>79</v>
      </c>
      <c r="B83" s="132" t="s">
        <v>80</v>
      </c>
      <c r="C83" s="133" t="s">
        <v>92</v>
      </c>
      <c r="D83" s="132" t="s">
        <v>195</v>
      </c>
      <c r="E83" s="192">
        <v>13</v>
      </c>
      <c r="F83" s="171">
        <v>4</v>
      </c>
      <c r="G83" s="153">
        <v>0.45</v>
      </c>
      <c r="H83" s="141">
        <v>-8052451.0599999996</v>
      </c>
      <c r="I83" s="168" t="s">
        <v>6</v>
      </c>
      <c r="J83" s="193">
        <f t="shared" si="25"/>
        <v>50</v>
      </c>
      <c r="K83" s="193">
        <f t="shared" si="26"/>
        <v>100</v>
      </c>
      <c r="L83" s="193">
        <f t="shared" si="27"/>
        <v>100</v>
      </c>
      <c r="M83" s="193">
        <f t="shared" si="28"/>
        <v>0</v>
      </c>
      <c r="N83" s="194">
        <f t="shared" si="29"/>
        <v>71.428571428571431</v>
      </c>
      <c r="O83" s="171">
        <v>4</v>
      </c>
      <c r="P83" s="152">
        <f t="shared" si="30"/>
        <v>71.428571428571431</v>
      </c>
      <c r="Q83" s="143">
        <v>-1150350.1514285714</v>
      </c>
      <c r="R83" s="169" t="s">
        <v>310</v>
      </c>
      <c r="S83" s="193">
        <v>0</v>
      </c>
      <c r="T83" s="193">
        <v>1</v>
      </c>
      <c r="U83" s="195">
        <v>1</v>
      </c>
      <c r="V83" s="195">
        <v>1</v>
      </c>
      <c r="W83" s="195">
        <v>1</v>
      </c>
      <c r="X83" s="195">
        <v>1</v>
      </c>
      <c r="Y83" s="195">
        <v>0</v>
      </c>
      <c r="Z83" s="196">
        <f t="shared" si="31"/>
        <v>5</v>
      </c>
      <c r="AA83" s="199">
        <f t="shared" si="24"/>
        <v>0</v>
      </c>
      <c r="AB83" s="199">
        <f t="shared" si="24"/>
        <v>50</v>
      </c>
      <c r="AC83" s="199">
        <f t="shared" si="23"/>
        <v>50</v>
      </c>
      <c r="AD83" s="199">
        <f t="shared" si="23"/>
        <v>50</v>
      </c>
      <c r="AE83" s="199">
        <f t="shared" si="23"/>
        <v>50</v>
      </c>
      <c r="AF83" s="199">
        <f t="shared" si="23"/>
        <v>50</v>
      </c>
      <c r="AG83" s="200">
        <f t="shared" si="32"/>
        <v>0</v>
      </c>
      <c r="AH83" s="199">
        <f t="shared" si="33"/>
        <v>71.428571428571431</v>
      </c>
      <c r="AI83" s="102"/>
    </row>
    <row r="84" spans="1:35" s="100" customFormat="1" x14ac:dyDescent="0.4">
      <c r="A84" s="131">
        <v>80</v>
      </c>
      <c r="B84" s="132" t="s">
        <v>80</v>
      </c>
      <c r="C84" s="133" t="s">
        <v>93</v>
      </c>
      <c r="D84" s="132" t="s">
        <v>196</v>
      </c>
      <c r="E84" s="192">
        <v>6</v>
      </c>
      <c r="F84" s="149">
        <v>1</v>
      </c>
      <c r="G84" s="135">
        <v>1.72</v>
      </c>
      <c r="H84" s="141">
        <v>2792878.05</v>
      </c>
      <c r="I84" s="142"/>
      <c r="J84" s="193">
        <f t="shared" si="25"/>
        <v>100</v>
      </c>
      <c r="K84" s="193">
        <f t="shared" si="26"/>
        <v>100</v>
      </c>
      <c r="L84" s="193">
        <f t="shared" si="27"/>
        <v>50</v>
      </c>
      <c r="M84" s="193">
        <f t="shared" si="28"/>
        <v>0</v>
      </c>
      <c r="N84" s="194">
        <f t="shared" si="29"/>
        <v>71.428571428571431</v>
      </c>
      <c r="O84" s="149">
        <v>1</v>
      </c>
      <c r="P84" s="152">
        <f t="shared" si="30"/>
        <v>71.428571428571431</v>
      </c>
      <c r="Q84" s="141">
        <v>398982.57857142854</v>
      </c>
      <c r="R84" s="144" t="s">
        <v>307</v>
      </c>
      <c r="S84" s="193">
        <v>1</v>
      </c>
      <c r="T84" s="193">
        <v>1</v>
      </c>
      <c r="U84" s="195">
        <v>1</v>
      </c>
      <c r="V84" s="195">
        <v>1</v>
      </c>
      <c r="W84" s="195">
        <v>1</v>
      </c>
      <c r="X84" s="195">
        <v>0</v>
      </c>
      <c r="Y84" s="195">
        <v>0</v>
      </c>
      <c r="Z84" s="196">
        <f t="shared" si="31"/>
        <v>5</v>
      </c>
      <c r="AA84" s="199">
        <f t="shared" si="24"/>
        <v>50</v>
      </c>
      <c r="AB84" s="199">
        <f t="shared" si="24"/>
        <v>50</v>
      </c>
      <c r="AC84" s="199">
        <f t="shared" si="23"/>
        <v>50</v>
      </c>
      <c r="AD84" s="199">
        <f t="shared" si="23"/>
        <v>50</v>
      </c>
      <c r="AE84" s="199">
        <f t="shared" si="23"/>
        <v>50</v>
      </c>
      <c r="AF84" s="199">
        <f t="shared" si="23"/>
        <v>0</v>
      </c>
      <c r="AG84" s="200">
        <f t="shared" si="32"/>
        <v>0</v>
      </c>
      <c r="AH84" s="199">
        <f t="shared" si="33"/>
        <v>71.428571428571431</v>
      </c>
      <c r="AI84" s="102"/>
    </row>
    <row r="85" spans="1:35" s="100" customFormat="1" x14ac:dyDescent="0.4">
      <c r="A85" s="131">
        <v>81</v>
      </c>
      <c r="B85" s="132" t="s">
        <v>80</v>
      </c>
      <c r="C85" s="133" t="s">
        <v>94</v>
      </c>
      <c r="D85" s="132" t="s">
        <v>197</v>
      </c>
      <c r="E85" s="192">
        <v>13</v>
      </c>
      <c r="F85" s="151">
        <v>1</v>
      </c>
      <c r="G85" s="135">
        <v>0.83</v>
      </c>
      <c r="H85" s="141">
        <v>-7009022.4900000002</v>
      </c>
      <c r="I85" s="142"/>
      <c r="J85" s="193">
        <f t="shared" si="25"/>
        <v>0</v>
      </c>
      <c r="K85" s="193">
        <f t="shared" si="26"/>
        <v>100</v>
      </c>
      <c r="L85" s="193">
        <f t="shared" si="27"/>
        <v>100</v>
      </c>
      <c r="M85" s="193">
        <f t="shared" si="28"/>
        <v>0</v>
      </c>
      <c r="N85" s="194">
        <f t="shared" si="29"/>
        <v>57.142857142857139</v>
      </c>
      <c r="O85" s="151">
        <v>1</v>
      </c>
      <c r="P85" s="152">
        <f t="shared" si="30"/>
        <v>57.142857142857139</v>
      </c>
      <c r="Q85" s="141">
        <v>-1001288.9271428572</v>
      </c>
      <c r="R85" s="150" t="s">
        <v>308</v>
      </c>
      <c r="S85" s="193">
        <v>0</v>
      </c>
      <c r="T85" s="193">
        <v>0</v>
      </c>
      <c r="U85" s="195">
        <v>1</v>
      </c>
      <c r="V85" s="195">
        <v>1</v>
      </c>
      <c r="W85" s="195">
        <v>1</v>
      </c>
      <c r="X85" s="195">
        <v>1</v>
      </c>
      <c r="Y85" s="195">
        <v>0</v>
      </c>
      <c r="Z85" s="196">
        <f t="shared" si="31"/>
        <v>4</v>
      </c>
      <c r="AA85" s="199">
        <f t="shared" si="24"/>
        <v>0</v>
      </c>
      <c r="AB85" s="199">
        <f t="shared" si="24"/>
        <v>0</v>
      </c>
      <c r="AC85" s="199">
        <f t="shared" si="23"/>
        <v>50</v>
      </c>
      <c r="AD85" s="199">
        <f t="shared" si="23"/>
        <v>50</v>
      </c>
      <c r="AE85" s="199">
        <f t="shared" si="23"/>
        <v>50</v>
      </c>
      <c r="AF85" s="199">
        <f t="shared" si="23"/>
        <v>50</v>
      </c>
      <c r="AG85" s="200">
        <f t="shared" si="32"/>
        <v>0</v>
      </c>
      <c r="AH85" s="199">
        <f t="shared" si="33"/>
        <v>57.142857142857139</v>
      </c>
      <c r="AI85" s="102"/>
    </row>
    <row r="86" spans="1:35" s="100" customFormat="1" x14ac:dyDescent="0.4">
      <c r="A86" s="131">
        <v>82</v>
      </c>
      <c r="B86" s="132" t="s">
        <v>80</v>
      </c>
      <c r="C86" s="133" t="s">
        <v>95</v>
      </c>
      <c r="D86" s="132" t="s">
        <v>198</v>
      </c>
      <c r="E86" s="192">
        <v>5</v>
      </c>
      <c r="F86" s="160">
        <v>3</v>
      </c>
      <c r="G86" s="135">
        <v>0.55000000000000004</v>
      </c>
      <c r="H86" s="141">
        <v>-3237831.6</v>
      </c>
      <c r="I86" s="142"/>
      <c r="J86" s="193">
        <f t="shared" si="25"/>
        <v>0</v>
      </c>
      <c r="K86" s="193">
        <f t="shared" si="26"/>
        <v>100</v>
      </c>
      <c r="L86" s="193">
        <f t="shared" si="27"/>
        <v>100</v>
      </c>
      <c r="M86" s="193">
        <f t="shared" si="28"/>
        <v>0</v>
      </c>
      <c r="N86" s="194">
        <f t="shared" si="29"/>
        <v>57.142857142857139</v>
      </c>
      <c r="O86" s="160">
        <v>3</v>
      </c>
      <c r="P86" s="152">
        <f t="shared" si="30"/>
        <v>57.142857142857139</v>
      </c>
      <c r="Q86" s="141">
        <v>-462547.37142857147</v>
      </c>
      <c r="R86" s="150" t="s">
        <v>308</v>
      </c>
      <c r="S86" s="193">
        <v>0</v>
      </c>
      <c r="T86" s="193">
        <v>0</v>
      </c>
      <c r="U86" s="195">
        <v>1</v>
      </c>
      <c r="V86" s="195">
        <v>1</v>
      </c>
      <c r="W86" s="195">
        <v>1</v>
      </c>
      <c r="X86" s="195">
        <v>1</v>
      </c>
      <c r="Y86" s="195">
        <v>0</v>
      </c>
      <c r="Z86" s="196">
        <f t="shared" si="31"/>
        <v>4</v>
      </c>
      <c r="AA86" s="199">
        <f t="shared" si="24"/>
        <v>0</v>
      </c>
      <c r="AB86" s="199">
        <f t="shared" si="24"/>
        <v>0</v>
      </c>
      <c r="AC86" s="199">
        <f t="shared" si="23"/>
        <v>50</v>
      </c>
      <c r="AD86" s="199">
        <f t="shared" si="23"/>
        <v>50</v>
      </c>
      <c r="AE86" s="199">
        <f t="shared" si="23"/>
        <v>50</v>
      </c>
      <c r="AF86" s="199">
        <f t="shared" si="23"/>
        <v>50</v>
      </c>
      <c r="AG86" s="200">
        <f t="shared" si="32"/>
        <v>0</v>
      </c>
      <c r="AH86" s="199">
        <f t="shared" si="33"/>
        <v>57.142857142857139</v>
      </c>
      <c r="AI86" s="102"/>
    </row>
    <row r="87" spans="1:35" s="100" customFormat="1" x14ac:dyDescent="0.4">
      <c r="A87" s="131">
        <v>83</v>
      </c>
      <c r="B87" s="132" t="s">
        <v>80</v>
      </c>
      <c r="C87" s="133" t="s">
        <v>96</v>
      </c>
      <c r="D87" s="132" t="s">
        <v>199</v>
      </c>
      <c r="E87" s="192">
        <v>5</v>
      </c>
      <c r="F87" s="160">
        <v>3</v>
      </c>
      <c r="G87" s="135">
        <v>0.52</v>
      </c>
      <c r="H87" s="141">
        <v>-1021479.35</v>
      </c>
      <c r="I87" s="142"/>
      <c r="J87" s="193">
        <f t="shared" si="25"/>
        <v>50</v>
      </c>
      <c r="K87" s="193">
        <f t="shared" si="26"/>
        <v>100</v>
      </c>
      <c r="L87" s="193">
        <f t="shared" si="27"/>
        <v>0</v>
      </c>
      <c r="M87" s="193">
        <f t="shared" si="28"/>
        <v>0</v>
      </c>
      <c r="N87" s="194">
        <f t="shared" si="29"/>
        <v>42.857142857142854</v>
      </c>
      <c r="O87" s="160">
        <v>3</v>
      </c>
      <c r="P87" s="148">
        <f t="shared" si="30"/>
        <v>42.857142857142854</v>
      </c>
      <c r="Q87" s="141">
        <v>-145925.62142857144</v>
      </c>
      <c r="R87" s="150" t="s">
        <v>308</v>
      </c>
      <c r="S87" s="193">
        <v>0</v>
      </c>
      <c r="T87" s="193">
        <v>1</v>
      </c>
      <c r="U87" s="195">
        <v>1</v>
      </c>
      <c r="V87" s="195">
        <v>1</v>
      </c>
      <c r="W87" s="195">
        <v>0</v>
      </c>
      <c r="X87" s="195">
        <v>0</v>
      </c>
      <c r="Y87" s="195">
        <v>0</v>
      </c>
      <c r="Z87" s="196">
        <f t="shared" si="31"/>
        <v>3</v>
      </c>
      <c r="AA87" s="199">
        <f t="shared" si="24"/>
        <v>0</v>
      </c>
      <c r="AB87" s="199">
        <f t="shared" si="24"/>
        <v>50</v>
      </c>
      <c r="AC87" s="199">
        <f t="shared" si="23"/>
        <v>50</v>
      </c>
      <c r="AD87" s="199">
        <f t="shared" si="23"/>
        <v>50</v>
      </c>
      <c r="AE87" s="199">
        <f t="shared" si="23"/>
        <v>0</v>
      </c>
      <c r="AF87" s="199">
        <f t="shared" si="23"/>
        <v>0</v>
      </c>
      <c r="AG87" s="200">
        <f t="shared" si="32"/>
        <v>0</v>
      </c>
      <c r="AH87" s="199">
        <f t="shared" si="33"/>
        <v>42.857142857142854</v>
      </c>
      <c r="AI87" s="102"/>
    </row>
    <row r="88" spans="1:35" s="100" customFormat="1" x14ac:dyDescent="0.4">
      <c r="A88" s="131">
        <v>84</v>
      </c>
      <c r="B88" s="132" t="s">
        <v>80</v>
      </c>
      <c r="C88" s="133" t="s">
        <v>97</v>
      </c>
      <c r="D88" s="132" t="s">
        <v>200</v>
      </c>
      <c r="E88" s="192">
        <v>5</v>
      </c>
      <c r="F88" s="147">
        <v>1</v>
      </c>
      <c r="G88" s="135">
        <v>0.9</v>
      </c>
      <c r="H88" s="141">
        <v>1752369.93</v>
      </c>
      <c r="I88" s="142"/>
      <c r="J88" s="193">
        <f t="shared" si="25"/>
        <v>50</v>
      </c>
      <c r="K88" s="193">
        <f t="shared" si="26"/>
        <v>100</v>
      </c>
      <c r="L88" s="193">
        <f t="shared" si="27"/>
        <v>50</v>
      </c>
      <c r="M88" s="193">
        <f t="shared" si="28"/>
        <v>0</v>
      </c>
      <c r="N88" s="194">
        <f t="shared" si="29"/>
        <v>57.142857142857139</v>
      </c>
      <c r="O88" s="147">
        <v>1</v>
      </c>
      <c r="P88" s="152">
        <f t="shared" si="30"/>
        <v>57.142857142857139</v>
      </c>
      <c r="Q88" s="141">
        <v>250338.56142857141</v>
      </c>
      <c r="R88" s="144" t="s">
        <v>307</v>
      </c>
      <c r="S88" s="193">
        <v>0</v>
      </c>
      <c r="T88" s="193">
        <v>1</v>
      </c>
      <c r="U88" s="195">
        <v>1</v>
      </c>
      <c r="V88" s="195">
        <v>1</v>
      </c>
      <c r="W88" s="195">
        <v>1</v>
      </c>
      <c r="X88" s="195">
        <v>0</v>
      </c>
      <c r="Y88" s="195">
        <v>0</v>
      </c>
      <c r="Z88" s="196">
        <f t="shared" si="31"/>
        <v>4</v>
      </c>
      <c r="AA88" s="199">
        <f t="shared" si="24"/>
        <v>0</v>
      </c>
      <c r="AB88" s="199">
        <f t="shared" si="24"/>
        <v>50</v>
      </c>
      <c r="AC88" s="199">
        <f t="shared" si="23"/>
        <v>50</v>
      </c>
      <c r="AD88" s="199">
        <f t="shared" si="23"/>
        <v>50</v>
      </c>
      <c r="AE88" s="199">
        <f t="shared" si="23"/>
        <v>50</v>
      </c>
      <c r="AF88" s="199">
        <f t="shared" si="23"/>
        <v>0</v>
      </c>
      <c r="AG88" s="200">
        <f t="shared" si="32"/>
        <v>0</v>
      </c>
      <c r="AH88" s="199">
        <f t="shared" si="33"/>
        <v>57.142857142857139</v>
      </c>
      <c r="AI88" s="102"/>
    </row>
    <row r="89" spans="1:35" s="100" customFormat="1" x14ac:dyDescent="0.4">
      <c r="A89" s="131">
        <v>85</v>
      </c>
      <c r="B89" s="132" t="s">
        <v>80</v>
      </c>
      <c r="C89" s="133" t="s">
        <v>98</v>
      </c>
      <c r="D89" s="132" t="s">
        <v>201</v>
      </c>
      <c r="E89" s="192">
        <v>5</v>
      </c>
      <c r="F89" s="149">
        <v>1</v>
      </c>
      <c r="G89" s="135">
        <v>0.85</v>
      </c>
      <c r="H89" s="141">
        <v>-550333.38</v>
      </c>
      <c r="I89" s="142"/>
      <c r="J89" s="193">
        <f t="shared" si="25"/>
        <v>50</v>
      </c>
      <c r="K89" s="193">
        <f t="shared" si="26"/>
        <v>100</v>
      </c>
      <c r="L89" s="193">
        <f t="shared" si="27"/>
        <v>100</v>
      </c>
      <c r="M89" s="193">
        <f t="shared" si="28"/>
        <v>100</v>
      </c>
      <c r="N89" s="194">
        <f t="shared" si="29"/>
        <v>85.714285714285708</v>
      </c>
      <c r="O89" s="149">
        <v>1</v>
      </c>
      <c r="P89" s="152">
        <f t="shared" si="30"/>
        <v>85.714285714285708</v>
      </c>
      <c r="Q89" s="143">
        <v>-78619.054285714286</v>
      </c>
      <c r="R89" s="144" t="s">
        <v>307</v>
      </c>
      <c r="S89" s="193">
        <v>0</v>
      </c>
      <c r="T89" s="193">
        <v>1</v>
      </c>
      <c r="U89" s="195">
        <v>1</v>
      </c>
      <c r="V89" s="195">
        <v>1</v>
      </c>
      <c r="W89" s="195">
        <v>1</v>
      </c>
      <c r="X89" s="195">
        <v>1</v>
      </c>
      <c r="Y89" s="195">
        <v>1</v>
      </c>
      <c r="Z89" s="196">
        <f t="shared" si="31"/>
        <v>6</v>
      </c>
      <c r="AA89" s="199">
        <f t="shared" si="24"/>
        <v>0</v>
      </c>
      <c r="AB89" s="199">
        <f t="shared" si="24"/>
        <v>50</v>
      </c>
      <c r="AC89" s="199">
        <f t="shared" si="23"/>
        <v>50</v>
      </c>
      <c r="AD89" s="199">
        <f t="shared" si="23"/>
        <v>50</v>
      </c>
      <c r="AE89" s="199">
        <f t="shared" si="23"/>
        <v>50</v>
      </c>
      <c r="AF89" s="199">
        <f t="shared" si="23"/>
        <v>50</v>
      </c>
      <c r="AG89" s="200">
        <f t="shared" si="32"/>
        <v>100</v>
      </c>
      <c r="AH89" s="199">
        <f t="shared" si="33"/>
        <v>85.714285714285708</v>
      </c>
      <c r="AI89" s="102"/>
    </row>
    <row r="90" spans="1:35" s="100" customFormat="1" x14ac:dyDescent="0.4">
      <c r="A90" s="131">
        <v>86</v>
      </c>
      <c r="B90" s="132" t="s">
        <v>80</v>
      </c>
      <c r="C90" s="133" t="s">
        <v>99</v>
      </c>
      <c r="D90" s="132" t="s">
        <v>202</v>
      </c>
      <c r="E90" s="192">
        <v>13</v>
      </c>
      <c r="F90" s="171">
        <v>4</v>
      </c>
      <c r="G90" s="153">
        <v>0.33</v>
      </c>
      <c r="H90" s="141">
        <v>6613096.5899999999</v>
      </c>
      <c r="I90" s="168" t="s">
        <v>209</v>
      </c>
      <c r="J90" s="193">
        <f t="shared" si="25"/>
        <v>100</v>
      </c>
      <c r="K90" s="193">
        <f t="shared" si="26"/>
        <v>100</v>
      </c>
      <c r="L90" s="193">
        <f t="shared" si="27"/>
        <v>100</v>
      </c>
      <c r="M90" s="193">
        <f t="shared" si="28"/>
        <v>0</v>
      </c>
      <c r="N90" s="194">
        <f t="shared" si="29"/>
        <v>85.714285714285708</v>
      </c>
      <c r="O90" s="171">
        <v>4</v>
      </c>
      <c r="P90" s="152">
        <f t="shared" si="30"/>
        <v>85.714285714285708</v>
      </c>
      <c r="Q90" s="143">
        <v>944728.08428571431</v>
      </c>
      <c r="R90" s="169" t="s">
        <v>310</v>
      </c>
      <c r="S90" s="193">
        <v>1</v>
      </c>
      <c r="T90" s="193">
        <v>1</v>
      </c>
      <c r="U90" s="195">
        <v>1</v>
      </c>
      <c r="V90" s="195">
        <v>1</v>
      </c>
      <c r="W90" s="195">
        <v>1</v>
      </c>
      <c r="X90" s="195">
        <v>1</v>
      </c>
      <c r="Y90" s="195">
        <v>0</v>
      </c>
      <c r="Z90" s="196">
        <f t="shared" si="31"/>
        <v>6</v>
      </c>
      <c r="AA90" s="199">
        <f t="shared" si="24"/>
        <v>50</v>
      </c>
      <c r="AB90" s="199">
        <f t="shared" si="24"/>
        <v>50</v>
      </c>
      <c r="AC90" s="199">
        <f t="shared" si="23"/>
        <v>50</v>
      </c>
      <c r="AD90" s="199">
        <f t="shared" si="23"/>
        <v>50</v>
      </c>
      <c r="AE90" s="199">
        <f t="shared" si="23"/>
        <v>50</v>
      </c>
      <c r="AF90" s="199">
        <f t="shared" si="23"/>
        <v>50</v>
      </c>
      <c r="AG90" s="200">
        <f t="shared" si="32"/>
        <v>0</v>
      </c>
      <c r="AH90" s="199">
        <f t="shared" si="33"/>
        <v>85.714285714285708</v>
      </c>
      <c r="AI90" s="102"/>
    </row>
    <row r="91" spans="1:35" s="100" customFormat="1" x14ac:dyDescent="0.4">
      <c r="A91" s="131">
        <v>87</v>
      </c>
      <c r="B91" s="132" t="s">
        <v>80</v>
      </c>
      <c r="C91" s="133" t="s">
        <v>100</v>
      </c>
      <c r="D91" s="132" t="s">
        <v>203</v>
      </c>
      <c r="E91" s="192">
        <v>5</v>
      </c>
      <c r="F91" s="160">
        <v>3</v>
      </c>
      <c r="G91" s="135">
        <v>0.61</v>
      </c>
      <c r="H91" s="141">
        <v>2777504.42</v>
      </c>
      <c r="I91" s="142"/>
      <c r="J91" s="193">
        <f t="shared" si="25"/>
        <v>0</v>
      </c>
      <c r="K91" s="193">
        <f t="shared" si="26"/>
        <v>100</v>
      </c>
      <c r="L91" s="193">
        <f t="shared" si="27"/>
        <v>50</v>
      </c>
      <c r="M91" s="193">
        <f t="shared" si="28"/>
        <v>0</v>
      </c>
      <c r="N91" s="194">
        <f t="shared" si="29"/>
        <v>42.857142857142854</v>
      </c>
      <c r="O91" s="160">
        <v>3</v>
      </c>
      <c r="P91" s="148">
        <f t="shared" si="30"/>
        <v>42.857142857142854</v>
      </c>
      <c r="Q91" s="141">
        <v>396786.34571428568</v>
      </c>
      <c r="R91" s="150" t="s">
        <v>308</v>
      </c>
      <c r="S91" s="193">
        <v>0</v>
      </c>
      <c r="T91" s="193">
        <v>0</v>
      </c>
      <c r="U91" s="195">
        <v>1</v>
      </c>
      <c r="V91" s="195">
        <v>1</v>
      </c>
      <c r="W91" s="195">
        <v>1</v>
      </c>
      <c r="X91" s="195">
        <v>0</v>
      </c>
      <c r="Y91" s="195">
        <v>0</v>
      </c>
      <c r="Z91" s="196">
        <f t="shared" si="31"/>
        <v>3</v>
      </c>
      <c r="AA91" s="199">
        <f t="shared" si="24"/>
        <v>0</v>
      </c>
      <c r="AB91" s="199">
        <f t="shared" si="24"/>
        <v>0</v>
      </c>
      <c r="AC91" s="199">
        <f t="shared" si="23"/>
        <v>50</v>
      </c>
      <c r="AD91" s="199">
        <f t="shared" si="23"/>
        <v>50</v>
      </c>
      <c r="AE91" s="199">
        <f t="shared" si="23"/>
        <v>50</v>
      </c>
      <c r="AF91" s="199">
        <f t="shared" si="23"/>
        <v>0</v>
      </c>
      <c r="AG91" s="200">
        <f t="shared" si="32"/>
        <v>0</v>
      </c>
      <c r="AH91" s="199">
        <f t="shared" si="33"/>
        <v>42.857142857142854</v>
      </c>
      <c r="AI91" s="102"/>
    </row>
    <row r="92" spans="1:35" s="100" customFormat="1" x14ac:dyDescent="0.4">
      <c r="A92" s="131">
        <v>88</v>
      </c>
      <c r="B92" s="132" t="s">
        <v>80</v>
      </c>
      <c r="C92" s="133" t="s">
        <v>101</v>
      </c>
      <c r="D92" s="132" t="s">
        <v>204</v>
      </c>
      <c r="E92" s="192">
        <v>3</v>
      </c>
      <c r="F92" s="147">
        <v>1</v>
      </c>
      <c r="G92" s="135">
        <v>1.53</v>
      </c>
      <c r="H92" s="141">
        <v>1975632.08</v>
      </c>
      <c r="I92" s="142"/>
      <c r="J92" s="193">
        <f t="shared" si="25"/>
        <v>50</v>
      </c>
      <c r="K92" s="193">
        <f t="shared" si="26"/>
        <v>100</v>
      </c>
      <c r="L92" s="193">
        <f t="shared" si="27"/>
        <v>100</v>
      </c>
      <c r="M92" s="193">
        <f t="shared" si="28"/>
        <v>0</v>
      </c>
      <c r="N92" s="194">
        <f t="shared" si="29"/>
        <v>71.428571428571431</v>
      </c>
      <c r="O92" s="147">
        <v>1</v>
      </c>
      <c r="P92" s="152">
        <f t="shared" si="30"/>
        <v>71.428571428571431</v>
      </c>
      <c r="Q92" s="143">
        <v>282233.15428571432</v>
      </c>
      <c r="R92" s="144" t="s">
        <v>307</v>
      </c>
      <c r="S92" s="193">
        <v>0</v>
      </c>
      <c r="T92" s="193">
        <v>1</v>
      </c>
      <c r="U92" s="195">
        <v>1</v>
      </c>
      <c r="V92" s="195">
        <v>1</v>
      </c>
      <c r="W92" s="195">
        <v>1</v>
      </c>
      <c r="X92" s="195">
        <v>1</v>
      </c>
      <c r="Y92" s="195">
        <v>0</v>
      </c>
      <c r="Z92" s="196">
        <f t="shared" si="31"/>
        <v>5</v>
      </c>
      <c r="AA92" s="199">
        <f t="shared" si="24"/>
        <v>0</v>
      </c>
      <c r="AB92" s="199">
        <f t="shared" si="24"/>
        <v>50</v>
      </c>
      <c r="AC92" s="199">
        <f t="shared" si="23"/>
        <v>50</v>
      </c>
      <c r="AD92" s="199">
        <f t="shared" si="23"/>
        <v>50</v>
      </c>
      <c r="AE92" s="199">
        <f t="shared" si="23"/>
        <v>50</v>
      </c>
      <c r="AF92" s="199">
        <f t="shared" si="23"/>
        <v>50</v>
      </c>
      <c r="AG92" s="200">
        <f t="shared" si="32"/>
        <v>0</v>
      </c>
      <c r="AH92" s="199">
        <f t="shared" si="33"/>
        <v>71.428571428571431</v>
      </c>
      <c r="AI92" s="102"/>
    </row>
  </sheetData>
  <autoFilter ref="A4:AV92" xr:uid="{5DD62DF4-E9BA-4842-99A8-498FF2870394}"/>
  <mergeCells count="9">
    <mergeCell ref="O3:R3"/>
    <mergeCell ref="S3:Z3"/>
    <mergeCell ref="AA3:AH3"/>
    <mergeCell ref="A3:A4"/>
    <mergeCell ref="B3:B4"/>
    <mergeCell ref="C3:C4"/>
    <mergeCell ref="D3:D4"/>
    <mergeCell ref="F3:I3"/>
    <mergeCell ref="J3:N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AFEB7-4A1E-49D1-86D8-2E684BE0B12C}">
  <dimension ref="A2:AH93"/>
  <sheetViews>
    <sheetView tabSelected="1" zoomScale="70" zoomScaleNormal="70" workbookViewId="0">
      <pane xSplit="4" ySplit="4" topLeftCell="J5" activePane="bottomRight" state="frozen"/>
      <selection pane="topRight" activeCell="E1" sqref="E1"/>
      <selection pane="bottomLeft" activeCell="A5" sqref="A5"/>
      <selection pane="bottomRight" activeCell="J9" sqref="J9"/>
    </sheetView>
  </sheetViews>
  <sheetFormatPr defaultColWidth="9" defaultRowHeight="21" x14ac:dyDescent="0.4"/>
  <cols>
    <col min="1" max="1" width="4.5" style="104" customWidth="1"/>
    <col min="2" max="2" width="10" style="100" customWidth="1"/>
    <col min="3" max="3" width="5.59765625" style="100" customWidth="1"/>
    <col min="4" max="4" width="13.19921875" style="100" customWidth="1"/>
    <col min="5" max="5" width="7.19921875" style="102" customWidth="1"/>
    <col min="6" max="6" width="11" style="101" customWidth="1"/>
    <col min="7" max="7" width="14.09765625" style="101" customWidth="1"/>
    <col min="8" max="9" width="14.8984375" style="102" customWidth="1"/>
    <col min="10" max="10" width="11.8984375" style="100" customWidth="1"/>
    <col min="11" max="14" width="9" style="100"/>
    <col min="15" max="16" width="12.59765625" style="100" customWidth="1"/>
    <col min="17" max="17" width="15.296875" style="100" customWidth="1"/>
    <col min="18" max="18" width="36.296875" style="100" customWidth="1"/>
    <col min="19" max="23" width="10.59765625" style="100" customWidth="1"/>
    <col min="24" max="24" width="13.69921875" style="100" customWidth="1"/>
    <col min="25" max="26" width="10.59765625" style="100" customWidth="1"/>
    <col min="27" max="33" width="9" style="100"/>
    <col min="34" max="34" width="19.09765625" style="100" customWidth="1"/>
    <col min="35" max="16384" width="9" style="100"/>
  </cols>
  <sheetData>
    <row r="2" spans="1:34" x14ac:dyDescent="0.4">
      <c r="A2" s="99" t="s">
        <v>210</v>
      </c>
      <c r="B2" s="99"/>
      <c r="C2" s="99"/>
      <c r="D2" s="99"/>
      <c r="E2" s="178"/>
      <c r="F2" s="99"/>
      <c r="G2" s="99"/>
      <c r="H2" s="99"/>
      <c r="O2" s="99"/>
      <c r="P2" s="99"/>
      <c r="Q2" s="99"/>
      <c r="R2" s="99"/>
    </row>
    <row r="3" spans="1:34" x14ac:dyDescent="0.4">
      <c r="A3" s="112" t="s">
        <v>0</v>
      </c>
      <c r="B3" s="113" t="s">
        <v>1</v>
      </c>
      <c r="C3" s="113" t="s">
        <v>2</v>
      </c>
      <c r="D3" s="113" t="s">
        <v>3</v>
      </c>
      <c r="E3" s="179"/>
      <c r="F3" s="180" t="s">
        <v>103</v>
      </c>
      <c r="G3" s="181"/>
      <c r="H3" s="181"/>
      <c r="I3" s="182"/>
      <c r="J3" s="65" t="s">
        <v>117</v>
      </c>
      <c r="K3" s="65"/>
      <c r="L3" s="65"/>
      <c r="M3" s="65"/>
      <c r="N3" s="65"/>
      <c r="O3" s="117" t="s">
        <v>274</v>
      </c>
      <c r="P3" s="118"/>
      <c r="Q3" s="118"/>
      <c r="R3" s="119"/>
      <c r="S3" s="183" t="s">
        <v>105</v>
      </c>
      <c r="T3" s="184"/>
      <c r="U3" s="184"/>
      <c r="V3" s="184"/>
      <c r="W3" s="184"/>
      <c r="X3" s="184"/>
      <c r="Y3" s="184"/>
      <c r="Z3" s="185"/>
      <c r="AA3" s="183" t="s">
        <v>121</v>
      </c>
      <c r="AB3" s="184"/>
      <c r="AC3" s="184"/>
      <c r="AD3" s="184"/>
      <c r="AE3" s="184"/>
      <c r="AF3" s="184"/>
      <c r="AG3" s="184"/>
      <c r="AH3" s="185"/>
    </row>
    <row r="4" spans="1:34" s="130" customFormat="1" ht="63" x14ac:dyDescent="0.25">
      <c r="A4" s="121"/>
      <c r="B4" s="122"/>
      <c r="C4" s="122"/>
      <c r="D4" s="122"/>
      <c r="E4" s="186" t="s">
        <v>205</v>
      </c>
      <c r="F4" s="187" t="s">
        <v>104</v>
      </c>
      <c r="G4" s="125" t="s">
        <v>211</v>
      </c>
      <c r="H4" s="21" t="s">
        <v>5</v>
      </c>
      <c r="I4" s="188" t="s">
        <v>4</v>
      </c>
      <c r="J4" s="189" t="s">
        <v>112</v>
      </c>
      <c r="K4" s="190" t="s">
        <v>113</v>
      </c>
      <c r="L4" s="125" t="s">
        <v>114</v>
      </c>
      <c r="M4" s="127" t="s">
        <v>111</v>
      </c>
      <c r="N4" s="128" t="s">
        <v>206</v>
      </c>
      <c r="O4" s="127" t="s">
        <v>118</v>
      </c>
      <c r="P4" s="128" t="s">
        <v>116</v>
      </c>
      <c r="Q4" s="125" t="s">
        <v>304</v>
      </c>
      <c r="R4" s="127" t="s">
        <v>119</v>
      </c>
      <c r="S4" s="191" t="s">
        <v>106</v>
      </c>
      <c r="T4" s="191" t="s">
        <v>107</v>
      </c>
      <c r="U4" s="190" t="s">
        <v>108</v>
      </c>
      <c r="V4" s="190" t="s">
        <v>108</v>
      </c>
      <c r="W4" s="125" t="s">
        <v>109</v>
      </c>
      <c r="X4" s="125" t="s">
        <v>110</v>
      </c>
      <c r="Y4" s="127" t="s">
        <v>111</v>
      </c>
      <c r="Z4" s="127" t="s">
        <v>122</v>
      </c>
      <c r="AA4" s="191" t="s">
        <v>106</v>
      </c>
      <c r="AB4" s="191" t="s">
        <v>107</v>
      </c>
      <c r="AC4" s="190" t="s">
        <v>108</v>
      </c>
      <c r="AD4" s="190" t="s">
        <v>108</v>
      </c>
      <c r="AE4" s="125" t="s">
        <v>109</v>
      </c>
      <c r="AF4" s="125" t="s">
        <v>110</v>
      </c>
      <c r="AG4" s="127" t="s">
        <v>111</v>
      </c>
      <c r="AH4" s="128" t="s">
        <v>207</v>
      </c>
    </row>
    <row r="5" spans="1:34" x14ac:dyDescent="0.4">
      <c r="A5" s="131">
        <v>1</v>
      </c>
      <c r="B5" s="132" t="s">
        <v>7</v>
      </c>
      <c r="C5" s="133" t="s">
        <v>8</v>
      </c>
      <c r="D5" s="132" t="s">
        <v>123</v>
      </c>
      <c r="E5" s="192">
        <v>16</v>
      </c>
      <c r="F5" s="149">
        <v>1</v>
      </c>
      <c r="G5" s="135">
        <v>0.78</v>
      </c>
      <c r="H5" s="141">
        <v>67276773.650000006</v>
      </c>
      <c r="I5" s="142"/>
      <c r="J5" s="193">
        <f t="shared" ref="J5:J36" si="0">AA5+AB5</f>
        <v>100</v>
      </c>
      <c r="K5" s="193">
        <f t="shared" ref="K5:K36" si="1">AC5+AD5</f>
        <v>100</v>
      </c>
      <c r="L5" s="193">
        <f t="shared" ref="L5:L36" si="2">AE5+AF5</f>
        <v>0</v>
      </c>
      <c r="M5" s="193">
        <f t="shared" ref="M5:M36" si="3">AG5</f>
        <v>100</v>
      </c>
      <c r="N5" s="194">
        <f t="shared" ref="N5:N36" si="4">(S5+T5+U5+V5+W5+X5+Y5)/7*100</f>
        <v>71.428571428571431</v>
      </c>
      <c r="O5" s="149">
        <v>1</v>
      </c>
      <c r="P5" s="152">
        <f>N5</f>
        <v>71.428571428571431</v>
      </c>
      <c r="Q5" s="141">
        <f t="shared" ref="Q5:Q36" si="5">H5/6</f>
        <v>11212795.608333334</v>
      </c>
      <c r="R5" s="203" t="s">
        <v>241</v>
      </c>
      <c r="S5" s="196">
        <v>1</v>
      </c>
      <c r="T5" s="196">
        <v>1</v>
      </c>
      <c r="U5" s="204">
        <v>1</v>
      </c>
      <c r="V5" s="204">
        <v>1</v>
      </c>
      <c r="W5" s="196">
        <v>0</v>
      </c>
      <c r="X5" s="196">
        <v>0</v>
      </c>
      <c r="Y5" s="196">
        <v>1</v>
      </c>
      <c r="Z5" s="196">
        <f>S5+T5+U5+V5+W5+X5+Y5</f>
        <v>5</v>
      </c>
      <c r="AA5" s="199">
        <f t="shared" ref="AA5:AF5" si="6">IF(S5=1,50,0)</f>
        <v>50</v>
      </c>
      <c r="AB5" s="199">
        <f t="shared" si="6"/>
        <v>50</v>
      </c>
      <c r="AC5" s="199">
        <f t="shared" si="6"/>
        <v>50</v>
      </c>
      <c r="AD5" s="199">
        <f t="shared" si="6"/>
        <v>50</v>
      </c>
      <c r="AE5" s="199">
        <f t="shared" si="6"/>
        <v>0</v>
      </c>
      <c r="AF5" s="199">
        <f t="shared" si="6"/>
        <v>0</v>
      </c>
      <c r="AG5" s="200">
        <f>IF(Y5=1,100,0)</f>
        <v>100</v>
      </c>
      <c r="AH5" s="199">
        <f>Z5/7*100</f>
        <v>71.428571428571431</v>
      </c>
    </row>
    <row r="6" spans="1:34" x14ac:dyDescent="0.4">
      <c r="A6" s="131">
        <v>2</v>
      </c>
      <c r="B6" s="132" t="s">
        <v>7</v>
      </c>
      <c r="C6" s="133" t="s">
        <v>9</v>
      </c>
      <c r="D6" s="132" t="s">
        <v>124</v>
      </c>
      <c r="E6" s="192">
        <v>6</v>
      </c>
      <c r="F6" s="149">
        <v>1</v>
      </c>
      <c r="G6" s="135">
        <v>2.35</v>
      </c>
      <c r="H6" s="141">
        <v>-5190183.6500000004</v>
      </c>
      <c r="I6" s="142"/>
      <c r="J6" s="193">
        <f t="shared" si="0"/>
        <v>50</v>
      </c>
      <c r="K6" s="193">
        <f t="shared" si="1"/>
        <v>50</v>
      </c>
      <c r="L6" s="193">
        <f t="shared" si="2"/>
        <v>100</v>
      </c>
      <c r="M6" s="193">
        <f t="shared" si="3"/>
        <v>0</v>
      </c>
      <c r="N6" s="194">
        <f t="shared" si="4"/>
        <v>57.142857142857139</v>
      </c>
      <c r="O6" s="149">
        <v>1</v>
      </c>
      <c r="P6" s="152">
        <f t="shared" ref="P6:P69" si="7">N6</f>
        <v>57.142857142857139</v>
      </c>
      <c r="Q6" s="141">
        <f t="shared" si="5"/>
        <v>-865030.6083333334</v>
      </c>
      <c r="R6" s="203" t="s">
        <v>241</v>
      </c>
      <c r="S6" s="196">
        <v>0</v>
      </c>
      <c r="T6" s="196">
        <v>1</v>
      </c>
      <c r="U6" s="204">
        <v>0</v>
      </c>
      <c r="V6" s="204">
        <v>1</v>
      </c>
      <c r="W6" s="196">
        <v>1</v>
      </c>
      <c r="X6" s="196">
        <v>1</v>
      </c>
      <c r="Y6" s="196">
        <v>0</v>
      </c>
      <c r="Z6" s="196">
        <f t="shared" ref="Z6:Z69" si="8">S6+T6+U6+V6+W6+X6+Y6</f>
        <v>4</v>
      </c>
      <c r="AA6" s="199">
        <f t="shared" ref="AA6:AA69" si="9">IF(S6=1,50,0)</f>
        <v>0</v>
      </c>
      <c r="AB6" s="199">
        <f t="shared" ref="AB6:AB69" si="10">IF(T6=1,50,0)</f>
        <v>50</v>
      </c>
      <c r="AC6" s="199">
        <f t="shared" ref="AC6:AC69" si="11">IF(U6=1,50,0)</f>
        <v>0</v>
      </c>
      <c r="AD6" s="199">
        <f t="shared" ref="AD6:AD69" si="12">IF(V6=1,50,0)</f>
        <v>50</v>
      </c>
      <c r="AE6" s="199">
        <f t="shared" ref="AE6:AE69" si="13">IF(W6=1,50,0)</f>
        <v>50</v>
      </c>
      <c r="AF6" s="199">
        <f t="shared" ref="AF6:AF69" si="14">IF(X6=1,50,0)</f>
        <v>50</v>
      </c>
      <c r="AG6" s="200">
        <f t="shared" ref="AG6:AG69" si="15">IF(Y6=1,100,0)</f>
        <v>0</v>
      </c>
      <c r="AH6" s="199">
        <f t="shared" ref="AH6:AH69" si="16">Z6/7*100</f>
        <v>57.142857142857139</v>
      </c>
    </row>
    <row r="7" spans="1:34" x14ac:dyDescent="0.4">
      <c r="A7" s="131">
        <v>3</v>
      </c>
      <c r="B7" s="132" t="s">
        <v>7</v>
      </c>
      <c r="C7" s="133" t="s">
        <v>10</v>
      </c>
      <c r="D7" s="132" t="s">
        <v>125</v>
      </c>
      <c r="E7" s="192">
        <v>6</v>
      </c>
      <c r="F7" s="149">
        <v>1</v>
      </c>
      <c r="G7" s="135">
        <v>2.38</v>
      </c>
      <c r="H7" s="141">
        <v>-4534222.21</v>
      </c>
      <c r="I7" s="142"/>
      <c r="J7" s="193">
        <f t="shared" si="0"/>
        <v>0</v>
      </c>
      <c r="K7" s="193">
        <f t="shared" si="1"/>
        <v>100</v>
      </c>
      <c r="L7" s="193">
        <f t="shared" si="2"/>
        <v>0</v>
      </c>
      <c r="M7" s="193">
        <f t="shared" si="3"/>
        <v>0</v>
      </c>
      <c r="N7" s="194">
        <f t="shared" si="4"/>
        <v>28.571428571428569</v>
      </c>
      <c r="O7" s="149">
        <v>1</v>
      </c>
      <c r="P7" s="148">
        <f t="shared" si="7"/>
        <v>28.571428571428569</v>
      </c>
      <c r="Q7" s="141">
        <f t="shared" si="5"/>
        <v>-755703.70166666666</v>
      </c>
      <c r="R7" s="203" t="s">
        <v>241</v>
      </c>
      <c r="S7" s="196">
        <v>0</v>
      </c>
      <c r="T7" s="196">
        <v>0</v>
      </c>
      <c r="U7" s="204">
        <v>1</v>
      </c>
      <c r="V7" s="204">
        <v>1</v>
      </c>
      <c r="W7" s="196">
        <v>0</v>
      </c>
      <c r="X7" s="196">
        <v>0</v>
      </c>
      <c r="Y7" s="196">
        <v>0</v>
      </c>
      <c r="Z7" s="196">
        <f t="shared" si="8"/>
        <v>2</v>
      </c>
      <c r="AA7" s="199">
        <f t="shared" si="9"/>
        <v>0</v>
      </c>
      <c r="AB7" s="199">
        <f t="shared" si="10"/>
        <v>0</v>
      </c>
      <c r="AC7" s="199">
        <f t="shared" si="11"/>
        <v>50</v>
      </c>
      <c r="AD7" s="199">
        <f t="shared" si="12"/>
        <v>50</v>
      </c>
      <c r="AE7" s="199">
        <f t="shared" si="13"/>
        <v>0</v>
      </c>
      <c r="AF7" s="199">
        <f t="shared" si="14"/>
        <v>0</v>
      </c>
      <c r="AG7" s="200">
        <f t="shared" si="15"/>
        <v>0</v>
      </c>
      <c r="AH7" s="199">
        <f t="shared" si="16"/>
        <v>28.571428571428569</v>
      </c>
    </row>
    <row r="8" spans="1:34" x14ac:dyDescent="0.4">
      <c r="A8" s="131">
        <v>4</v>
      </c>
      <c r="B8" s="132" t="s">
        <v>7</v>
      </c>
      <c r="C8" s="133" t="s">
        <v>11</v>
      </c>
      <c r="D8" s="132" t="s">
        <v>126</v>
      </c>
      <c r="E8" s="192">
        <v>5</v>
      </c>
      <c r="F8" s="149">
        <v>1</v>
      </c>
      <c r="G8" s="135">
        <v>1.25</v>
      </c>
      <c r="H8" s="141">
        <v>-15532693.890000001</v>
      </c>
      <c r="I8" s="142"/>
      <c r="J8" s="193">
        <f t="shared" si="0"/>
        <v>50</v>
      </c>
      <c r="K8" s="193">
        <f t="shared" si="1"/>
        <v>50</v>
      </c>
      <c r="L8" s="193">
        <f t="shared" si="2"/>
        <v>100</v>
      </c>
      <c r="M8" s="193">
        <f t="shared" si="3"/>
        <v>100</v>
      </c>
      <c r="N8" s="194">
        <f t="shared" si="4"/>
        <v>71.428571428571431</v>
      </c>
      <c r="O8" s="149">
        <v>1</v>
      </c>
      <c r="P8" s="152">
        <f t="shared" si="7"/>
        <v>71.428571428571431</v>
      </c>
      <c r="Q8" s="141">
        <f t="shared" si="5"/>
        <v>-2588782.3149999999</v>
      </c>
      <c r="R8" s="203" t="s">
        <v>241</v>
      </c>
      <c r="S8" s="196">
        <v>0</v>
      </c>
      <c r="T8" s="196">
        <v>1</v>
      </c>
      <c r="U8" s="204">
        <v>1</v>
      </c>
      <c r="V8" s="204">
        <v>0</v>
      </c>
      <c r="W8" s="196">
        <v>1</v>
      </c>
      <c r="X8" s="196">
        <v>1</v>
      </c>
      <c r="Y8" s="196">
        <v>1</v>
      </c>
      <c r="Z8" s="196">
        <f t="shared" si="8"/>
        <v>5</v>
      </c>
      <c r="AA8" s="199">
        <f t="shared" si="9"/>
        <v>0</v>
      </c>
      <c r="AB8" s="199">
        <f t="shared" si="10"/>
        <v>50</v>
      </c>
      <c r="AC8" s="199">
        <f t="shared" si="11"/>
        <v>50</v>
      </c>
      <c r="AD8" s="199">
        <f t="shared" si="12"/>
        <v>0</v>
      </c>
      <c r="AE8" s="199">
        <f t="shared" si="13"/>
        <v>50</v>
      </c>
      <c r="AF8" s="199">
        <f t="shared" si="14"/>
        <v>50</v>
      </c>
      <c r="AG8" s="200">
        <f t="shared" si="15"/>
        <v>100</v>
      </c>
      <c r="AH8" s="199">
        <f t="shared" si="16"/>
        <v>71.428571428571431</v>
      </c>
    </row>
    <row r="9" spans="1:34" x14ac:dyDescent="0.4">
      <c r="A9" s="131">
        <v>5</v>
      </c>
      <c r="B9" s="132" t="s">
        <v>7</v>
      </c>
      <c r="C9" s="133" t="s">
        <v>12</v>
      </c>
      <c r="D9" s="132" t="s">
        <v>127</v>
      </c>
      <c r="E9" s="192">
        <v>5</v>
      </c>
      <c r="F9" s="151">
        <v>1</v>
      </c>
      <c r="G9" s="135">
        <v>1.25</v>
      </c>
      <c r="H9" s="141">
        <v>-158682.46</v>
      </c>
      <c r="I9" s="142"/>
      <c r="J9" s="193">
        <f t="shared" si="0"/>
        <v>50</v>
      </c>
      <c r="K9" s="193">
        <f t="shared" si="1"/>
        <v>50</v>
      </c>
      <c r="L9" s="193">
        <f t="shared" si="2"/>
        <v>0</v>
      </c>
      <c r="M9" s="193">
        <f t="shared" si="3"/>
        <v>100</v>
      </c>
      <c r="N9" s="194">
        <f t="shared" si="4"/>
        <v>42.857142857142854</v>
      </c>
      <c r="O9" s="151">
        <v>1</v>
      </c>
      <c r="P9" s="148">
        <f t="shared" si="7"/>
        <v>42.857142857142854</v>
      </c>
      <c r="Q9" s="141">
        <f t="shared" si="5"/>
        <v>-26447.076666666664</v>
      </c>
      <c r="R9" s="203" t="s">
        <v>241</v>
      </c>
      <c r="S9" s="196">
        <v>0</v>
      </c>
      <c r="T9" s="196">
        <v>1</v>
      </c>
      <c r="U9" s="204">
        <v>0</v>
      </c>
      <c r="V9" s="204">
        <v>1</v>
      </c>
      <c r="W9" s="196">
        <v>0</v>
      </c>
      <c r="X9" s="196">
        <v>0</v>
      </c>
      <c r="Y9" s="196">
        <v>1</v>
      </c>
      <c r="Z9" s="196">
        <f t="shared" si="8"/>
        <v>3</v>
      </c>
      <c r="AA9" s="199">
        <f t="shared" si="9"/>
        <v>0</v>
      </c>
      <c r="AB9" s="199">
        <f t="shared" si="10"/>
        <v>50</v>
      </c>
      <c r="AC9" s="199">
        <f t="shared" si="11"/>
        <v>0</v>
      </c>
      <c r="AD9" s="199">
        <f t="shared" si="12"/>
        <v>50</v>
      </c>
      <c r="AE9" s="199">
        <f t="shared" si="13"/>
        <v>0</v>
      </c>
      <c r="AF9" s="199">
        <f t="shared" si="14"/>
        <v>0</v>
      </c>
      <c r="AG9" s="200">
        <f t="shared" si="15"/>
        <v>100</v>
      </c>
      <c r="AH9" s="199">
        <f t="shared" si="16"/>
        <v>42.857142857142854</v>
      </c>
    </row>
    <row r="10" spans="1:34" x14ac:dyDescent="0.4">
      <c r="A10" s="131">
        <v>6</v>
      </c>
      <c r="B10" s="132" t="s">
        <v>7</v>
      </c>
      <c r="C10" s="133" t="s">
        <v>13</v>
      </c>
      <c r="D10" s="132" t="s">
        <v>128</v>
      </c>
      <c r="E10" s="192">
        <v>6</v>
      </c>
      <c r="F10" s="160">
        <v>3</v>
      </c>
      <c r="G10" s="153">
        <v>0.48</v>
      </c>
      <c r="H10" s="141">
        <v>-8926496.2400000002</v>
      </c>
      <c r="I10" s="142"/>
      <c r="J10" s="193">
        <f t="shared" si="0"/>
        <v>50</v>
      </c>
      <c r="K10" s="193">
        <f t="shared" si="1"/>
        <v>100</v>
      </c>
      <c r="L10" s="193">
        <f t="shared" si="2"/>
        <v>100</v>
      </c>
      <c r="M10" s="193">
        <f t="shared" si="3"/>
        <v>100</v>
      </c>
      <c r="N10" s="194">
        <f t="shared" si="4"/>
        <v>85.714285714285708</v>
      </c>
      <c r="O10" s="160">
        <v>3</v>
      </c>
      <c r="P10" s="152">
        <f t="shared" si="7"/>
        <v>85.714285714285708</v>
      </c>
      <c r="Q10" s="141">
        <f t="shared" si="5"/>
        <v>-1487749.3733333333</v>
      </c>
      <c r="R10" s="203" t="s">
        <v>241</v>
      </c>
      <c r="S10" s="196">
        <v>1</v>
      </c>
      <c r="T10" s="196">
        <v>0</v>
      </c>
      <c r="U10" s="204">
        <v>1</v>
      </c>
      <c r="V10" s="204">
        <v>1</v>
      </c>
      <c r="W10" s="196">
        <v>1</v>
      </c>
      <c r="X10" s="196">
        <v>1</v>
      </c>
      <c r="Y10" s="196">
        <v>1</v>
      </c>
      <c r="Z10" s="196">
        <f t="shared" si="8"/>
        <v>6</v>
      </c>
      <c r="AA10" s="199">
        <f t="shared" si="9"/>
        <v>50</v>
      </c>
      <c r="AB10" s="199">
        <f t="shared" si="10"/>
        <v>0</v>
      </c>
      <c r="AC10" s="199">
        <f t="shared" si="11"/>
        <v>50</v>
      </c>
      <c r="AD10" s="199">
        <f t="shared" si="12"/>
        <v>50</v>
      </c>
      <c r="AE10" s="199">
        <f t="shared" si="13"/>
        <v>50</v>
      </c>
      <c r="AF10" s="199">
        <f t="shared" si="14"/>
        <v>50</v>
      </c>
      <c r="AG10" s="200">
        <f t="shared" si="15"/>
        <v>100</v>
      </c>
      <c r="AH10" s="199">
        <f t="shared" si="16"/>
        <v>85.714285714285708</v>
      </c>
    </row>
    <row r="11" spans="1:34" x14ac:dyDescent="0.4">
      <c r="A11" s="131">
        <v>7</v>
      </c>
      <c r="B11" s="132" t="s">
        <v>7</v>
      </c>
      <c r="C11" s="133" t="s">
        <v>14</v>
      </c>
      <c r="D11" s="132" t="s">
        <v>129</v>
      </c>
      <c r="E11" s="192">
        <v>6</v>
      </c>
      <c r="F11" s="154">
        <v>1</v>
      </c>
      <c r="G11" s="135">
        <v>1.42</v>
      </c>
      <c r="H11" s="141">
        <v>-12418005.58</v>
      </c>
      <c r="I11" s="142"/>
      <c r="J11" s="193">
        <f t="shared" si="0"/>
        <v>50</v>
      </c>
      <c r="K11" s="193">
        <f t="shared" si="1"/>
        <v>100</v>
      </c>
      <c r="L11" s="193">
        <f t="shared" si="2"/>
        <v>100</v>
      </c>
      <c r="M11" s="193">
        <f t="shared" si="3"/>
        <v>0</v>
      </c>
      <c r="N11" s="194">
        <f t="shared" si="4"/>
        <v>71.428571428571431</v>
      </c>
      <c r="O11" s="154">
        <v>1</v>
      </c>
      <c r="P11" s="152">
        <f t="shared" si="7"/>
        <v>71.428571428571431</v>
      </c>
      <c r="Q11" s="141">
        <f t="shared" si="5"/>
        <v>-2069667.5966666667</v>
      </c>
      <c r="R11" s="203" t="s">
        <v>241</v>
      </c>
      <c r="S11" s="196">
        <v>0</v>
      </c>
      <c r="T11" s="196">
        <v>1</v>
      </c>
      <c r="U11" s="204">
        <v>1</v>
      </c>
      <c r="V11" s="204">
        <v>1</v>
      </c>
      <c r="W11" s="196">
        <v>1</v>
      </c>
      <c r="X11" s="196">
        <v>1</v>
      </c>
      <c r="Y11" s="196">
        <v>0</v>
      </c>
      <c r="Z11" s="196">
        <f t="shared" si="8"/>
        <v>5</v>
      </c>
      <c r="AA11" s="199">
        <f t="shared" si="9"/>
        <v>0</v>
      </c>
      <c r="AB11" s="199">
        <f t="shared" si="10"/>
        <v>50</v>
      </c>
      <c r="AC11" s="199">
        <f t="shared" si="11"/>
        <v>50</v>
      </c>
      <c r="AD11" s="199">
        <f t="shared" si="12"/>
        <v>50</v>
      </c>
      <c r="AE11" s="199">
        <f t="shared" si="13"/>
        <v>50</v>
      </c>
      <c r="AF11" s="199">
        <f t="shared" si="14"/>
        <v>50</v>
      </c>
      <c r="AG11" s="200">
        <f t="shared" si="15"/>
        <v>0</v>
      </c>
      <c r="AH11" s="199">
        <f t="shared" si="16"/>
        <v>71.428571428571431</v>
      </c>
    </row>
    <row r="12" spans="1:34" x14ac:dyDescent="0.4">
      <c r="A12" s="131">
        <v>8</v>
      </c>
      <c r="B12" s="132" t="s">
        <v>7</v>
      </c>
      <c r="C12" s="133" t="s">
        <v>15</v>
      </c>
      <c r="D12" s="132" t="s">
        <v>130</v>
      </c>
      <c r="E12" s="192">
        <v>12</v>
      </c>
      <c r="F12" s="134">
        <v>2</v>
      </c>
      <c r="G12" s="135">
        <v>0.75</v>
      </c>
      <c r="H12" s="141">
        <v>-19413742.870000001</v>
      </c>
      <c r="I12" s="142"/>
      <c r="J12" s="193">
        <f t="shared" si="0"/>
        <v>50</v>
      </c>
      <c r="K12" s="193">
        <f t="shared" si="1"/>
        <v>50</v>
      </c>
      <c r="L12" s="193">
        <f t="shared" si="2"/>
        <v>50</v>
      </c>
      <c r="M12" s="193">
        <f t="shared" si="3"/>
        <v>0</v>
      </c>
      <c r="N12" s="194">
        <f t="shared" si="4"/>
        <v>42.857142857142854</v>
      </c>
      <c r="O12" s="134">
        <v>2</v>
      </c>
      <c r="P12" s="148">
        <f t="shared" si="7"/>
        <v>42.857142857142854</v>
      </c>
      <c r="Q12" s="141">
        <f t="shared" si="5"/>
        <v>-3235623.811666667</v>
      </c>
      <c r="R12" s="203" t="s">
        <v>241</v>
      </c>
      <c r="S12" s="196">
        <v>0</v>
      </c>
      <c r="T12" s="196">
        <v>1</v>
      </c>
      <c r="U12" s="204">
        <v>0</v>
      </c>
      <c r="V12" s="204">
        <v>1</v>
      </c>
      <c r="W12" s="196">
        <v>0</v>
      </c>
      <c r="X12" s="196">
        <v>1</v>
      </c>
      <c r="Y12" s="196">
        <v>0</v>
      </c>
      <c r="Z12" s="196">
        <f t="shared" si="8"/>
        <v>3</v>
      </c>
      <c r="AA12" s="199">
        <f t="shared" si="9"/>
        <v>0</v>
      </c>
      <c r="AB12" s="199">
        <f t="shared" si="10"/>
        <v>50</v>
      </c>
      <c r="AC12" s="199">
        <f t="shared" si="11"/>
        <v>0</v>
      </c>
      <c r="AD12" s="199">
        <f t="shared" si="12"/>
        <v>50</v>
      </c>
      <c r="AE12" s="199">
        <f t="shared" si="13"/>
        <v>0</v>
      </c>
      <c r="AF12" s="199">
        <f t="shared" si="14"/>
        <v>50</v>
      </c>
      <c r="AG12" s="200">
        <f t="shared" si="15"/>
        <v>0</v>
      </c>
      <c r="AH12" s="199">
        <f t="shared" si="16"/>
        <v>42.857142857142854</v>
      </c>
    </row>
    <row r="13" spans="1:34" x14ac:dyDescent="0.4">
      <c r="A13" s="131">
        <v>9</v>
      </c>
      <c r="B13" s="132" t="s">
        <v>7</v>
      </c>
      <c r="C13" s="133" t="s">
        <v>16</v>
      </c>
      <c r="D13" s="132" t="s">
        <v>131</v>
      </c>
      <c r="E13" s="192">
        <v>6</v>
      </c>
      <c r="F13" s="147">
        <v>1</v>
      </c>
      <c r="G13" s="135">
        <v>1.73</v>
      </c>
      <c r="H13" s="141">
        <v>-2991411.92</v>
      </c>
      <c r="I13" s="142"/>
      <c r="J13" s="193">
        <f t="shared" si="0"/>
        <v>50</v>
      </c>
      <c r="K13" s="193">
        <f t="shared" si="1"/>
        <v>100</v>
      </c>
      <c r="L13" s="193">
        <f t="shared" si="2"/>
        <v>100</v>
      </c>
      <c r="M13" s="193">
        <f t="shared" si="3"/>
        <v>0</v>
      </c>
      <c r="N13" s="194">
        <f t="shared" si="4"/>
        <v>71.428571428571431</v>
      </c>
      <c r="O13" s="147">
        <v>1</v>
      </c>
      <c r="P13" s="152">
        <f t="shared" si="7"/>
        <v>71.428571428571431</v>
      </c>
      <c r="Q13" s="141">
        <f t="shared" si="5"/>
        <v>-498568.65333333332</v>
      </c>
      <c r="R13" s="203" t="s">
        <v>241</v>
      </c>
      <c r="S13" s="196">
        <v>0</v>
      </c>
      <c r="T13" s="196">
        <v>1</v>
      </c>
      <c r="U13" s="204">
        <v>1</v>
      </c>
      <c r="V13" s="204">
        <v>1</v>
      </c>
      <c r="W13" s="196">
        <v>1</v>
      </c>
      <c r="X13" s="196">
        <v>1</v>
      </c>
      <c r="Y13" s="196">
        <v>0</v>
      </c>
      <c r="Z13" s="196">
        <f t="shared" si="8"/>
        <v>5</v>
      </c>
      <c r="AA13" s="199">
        <f t="shared" si="9"/>
        <v>0</v>
      </c>
      <c r="AB13" s="199">
        <f t="shared" si="10"/>
        <v>50</v>
      </c>
      <c r="AC13" s="199">
        <f t="shared" si="11"/>
        <v>50</v>
      </c>
      <c r="AD13" s="199">
        <f t="shared" si="12"/>
        <v>50</v>
      </c>
      <c r="AE13" s="199">
        <f t="shared" si="13"/>
        <v>50</v>
      </c>
      <c r="AF13" s="199">
        <f t="shared" si="14"/>
        <v>50</v>
      </c>
      <c r="AG13" s="200">
        <f t="shared" si="15"/>
        <v>0</v>
      </c>
      <c r="AH13" s="199">
        <f t="shared" si="16"/>
        <v>71.428571428571431</v>
      </c>
    </row>
    <row r="14" spans="1:34" x14ac:dyDescent="0.4">
      <c r="A14" s="131">
        <v>10</v>
      </c>
      <c r="B14" s="132" t="s">
        <v>7</v>
      </c>
      <c r="C14" s="133" t="s">
        <v>17</v>
      </c>
      <c r="D14" s="132" t="s">
        <v>132</v>
      </c>
      <c r="E14" s="192">
        <v>6</v>
      </c>
      <c r="F14" s="151">
        <v>1</v>
      </c>
      <c r="G14" s="135">
        <v>1.28</v>
      </c>
      <c r="H14" s="141">
        <v>-10112760.039999999</v>
      </c>
      <c r="I14" s="142"/>
      <c r="J14" s="193">
        <f t="shared" si="0"/>
        <v>100</v>
      </c>
      <c r="K14" s="193">
        <f t="shared" si="1"/>
        <v>100</v>
      </c>
      <c r="L14" s="193">
        <f t="shared" si="2"/>
        <v>100</v>
      </c>
      <c r="M14" s="193">
        <f t="shared" si="3"/>
        <v>0</v>
      </c>
      <c r="N14" s="194">
        <f t="shared" si="4"/>
        <v>85.714285714285708</v>
      </c>
      <c r="O14" s="151">
        <v>1</v>
      </c>
      <c r="P14" s="152">
        <f t="shared" si="7"/>
        <v>85.714285714285708</v>
      </c>
      <c r="Q14" s="141">
        <f t="shared" si="5"/>
        <v>-1685460.0066666666</v>
      </c>
      <c r="R14" s="203" t="s">
        <v>241</v>
      </c>
      <c r="S14" s="196">
        <v>1</v>
      </c>
      <c r="T14" s="196">
        <v>1</v>
      </c>
      <c r="U14" s="204">
        <v>1</v>
      </c>
      <c r="V14" s="204">
        <v>1</v>
      </c>
      <c r="W14" s="196">
        <v>1</v>
      </c>
      <c r="X14" s="196">
        <v>1</v>
      </c>
      <c r="Y14" s="196">
        <v>0</v>
      </c>
      <c r="Z14" s="196">
        <f t="shared" si="8"/>
        <v>6</v>
      </c>
      <c r="AA14" s="199">
        <f t="shared" si="9"/>
        <v>50</v>
      </c>
      <c r="AB14" s="199">
        <f t="shared" si="10"/>
        <v>50</v>
      </c>
      <c r="AC14" s="199">
        <f t="shared" si="11"/>
        <v>50</v>
      </c>
      <c r="AD14" s="199">
        <f t="shared" si="12"/>
        <v>50</v>
      </c>
      <c r="AE14" s="199">
        <f t="shared" si="13"/>
        <v>50</v>
      </c>
      <c r="AF14" s="199">
        <f t="shared" si="14"/>
        <v>50</v>
      </c>
      <c r="AG14" s="200">
        <f t="shared" si="15"/>
        <v>0</v>
      </c>
      <c r="AH14" s="199">
        <f t="shared" si="16"/>
        <v>85.714285714285708</v>
      </c>
    </row>
    <row r="15" spans="1:34" x14ac:dyDescent="0.4">
      <c r="A15" s="131">
        <v>11</v>
      </c>
      <c r="B15" s="132" t="s">
        <v>7</v>
      </c>
      <c r="C15" s="133" t="s">
        <v>18</v>
      </c>
      <c r="D15" s="132" t="s">
        <v>133</v>
      </c>
      <c r="E15" s="192">
        <v>13</v>
      </c>
      <c r="F15" s="160">
        <v>3</v>
      </c>
      <c r="G15" s="153">
        <v>0.31</v>
      </c>
      <c r="H15" s="141">
        <v>-2410803.5</v>
      </c>
      <c r="I15" s="142"/>
      <c r="J15" s="193">
        <f t="shared" si="0"/>
        <v>50</v>
      </c>
      <c r="K15" s="193">
        <f t="shared" si="1"/>
        <v>50</v>
      </c>
      <c r="L15" s="193">
        <f t="shared" si="2"/>
        <v>100</v>
      </c>
      <c r="M15" s="193">
        <f t="shared" si="3"/>
        <v>100</v>
      </c>
      <c r="N15" s="194">
        <f t="shared" si="4"/>
        <v>71.428571428571431</v>
      </c>
      <c r="O15" s="160">
        <v>3</v>
      </c>
      <c r="P15" s="152">
        <f t="shared" si="7"/>
        <v>71.428571428571431</v>
      </c>
      <c r="Q15" s="141">
        <f t="shared" si="5"/>
        <v>-401800.58333333331</v>
      </c>
      <c r="R15" s="203" t="s">
        <v>241</v>
      </c>
      <c r="S15" s="196">
        <v>0</v>
      </c>
      <c r="T15" s="196">
        <v>1</v>
      </c>
      <c r="U15" s="204">
        <v>0</v>
      </c>
      <c r="V15" s="204">
        <v>1</v>
      </c>
      <c r="W15" s="196">
        <v>1</v>
      </c>
      <c r="X15" s="196">
        <v>1</v>
      </c>
      <c r="Y15" s="196">
        <v>1</v>
      </c>
      <c r="Z15" s="196">
        <f t="shared" si="8"/>
        <v>5</v>
      </c>
      <c r="AA15" s="199">
        <f t="shared" si="9"/>
        <v>0</v>
      </c>
      <c r="AB15" s="199">
        <f t="shared" si="10"/>
        <v>50</v>
      </c>
      <c r="AC15" s="199">
        <f t="shared" si="11"/>
        <v>0</v>
      </c>
      <c r="AD15" s="199">
        <f t="shared" si="12"/>
        <v>50</v>
      </c>
      <c r="AE15" s="199">
        <f t="shared" si="13"/>
        <v>50</v>
      </c>
      <c r="AF15" s="199">
        <f t="shared" si="14"/>
        <v>50</v>
      </c>
      <c r="AG15" s="200">
        <f t="shared" si="15"/>
        <v>100</v>
      </c>
      <c r="AH15" s="199">
        <f t="shared" si="16"/>
        <v>71.428571428571431</v>
      </c>
    </row>
    <row r="16" spans="1:34" x14ac:dyDescent="0.4">
      <c r="A16" s="131">
        <v>12</v>
      </c>
      <c r="B16" s="132" t="s">
        <v>7</v>
      </c>
      <c r="C16" s="133" t="s">
        <v>19</v>
      </c>
      <c r="D16" s="132" t="s">
        <v>134</v>
      </c>
      <c r="E16" s="192">
        <v>2</v>
      </c>
      <c r="F16" s="171">
        <v>4</v>
      </c>
      <c r="G16" s="135">
        <v>0.53</v>
      </c>
      <c r="H16" s="141">
        <v>-167256.47</v>
      </c>
      <c r="I16" s="168" t="s">
        <v>6</v>
      </c>
      <c r="J16" s="193">
        <f t="shared" si="0"/>
        <v>50</v>
      </c>
      <c r="K16" s="193">
        <f t="shared" si="1"/>
        <v>100</v>
      </c>
      <c r="L16" s="193">
        <f t="shared" si="2"/>
        <v>100</v>
      </c>
      <c r="M16" s="193">
        <f t="shared" si="3"/>
        <v>0</v>
      </c>
      <c r="N16" s="194">
        <f t="shared" si="4"/>
        <v>71.428571428571431</v>
      </c>
      <c r="O16" s="171">
        <v>4</v>
      </c>
      <c r="P16" s="152">
        <f t="shared" si="7"/>
        <v>71.428571428571431</v>
      </c>
      <c r="Q16" s="141">
        <f t="shared" si="5"/>
        <v>-27876.078333333335</v>
      </c>
      <c r="R16" s="205" t="s">
        <v>245</v>
      </c>
      <c r="S16" s="196">
        <v>0</v>
      </c>
      <c r="T16" s="196">
        <v>1</v>
      </c>
      <c r="U16" s="204">
        <v>1</v>
      </c>
      <c r="V16" s="204">
        <v>1</v>
      </c>
      <c r="W16" s="196">
        <v>1</v>
      </c>
      <c r="X16" s="196">
        <v>1</v>
      </c>
      <c r="Y16" s="196">
        <v>0</v>
      </c>
      <c r="Z16" s="196">
        <f t="shared" si="8"/>
        <v>5</v>
      </c>
      <c r="AA16" s="199">
        <f t="shared" si="9"/>
        <v>0</v>
      </c>
      <c r="AB16" s="199">
        <f t="shared" si="10"/>
        <v>50</v>
      </c>
      <c r="AC16" s="199">
        <f t="shared" si="11"/>
        <v>50</v>
      </c>
      <c r="AD16" s="199">
        <f t="shared" si="12"/>
        <v>50</v>
      </c>
      <c r="AE16" s="199">
        <f t="shared" si="13"/>
        <v>50</v>
      </c>
      <c r="AF16" s="199">
        <f t="shared" si="14"/>
        <v>50</v>
      </c>
      <c r="AG16" s="200">
        <f t="shared" si="15"/>
        <v>0</v>
      </c>
      <c r="AH16" s="199">
        <f t="shared" si="16"/>
        <v>71.428571428571431</v>
      </c>
    </row>
    <row r="17" spans="1:34" x14ac:dyDescent="0.4">
      <c r="A17" s="131">
        <v>13</v>
      </c>
      <c r="B17" s="132" t="s">
        <v>20</v>
      </c>
      <c r="C17" s="133" t="s">
        <v>21</v>
      </c>
      <c r="D17" s="161" t="s">
        <v>20</v>
      </c>
      <c r="E17" s="197">
        <v>16</v>
      </c>
      <c r="F17" s="149">
        <v>1</v>
      </c>
      <c r="G17" s="135">
        <v>1.21</v>
      </c>
      <c r="H17" s="141">
        <v>15254615.630000001</v>
      </c>
      <c r="I17" s="142"/>
      <c r="J17" s="193">
        <f t="shared" si="0"/>
        <v>50</v>
      </c>
      <c r="K17" s="193">
        <f t="shared" si="1"/>
        <v>100</v>
      </c>
      <c r="L17" s="193">
        <f t="shared" si="2"/>
        <v>0</v>
      </c>
      <c r="M17" s="193">
        <f t="shared" si="3"/>
        <v>100</v>
      </c>
      <c r="N17" s="194">
        <f t="shared" si="4"/>
        <v>57.142857142857139</v>
      </c>
      <c r="O17" s="149">
        <v>1</v>
      </c>
      <c r="P17" s="152">
        <f t="shared" si="7"/>
        <v>57.142857142857139</v>
      </c>
      <c r="Q17" s="141">
        <f t="shared" si="5"/>
        <v>2542435.9383333335</v>
      </c>
      <c r="R17" s="203" t="s">
        <v>241</v>
      </c>
      <c r="S17" s="196">
        <v>0</v>
      </c>
      <c r="T17" s="196">
        <v>1</v>
      </c>
      <c r="U17" s="204">
        <v>1</v>
      </c>
      <c r="V17" s="204">
        <v>1</v>
      </c>
      <c r="W17" s="196">
        <v>0</v>
      </c>
      <c r="X17" s="196">
        <v>0</v>
      </c>
      <c r="Y17" s="196">
        <v>1</v>
      </c>
      <c r="Z17" s="196">
        <f t="shared" si="8"/>
        <v>4</v>
      </c>
      <c r="AA17" s="199">
        <f t="shared" si="9"/>
        <v>0</v>
      </c>
      <c r="AB17" s="199">
        <f t="shared" si="10"/>
        <v>50</v>
      </c>
      <c r="AC17" s="199">
        <f t="shared" si="11"/>
        <v>50</v>
      </c>
      <c r="AD17" s="199">
        <f t="shared" si="12"/>
        <v>50</v>
      </c>
      <c r="AE17" s="199">
        <f t="shared" si="13"/>
        <v>0</v>
      </c>
      <c r="AF17" s="199">
        <f t="shared" si="14"/>
        <v>0</v>
      </c>
      <c r="AG17" s="200">
        <f t="shared" si="15"/>
        <v>100</v>
      </c>
      <c r="AH17" s="199">
        <f t="shared" si="16"/>
        <v>57.142857142857139</v>
      </c>
    </row>
    <row r="18" spans="1:34" x14ac:dyDescent="0.4">
      <c r="A18" s="131">
        <v>14</v>
      </c>
      <c r="B18" s="132" t="s">
        <v>20</v>
      </c>
      <c r="C18" s="133" t="s">
        <v>22</v>
      </c>
      <c r="D18" s="161" t="s">
        <v>135</v>
      </c>
      <c r="E18" s="197">
        <v>6</v>
      </c>
      <c r="F18" s="151">
        <v>1</v>
      </c>
      <c r="G18" s="135">
        <v>1.33</v>
      </c>
      <c r="H18" s="141">
        <v>-7008147.3600000003</v>
      </c>
      <c r="I18" s="142"/>
      <c r="J18" s="193">
        <f t="shared" si="0"/>
        <v>100</v>
      </c>
      <c r="K18" s="193">
        <f t="shared" si="1"/>
        <v>100</v>
      </c>
      <c r="L18" s="193">
        <f t="shared" si="2"/>
        <v>100</v>
      </c>
      <c r="M18" s="193">
        <f t="shared" si="3"/>
        <v>100</v>
      </c>
      <c r="N18" s="194">
        <f t="shared" si="4"/>
        <v>100</v>
      </c>
      <c r="O18" s="151">
        <v>1</v>
      </c>
      <c r="P18" s="152">
        <f t="shared" si="7"/>
        <v>100</v>
      </c>
      <c r="Q18" s="141">
        <f t="shared" si="5"/>
        <v>-1168024.56</v>
      </c>
      <c r="R18" s="203" t="s">
        <v>241</v>
      </c>
      <c r="S18" s="196">
        <v>1</v>
      </c>
      <c r="T18" s="196">
        <v>1</v>
      </c>
      <c r="U18" s="204">
        <v>1</v>
      </c>
      <c r="V18" s="204">
        <v>1</v>
      </c>
      <c r="W18" s="196">
        <v>1</v>
      </c>
      <c r="X18" s="196">
        <v>1</v>
      </c>
      <c r="Y18" s="196">
        <v>1</v>
      </c>
      <c r="Z18" s="196">
        <f t="shared" si="8"/>
        <v>7</v>
      </c>
      <c r="AA18" s="199">
        <f t="shared" si="9"/>
        <v>50</v>
      </c>
      <c r="AB18" s="199">
        <f t="shared" si="10"/>
        <v>50</v>
      </c>
      <c r="AC18" s="199">
        <f t="shared" si="11"/>
        <v>50</v>
      </c>
      <c r="AD18" s="199">
        <f t="shared" si="12"/>
        <v>50</v>
      </c>
      <c r="AE18" s="199">
        <f t="shared" si="13"/>
        <v>50</v>
      </c>
      <c r="AF18" s="199">
        <f t="shared" si="14"/>
        <v>50</v>
      </c>
      <c r="AG18" s="200">
        <f t="shared" si="15"/>
        <v>100</v>
      </c>
      <c r="AH18" s="199">
        <f t="shared" si="16"/>
        <v>100</v>
      </c>
    </row>
    <row r="19" spans="1:34" x14ac:dyDescent="0.4">
      <c r="A19" s="131">
        <v>15</v>
      </c>
      <c r="B19" s="132" t="s">
        <v>20</v>
      </c>
      <c r="C19" s="133" t="s">
        <v>23</v>
      </c>
      <c r="D19" s="161" t="s">
        <v>136</v>
      </c>
      <c r="E19" s="197">
        <v>9</v>
      </c>
      <c r="F19" s="134">
        <v>2</v>
      </c>
      <c r="G19" s="135">
        <v>0.72</v>
      </c>
      <c r="H19" s="141">
        <v>731065.95</v>
      </c>
      <c r="I19" s="142"/>
      <c r="J19" s="193">
        <f t="shared" si="0"/>
        <v>50</v>
      </c>
      <c r="K19" s="193">
        <f t="shared" si="1"/>
        <v>100</v>
      </c>
      <c r="L19" s="193">
        <f t="shared" si="2"/>
        <v>100</v>
      </c>
      <c r="M19" s="193">
        <f t="shared" si="3"/>
        <v>0</v>
      </c>
      <c r="N19" s="194">
        <f t="shared" si="4"/>
        <v>71.428571428571431</v>
      </c>
      <c r="O19" s="134">
        <v>2</v>
      </c>
      <c r="P19" s="152">
        <f t="shared" si="7"/>
        <v>71.428571428571431</v>
      </c>
      <c r="Q19" s="141">
        <f t="shared" si="5"/>
        <v>121844.325</v>
      </c>
      <c r="R19" s="206" t="s">
        <v>243</v>
      </c>
      <c r="S19" s="196">
        <v>0</v>
      </c>
      <c r="T19" s="196">
        <v>1</v>
      </c>
      <c r="U19" s="204">
        <v>1</v>
      </c>
      <c r="V19" s="204">
        <v>1</v>
      </c>
      <c r="W19" s="196">
        <v>1</v>
      </c>
      <c r="X19" s="196">
        <v>1</v>
      </c>
      <c r="Y19" s="196">
        <v>0</v>
      </c>
      <c r="Z19" s="196">
        <f t="shared" si="8"/>
        <v>5</v>
      </c>
      <c r="AA19" s="199">
        <f t="shared" si="9"/>
        <v>0</v>
      </c>
      <c r="AB19" s="199">
        <f t="shared" si="10"/>
        <v>50</v>
      </c>
      <c r="AC19" s="199">
        <f t="shared" si="11"/>
        <v>50</v>
      </c>
      <c r="AD19" s="199">
        <f t="shared" si="12"/>
        <v>50</v>
      </c>
      <c r="AE19" s="199">
        <f t="shared" si="13"/>
        <v>50</v>
      </c>
      <c r="AF19" s="199">
        <f t="shared" si="14"/>
        <v>50</v>
      </c>
      <c r="AG19" s="200">
        <f t="shared" si="15"/>
        <v>0</v>
      </c>
      <c r="AH19" s="199">
        <f t="shared" si="16"/>
        <v>71.428571428571431</v>
      </c>
    </row>
    <row r="20" spans="1:34" x14ac:dyDescent="0.4">
      <c r="A20" s="131">
        <v>16</v>
      </c>
      <c r="B20" s="132" t="s">
        <v>20</v>
      </c>
      <c r="C20" s="133" t="s">
        <v>24</v>
      </c>
      <c r="D20" s="161" t="s">
        <v>137</v>
      </c>
      <c r="E20" s="197">
        <v>13</v>
      </c>
      <c r="F20" s="147">
        <v>1</v>
      </c>
      <c r="G20" s="135">
        <v>0.89</v>
      </c>
      <c r="H20" s="141">
        <v>-3055067.16</v>
      </c>
      <c r="I20" s="142"/>
      <c r="J20" s="193">
        <f t="shared" si="0"/>
        <v>0</v>
      </c>
      <c r="K20" s="193">
        <f t="shared" si="1"/>
        <v>50</v>
      </c>
      <c r="L20" s="193">
        <f t="shared" si="2"/>
        <v>0</v>
      </c>
      <c r="M20" s="193">
        <f t="shared" si="3"/>
        <v>100</v>
      </c>
      <c r="N20" s="194">
        <f t="shared" si="4"/>
        <v>28.571428571428569</v>
      </c>
      <c r="O20" s="147">
        <v>1</v>
      </c>
      <c r="P20" s="148">
        <f t="shared" si="7"/>
        <v>28.571428571428569</v>
      </c>
      <c r="Q20" s="141">
        <f t="shared" si="5"/>
        <v>-509177.86000000004</v>
      </c>
      <c r="R20" s="206" t="s">
        <v>243</v>
      </c>
      <c r="S20" s="196">
        <v>0</v>
      </c>
      <c r="T20" s="196">
        <v>0</v>
      </c>
      <c r="U20" s="204">
        <v>0</v>
      </c>
      <c r="V20" s="204">
        <v>1</v>
      </c>
      <c r="W20" s="196">
        <v>0</v>
      </c>
      <c r="X20" s="196">
        <v>0</v>
      </c>
      <c r="Y20" s="196">
        <v>1</v>
      </c>
      <c r="Z20" s="196">
        <f t="shared" si="8"/>
        <v>2</v>
      </c>
      <c r="AA20" s="199">
        <f t="shared" si="9"/>
        <v>0</v>
      </c>
      <c r="AB20" s="199">
        <f t="shared" si="10"/>
        <v>0</v>
      </c>
      <c r="AC20" s="199">
        <f t="shared" si="11"/>
        <v>0</v>
      </c>
      <c r="AD20" s="199">
        <f t="shared" si="12"/>
        <v>50</v>
      </c>
      <c r="AE20" s="199">
        <f t="shared" si="13"/>
        <v>0</v>
      </c>
      <c r="AF20" s="199">
        <f t="shared" si="14"/>
        <v>0</v>
      </c>
      <c r="AG20" s="200">
        <f t="shared" si="15"/>
        <v>100</v>
      </c>
      <c r="AH20" s="199">
        <f t="shared" si="16"/>
        <v>28.571428571428569</v>
      </c>
    </row>
    <row r="21" spans="1:34" x14ac:dyDescent="0.4">
      <c r="A21" s="131">
        <v>17</v>
      </c>
      <c r="B21" s="132" t="s">
        <v>20</v>
      </c>
      <c r="C21" s="133" t="s">
        <v>25</v>
      </c>
      <c r="D21" s="161" t="s">
        <v>138</v>
      </c>
      <c r="E21" s="197">
        <v>6</v>
      </c>
      <c r="F21" s="149">
        <v>1</v>
      </c>
      <c r="G21" s="135">
        <v>1.55</v>
      </c>
      <c r="H21" s="141">
        <v>-7293413.0999999996</v>
      </c>
      <c r="I21" s="142"/>
      <c r="J21" s="193">
        <f t="shared" si="0"/>
        <v>100</v>
      </c>
      <c r="K21" s="193">
        <f t="shared" si="1"/>
        <v>100</v>
      </c>
      <c r="L21" s="193">
        <f t="shared" si="2"/>
        <v>50</v>
      </c>
      <c r="M21" s="193">
        <f t="shared" si="3"/>
        <v>100</v>
      </c>
      <c r="N21" s="194">
        <f t="shared" si="4"/>
        <v>85.714285714285708</v>
      </c>
      <c r="O21" s="149">
        <v>1</v>
      </c>
      <c r="P21" s="152">
        <f t="shared" si="7"/>
        <v>85.714285714285708</v>
      </c>
      <c r="Q21" s="141">
        <f t="shared" si="5"/>
        <v>-1215568.8499999999</v>
      </c>
      <c r="R21" s="203" t="s">
        <v>241</v>
      </c>
      <c r="S21" s="196">
        <v>1</v>
      </c>
      <c r="T21" s="196">
        <v>1</v>
      </c>
      <c r="U21" s="204">
        <v>1</v>
      </c>
      <c r="V21" s="204">
        <v>1</v>
      </c>
      <c r="W21" s="196">
        <v>0</v>
      </c>
      <c r="X21" s="196">
        <v>1</v>
      </c>
      <c r="Y21" s="196">
        <v>1</v>
      </c>
      <c r="Z21" s="196">
        <f t="shared" si="8"/>
        <v>6</v>
      </c>
      <c r="AA21" s="199">
        <f t="shared" si="9"/>
        <v>50</v>
      </c>
      <c r="AB21" s="199">
        <f t="shared" si="10"/>
        <v>50</v>
      </c>
      <c r="AC21" s="199">
        <f t="shared" si="11"/>
        <v>50</v>
      </c>
      <c r="AD21" s="199">
        <f t="shared" si="12"/>
        <v>50</v>
      </c>
      <c r="AE21" s="199">
        <f t="shared" si="13"/>
        <v>0</v>
      </c>
      <c r="AF21" s="199">
        <f t="shared" si="14"/>
        <v>50</v>
      </c>
      <c r="AG21" s="200">
        <f t="shared" si="15"/>
        <v>100</v>
      </c>
      <c r="AH21" s="199">
        <f t="shared" si="16"/>
        <v>85.714285714285708</v>
      </c>
    </row>
    <row r="22" spans="1:34" x14ac:dyDescent="0.4">
      <c r="A22" s="131">
        <v>18</v>
      </c>
      <c r="B22" s="132" t="s">
        <v>20</v>
      </c>
      <c r="C22" s="133" t="s">
        <v>26</v>
      </c>
      <c r="D22" s="161" t="s">
        <v>139</v>
      </c>
      <c r="E22" s="197">
        <v>6</v>
      </c>
      <c r="F22" s="162">
        <v>0</v>
      </c>
      <c r="G22" s="135">
        <v>1.79</v>
      </c>
      <c r="H22" s="141">
        <v>8050445.9299999997</v>
      </c>
      <c r="I22" s="142"/>
      <c r="J22" s="193">
        <f t="shared" si="0"/>
        <v>50</v>
      </c>
      <c r="K22" s="193">
        <f t="shared" si="1"/>
        <v>100</v>
      </c>
      <c r="L22" s="193">
        <f t="shared" si="2"/>
        <v>50</v>
      </c>
      <c r="M22" s="193">
        <f t="shared" si="3"/>
        <v>0</v>
      </c>
      <c r="N22" s="194">
        <f t="shared" si="4"/>
        <v>57.142857142857139</v>
      </c>
      <c r="O22" s="162">
        <v>0</v>
      </c>
      <c r="P22" s="152">
        <f t="shared" si="7"/>
        <v>57.142857142857139</v>
      </c>
      <c r="Q22" s="141">
        <f t="shared" si="5"/>
        <v>1341740.9883333333</v>
      </c>
      <c r="R22" s="203" t="s">
        <v>241</v>
      </c>
      <c r="S22" s="196">
        <v>0</v>
      </c>
      <c r="T22" s="196">
        <v>1</v>
      </c>
      <c r="U22" s="204">
        <v>1</v>
      </c>
      <c r="V22" s="204">
        <v>1</v>
      </c>
      <c r="W22" s="196">
        <v>0</v>
      </c>
      <c r="X22" s="196">
        <v>1</v>
      </c>
      <c r="Y22" s="196">
        <v>0</v>
      </c>
      <c r="Z22" s="196">
        <f t="shared" si="8"/>
        <v>4</v>
      </c>
      <c r="AA22" s="199">
        <f t="shared" si="9"/>
        <v>0</v>
      </c>
      <c r="AB22" s="199">
        <f t="shared" si="10"/>
        <v>50</v>
      </c>
      <c r="AC22" s="199">
        <f t="shared" si="11"/>
        <v>50</v>
      </c>
      <c r="AD22" s="199">
        <f t="shared" si="12"/>
        <v>50</v>
      </c>
      <c r="AE22" s="199">
        <f t="shared" si="13"/>
        <v>0</v>
      </c>
      <c r="AF22" s="199">
        <f t="shared" si="14"/>
        <v>50</v>
      </c>
      <c r="AG22" s="200">
        <f t="shared" si="15"/>
        <v>0</v>
      </c>
      <c r="AH22" s="199">
        <f t="shared" si="16"/>
        <v>57.142857142857139</v>
      </c>
    </row>
    <row r="23" spans="1:34" x14ac:dyDescent="0.4">
      <c r="A23" s="131">
        <v>19</v>
      </c>
      <c r="B23" s="132" t="s">
        <v>20</v>
      </c>
      <c r="C23" s="133" t="s">
        <v>27</v>
      </c>
      <c r="D23" s="161" t="s">
        <v>140</v>
      </c>
      <c r="E23" s="197">
        <v>6</v>
      </c>
      <c r="F23" s="149">
        <v>1</v>
      </c>
      <c r="G23" s="135">
        <v>0.92</v>
      </c>
      <c r="H23" s="141">
        <v>-6269179.3499999996</v>
      </c>
      <c r="I23" s="142"/>
      <c r="J23" s="193">
        <f t="shared" si="0"/>
        <v>50</v>
      </c>
      <c r="K23" s="193">
        <f t="shared" si="1"/>
        <v>100</v>
      </c>
      <c r="L23" s="193">
        <f t="shared" si="2"/>
        <v>50</v>
      </c>
      <c r="M23" s="193">
        <f t="shared" si="3"/>
        <v>100</v>
      </c>
      <c r="N23" s="194">
        <f t="shared" si="4"/>
        <v>71.428571428571431</v>
      </c>
      <c r="O23" s="149">
        <v>1</v>
      </c>
      <c r="P23" s="152">
        <f t="shared" si="7"/>
        <v>71.428571428571431</v>
      </c>
      <c r="Q23" s="141">
        <f t="shared" si="5"/>
        <v>-1044863.225</v>
      </c>
      <c r="R23" s="203" t="s">
        <v>241</v>
      </c>
      <c r="S23" s="196">
        <v>0</v>
      </c>
      <c r="T23" s="196">
        <v>1</v>
      </c>
      <c r="U23" s="204">
        <v>1</v>
      </c>
      <c r="V23" s="204">
        <v>1</v>
      </c>
      <c r="W23" s="196">
        <v>1</v>
      </c>
      <c r="X23" s="196">
        <v>0</v>
      </c>
      <c r="Y23" s="196">
        <v>1</v>
      </c>
      <c r="Z23" s="196">
        <f t="shared" si="8"/>
        <v>5</v>
      </c>
      <c r="AA23" s="199">
        <f t="shared" si="9"/>
        <v>0</v>
      </c>
      <c r="AB23" s="199">
        <f t="shared" si="10"/>
        <v>50</v>
      </c>
      <c r="AC23" s="199">
        <f t="shared" si="11"/>
        <v>50</v>
      </c>
      <c r="AD23" s="199">
        <f t="shared" si="12"/>
        <v>50</v>
      </c>
      <c r="AE23" s="199">
        <f t="shared" si="13"/>
        <v>50</v>
      </c>
      <c r="AF23" s="199">
        <f t="shared" si="14"/>
        <v>0</v>
      </c>
      <c r="AG23" s="200">
        <f t="shared" si="15"/>
        <v>100</v>
      </c>
      <c r="AH23" s="199">
        <f t="shared" si="16"/>
        <v>71.428571428571431</v>
      </c>
    </row>
    <row r="24" spans="1:34" x14ac:dyDescent="0.4">
      <c r="A24" s="131">
        <v>20</v>
      </c>
      <c r="B24" s="132" t="s">
        <v>20</v>
      </c>
      <c r="C24" s="133" t="s">
        <v>28</v>
      </c>
      <c r="D24" s="161" t="s">
        <v>141</v>
      </c>
      <c r="E24" s="197">
        <v>2</v>
      </c>
      <c r="F24" s="171">
        <v>4</v>
      </c>
      <c r="G24" s="153">
        <v>0.48</v>
      </c>
      <c r="H24" s="141">
        <v>-1213989.1000000001</v>
      </c>
      <c r="I24" s="168" t="s">
        <v>6</v>
      </c>
      <c r="J24" s="193">
        <f t="shared" si="0"/>
        <v>50</v>
      </c>
      <c r="K24" s="193">
        <f t="shared" si="1"/>
        <v>100</v>
      </c>
      <c r="L24" s="193">
        <f t="shared" si="2"/>
        <v>100</v>
      </c>
      <c r="M24" s="193">
        <f t="shared" si="3"/>
        <v>100</v>
      </c>
      <c r="N24" s="194">
        <f t="shared" si="4"/>
        <v>85.714285714285708</v>
      </c>
      <c r="O24" s="171">
        <v>4</v>
      </c>
      <c r="P24" s="152">
        <f t="shared" si="7"/>
        <v>85.714285714285708</v>
      </c>
      <c r="Q24" s="141">
        <f t="shared" si="5"/>
        <v>-202331.51666666669</v>
      </c>
      <c r="R24" s="205" t="s">
        <v>245</v>
      </c>
      <c r="S24" s="196">
        <v>0</v>
      </c>
      <c r="T24" s="196">
        <v>1</v>
      </c>
      <c r="U24" s="204">
        <v>1</v>
      </c>
      <c r="V24" s="204">
        <v>1</v>
      </c>
      <c r="W24" s="196">
        <v>1</v>
      </c>
      <c r="X24" s="196">
        <v>1</v>
      </c>
      <c r="Y24" s="196">
        <v>1</v>
      </c>
      <c r="Z24" s="196">
        <f t="shared" si="8"/>
        <v>6</v>
      </c>
      <c r="AA24" s="199">
        <f t="shared" si="9"/>
        <v>0</v>
      </c>
      <c r="AB24" s="199">
        <f t="shared" si="10"/>
        <v>50</v>
      </c>
      <c r="AC24" s="199">
        <f t="shared" si="11"/>
        <v>50</v>
      </c>
      <c r="AD24" s="199">
        <f t="shared" si="12"/>
        <v>50</v>
      </c>
      <c r="AE24" s="199">
        <f t="shared" si="13"/>
        <v>50</v>
      </c>
      <c r="AF24" s="199">
        <f t="shared" si="14"/>
        <v>50</v>
      </c>
      <c r="AG24" s="200">
        <f t="shared" si="15"/>
        <v>100</v>
      </c>
      <c r="AH24" s="199">
        <f t="shared" si="16"/>
        <v>85.714285714285708</v>
      </c>
    </row>
    <row r="25" spans="1:34" x14ac:dyDescent="0.4">
      <c r="A25" s="131">
        <v>21</v>
      </c>
      <c r="B25" s="132" t="s">
        <v>29</v>
      </c>
      <c r="C25" s="133" t="s">
        <v>30</v>
      </c>
      <c r="D25" s="161" t="s">
        <v>29</v>
      </c>
      <c r="E25" s="197">
        <v>17</v>
      </c>
      <c r="F25" s="149">
        <v>1</v>
      </c>
      <c r="G25" s="135">
        <v>0.76</v>
      </c>
      <c r="H25" s="141">
        <v>594797889.75</v>
      </c>
      <c r="I25" s="142"/>
      <c r="J25" s="193">
        <f t="shared" si="0"/>
        <v>100</v>
      </c>
      <c r="K25" s="193">
        <f t="shared" si="1"/>
        <v>50</v>
      </c>
      <c r="L25" s="193">
        <f t="shared" si="2"/>
        <v>0</v>
      </c>
      <c r="M25" s="193">
        <f t="shared" si="3"/>
        <v>100</v>
      </c>
      <c r="N25" s="194">
        <f t="shared" si="4"/>
        <v>57.142857142857139</v>
      </c>
      <c r="O25" s="149">
        <v>1</v>
      </c>
      <c r="P25" s="152">
        <f t="shared" si="7"/>
        <v>57.142857142857139</v>
      </c>
      <c r="Q25" s="141">
        <f t="shared" si="5"/>
        <v>99132981.625</v>
      </c>
      <c r="R25" s="206" t="s">
        <v>243</v>
      </c>
      <c r="S25" s="196">
        <v>1</v>
      </c>
      <c r="T25" s="196">
        <v>1</v>
      </c>
      <c r="U25" s="204">
        <v>0</v>
      </c>
      <c r="V25" s="204">
        <v>1</v>
      </c>
      <c r="W25" s="196">
        <v>0</v>
      </c>
      <c r="X25" s="196">
        <v>0</v>
      </c>
      <c r="Y25" s="196">
        <v>1</v>
      </c>
      <c r="Z25" s="196">
        <f t="shared" si="8"/>
        <v>4</v>
      </c>
      <c r="AA25" s="199">
        <f t="shared" si="9"/>
        <v>50</v>
      </c>
      <c r="AB25" s="199">
        <f t="shared" si="10"/>
        <v>50</v>
      </c>
      <c r="AC25" s="199">
        <f t="shared" si="11"/>
        <v>0</v>
      </c>
      <c r="AD25" s="199">
        <f t="shared" si="12"/>
        <v>50</v>
      </c>
      <c r="AE25" s="199">
        <f t="shared" si="13"/>
        <v>0</v>
      </c>
      <c r="AF25" s="199">
        <f t="shared" si="14"/>
        <v>0</v>
      </c>
      <c r="AG25" s="200">
        <f t="shared" si="15"/>
        <v>100</v>
      </c>
      <c r="AH25" s="199">
        <f t="shared" si="16"/>
        <v>57.142857142857139</v>
      </c>
    </row>
    <row r="26" spans="1:34" x14ac:dyDescent="0.4">
      <c r="A26" s="131">
        <v>22</v>
      </c>
      <c r="B26" s="132" t="s">
        <v>29</v>
      </c>
      <c r="C26" s="133" t="s">
        <v>31</v>
      </c>
      <c r="D26" s="161" t="s">
        <v>142</v>
      </c>
      <c r="E26" s="197">
        <v>5</v>
      </c>
      <c r="F26" s="151">
        <v>1</v>
      </c>
      <c r="G26" s="135">
        <v>1.8</v>
      </c>
      <c r="H26" s="141">
        <v>-2137080.36</v>
      </c>
      <c r="I26" s="142"/>
      <c r="J26" s="193">
        <f t="shared" si="0"/>
        <v>100</v>
      </c>
      <c r="K26" s="193">
        <f t="shared" si="1"/>
        <v>100</v>
      </c>
      <c r="L26" s="193">
        <f t="shared" si="2"/>
        <v>100</v>
      </c>
      <c r="M26" s="193">
        <f t="shared" si="3"/>
        <v>100</v>
      </c>
      <c r="N26" s="194">
        <f t="shared" si="4"/>
        <v>100</v>
      </c>
      <c r="O26" s="151">
        <v>1</v>
      </c>
      <c r="P26" s="152">
        <f t="shared" si="7"/>
        <v>100</v>
      </c>
      <c r="Q26" s="141">
        <f t="shared" si="5"/>
        <v>-356180.06</v>
      </c>
      <c r="R26" s="203" t="s">
        <v>241</v>
      </c>
      <c r="S26" s="196">
        <v>1</v>
      </c>
      <c r="T26" s="196">
        <v>1</v>
      </c>
      <c r="U26" s="204">
        <v>1</v>
      </c>
      <c r="V26" s="204">
        <v>1</v>
      </c>
      <c r="W26" s="196">
        <v>1</v>
      </c>
      <c r="X26" s="196">
        <v>1</v>
      </c>
      <c r="Y26" s="196">
        <v>1</v>
      </c>
      <c r="Z26" s="196">
        <f t="shared" si="8"/>
        <v>7</v>
      </c>
      <c r="AA26" s="199">
        <f t="shared" si="9"/>
        <v>50</v>
      </c>
      <c r="AB26" s="199">
        <f t="shared" si="10"/>
        <v>50</v>
      </c>
      <c r="AC26" s="199">
        <f t="shared" si="11"/>
        <v>50</v>
      </c>
      <c r="AD26" s="199">
        <f t="shared" si="12"/>
        <v>50</v>
      </c>
      <c r="AE26" s="199">
        <f t="shared" si="13"/>
        <v>50</v>
      </c>
      <c r="AF26" s="199">
        <f t="shared" si="14"/>
        <v>50</v>
      </c>
      <c r="AG26" s="200">
        <f t="shared" si="15"/>
        <v>100</v>
      </c>
      <c r="AH26" s="199">
        <f t="shared" si="16"/>
        <v>100</v>
      </c>
    </row>
    <row r="27" spans="1:34" x14ac:dyDescent="0.4">
      <c r="A27" s="131">
        <v>23</v>
      </c>
      <c r="B27" s="132" t="s">
        <v>29</v>
      </c>
      <c r="C27" s="133" t="s">
        <v>32</v>
      </c>
      <c r="D27" s="161" t="s">
        <v>143</v>
      </c>
      <c r="E27" s="197">
        <v>6</v>
      </c>
      <c r="F27" s="160">
        <v>3</v>
      </c>
      <c r="G27" s="135">
        <v>0.59</v>
      </c>
      <c r="H27" s="141">
        <v>4650932.6399999997</v>
      </c>
      <c r="I27" s="142"/>
      <c r="J27" s="193">
        <f t="shared" si="0"/>
        <v>100</v>
      </c>
      <c r="K27" s="193">
        <f t="shared" si="1"/>
        <v>100</v>
      </c>
      <c r="L27" s="193">
        <f t="shared" si="2"/>
        <v>50</v>
      </c>
      <c r="M27" s="193">
        <f t="shared" si="3"/>
        <v>0</v>
      </c>
      <c r="N27" s="194">
        <f t="shared" si="4"/>
        <v>71.428571428571431</v>
      </c>
      <c r="O27" s="160">
        <v>3</v>
      </c>
      <c r="P27" s="152">
        <f t="shared" si="7"/>
        <v>71.428571428571431</v>
      </c>
      <c r="Q27" s="141">
        <f t="shared" si="5"/>
        <v>775155.44</v>
      </c>
      <c r="R27" s="203" t="s">
        <v>241</v>
      </c>
      <c r="S27" s="196">
        <v>1</v>
      </c>
      <c r="T27" s="196">
        <v>1</v>
      </c>
      <c r="U27" s="204">
        <v>1</v>
      </c>
      <c r="V27" s="204">
        <v>1</v>
      </c>
      <c r="W27" s="196">
        <v>1</v>
      </c>
      <c r="X27" s="196">
        <v>0</v>
      </c>
      <c r="Y27" s="196">
        <v>0</v>
      </c>
      <c r="Z27" s="196">
        <f t="shared" si="8"/>
        <v>5</v>
      </c>
      <c r="AA27" s="199">
        <f t="shared" si="9"/>
        <v>50</v>
      </c>
      <c r="AB27" s="199">
        <f t="shared" si="10"/>
        <v>50</v>
      </c>
      <c r="AC27" s="199">
        <f t="shared" si="11"/>
        <v>50</v>
      </c>
      <c r="AD27" s="199">
        <f t="shared" si="12"/>
        <v>50</v>
      </c>
      <c r="AE27" s="199">
        <f t="shared" si="13"/>
        <v>50</v>
      </c>
      <c r="AF27" s="199">
        <f t="shared" si="14"/>
        <v>0</v>
      </c>
      <c r="AG27" s="200">
        <f t="shared" si="15"/>
        <v>0</v>
      </c>
      <c r="AH27" s="199">
        <f t="shared" si="16"/>
        <v>71.428571428571431</v>
      </c>
    </row>
    <row r="28" spans="1:34" x14ac:dyDescent="0.4">
      <c r="A28" s="131">
        <v>24</v>
      </c>
      <c r="B28" s="132" t="s">
        <v>29</v>
      </c>
      <c r="C28" s="133" t="s">
        <v>33</v>
      </c>
      <c r="D28" s="161" t="s">
        <v>144</v>
      </c>
      <c r="E28" s="197">
        <v>6</v>
      </c>
      <c r="F28" s="162">
        <v>0</v>
      </c>
      <c r="G28" s="135">
        <v>1.1399999999999999</v>
      </c>
      <c r="H28" s="141">
        <v>12662092.140000001</v>
      </c>
      <c r="I28" s="142"/>
      <c r="J28" s="193">
        <f t="shared" si="0"/>
        <v>100</v>
      </c>
      <c r="K28" s="193">
        <f t="shared" si="1"/>
        <v>100</v>
      </c>
      <c r="L28" s="193">
        <f t="shared" si="2"/>
        <v>100</v>
      </c>
      <c r="M28" s="193">
        <f t="shared" si="3"/>
        <v>0</v>
      </c>
      <c r="N28" s="194">
        <f t="shared" si="4"/>
        <v>85.714285714285708</v>
      </c>
      <c r="O28" s="162">
        <v>0</v>
      </c>
      <c r="P28" s="152">
        <f t="shared" si="7"/>
        <v>85.714285714285708</v>
      </c>
      <c r="Q28" s="141">
        <f t="shared" si="5"/>
        <v>2110348.69</v>
      </c>
      <c r="R28" s="203" t="s">
        <v>241</v>
      </c>
      <c r="S28" s="196">
        <v>1</v>
      </c>
      <c r="T28" s="196">
        <v>1</v>
      </c>
      <c r="U28" s="204">
        <v>1</v>
      </c>
      <c r="V28" s="204">
        <v>1</v>
      </c>
      <c r="W28" s="196">
        <v>1</v>
      </c>
      <c r="X28" s="196">
        <v>1</v>
      </c>
      <c r="Y28" s="196">
        <v>0</v>
      </c>
      <c r="Z28" s="196">
        <f t="shared" si="8"/>
        <v>6</v>
      </c>
      <c r="AA28" s="199">
        <f t="shared" si="9"/>
        <v>50</v>
      </c>
      <c r="AB28" s="199">
        <f t="shared" si="10"/>
        <v>50</v>
      </c>
      <c r="AC28" s="199">
        <f t="shared" si="11"/>
        <v>50</v>
      </c>
      <c r="AD28" s="199">
        <f t="shared" si="12"/>
        <v>50</v>
      </c>
      <c r="AE28" s="199">
        <f t="shared" si="13"/>
        <v>50</v>
      </c>
      <c r="AF28" s="199">
        <f t="shared" si="14"/>
        <v>50</v>
      </c>
      <c r="AG28" s="200">
        <f t="shared" si="15"/>
        <v>0</v>
      </c>
      <c r="AH28" s="199">
        <f t="shared" si="16"/>
        <v>85.714285714285708</v>
      </c>
    </row>
    <row r="29" spans="1:34" x14ac:dyDescent="0.4">
      <c r="A29" s="131">
        <v>25</v>
      </c>
      <c r="B29" s="132" t="s">
        <v>29</v>
      </c>
      <c r="C29" s="133" t="s">
        <v>34</v>
      </c>
      <c r="D29" s="161" t="s">
        <v>145</v>
      </c>
      <c r="E29" s="197">
        <v>2</v>
      </c>
      <c r="F29" s="160">
        <v>3</v>
      </c>
      <c r="G29" s="153">
        <v>0.41</v>
      </c>
      <c r="H29" s="141">
        <v>738142.32</v>
      </c>
      <c r="I29" s="142"/>
      <c r="J29" s="193">
        <f t="shared" si="0"/>
        <v>50</v>
      </c>
      <c r="K29" s="193">
        <f t="shared" si="1"/>
        <v>50</v>
      </c>
      <c r="L29" s="193">
        <f t="shared" si="2"/>
        <v>100</v>
      </c>
      <c r="M29" s="193">
        <f t="shared" si="3"/>
        <v>0</v>
      </c>
      <c r="N29" s="194">
        <f t="shared" si="4"/>
        <v>57.142857142857139</v>
      </c>
      <c r="O29" s="160">
        <v>3</v>
      </c>
      <c r="P29" s="152">
        <f t="shared" si="7"/>
        <v>57.142857142857139</v>
      </c>
      <c r="Q29" s="141">
        <f t="shared" si="5"/>
        <v>123023.71999999999</v>
      </c>
      <c r="R29" s="206" t="s">
        <v>243</v>
      </c>
      <c r="S29" s="196">
        <v>0</v>
      </c>
      <c r="T29" s="196">
        <v>1</v>
      </c>
      <c r="U29" s="204">
        <v>0</v>
      </c>
      <c r="V29" s="204">
        <v>1</v>
      </c>
      <c r="W29" s="196">
        <v>1</v>
      </c>
      <c r="X29" s="196">
        <v>1</v>
      </c>
      <c r="Y29" s="196">
        <v>0</v>
      </c>
      <c r="Z29" s="196">
        <f t="shared" si="8"/>
        <v>4</v>
      </c>
      <c r="AA29" s="199">
        <f t="shared" si="9"/>
        <v>0</v>
      </c>
      <c r="AB29" s="199">
        <f t="shared" si="10"/>
        <v>50</v>
      </c>
      <c r="AC29" s="199">
        <f t="shared" si="11"/>
        <v>0</v>
      </c>
      <c r="AD29" s="199">
        <f t="shared" si="12"/>
        <v>50</v>
      </c>
      <c r="AE29" s="199">
        <f t="shared" si="13"/>
        <v>50</v>
      </c>
      <c r="AF29" s="199">
        <f t="shared" si="14"/>
        <v>50</v>
      </c>
      <c r="AG29" s="200">
        <f t="shared" si="15"/>
        <v>0</v>
      </c>
      <c r="AH29" s="199">
        <f t="shared" si="16"/>
        <v>57.142857142857139</v>
      </c>
    </row>
    <row r="30" spans="1:34" x14ac:dyDescent="0.4">
      <c r="A30" s="131">
        <v>26</v>
      </c>
      <c r="B30" s="132" t="s">
        <v>29</v>
      </c>
      <c r="C30" s="133" t="s">
        <v>35</v>
      </c>
      <c r="D30" s="161" t="s">
        <v>146</v>
      </c>
      <c r="E30" s="197">
        <v>5</v>
      </c>
      <c r="F30" s="147">
        <v>1</v>
      </c>
      <c r="G30" s="135">
        <v>0.99</v>
      </c>
      <c r="H30" s="141">
        <v>1182447.74</v>
      </c>
      <c r="I30" s="142"/>
      <c r="J30" s="193">
        <f t="shared" si="0"/>
        <v>50</v>
      </c>
      <c r="K30" s="193">
        <f t="shared" si="1"/>
        <v>100</v>
      </c>
      <c r="L30" s="193">
        <f t="shared" si="2"/>
        <v>100</v>
      </c>
      <c r="M30" s="193">
        <f t="shared" si="3"/>
        <v>0</v>
      </c>
      <c r="N30" s="194">
        <f t="shared" si="4"/>
        <v>71.428571428571431</v>
      </c>
      <c r="O30" s="147">
        <v>1</v>
      </c>
      <c r="P30" s="152">
        <f t="shared" si="7"/>
        <v>71.428571428571431</v>
      </c>
      <c r="Q30" s="141">
        <f t="shared" si="5"/>
        <v>197074.62333333332</v>
      </c>
      <c r="R30" s="203" t="s">
        <v>241</v>
      </c>
      <c r="S30" s="196">
        <v>0</v>
      </c>
      <c r="T30" s="196">
        <v>1</v>
      </c>
      <c r="U30" s="204">
        <v>1</v>
      </c>
      <c r="V30" s="204">
        <v>1</v>
      </c>
      <c r="W30" s="196">
        <v>1</v>
      </c>
      <c r="X30" s="196">
        <v>1</v>
      </c>
      <c r="Y30" s="196">
        <v>0</v>
      </c>
      <c r="Z30" s="196">
        <f t="shared" si="8"/>
        <v>5</v>
      </c>
      <c r="AA30" s="199">
        <f t="shared" si="9"/>
        <v>0</v>
      </c>
      <c r="AB30" s="199">
        <f t="shared" si="10"/>
        <v>50</v>
      </c>
      <c r="AC30" s="199">
        <f t="shared" si="11"/>
        <v>50</v>
      </c>
      <c r="AD30" s="199">
        <f t="shared" si="12"/>
        <v>50</v>
      </c>
      <c r="AE30" s="199">
        <f t="shared" si="13"/>
        <v>50</v>
      </c>
      <c r="AF30" s="199">
        <f t="shared" si="14"/>
        <v>50</v>
      </c>
      <c r="AG30" s="200">
        <f t="shared" si="15"/>
        <v>0</v>
      </c>
      <c r="AH30" s="199">
        <f t="shared" si="16"/>
        <v>71.428571428571431</v>
      </c>
    </row>
    <row r="31" spans="1:34" x14ac:dyDescent="0.4">
      <c r="A31" s="131">
        <v>27</v>
      </c>
      <c r="B31" s="132" t="s">
        <v>29</v>
      </c>
      <c r="C31" s="133" t="s">
        <v>36</v>
      </c>
      <c r="D31" s="161" t="s">
        <v>147</v>
      </c>
      <c r="E31" s="197">
        <v>5</v>
      </c>
      <c r="F31" s="149">
        <v>1</v>
      </c>
      <c r="G31" s="135">
        <v>1.03</v>
      </c>
      <c r="H31" s="141">
        <v>-6044489.79</v>
      </c>
      <c r="I31" s="142"/>
      <c r="J31" s="193">
        <f t="shared" si="0"/>
        <v>50</v>
      </c>
      <c r="K31" s="193">
        <f t="shared" si="1"/>
        <v>100</v>
      </c>
      <c r="L31" s="193">
        <f t="shared" si="2"/>
        <v>0</v>
      </c>
      <c r="M31" s="193">
        <f t="shared" si="3"/>
        <v>100</v>
      </c>
      <c r="N31" s="194">
        <f t="shared" si="4"/>
        <v>57.142857142857139</v>
      </c>
      <c r="O31" s="149">
        <v>1</v>
      </c>
      <c r="P31" s="152">
        <f t="shared" si="7"/>
        <v>57.142857142857139</v>
      </c>
      <c r="Q31" s="141">
        <f t="shared" si="5"/>
        <v>-1007414.965</v>
      </c>
      <c r="R31" s="206" t="s">
        <v>243</v>
      </c>
      <c r="S31" s="196">
        <v>0</v>
      </c>
      <c r="T31" s="196">
        <v>1</v>
      </c>
      <c r="U31" s="204">
        <v>1</v>
      </c>
      <c r="V31" s="204">
        <v>1</v>
      </c>
      <c r="W31" s="196">
        <v>0</v>
      </c>
      <c r="X31" s="196">
        <v>0</v>
      </c>
      <c r="Y31" s="196">
        <v>1</v>
      </c>
      <c r="Z31" s="196">
        <f t="shared" si="8"/>
        <v>4</v>
      </c>
      <c r="AA31" s="199">
        <f t="shared" si="9"/>
        <v>0</v>
      </c>
      <c r="AB31" s="199">
        <f t="shared" si="10"/>
        <v>50</v>
      </c>
      <c r="AC31" s="199">
        <f t="shared" si="11"/>
        <v>50</v>
      </c>
      <c r="AD31" s="199">
        <f t="shared" si="12"/>
        <v>50</v>
      </c>
      <c r="AE31" s="199">
        <f t="shared" si="13"/>
        <v>0</v>
      </c>
      <c r="AF31" s="199">
        <f t="shared" si="14"/>
        <v>0</v>
      </c>
      <c r="AG31" s="200">
        <f t="shared" si="15"/>
        <v>100</v>
      </c>
      <c r="AH31" s="199">
        <f t="shared" si="16"/>
        <v>57.142857142857139</v>
      </c>
    </row>
    <row r="32" spans="1:34" x14ac:dyDescent="0.4">
      <c r="A32" s="131">
        <v>28</v>
      </c>
      <c r="B32" s="132" t="s">
        <v>29</v>
      </c>
      <c r="C32" s="133" t="s">
        <v>37</v>
      </c>
      <c r="D32" s="161" t="s">
        <v>148</v>
      </c>
      <c r="E32" s="197">
        <v>13</v>
      </c>
      <c r="F32" s="158">
        <v>6</v>
      </c>
      <c r="G32" s="153">
        <v>0.32</v>
      </c>
      <c r="H32" s="141">
        <v>-12882232.609999999</v>
      </c>
      <c r="I32" s="164" t="s">
        <v>208</v>
      </c>
      <c r="J32" s="193">
        <f t="shared" si="0"/>
        <v>100</v>
      </c>
      <c r="K32" s="193">
        <f t="shared" si="1"/>
        <v>100</v>
      </c>
      <c r="L32" s="193">
        <f t="shared" si="2"/>
        <v>50</v>
      </c>
      <c r="M32" s="193">
        <f t="shared" si="3"/>
        <v>100</v>
      </c>
      <c r="N32" s="194">
        <f t="shared" si="4"/>
        <v>85.714285714285708</v>
      </c>
      <c r="O32" s="158">
        <v>6</v>
      </c>
      <c r="P32" s="152">
        <f t="shared" si="7"/>
        <v>85.714285714285708</v>
      </c>
      <c r="Q32" s="141">
        <f t="shared" si="5"/>
        <v>-2147038.7683333331</v>
      </c>
      <c r="R32" s="206" t="s">
        <v>243</v>
      </c>
      <c r="S32" s="196">
        <v>1</v>
      </c>
      <c r="T32" s="196">
        <v>1</v>
      </c>
      <c r="U32" s="204">
        <v>1</v>
      </c>
      <c r="V32" s="204">
        <v>1</v>
      </c>
      <c r="W32" s="196">
        <v>1</v>
      </c>
      <c r="X32" s="196">
        <v>0</v>
      </c>
      <c r="Y32" s="196">
        <v>1</v>
      </c>
      <c r="Z32" s="196">
        <f t="shared" si="8"/>
        <v>6</v>
      </c>
      <c r="AA32" s="199">
        <f t="shared" si="9"/>
        <v>50</v>
      </c>
      <c r="AB32" s="199">
        <f t="shared" si="10"/>
        <v>50</v>
      </c>
      <c r="AC32" s="199">
        <f t="shared" si="11"/>
        <v>50</v>
      </c>
      <c r="AD32" s="199">
        <f t="shared" si="12"/>
        <v>50</v>
      </c>
      <c r="AE32" s="199">
        <f t="shared" si="13"/>
        <v>50</v>
      </c>
      <c r="AF32" s="199">
        <f t="shared" si="14"/>
        <v>0</v>
      </c>
      <c r="AG32" s="200">
        <f t="shared" si="15"/>
        <v>100</v>
      </c>
      <c r="AH32" s="199">
        <f t="shared" si="16"/>
        <v>85.714285714285708</v>
      </c>
    </row>
    <row r="33" spans="1:34" x14ac:dyDescent="0.4">
      <c r="A33" s="131">
        <v>29</v>
      </c>
      <c r="B33" s="132" t="s">
        <v>29</v>
      </c>
      <c r="C33" s="133" t="s">
        <v>38</v>
      </c>
      <c r="D33" s="161" t="s">
        <v>149</v>
      </c>
      <c r="E33" s="197">
        <v>5</v>
      </c>
      <c r="F33" s="160">
        <v>3</v>
      </c>
      <c r="G33" s="135">
        <v>0.57999999999999996</v>
      </c>
      <c r="H33" s="141">
        <v>879220.48</v>
      </c>
      <c r="I33" s="142"/>
      <c r="J33" s="193">
        <f t="shared" si="0"/>
        <v>100</v>
      </c>
      <c r="K33" s="193">
        <f t="shared" si="1"/>
        <v>100</v>
      </c>
      <c r="L33" s="193">
        <f t="shared" si="2"/>
        <v>100</v>
      </c>
      <c r="M33" s="193">
        <f t="shared" si="3"/>
        <v>100</v>
      </c>
      <c r="N33" s="194">
        <f t="shared" si="4"/>
        <v>100</v>
      </c>
      <c r="O33" s="160">
        <v>3</v>
      </c>
      <c r="P33" s="152">
        <f t="shared" si="7"/>
        <v>100</v>
      </c>
      <c r="Q33" s="141">
        <f t="shared" si="5"/>
        <v>146536.74666666667</v>
      </c>
      <c r="R33" s="203" t="s">
        <v>241</v>
      </c>
      <c r="S33" s="196">
        <v>1</v>
      </c>
      <c r="T33" s="196">
        <v>1</v>
      </c>
      <c r="U33" s="204">
        <v>1</v>
      </c>
      <c r="V33" s="204">
        <v>1</v>
      </c>
      <c r="W33" s="196">
        <v>1</v>
      </c>
      <c r="X33" s="196">
        <v>1</v>
      </c>
      <c r="Y33" s="196">
        <v>1</v>
      </c>
      <c r="Z33" s="196">
        <f t="shared" si="8"/>
        <v>7</v>
      </c>
      <c r="AA33" s="199">
        <f t="shared" si="9"/>
        <v>50</v>
      </c>
      <c r="AB33" s="199">
        <f t="shared" si="10"/>
        <v>50</v>
      </c>
      <c r="AC33" s="199">
        <f t="shared" si="11"/>
        <v>50</v>
      </c>
      <c r="AD33" s="199">
        <f t="shared" si="12"/>
        <v>50</v>
      </c>
      <c r="AE33" s="199">
        <f t="shared" si="13"/>
        <v>50</v>
      </c>
      <c r="AF33" s="199">
        <f t="shared" si="14"/>
        <v>50</v>
      </c>
      <c r="AG33" s="200">
        <f t="shared" si="15"/>
        <v>100</v>
      </c>
      <c r="AH33" s="199">
        <f t="shared" si="16"/>
        <v>100</v>
      </c>
    </row>
    <row r="34" spans="1:34" x14ac:dyDescent="0.4">
      <c r="A34" s="131">
        <v>30</v>
      </c>
      <c r="B34" s="132" t="s">
        <v>29</v>
      </c>
      <c r="C34" s="133" t="s">
        <v>39</v>
      </c>
      <c r="D34" s="161" t="s">
        <v>150</v>
      </c>
      <c r="E34" s="197">
        <v>5</v>
      </c>
      <c r="F34" s="170">
        <v>3</v>
      </c>
      <c r="G34" s="153">
        <v>0.41</v>
      </c>
      <c r="H34" s="141">
        <v>598260</v>
      </c>
      <c r="I34" s="142"/>
      <c r="J34" s="193">
        <f t="shared" si="0"/>
        <v>100</v>
      </c>
      <c r="K34" s="193">
        <f t="shared" si="1"/>
        <v>100</v>
      </c>
      <c r="L34" s="193">
        <f t="shared" si="2"/>
        <v>0</v>
      </c>
      <c r="M34" s="193">
        <f t="shared" si="3"/>
        <v>0</v>
      </c>
      <c r="N34" s="194">
        <f t="shared" si="4"/>
        <v>57.142857142857139</v>
      </c>
      <c r="O34" s="170">
        <v>3</v>
      </c>
      <c r="P34" s="152">
        <f t="shared" si="7"/>
        <v>57.142857142857139</v>
      </c>
      <c r="Q34" s="141">
        <f t="shared" si="5"/>
        <v>99710</v>
      </c>
      <c r="R34" s="203" t="s">
        <v>241</v>
      </c>
      <c r="S34" s="196">
        <v>1</v>
      </c>
      <c r="T34" s="196">
        <v>1</v>
      </c>
      <c r="U34" s="204">
        <v>1</v>
      </c>
      <c r="V34" s="204">
        <v>1</v>
      </c>
      <c r="W34" s="196">
        <v>0</v>
      </c>
      <c r="X34" s="196">
        <v>0</v>
      </c>
      <c r="Y34" s="196">
        <v>0</v>
      </c>
      <c r="Z34" s="196">
        <f t="shared" si="8"/>
        <v>4</v>
      </c>
      <c r="AA34" s="199">
        <f t="shared" si="9"/>
        <v>50</v>
      </c>
      <c r="AB34" s="199">
        <f t="shared" si="10"/>
        <v>50</v>
      </c>
      <c r="AC34" s="199">
        <f t="shared" si="11"/>
        <v>50</v>
      </c>
      <c r="AD34" s="199">
        <f t="shared" si="12"/>
        <v>50</v>
      </c>
      <c r="AE34" s="199">
        <f t="shared" si="13"/>
        <v>0</v>
      </c>
      <c r="AF34" s="199">
        <f t="shared" si="14"/>
        <v>0</v>
      </c>
      <c r="AG34" s="200">
        <f t="shared" si="15"/>
        <v>0</v>
      </c>
      <c r="AH34" s="199">
        <f t="shared" si="16"/>
        <v>57.142857142857139</v>
      </c>
    </row>
    <row r="35" spans="1:34" x14ac:dyDescent="0.4">
      <c r="A35" s="131">
        <v>31</v>
      </c>
      <c r="B35" s="132" t="s">
        <v>29</v>
      </c>
      <c r="C35" s="133" t="s">
        <v>40</v>
      </c>
      <c r="D35" s="161" t="s">
        <v>151</v>
      </c>
      <c r="E35" s="197">
        <v>6</v>
      </c>
      <c r="F35" s="173">
        <v>5</v>
      </c>
      <c r="G35" s="153">
        <v>0.37</v>
      </c>
      <c r="H35" s="141">
        <v>8245080.0800000001</v>
      </c>
      <c r="I35" s="168" t="s">
        <v>209</v>
      </c>
      <c r="J35" s="193">
        <f t="shared" si="0"/>
        <v>100</v>
      </c>
      <c r="K35" s="193">
        <f t="shared" si="1"/>
        <v>100</v>
      </c>
      <c r="L35" s="193">
        <f t="shared" si="2"/>
        <v>100</v>
      </c>
      <c r="M35" s="193">
        <f t="shared" si="3"/>
        <v>100</v>
      </c>
      <c r="N35" s="194">
        <f t="shared" si="4"/>
        <v>100</v>
      </c>
      <c r="O35" s="173">
        <v>5</v>
      </c>
      <c r="P35" s="152">
        <f t="shared" si="7"/>
        <v>100</v>
      </c>
      <c r="Q35" s="141">
        <f t="shared" si="5"/>
        <v>1374180.0133333334</v>
      </c>
      <c r="R35" s="205" t="s">
        <v>245</v>
      </c>
      <c r="S35" s="196">
        <v>1</v>
      </c>
      <c r="T35" s="196">
        <v>1</v>
      </c>
      <c r="U35" s="204">
        <v>1</v>
      </c>
      <c r="V35" s="204">
        <v>1</v>
      </c>
      <c r="W35" s="196">
        <v>1</v>
      </c>
      <c r="X35" s="196">
        <v>1</v>
      </c>
      <c r="Y35" s="196">
        <v>1</v>
      </c>
      <c r="Z35" s="196">
        <f t="shared" si="8"/>
        <v>7</v>
      </c>
      <c r="AA35" s="199">
        <f t="shared" si="9"/>
        <v>50</v>
      </c>
      <c r="AB35" s="199">
        <f t="shared" si="10"/>
        <v>50</v>
      </c>
      <c r="AC35" s="199">
        <f t="shared" si="11"/>
        <v>50</v>
      </c>
      <c r="AD35" s="199">
        <f t="shared" si="12"/>
        <v>50</v>
      </c>
      <c r="AE35" s="199">
        <f t="shared" si="13"/>
        <v>50</v>
      </c>
      <c r="AF35" s="199">
        <f t="shared" si="14"/>
        <v>50</v>
      </c>
      <c r="AG35" s="200">
        <f t="shared" si="15"/>
        <v>100</v>
      </c>
      <c r="AH35" s="199">
        <f t="shared" si="16"/>
        <v>100</v>
      </c>
    </row>
    <row r="36" spans="1:34" x14ac:dyDescent="0.4">
      <c r="A36" s="131">
        <v>32</v>
      </c>
      <c r="B36" s="132" t="s">
        <v>29</v>
      </c>
      <c r="C36" s="133" t="s">
        <v>41</v>
      </c>
      <c r="D36" s="161" t="s">
        <v>152</v>
      </c>
      <c r="E36" s="197">
        <v>12</v>
      </c>
      <c r="F36" s="160">
        <v>3</v>
      </c>
      <c r="G36" s="135">
        <v>0.67</v>
      </c>
      <c r="H36" s="141">
        <v>-1058818.6399999999</v>
      </c>
      <c r="I36" s="142"/>
      <c r="J36" s="193">
        <f t="shared" si="0"/>
        <v>0</v>
      </c>
      <c r="K36" s="193">
        <f t="shared" si="1"/>
        <v>100</v>
      </c>
      <c r="L36" s="193">
        <f t="shared" si="2"/>
        <v>0</v>
      </c>
      <c r="M36" s="193">
        <f t="shared" si="3"/>
        <v>100</v>
      </c>
      <c r="N36" s="194">
        <f t="shared" si="4"/>
        <v>42.857142857142854</v>
      </c>
      <c r="O36" s="160">
        <v>3</v>
      </c>
      <c r="P36" s="148">
        <f t="shared" si="7"/>
        <v>42.857142857142854</v>
      </c>
      <c r="Q36" s="141">
        <f t="shared" si="5"/>
        <v>-176469.77333333332</v>
      </c>
      <c r="R36" s="206" t="s">
        <v>243</v>
      </c>
      <c r="S36" s="196">
        <v>0</v>
      </c>
      <c r="T36" s="196">
        <v>0</v>
      </c>
      <c r="U36" s="204">
        <v>1</v>
      </c>
      <c r="V36" s="204">
        <v>1</v>
      </c>
      <c r="W36" s="196">
        <v>0</v>
      </c>
      <c r="X36" s="196">
        <v>0</v>
      </c>
      <c r="Y36" s="196">
        <v>1</v>
      </c>
      <c r="Z36" s="196">
        <f t="shared" si="8"/>
        <v>3</v>
      </c>
      <c r="AA36" s="199">
        <f t="shared" si="9"/>
        <v>0</v>
      </c>
      <c r="AB36" s="199">
        <f t="shared" si="10"/>
        <v>0</v>
      </c>
      <c r="AC36" s="199">
        <f t="shared" si="11"/>
        <v>50</v>
      </c>
      <c r="AD36" s="199">
        <f t="shared" si="12"/>
        <v>50</v>
      </c>
      <c r="AE36" s="199">
        <f t="shared" si="13"/>
        <v>0</v>
      </c>
      <c r="AF36" s="199">
        <f t="shared" si="14"/>
        <v>0</v>
      </c>
      <c r="AG36" s="200">
        <f t="shared" si="15"/>
        <v>100</v>
      </c>
      <c r="AH36" s="199">
        <f t="shared" si="16"/>
        <v>42.857142857142854</v>
      </c>
    </row>
    <row r="37" spans="1:34" x14ac:dyDescent="0.4">
      <c r="A37" s="131">
        <v>33</v>
      </c>
      <c r="B37" s="132" t="s">
        <v>29</v>
      </c>
      <c r="C37" s="133" t="s">
        <v>42</v>
      </c>
      <c r="D37" s="161" t="s">
        <v>153</v>
      </c>
      <c r="E37" s="197">
        <v>6</v>
      </c>
      <c r="F37" s="147">
        <v>1</v>
      </c>
      <c r="G37" s="135">
        <v>2.06</v>
      </c>
      <c r="H37" s="141">
        <v>-4913849.3499999996</v>
      </c>
      <c r="I37" s="142"/>
      <c r="J37" s="193">
        <f t="shared" ref="J37:J68" si="17">AA37+AB37</f>
        <v>100</v>
      </c>
      <c r="K37" s="193">
        <f t="shared" ref="K37:K68" si="18">AC37+AD37</f>
        <v>100</v>
      </c>
      <c r="L37" s="193">
        <f t="shared" ref="L37:L68" si="19">AE37+AF37</f>
        <v>100</v>
      </c>
      <c r="M37" s="193">
        <f t="shared" ref="M37:M68" si="20">AG37</f>
        <v>100</v>
      </c>
      <c r="N37" s="194">
        <f t="shared" ref="N37:N68" si="21">(S37+T37+U37+V37+W37+X37+Y37)/7*100</f>
        <v>100</v>
      </c>
      <c r="O37" s="147">
        <v>1</v>
      </c>
      <c r="P37" s="152">
        <f t="shared" si="7"/>
        <v>100</v>
      </c>
      <c r="Q37" s="141">
        <f t="shared" ref="Q37:Q71" si="22">H37/6</f>
        <v>-818974.8916666666</v>
      </c>
      <c r="R37" s="203" t="s">
        <v>241</v>
      </c>
      <c r="S37" s="196">
        <v>1</v>
      </c>
      <c r="T37" s="196">
        <v>1</v>
      </c>
      <c r="U37" s="204">
        <v>1</v>
      </c>
      <c r="V37" s="204">
        <v>1</v>
      </c>
      <c r="W37" s="196">
        <v>1</v>
      </c>
      <c r="X37" s="196">
        <v>1</v>
      </c>
      <c r="Y37" s="196">
        <v>1</v>
      </c>
      <c r="Z37" s="196">
        <f t="shared" si="8"/>
        <v>7</v>
      </c>
      <c r="AA37" s="199">
        <f t="shared" si="9"/>
        <v>50</v>
      </c>
      <c r="AB37" s="199">
        <f t="shared" si="10"/>
        <v>50</v>
      </c>
      <c r="AC37" s="199">
        <f t="shared" si="11"/>
        <v>50</v>
      </c>
      <c r="AD37" s="199">
        <f t="shared" si="12"/>
        <v>50</v>
      </c>
      <c r="AE37" s="199">
        <f t="shared" si="13"/>
        <v>50</v>
      </c>
      <c r="AF37" s="199">
        <f t="shared" si="14"/>
        <v>50</v>
      </c>
      <c r="AG37" s="200">
        <f t="shared" si="15"/>
        <v>100</v>
      </c>
      <c r="AH37" s="199">
        <f t="shared" si="16"/>
        <v>100</v>
      </c>
    </row>
    <row r="38" spans="1:34" x14ac:dyDescent="0.4">
      <c r="A38" s="131">
        <v>34</v>
      </c>
      <c r="B38" s="132" t="s">
        <v>29</v>
      </c>
      <c r="C38" s="133" t="s">
        <v>43</v>
      </c>
      <c r="D38" s="161" t="s">
        <v>154</v>
      </c>
      <c r="E38" s="197">
        <v>5</v>
      </c>
      <c r="F38" s="149">
        <v>1</v>
      </c>
      <c r="G38" s="135">
        <v>0.83</v>
      </c>
      <c r="H38" s="141">
        <v>-1225684.22</v>
      </c>
      <c r="I38" s="142"/>
      <c r="J38" s="193">
        <f t="shared" si="17"/>
        <v>0</v>
      </c>
      <c r="K38" s="193">
        <f t="shared" si="18"/>
        <v>100</v>
      </c>
      <c r="L38" s="193">
        <f t="shared" si="19"/>
        <v>50</v>
      </c>
      <c r="M38" s="193">
        <f t="shared" si="20"/>
        <v>0</v>
      </c>
      <c r="N38" s="194">
        <f t="shared" si="21"/>
        <v>42.857142857142854</v>
      </c>
      <c r="O38" s="149">
        <v>1</v>
      </c>
      <c r="P38" s="148">
        <f t="shared" si="7"/>
        <v>42.857142857142854</v>
      </c>
      <c r="Q38" s="141">
        <f t="shared" si="22"/>
        <v>-204280.70333333334</v>
      </c>
      <c r="R38" s="206" t="s">
        <v>243</v>
      </c>
      <c r="S38" s="196">
        <v>0</v>
      </c>
      <c r="T38" s="196">
        <v>0</v>
      </c>
      <c r="U38" s="204">
        <v>1</v>
      </c>
      <c r="V38" s="204">
        <v>1</v>
      </c>
      <c r="W38" s="196">
        <v>1</v>
      </c>
      <c r="X38" s="196">
        <v>0</v>
      </c>
      <c r="Y38" s="196">
        <v>0</v>
      </c>
      <c r="Z38" s="196">
        <f t="shared" si="8"/>
        <v>3</v>
      </c>
      <c r="AA38" s="199">
        <f t="shared" si="9"/>
        <v>0</v>
      </c>
      <c r="AB38" s="199">
        <f t="shared" si="10"/>
        <v>0</v>
      </c>
      <c r="AC38" s="199">
        <f t="shared" si="11"/>
        <v>50</v>
      </c>
      <c r="AD38" s="199">
        <f t="shared" si="12"/>
        <v>50</v>
      </c>
      <c r="AE38" s="199">
        <f t="shared" si="13"/>
        <v>50</v>
      </c>
      <c r="AF38" s="199">
        <f t="shared" si="14"/>
        <v>0</v>
      </c>
      <c r="AG38" s="200">
        <f t="shared" si="15"/>
        <v>0</v>
      </c>
      <c r="AH38" s="199">
        <f t="shared" si="16"/>
        <v>42.857142857142854</v>
      </c>
    </row>
    <row r="39" spans="1:34" x14ac:dyDescent="0.4">
      <c r="A39" s="131">
        <v>35</v>
      </c>
      <c r="B39" s="132" t="s">
        <v>44</v>
      </c>
      <c r="C39" s="133" t="s">
        <v>45</v>
      </c>
      <c r="D39" s="132" t="s">
        <v>44</v>
      </c>
      <c r="E39" s="192">
        <v>19</v>
      </c>
      <c r="F39" s="149">
        <v>1</v>
      </c>
      <c r="G39" s="135">
        <v>0.62</v>
      </c>
      <c r="H39" s="141">
        <v>461984557.63</v>
      </c>
      <c r="I39" s="142"/>
      <c r="J39" s="193">
        <f t="shared" si="17"/>
        <v>100</v>
      </c>
      <c r="K39" s="193">
        <f t="shared" si="18"/>
        <v>100</v>
      </c>
      <c r="L39" s="193">
        <f t="shared" si="19"/>
        <v>50</v>
      </c>
      <c r="M39" s="193">
        <f t="shared" si="20"/>
        <v>100</v>
      </c>
      <c r="N39" s="194">
        <f t="shared" si="21"/>
        <v>85.714285714285708</v>
      </c>
      <c r="O39" s="149">
        <v>1</v>
      </c>
      <c r="P39" s="152">
        <f t="shared" si="7"/>
        <v>85.714285714285708</v>
      </c>
      <c r="Q39" s="141">
        <f t="shared" si="22"/>
        <v>76997426.271666661</v>
      </c>
      <c r="R39" s="203" t="s">
        <v>241</v>
      </c>
      <c r="S39" s="196">
        <v>1</v>
      </c>
      <c r="T39" s="196">
        <v>1</v>
      </c>
      <c r="U39" s="204">
        <v>1</v>
      </c>
      <c r="V39" s="204">
        <v>1</v>
      </c>
      <c r="W39" s="196">
        <v>0</v>
      </c>
      <c r="X39" s="196">
        <v>1</v>
      </c>
      <c r="Y39" s="196">
        <v>1</v>
      </c>
      <c r="Z39" s="196">
        <f t="shared" si="8"/>
        <v>6</v>
      </c>
      <c r="AA39" s="199">
        <f t="shared" si="9"/>
        <v>50</v>
      </c>
      <c r="AB39" s="199">
        <f t="shared" si="10"/>
        <v>50</v>
      </c>
      <c r="AC39" s="199">
        <f t="shared" si="11"/>
        <v>50</v>
      </c>
      <c r="AD39" s="199">
        <f t="shared" si="12"/>
        <v>50</v>
      </c>
      <c r="AE39" s="199">
        <f t="shared" si="13"/>
        <v>0</v>
      </c>
      <c r="AF39" s="199">
        <f t="shared" si="14"/>
        <v>50</v>
      </c>
      <c r="AG39" s="200">
        <f t="shared" si="15"/>
        <v>100</v>
      </c>
      <c r="AH39" s="199">
        <f t="shared" si="16"/>
        <v>85.714285714285708</v>
      </c>
    </row>
    <row r="40" spans="1:34" x14ac:dyDescent="0.4">
      <c r="A40" s="131">
        <v>36</v>
      </c>
      <c r="B40" s="132" t="s">
        <v>44</v>
      </c>
      <c r="C40" s="133" t="s">
        <v>46</v>
      </c>
      <c r="D40" s="132" t="s">
        <v>155</v>
      </c>
      <c r="E40" s="192">
        <v>6</v>
      </c>
      <c r="F40" s="174">
        <v>0</v>
      </c>
      <c r="G40" s="135">
        <v>3.21</v>
      </c>
      <c r="H40" s="141">
        <v>12565983.880000001</v>
      </c>
      <c r="I40" s="142"/>
      <c r="J40" s="193">
        <f t="shared" si="17"/>
        <v>100</v>
      </c>
      <c r="K40" s="193">
        <f t="shared" si="18"/>
        <v>100</v>
      </c>
      <c r="L40" s="193">
        <f t="shared" si="19"/>
        <v>100</v>
      </c>
      <c r="M40" s="193">
        <f t="shared" si="20"/>
        <v>0</v>
      </c>
      <c r="N40" s="194">
        <f t="shared" si="21"/>
        <v>85.714285714285708</v>
      </c>
      <c r="O40" s="174">
        <v>0</v>
      </c>
      <c r="P40" s="152">
        <f t="shared" si="7"/>
        <v>85.714285714285708</v>
      </c>
      <c r="Q40" s="141">
        <f t="shared" si="22"/>
        <v>2094330.6466666667</v>
      </c>
      <c r="R40" s="203" t="s">
        <v>241</v>
      </c>
      <c r="S40" s="196">
        <v>1</v>
      </c>
      <c r="T40" s="196">
        <v>1</v>
      </c>
      <c r="U40" s="204">
        <v>1</v>
      </c>
      <c r="V40" s="204">
        <v>1</v>
      </c>
      <c r="W40" s="196">
        <v>1</v>
      </c>
      <c r="X40" s="196">
        <v>1</v>
      </c>
      <c r="Y40" s="196">
        <v>0</v>
      </c>
      <c r="Z40" s="196">
        <f t="shared" si="8"/>
        <v>6</v>
      </c>
      <c r="AA40" s="199">
        <f t="shared" si="9"/>
        <v>50</v>
      </c>
      <c r="AB40" s="199">
        <f t="shared" si="10"/>
        <v>50</v>
      </c>
      <c r="AC40" s="199">
        <f t="shared" si="11"/>
        <v>50</v>
      </c>
      <c r="AD40" s="199">
        <f t="shared" si="12"/>
        <v>50</v>
      </c>
      <c r="AE40" s="199">
        <f t="shared" si="13"/>
        <v>50</v>
      </c>
      <c r="AF40" s="199">
        <f t="shared" si="14"/>
        <v>50</v>
      </c>
      <c r="AG40" s="200">
        <f t="shared" si="15"/>
        <v>0</v>
      </c>
      <c r="AH40" s="199">
        <f t="shared" si="16"/>
        <v>85.714285714285708</v>
      </c>
    </row>
    <row r="41" spans="1:34" x14ac:dyDescent="0.4">
      <c r="A41" s="131">
        <v>37</v>
      </c>
      <c r="B41" s="132" t="s">
        <v>44</v>
      </c>
      <c r="C41" s="133" t="s">
        <v>47</v>
      </c>
      <c r="D41" s="132" t="s">
        <v>156</v>
      </c>
      <c r="E41" s="192">
        <v>5</v>
      </c>
      <c r="F41" s="140">
        <v>0</v>
      </c>
      <c r="G41" s="135">
        <v>2.2999999999999998</v>
      </c>
      <c r="H41" s="141">
        <v>3737766.9</v>
      </c>
      <c r="I41" s="142"/>
      <c r="J41" s="193">
        <f t="shared" si="17"/>
        <v>50</v>
      </c>
      <c r="K41" s="193">
        <f t="shared" si="18"/>
        <v>100</v>
      </c>
      <c r="L41" s="193">
        <f t="shared" si="19"/>
        <v>100</v>
      </c>
      <c r="M41" s="193">
        <f t="shared" si="20"/>
        <v>100</v>
      </c>
      <c r="N41" s="194">
        <f t="shared" si="21"/>
        <v>85.714285714285708</v>
      </c>
      <c r="O41" s="140">
        <v>0</v>
      </c>
      <c r="P41" s="152">
        <f t="shared" si="7"/>
        <v>85.714285714285708</v>
      </c>
      <c r="Q41" s="141">
        <f t="shared" si="22"/>
        <v>622961.15</v>
      </c>
      <c r="R41" s="203" t="s">
        <v>241</v>
      </c>
      <c r="S41" s="196">
        <v>0</v>
      </c>
      <c r="T41" s="196">
        <v>1</v>
      </c>
      <c r="U41" s="204">
        <v>1</v>
      </c>
      <c r="V41" s="204">
        <v>1</v>
      </c>
      <c r="W41" s="196">
        <v>1</v>
      </c>
      <c r="X41" s="196">
        <v>1</v>
      </c>
      <c r="Y41" s="196">
        <v>1</v>
      </c>
      <c r="Z41" s="196">
        <f t="shared" si="8"/>
        <v>6</v>
      </c>
      <c r="AA41" s="199">
        <f t="shared" si="9"/>
        <v>0</v>
      </c>
      <c r="AB41" s="199">
        <f t="shared" si="10"/>
        <v>50</v>
      </c>
      <c r="AC41" s="199">
        <f t="shared" si="11"/>
        <v>50</v>
      </c>
      <c r="AD41" s="199">
        <f t="shared" si="12"/>
        <v>50</v>
      </c>
      <c r="AE41" s="199">
        <f t="shared" si="13"/>
        <v>50</v>
      </c>
      <c r="AF41" s="199">
        <f t="shared" si="14"/>
        <v>50</v>
      </c>
      <c r="AG41" s="200">
        <f t="shared" si="15"/>
        <v>100</v>
      </c>
      <c r="AH41" s="199">
        <f t="shared" si="16"/>
        <v>85.714285714285708</v>
      </c>
    </row>
    <row r="42" spans="1:34" x14ac:dyDescent="0.4">
      <c r="A42" s="131">
        <v>38</v>
      </c>
      <c r="B42" s="132" t="s">
        <v>44</v>
      </c>
      <c r="C42" s="133" t="s">
        <v>48</v>
      </c>
      <c r="D42" s="132" t="s">
        <v>157</v>
      </c>
      <c r="E42" s="192">
        <v>10</v>
      </c>
      <c r="F42" s="151">
        <v>1</v>
      </c>
      <c r="G42" s="135">
        <v>0.54</v>
      </c>
      <c r="H42" s="141">
        <v>19804994.32</v>
      </c>
      <c r="I42" s="142"/>
      <c r="J42" s="193">
        <f t="shared" si="17"/>
        <v>50</v>
      </c>
      <c r="K42" s="193">
        <f t="shared" si="18"/>
        <v>100</v>
      </c>
      <c r="L42" s="193">
        <f t="shared" si="19"/>
        <v>50</v>
      </c>
      <c r="M42" s="193">
        <f t="shared" si="20"/>
        <v>100</v>
      </c>
      <c r="N42" s="194">
        <f t="shared" si="21"/>
        <v>71.428571428571431</v>
      </c>
      <c r="O42" s="151">
        <v>1</v>
      </c>
      <c r="P42" s="152">
        <f t="shared" si="7"/>
        <v>71.428571428571431</v>
      </c>
      <c r="Q42" s="141">
        <f t="shared" si="22"/>
        <v>3300832.3866666667</v>
      </c>
      <c r="R42" s="203" t="s">
        <v>241</v>
      </c>
      <c r="S42" s="196">
        <v>0</v>
      </c>
      <c r="T42" s="196">
        <v>1</v>
      </c>
      <c r="U42" s="204">
        <v>1</v>
      </c>
      <c r="V42" s="204">
        <v>1</v>
      </c>
      <c r="W42" s="196">
        <v>0</v>
      </c>
      <c r="X42" s="196">
        <v>1</v>
      </c>
      <c r="Y42" s="196">
        <v>1</v>
      </c>
      <c r="Z42" s="196">
        <f t="shared" si="8"/>
        <v>5</v>
      </c>
      <c r="AA42" s="199">
        <f t="shared" si="9"/>
        <v>0</v>
      </c>
      <c r="AB42" s="199">
        <f t="shared" si="10"/>
        <v>50</v>
      </c>
      <c r="AC42" s="199">
        <f t="shared" si="11"/>
        <v>50</v>
      </c>
      <c r="AD42" s="199">
        <f t="shared" si="12"/>
        <v>50</v>
      </c>
      <c r="AE42" s="199">
        <f t="shared" si="13"/>
        <v>0</v>
      </c>
      <c r="AF42" s="199">
        <f t="shared" si="14"/>
        <v>50</v>
      </c>
      <c r="AG42" s="200">
        <f t="shared" si="15"/>
        <v>100</v>
      </c>
      <c r="AH42" s="199">
        <f t="shared" si="16"/>
        <v>71.428571428571431</v>
      </c>
    </row>
    <row r="43" spans="1:34" x14ac:dyDescent="0.4">
      <c r="A43" s="131">
        <v>39</v>
      </c>
      <c r="B43" s="132" t="s">
        <v>44</v>
      </c>
      <c r="C43" s="133" t="s">
        <v>49</v>
      </c>
      <c r="D43" s="132" t="s">
        <v>158</v>
      </c>
      <c r="E43" s="192">
        <v>13</v>
      </c>
      <c r="F43" s="134">
        <v>2</v>
      </c>
      <c r="G43" s="135">
        <v>0.76</v>
      </c>
      <c r="H43" s="141">
        <v>3537207.9</v>
      </c>
      <c r="I43" s="142"/>
      <c r="J43" s="193">
        <f t="shared" si="17"/>
        <v>100</v>
      </c>
      <c r="K43" s="193">
        <f t="shared" si="18"/>
        <v>100</v>
      </c>
      <c r="L43" s="193">
        <f t="shared" si="19"/>
        <v>100</v>
      </c>
      <c r="M43" s="193">
        <f t="shared" si="20"/>
        <v>100</v>
      </c>
      <c r="N43" s="194">
        <f t="shared" si="21"/>
        <v>100</v>
      </c>
      <c r="O43" s="134">
        <v>2</v>
      </c>
      <c r="P43" s="152">
        <f t="shared" si="7"/>
        <v>100</v>
      </c>
      <c r="Q43" s="141">
        <f t="shared" si="22"/>
        <v>589534.65</v>
      </c>
      <c r="R43" s="203" t="s">
        <v>241</v>
      </c>
      <c r="S43" s="196">
        <v>1</v>
      </c>
      <c r="T43" s="196">
        <v>1</v>
      </c>
      <c r="U43" s="204">
        <v>1</v>
      </c>
      <c r="V43" s="204">
        <v>1</v>
      </c>
      <c r="W43" s="196">
        <v>1</v>
      </c>
      <c r="X43" s="196">
        <v>1</v>
      </c>
      <c r="Y43" s="196">
        <v>1</v>
      </c>
      <c r="Z43" s="196">
        <f t="shared" si="8"/>
        <v>7</v>
      </c>
      <c r="AA43" s="199">
        <f t="shared" si="9"/>
        <v>50</v>
      </c>
      <c r="AB43" s="199">
        <f t="shared" si="10"/>
        <v>50</v>
      </c>
      <c r="AC43" s="199">
        <f t="shared" si="11"/>
        <v>50</v>
      </c>
      <c r="AD43" s="199">
        <f t="shared" si="12"/>
        <v>50</v>
      </c>
      <c r="AE43" s="199">
        <f t="shared" si="13"/>
        <v>50</v>
      </c>
      <c r="AF43" s="199">
        <f t="shared" si="14"/>
        <v>50</v>
      </c>
      <c r="AG43" s="200">
        <f t="shared" si="15"/>
        <v>100</v>
      </c>
      <c r="AH43" s="199">
        <f t="shared" si="16"/>
        <v>100</v>
      </c>
    </row>
    <row r="44" spans="1:34" x14ac:dyDescent="0.4">
      <c r="A44" s="131">
        <v>40</v>
      </c>
      <c r="B44" s="132" t="s">
        <v>44</v>
      </c>
      <c r="C44" s="133" t="s">
        <v>50</v>
      </c>
      <c r="D44" s="132" t="s">
        <v>159</v>
      </c>
      <c r="E44" s="192">
        <v>6</v>
      </c>
      <c r="F44" s="147">
        <v>1</v>
      </c>
      <c r="G44" s="135">
        <v>0.79</v>
      </c>
      <c r="H44" s="141">
        <v>5500835.8700000001</v>
      </c>
      <c r="I44" s="142"/>
      <c r="J44" s="193">
        <f t="shared" si="17"/>
        <v>50</v>
      </c>
      <c r="K44" s="193">
        <f t="shared" si="18"/>
        <v>100</v>
      </c>
      <c r="L44" s="193">
        <f t="shared" si="19"/>
        <v>100</v>
      </c>
      <c r="M44" s="193">
        <f t="shared" si="20"/>
        <v>100</v>
      </c>
      <c r="N44" s="194">
        <f t="shared" si="21"/>
        <v>85.714285714285708</v>
      </c>
      <c r="O44" s="147">
        <v>1</v>
      </c>
      <c r="P44" s="152">
        <f t="shared" si="7"/>
        <v>85.714285714285708</v>
      </c>
      <c r="Q44" s="141">
        <f t="shared" si="22"/>
        <v>916805.97833333339</v>
      </c>
      <c r="R44" s="203" t="s">
        <v>241</v>
      </c>
      <c r="S44" s="196">
        <v>0</v>
      </c>
      <c r="T44" s="196">
        <v>1</v>
      </c>
      <c r="U44" s="204">
        <v>1</v>
      </c>
      <c r="V44" s="204">
        <v>1</v>
      </c>
      <c r="W44" s="196">
        <v>1</v>
      </c>
      <c r="X44" s="196">
        <v>1</v>
      </c>
      <c r="Y44" s="196">
        <v>1</v>
      </c>
      <c r="Z44" s="196">
        <f t="shared" si="8"/>
        <v>6</v>
      </c>
      <c r="AA44" s="199">
        <f t="shared" si="9"/>
        <v>0</v>
      </c>
      <c r="AB44" s="199">
        <f t="shared" si="10"/>
        <v>50</v>
      </c>
      <c r="AC44" s="199">
        <f t="shared" si="11"/>
        <v>50</v>
      </c>
      <c r="AD44" s="199">
        <f t="shared" si="12"/>
        <v>50</v>
      </c>
      <c r="AE44" s="199">
        <f t="shared" si="13"/>
        <v>50</v>
      </c>
      <c r="AF44" s="199">
        <f t="shared" si="14"/>
        <v>50</v>
      </c>
      <c r="AG44" s="200">
        <f t="shared" si="15"/>
        <v>100</v>
      </c>
      <c r="AH44" s="199">
        <f t="shared" si="16"/>
        <v>85.714285714285708</v>
      </c>
    </row>
    <row r="45" spans="1:34" x14ac:dyDescent="0.4">
      <c r="A45" s="131">
        <v>41</v>
      </c>
      <c r="B45" s="132" t="s">
        <v>44</v>
      </c>
      <c r="C45" s="133" t="s">
        <v>51</v>
      </c>
      <c r="D45" s="132" t="s">
        <v>160</v>
      </c>
      <c r="E45" s="192">
        <v>2</v>
      </c>
      <c r="F45" s="149">
        <v>1</v>
      </c>
      <c r="G45" s="135">
        <v>1.72</v>
      </c>
      <c r="H45" s="141">
        <v>-2508597.21</v>
      </c>
      <c r="I45" s="142"/>
      <c r="J45" s="193">
        <f t="shared" si="17"/>
        <v>50</v>
      </c>
      <c r="K45" s="193">
        <f t="shared" si="18"/>
        <v>100</v>
      </c>
      <c r="L45" s="193">
        <f t="shared" si="19"/>
        <v>100</v>
      </c>
      <c r="M45" s="193">
        <f t="shared" si="20"/>
        <v>100</v>
      </c>
      <c r="N45" s="194">
        <f t="shared" si="21"/>
        <v>85.714285714285708</v>
      </c>
      <c r="O45" s="149">
        <v>1</v>
      </c>
      <c r="P45" s="152">
        <f t="shared" si="7"/>
        <v>85.714285714285708</v>
      </c>
      <c r="Q45" s="141">
        <f t="shared" si="22"/>
        <v>-418099.53499999997</v>
      </c>
      <c r="R45" s="203" t="s">
        <v>241</v>
      </c>
      <c r="S45" s="196">
        <v>0</v>
      </c>
      <c r="T45" s="196">
        <v>1</v>
      </c>
      <c r="U45" s="204">
        <v>1</v>
      </c>
      <c r="V45" s="204">
        <v>1</v>
      </c>
      <c r="W45" s="196">
        <v>1</v>
      </c>
      <c r="X45" s="196">
        <v>1</v>
      </c>
      <c r="Y45" s="196">
        <v>1</v>
      </c>
      <c r="Z45" s="196">
        <f t="shared" si="8"/>
        <v>6</v>
      </c>
      <c r="AA45" s="199">
        <f t="shared" si="9"/>
        <v>0</v>
      </c>
      <c r="AB45" s="199">
        <f t="shared" si="10"/>
        <v>50</v>
      </c>
      <c r="AC45" s="199">
        <f t="shared" si="11"/>
        <v>50</v>
      </c>
      <c r="AD45" s="199">
        <f t="shared" si="12"/>
        <v>50</v>
      </c>
      <c r="AE45" s="199">
        <f t="shared" si="13"/>
        <v>50</v>
      </c>
      <c r="AF45" s="199">
        <f t="shared" si="14"/>
        <v>50</v>
      </c>
      <c r="AG45" s="200">
        <f t="shared" si="15"/>
        <v>100</v>
      </c>
      <c r="AH45" s="199">
        <f t="shared" si="16"/>
        <v>85.714285714285708</v>
      </c>
    </row>
    <row r="46" spans="1:34" x14ac:dyDescent="0.4">
      <c r="A46" s="131">
        <v>42</v>
      </c>
      <c r="B46" s="132" t="s">
        <v>44</v>
      </c>
      <c r="C46" s="133" t="s">
        <v>52</v>
      </c>
      <c r="D46" s="132" t="s">
        <v>161</v>
      </c>
      <c r="E46" s="192">
        <v>15</v>
      </c>
      <c r="F46" s="162">
        <v>0</v>
      </c>
      <c r="G46" s="135">
        <v>0.85</v>
      </c>
      <c r="H46" s="141">
        <v>53948124.380000003</v>
      </c>
      <c r="I46" s="142"/>
      <c r="J46" s="193">
        <f t="shared" si="17"/>
        <v>50</v>
      </c>
      <c r="K46" s="193">
        <f t="shared" si="18"/>
        <v>50</v>
      </c>
      <c r="L46" s="193">
        <f t="shared" si="19"/>
        <v>100</v>
      </c>
      <c r="M46" s="193">
        <f t="shared" si="20"/>
        <v>100</v>
      </c>
      <c r="N46" s="194">
        <f t="shared" si="21"/>
        <v>71.428571428571431</v>
      </c>
      <c r="O46" s="162">
        <v>0</v>
      </c>
      <c r="P46" s="152">
        <f t="shared" si="7"/>
        <v>71.428571428571431</v>
      </c>
      <c r="Q46" s="141">
        <f t="shared" si="22"/>
        <v>8991354.0633333344</v>
      </c>
      <c r="R46" s="203" t="s">
        <v>241</v>
      </c>
      <c r="S46" s="196">
        <v>0</v>
      </c>
      <c r="T46" s="196">
        <v>1</v>
      </c>
      <c r="U46" s="204">
        <v>0</v>
      </c>
      <c r="V46" s="204">
        <v>1</v>
      </c>
      <c r="W46" s="196">
        <v>1</v>
      </c>
      <c r="X46" s="196">
        <v>1</v>
      </c>
      <c r="Y46" s="196">
        <v>1</v>
      </c>
      <c r="Z46" s="196">
        <f t="shared" si="8"/>
        <v>5</v>
      </c>
      <c r="AA46" s="199">
        <f t="shared" si="9"/>
        <v>0</v>
      </c>
      <c r="AB46" s="199">
        <f t="shared" si="10"/>
        <v>50</v>
      </c>
      <c r="AC46" s="199">
        <f t="shared" si="11"/>
        <v>0</v>
      </c>
      <c r="AD46" s="199">
        <f t="shared" si="12"/>
        <v>50</v>
      </c>
      <c r="AE46" s="199">
        <f t="shared" si="13"/>
        <v>50</v>
      </c>
      <c r="AF46" s="199">
        <f t="shared" si="14"/>
        <v>50</v>
      </c>
      <c r="AG46" s="200">
        <f t="shared" si="15"/>
        <v>100</v>
      </c>
      <c r="AH46" s="199">
        <f t="shared" si="16"/>
        <v>71.428571428571431</v>
      </c>
    </row>
    <row r="47" spans="1:34" x14ac:dyDescent="0.4">
      <c r="A47" s="131">
        <v>43</v>
      </c>
      <c r="B47" s="132" t="s">
        <v>44</v>
      </c>
      <c r="C47" s="133" t="s">
        <v>53</v>
      </c>
      <c r="D47" s="132" t="s">
        <v>162</v>
      </c>
      <c r="E47" s="192">
        <v>6</v>
      </c>
      <c r="F47" s="149">
        <v>1</v>
      </c>
      <c r="G47" s="135">
        <v>1.94</v>
      </c>
      <c r="H47" s="141">
        <v>3941646.49</v>
      </c>
      <c r="I47" s="142"/>
      <c r="J47" s="193">
        <f t="shared" si="17"/>
        <v>50</v>
      </c>
      <c r="K47" s="193">
        <f t="shared" si="18"/>
        <v>100</v>
      </c>
      <c r="L47" s="193">
        <f t="shared" si="19"/>
        <v>100</v>
      </c>
      <c r="M47" s="193">
        <f t="shared" si="20"/>
        <v>100</v>
      </c>
      <c r="N47" s="194">
        <f t="shared" si="21"/>
        <v>85.714285714285708</v>
      </c>
      <c r="O47" s="149">
        <v>1</v>
      </c>
      <c r="P47" s="152">
        <f t="shared" si="7"/>
        <v>85.714285714285708</v>
      </c>
      <c r="Q47" s="141">
        <f t="shared" si="22"/>
        <v>656941.08166666667</v>
      </c>
      <c r="R47" s="203" t="s">
        <v>241</v>
      </c>
      <c r="S47" s="196">
        <v>0</v>
      </c>
      <c r="T47" s="196">
        <v>1</v>
      </c>
      <c r="U47" s="204">
        <v>1</v>
      </c>
      <c r="V47" s="204">
        <v>1</v>
      </c>
      <c r="W47" s="196">
        <v>1</v>
      </c>
      <c r="X47" s="196">
        <v>1</v>
      </c>
      <c r="Y47" s="196">
        <v>1</v>
      </c>
      <c r="Z47" s="196">
        <f t="shared" si="8"/>
        <v>6</v>
      </c>
      <c r="AA47" s="199">
        <f t="shared" si="9"/>
        <v>0</v>
      </c>
      <c r="AB47" s="199">
        <f t="shared" si="10"/>
        <v>50</v>
      </c>
      <c r="AC47" s="199">
        <f t="shared" si="11"/>
        <v>50</v>
      </c>
      <c r="AD47" s="199">
        <f t="shared" si="12"/>
        <v>50</v>
      </c>
      <c r="AE47" s="199">
        <f t="shared" si="13"/>
        <v>50</v>
      </c>
      <c r="AF47" s="199">
        <f t="shared" si="14"/>
        <v>50</v>
      </c>
      <c r="AG47" s="200">
        <f t="shared" si="15"/>
        <v>100</v>
      </c>
      <c r="AH47" s="199">
        <f t="shared" si="16"/>
        <v>85.714285714285708</v>
      </c>
    </row>
    <row r="48" spans="1:34" x14ac:dyDescent="0.4">
      <c r="A48" s="131">
        <v>44</v>
      </c>
      <c r="B48" s="132" t="s">
        <v>44</v>
      </c>
      <c r="C48" s="133" t="s">
        <v>54</v>
      </c>
      <c r="D48" s="132" t="s">
        <v>163</v>
      </c>
      <c r="E48" s="192">
        <v>10</v>
      </c>
      <c r="F48" s="149">
        <v>1</v>
      </c>
      <c r="G48" s="135">
        <v>0.62</v>
      </c>
      <c r="H48" s="141">
        <v>11136753.109999999</v>
      </c>
      <c r="I48" s="142"/>
      <c r="J48" s="193">
        <f t="shared" si="17"/>
        <v>100</v>
      </c>
      <c r="K48" s="193">
        <f t="shared" si="18"/>
        <v>100</v>
      </c>
      <c r="L48" s="193">
        <f t="shared" si="19"/>
        <v>100</v>
      </c>
      <c r="M48" s="193">
        <f t="shared" si="20"/>
        <v>100</v>
      </c>
      <c r="N48" s="194">
        <f t="shared" si="21"/>
        <v>100</v>
      </c>
      <c r="O48" s="149">
        <v>1</v>
      </c>
      <c r="P48" s="152">
        <f t="shared" si="7"/>
        <v>100</v>
      </c>
      <c r="Q48" s="141">
        <f t="shared" si="22"/>
        <v>1856125.5183333333</v>
      </c>
      <c r="R48" s="203" t="s">
        <v>241</v>
      </c>
      <c r="S48" s="196">
        <v>1</v>
      </c>
      <c r="T48" s="196">
        <v>1</v>
      </c>
      <c r="U48" s="204">
        <v>1</v>
      </c>
      <c r="V48" s="204">
        <v>1</v>
      </c>
      <c r="W48" s="196">
        <v>1</v>
      </c>
      <c r="X48" s="196">
        <v>1</v>
      </c>
      <c r="Y48" s="196">
        <v>1</v>
      </c>
      <c r="Z48" s="196">
        <f t="shared" si="8"/>
        <v>7</v>
      </c>
      <c r="AA48" s="199">
        <f t="shared" si="9"/>
        <v>50</v>
      </c>
      <c r="AB48" s="199">
        <f t="shared" si="10"/>
        <v>50</v>
      </c>
      <c r="AC48" s="199">
        <f t="shared" si="11"/>
        <v>50</v>
      </c>
      <c r="AD48" s="199">
        <f t="shared" si="12"/>
        <v>50</v>
      </c>
      <c r="AE48" s="199">
        <f t="shared" si="13"/>
        <v>50</v>
      </c>
      <c r="AF48" s="199">
        <f t="shared" si="14"/>
        <v>50</v>
      </c>
      <c r="AG48" s="200">
        <f t="shared" si="15"/>
        <v>100</v>
      </c>
      <c r="AH48" s="199">
        <f t="shared" si="16"/>
        <v>100</v>
      </c>
    </row>
    <row r="49" spans="1:34" x14ac:dyDescent="0.4">
      <c r="A49" s="131">
        <v>45</v>
      </c>
      <c r="B49" s="132" t="s">
        <v>44</v>
      </c>
      <c r="C49" s="133" t="s">
        <v>55</v>
      </c>
      <c r="D49" s="132" t="s">
        <v>164</v>
      </c>
      <c r="E49" s="192">
        <v>10</v>
      </c>
      <c r="F49" s="149">
        <v>1</v>
      </c>
      <c r="G49" s="135">
        <v>0.62</v>
      </c>
      <c r="H49" s="141">
        <v>6128281.0999999996</v>
      </c>
      <c r="I49" s="142"/>
      <c r="J49" s="193">
        <f t="shared" si="17"/>
        <v>100</v>
      </c>
      <c r="K49" s="193">
        <f t="shared" si="18"/>
        <v>100</v>
      </c>
      <c r="L49" s="193">
        <f t="shared" si="19"/>
        <v>100</v>
      </c>
      <c r="M49" s="193">
        <f t="shared" si="20"/>
        <v>100</v>
      </c>
      <c r="N49" s="194">
        <f t="shared" si="21"/>
        <v>100</v>
      </c>
      <c r="O49" s="149">
        <v>1</v>
      </c>
      <c r="P49" s="152">
        <f t="shared" si="7"/>
        <v>100</v>
      </c>
      <c r="Q49" s="141">
        <f t="shared" si="22"/>
        <v>1021380.1833333332</v>
      </c>
      <c r="R49" s="203" t="s">
        <v>241</v>
      </c>
      <c r="S49" s="196">
        <v>1</v>
      </c>
      <c r="T49" s="196">
        <v>1</v>
      </c>
      <c r="U49" s="204">
        <v>1</v>
      </c>
      <c r="V49" s="204">
        <v>1</v>
      </c>
      <c r="W49" s="196">
        <v>1</v>
      </c>
      <c r="X49" s="196">
        <v>1</v>
      </c>
      <c r="Y49" s="196">
        <v>1</v>
      </c>
      <c r="Z49" s="196">
        <f t="shared" si="8"/>
        <v>7</v>
      </c>
      <c r="AA49" s="199">
        <f t="shared" si="9"/>
        <v>50</v>
      </c>
      <c r="AB49" s="199">
        <f t="shared" si="10"/>
        <v>50</v>
      </c>
      <c r="AC49" s="199">
        <f t="shared" si="11"/>
        <v>50</v>
      </c>
      <c r="AD49" s="199">
        <f t="shared" si="12"/>
        <v>50</v>
      </c>
      <c r="AE49" s="199">
        <f t="shared" si="13"/>
        <v>50</v>
      </c>
      <c r="AF49" s="199">
        <f t="shared" si="14"/>
        <v>50</v>
      </c>
      <c r="AG49" s="200">
        <f t="shared" si="15"/>
        <v>100</v>
      </c>
      <c r="AH49" s="199">
        <f t="shared" si="16"/>
        <v>100</v>
      </c>
    </row>
    <row r="50" spans="1:34" x14ac:dyDescent="0.4">
      <c r="A50" s="131">
        <v>46</v>
      </c>
      <c r="B50" s="132" t="s">
        <v>44</v>
      </c>
      <c r="C50" s="133" t="s">
        <v>56</v>
      </c>
      <c r="D50" s="132" t="s">
        <v>165</v>
      </c>
      <c r="E50" s="192">
        <v>5</v>
      </c>
      <c r="F50" s="162">
        <v>0</v>
      </c>
      <c r="G50" s="135">
        <v>2.04</v>
      </c>
      <c r="H50" s="141">
        <v>8077469.21</v>
      </c>
      <c r="I50" s="142"/>
      <c r="J50" s="193">
        <f t="shared" si="17"/>
        <v>100</v>
      </c>
      <c r="K50" s="193">
        <f t="shared" si="18"/>
        <v>100</v>
      </c>
      <c r="L50" s="193">
        <f t="shared" si="19"/>
        <v>100</v>
      </c>
      <c r="M50" s="193">
        <f t="shared" si="20"/>
        <v>100</v>
      </c>
      <c r="N50" s="194">
        <f t="shared" si="21"/>
        <v>100</v>
      </c>
      <c r="O50" s="162">
        <v>0</v>
      </c>
      <c r="P50" s="152">
        <f t="shared" si="7"/>
        <v>100</v>
      </c>
      <c r="Q50" s="141">
        <f t="shared" si="22"/>
        <v>1346244.8683333334</v>
      </c>
      <c r="R50" s="203" t="s">
        <v>241</v>
      </c>
      <c r="S50" s="196">
        <v>1</v>
      </c>
      <c r="T50" s="196">
        <v>1</v>
      </c>
      <c r="U50" s="204">
        <v>1</v>
      </c>
      <c r="V50" s="204">
        <v>1</v>
      </c>
      <c r="W50" s="196">
        <v>1</v>
      </c>
      <c r="X50" s="196">
        <v>1</v>
      </c>
      <c r="Y50" s="196">
        <v>1</v>
      </c>
      <c r="Z50" s="196">
        <f t="shared" si="8"/>
        <v>7</v>
      </c>
      <c r="AA50" s="199">
        <f t="shared" si="9"/>
        <v>50</v>
      </c>
      <c r="AB50" s="199">
        <f t="shared" si="10"/>
        <v>50</v>
      </c>
      <c r="AC50" s="199">
        <f t="shared" si="11"/>
        <v>50</v>
      </c>
      <c r="AD50" s="199">
        <f t="shared" si="12"/>
        <v>50</v>
      </c>
      <c r="AE50" s="199">
        <f t="shared" si="13"/>
        <v>50</v>
      </c>
      <c r="AF50" s="199">
        <f t="shared" si="14"/>
        <v>50</v>
      </c>
      <c r="AG50" s="200">
        <f t="shared" si="15"/>
        <v>100</v>
      </c>
      <c r="AH50" s="199">
        <f t="shared" si="16"/>
        <v>100</v>
      </c>
    </row>
    <row r="51" spans="1:34" x14ac:dyDescent="0.4">
      <c r="A51" s="131">
        <v>47</v>
      </c>
      <c r="B51" s="132" t="s">
        <v>44</v>
      </c>
      <c r="C51" s="133" t="s">
        <v>57</v>
      </c>
      <c r="D51" s="132" t="s">
        <v>166</v>
      </c>
      <c r="E51" s="192">
        <v>5</v>
      </c>
      <c r="F51" s="149">
        <v>1</v>
      </c>
      <c r="G51" s="135">
        <v>1.58</v>
      </c>
      <c r="H51" s="141">
        <v>1114536.1499999999</v>
      </c>
      <c r="I51" s="142"/>
      <c r="J51" s="193">
        <f t="shared" si="17"/>
        <v>50</v>
      </c>
      <c r="K51" s="193">
        <f t="shared" si="18"/>
        <v>100</v>
      </c>
      <c r="L51" s="193">
        <f t="shared" si="19"/>
        <v>100</v>
      </c>
      <c r="M51" s="193">
        <f t="shared" si="20"/>
        <v>100</v>
      </c>
      <c r="N51" s="194">
        <f t="shared" si="21"/>
        <v>85.714285714285708</v>
      </c>
      <c r="O51" s="149">
        <v>1</v>
      </c>
      <c r="P51" s="152">
        <f t="shared" si="7"/>
        <v>85.714285714285708</v>
      </c>
      <c r="Q51" s="141">
        <f t="shared" si="22"/>
        <v>185756.02499999999</v>
      </c>
      <c r="R51" s="203" t="s">
        <v>241</v>
      </c>
      <c r="S51" s="196">
        <v>0</v>
      </c>
      <c r="T51" s="196">
        <v>1</v>
      </c>
      <c r="U51" s="204">
        <v>1</v>
      </c>
      <c r="V51" s="204">
        <v>1</v>
      </c>
      <c r="W51" s="196">
        <v>1</v>
      </c>
      <c r="X51" s="196">
        <v>1</v>
      </c>
      <c r="Y51" s="196">
        <v>1</v>
      </c>
      <c r="Z51" s="196">
        <f t="shared" si="8"/>
        <v>6</v>
      </c>
      <c r="AA51" s="199">
        <f t="shared" si="9"/>
        <v>0</v>
      </c>
      <c r="AB51" s="199">
        <f t="shared" si="10"/>
        <v>50</v>
      </c>
      <c r="AC51" s="199">
        <f t="shared" si="11"/>
        <v>50</v>
      </c>
      <c r="AD51" s="199">
        <f t="shared" si="12"/>
        <v>50</v>
      </c>
      <c r="AE51" s="199">
        <f t="shared" si="13"/>
        <v>50</v>
      </c>
      <c r="AF51" s="199">
        <f t="shared" si="14"/>
        <v>50</v>
      </c>
      <c r="AG51" s="200">
        <f t="shared" si="15"/>
        <v>100</v>
      </c>
      <c r="AH51" s="199">
        <f t="shared" si="16"/>
        <v>85.714285714285708</v>
      </c>
    </row>
    <row r="52" spans="1:34" x14ac:dyDescent="0.4">
      <c r="A52" s="131">
        <v>48</v>
      </c>
      <c r="B52" s="132" t="s">
        <v>44</v>
      </c>
      <c r="C52" s="133" t="s">
        <v>58</v>
      </c>
      <c r="D52" s="132" t="s">
        <v>167</v>
      </c>
      <c r="E52" s="192">
        <v>5</v>
      </c>
      <c r="F52" s="162">
        <v>0</v>
      </c>
      <c r="G52" s="135">
        <v>2</v>
      </c>
      <c r="H52" s="141">
        <v>6123226.96</v>
      </c>
      <c r="I52" s="142"/>
      <c r="J52" s="193">
        <f t="shared" si="17"/>
        <v>100</v>
      </c>
      <c r="K52" s="193">
        <f t="shared" si="18"/>
        <v>100</v>
      </c>
      <c r="L52" s="193">
        <f t="shared" si="19"/>
        <v>50</v>
      </c>
      <c r="M52" s="193">
        <f t="shared" si="20"/>
        <v>100</v>
      </c>
      <c r="N52" s="194">
        <f t="shared" si="21"/>
        <v>85.714285714285708</v>
      </c>
      <c r="O52" s="162">
        <v>0</v>
      </c>
      <c r="P52" s="152">
        <f t="shared" si="7"/>
        <v>85.714285714285708</v>
      </c>
      <c r="Q52" s="141">
        <f t="shared" si="22"/>
        <v>1020537.8266666667</v>
      </c>
      <c r="R52" s="203" t="s">
        <v>241</v>
      </c>
      <c r="S52" s="196">
        <v>1</v>
      </c>
      <c r="T52" s="196">
        <v>1</v>
      </c>
      <c r="U52" s="204">
        <v>1</v>
      </c>
      <c r="V52" s="204">
        <v>1</v>
      </c>
      <c r="W52" s="196">
        <v>1</v>
      </c>
      <c r="X52" s="196">
        <v>0</v>
      </c>
      <c r="Y52" s="196">
        <v>1</v>
      </c>
      <c r="Z52" s="196">
        <f t="shared" si="8"/>
        <v>6</v>
      </c>
      <c r="AA52" s="199">
        <f t="shared" si="9"/>
        <v>50</v>
      </c>
      <c r="AB52" s="199">
        <f t="shared" si="10"/>
        <v>50</v>
      </c>
      <c r="AC52" s="199">
        <f t="shared" si="11"/>
        <v>50</v>
      </c>
      <c r="AD52" s="199">
        <f t="shared" si="12"/>
        <v>50</v>
      </c>
      <c r="AE52" s="199">
        <f t="shared" si="13"/>
        <v>50</v>
      </c>
      <c r="AF52" s="199">
        <f t="shared" si="14"/>
        <v>0</v>
      </c>
      <c r="AG52" s="200">
        <f t="shared" si="15"/>
        <v>100</v>
      </c>
      <c r="AH52" s="199">
        <f t="shared" si="16"/>
        <v>85.714285714285708</v>
      </c>
    </row>
    <row r="53" spans="1:34" x14ac:dyDescent="0.4">
      <c r="A53" s="131">
        <v>49</v>
      </c>
      <c r="B53" s="132" t="s">
        <v>44</v>
      </c>
      <c r="C53" s="133" t="s">
        <v>59</v>
      </c>
      <c r="D53" s="132" t="s">
        <v>168</v>
      </c>
      <c r="E53" s="192">
        <v>6</v>
      </c>
      <c r="F53" s="149">
        <v>1</v>
      </c>
      <c r="G53" s="135">
        <v>0.85</v>
      </c>
      <c r="H53" s="141">
        <v>4767634.0999999996</v>
      </c>
      <c r="I53" s="142"/>
      <c r="J53" s="193">
        <f t="shared" si="17"/>
        <v>50</v>
      </c>
      <c r="K53" s="193">
        <f t="shared" si="18"/>
        <v>100</v>
      </c>
      <c r="L53" s="193">
        <f t="shared" si="19"/>
        <v>100</v>
      </c>
      <c r="M53" s="193">
        <f t="shared" si="20"/>
        <v>0</v>
      </c>
      <c r="N53" s="194">
        <f t="shared" si="21"/>
        <v>71.428571428571431</v>
      </c>
      <c r="O53" s="149">
        <v>1</v>
      </c>
      <c r="P53" s="152">
        <f t="shared" si="7"/>
        <v>71.428571428571431</v>
      </c>
      <c r="Q53" s="141">
        <f t="shared" si="22"/>
        <v>794605.68333333323</v>
      </c>
      <c r="R53" s="203" t="s">
        <v>241</v>
      </c>
      <c r="S53" s="196">
        <v>0</v>
      </c>
      <c r="T53" s="196">
        <v>1</v>
      </c>
      <c r="U53" s="204">
        <v>1</v>
      </c>
      <c r="V53" s="204">
        <v>1</v>
      </c>
      <c r="W53" s="196">
        <v>1</v>
      </c>
      <c r="X53" s="196">
        <v>1</v>
      </c>
      <c r="Y53" s="196">
        <v>0</v>
      </c>
      <c r="Z53" s="196">
        <f t="shared" si="8"/>
        <v>5</v>
      </c>
      <c r="AA53" s="199">
        <f t="shared" si="9"/>
        <v>0</v>
      </c>
      <c r="AB53" s="199">
        <f t="shared" si="10"/>
        <v>50</v>
      </c>
      <c r="AC53" s="199">
        <f t="shared" si="11"/>
        <v>50</v>
      </c>
      <c r="AD53" s="199">
        <f t="shared" si="12"/>
        <v>50</v>
      </c>
      <c r="AE53" s="199">
        <f t="shared" si="13"/>
        <v>50</v>
      </c>
      <c r="AF53" s="199">
        <f t="shared" si="14"/>
        <v>50</v>
      </c>
      <c r="AG53" s="200">
        <f t="shared" si="15"/>
        <v>0</v>
      </c>
      <c r="AH53" s="199">
        <f t="shared" si="16"/>
        <v>71.428571428571431</v>
      </c>
    </row>
    <row r="54" spans="1:34" x14ac:dyDescent="0.4">
      <c r="A54" s="131">
        <v>50</v>
      </c>
      <c r="B54" s="132" t="s">
        <v>44</v>
      </c>
      <c r="C54" s="133" t="s">
        <v>60</v>
      </c>
      <c r="D54" s="132" t="s">
        <v>169</v>
      </c>
      <c r="E54" s="192">
        <v>5</v>
      </c>
      <c r="F54" s="149">
        <v>1</v>
      </c>
      <c r="G54" s="135">
        <v>2.9</v>
      </c>
      <c r="H54" s="141">
        <v>3110591.52</v>
      </c>
      <c r="I54" s="142"/>
      <c r="J54" s="193">
        <f t="shared" si="17"/>
        <v>50</v>
      </c>
      <c r="K54" s="193">
        <f t="shared" si="18"/>
        <v>100</v>
      </c>
      <c r="L54" s="193">
        <f t="shared" si="19"/>
        <v>100</v>
      </c>
      <c r="M54" s="193">
        <f t="shared" si="20"/>
        <v>100</v>
      </c>
      <c r="N54" s="194">
        <f t="shared" si="21"/>
        <v>85.714285714285708</v>
      </c>
      <c r="O54" s="149">
        <v>1</v>
      </c>
      <c r="P54" s="152">
        <f t="shared" si="7"/>
        <v>85.714285714285708</v>
      </c>
      <c r="Q54" s="141">
        <f t="shared" si="22"/>
        <v>518431.92</v>
      </c>
      <c r="R54" s="203" t="s">
        <v>241</v>
      </c>
      <c r="S54" s="196">
        <v>0</v>
      </c>
      <c r="T54" s="196">
        <v>1</v>
      </c>
      <c r="U54" s="204">
        <v>1</v>
      </c>
      <c r="V54" s="204">
        <v>1</v>
      </c>
      <c r="W54" s="196">
        <v>1</v>
      </c>
      <c r="X54" s="196">
        <v>1</v>
      </c>
      <c r="Y54" s="196">
        <v>1</v>
      </c>
      <c r="Z54" s="196">
        <f t="shared" si="8"/>
        <v>6</v>
      </c>
      <c r="AA54" s="199">
        <f t="shared" si="9"/>
        <v>0</v>
      </c>
      <c r="AB54" s="199">
        <f t="shared" si="10"/>
        <v>50</v>
      </c>
      <c r="AC54" s="199">
        <f t="shared" si="11"/>
        <v>50</v>
      </c>
      <c r="AD54" s="199">
        <f t="shared" si="12"/>
        <v>50</v>
      </c>
      <c r="AE54" s="199">
        <f t="shared" si="13"/>
        <v>50</v>
      </c>
      <c r="AF54" s="199">
        <f t="shared" si="14"/>
        <v>50</v>
      </c>
      <c r="AG54" s="200">
        <f t="shared" si="15"/>
        <v>100</v>
      </c>
      <c r="AH54" s="199">
        <f t="shared" si="16"/>
        <v>85.714285714285708</v>
      </c>
    </row>
    <row r="55" spans="1:34" x14ac:dyDescent="0.4">
      <c r="A55" s="131">
        <v>51</v>
      </c>
      <c r="B55" s="132" t="s">
        <v>44</v>
      </c>
      <c r="C55" s="133" t="s">
        <v>61</v>
      </c>
      <c r="D55" s="132" t="s">
        <v>170</v>
      </c>
      <c r="E55" s="192">
        <v>16</v>
      </c>
      <c r="F55" s="174">
        <v>0</v>
      </c>
      <c r="G55" s="135">
        <v>2.96</v>
      </c>
      <c r="H55" s="141">
        <v>75412575.400000006</v>
      </c>
      <c r="I55" s="142"/>
      <c r="J55" s="193">
        <f t="shared" si="17"/>
        <v>50</v>
      </c>
      <c r="K55" s="193">
        <f t="shared" si="18"/>
        <v>100</v>
      </c>
      <c r="L55" s="193">
        <f t="shared" si="19"/>
        <v>100</v>
      </c>
      <c r="M55" s="193">
        <f t="shared" si="20"/>
        <v>0</v>
      </c>
      <c r="N55" s="194">
        <f t="shared" si="21"/>
        <v>71.428571428571431</v>
      </c>
      <c r="O55" s="174">
        <v>0</v>
      </c>
      <c r="P55" s="152">
        <f t="shared" si="7"/>
        <v>71.428571428571431</v>
      </c>
      <c r="Q55" s="141">
        <f t="shared" si="22"/>
        <v>12568762.566666668</v>
      </c>
      <c r="R55" s="203" t="s">
        <v>241</v>
      </c>
      <c r="S55" s="196">
        <v>0</v>
      </c>
      <c r="T55" s="196">
        <v>1</v>
      </c>
      <c r="U55" s="204">
        <v>1</v>
      </c>
      <c r="V55" s="204">
        <v>1</v>
      </c>
      <c r="W55" s="196">
        <v>1</v>
      </c>
      <c r="X55" s="196">
        <v>1</v>
      </c>
      <c r="Y55" s="196">
        <v>0</v>
      </c>
      <c r="Z55" s="196">
        <f t="shared" si="8"/>
        <v>5</v>
      </c>
      <c r="AA55" s="199">
        <f t="shared" si="9"/>
        <v>0</v>
      </c>
      <c r="AB55" s="199">
        <f t="shared" si="10"/>
        <v>50</v>
      </c>
      <c r="AC55" s="199">
        <f t="shared" si="11"/>
        <v>50</v>
      </c>
      <c r="AD55" s="199">
        <f t="shared" si="12"/>
        <v>50</v>
      </c>
      <c r="AE55" s="199">
        <f t="shared" si="13"/>
        <v>50</v>
      </c>
      <c r="AF55" s="199">
        <f t="shared" si="14"/>
        <v>50</v>
      </c>
      <c r="AG55" s="200">
        <f t="shared" si="15"/>
        <v>0</v>
      </c>
      <c r="AH55" s="199">
        <f t="shared" si="16"/>
        <v>71.428571428571431</v>
      </c>
    </row>
    <row r="56" spans="1:34" x14ac:dyDescent="0.4">
      <c r="A56" s="131">
        <v>52</v>
      </c>
      <c r="B56" s="132" t="s">
        <v>44</v>
      </c>
      <c r="C56" s="133" t="s">
        <v>62</v>
      </c>
      <c r="D56" s="132" t="s">
        <v>171</v>
      </c>
      <c r="E56" s="192">
        <v>5</v>
      </c>
      <c r="F56" s="207">
        <v>0</v>
      </c>
      <c r="G56" s="135">
        <v>3.11</v>
      </c>
      <c r="H56" s="141">
        <v>9848219.9900000002</v>
      </c>
      <c r="I56" s="142"/>
      <c r="J56" s="193">
        <f t="shared" si="17"/>
        <v>100</v>
      </c>
      <c r="K56" s="193">
        <f t="shared" si="18"/>
        <v>100</v>
      </c>
      <c r="L56" s="193">
        <f t="shared" si="19"/>
        <v>100</v>
      </c>
      <c r="M56" s="193">
        <f t="shared" si="20"/>
        <v>100</v>
      </c>
      <c r="N56" s="194">
        <f t="shared" si="21"/>
        <v>100</v>
      </c>
      <c r="O56" s="207">
        <v>0</v>
      </c>
      <c r="P56" s="152">
        <f t="shared" si="7"/>
        <v>100</v>
      </c>
      <c r="Q56" s="141">
        <f t="shared" si="22"/>
        <v>1641369.9983333333</v>
      </c>
      <c r="R56" s="203" t="s">
        <v>241</v>
      </c>
      <c r="S56" s="196">
        <v>1</v>
      </c>
      <c r="T56" s="196">
        <v>1</v>
      </c>
      <c r="U56" s="204">
        <v>1</v>
      </c>
      <c r="V56" s="204">
        <v>1</v>
      </c>
      <c r="W56" s="196">
        <v>1</v>
      </c>
      <c r="X56" s="196">
        <v>1</v>
      </c>
      <c r="Y56" s="196">
        <v>1</v>
      </c>
      <c r="Z56" s="196">
        <f t="shared" si="8"/>
        <v>7</v>
      </c>
      <c r="AA56" s="199">
        <f t="shared" si="9"/>
        <v>50</v>
      </c>
      <c r="AB56" s="199">
        <f t="shared" si="10"/>
        <v>50</v>
      </c>
      <c r="AC56" s="199">
        <f t="shared" si="11"/>
        <v>50</v>
      </c>
      <c r="AD56" s="199">
        <f t="shared" si="12"/>
        <v>50</v>
      </c>
      <c r="AE56" s="199">
        <f t="shared" si="13"/>
        <v>50</v>
      </c>
      <c r="AF56" s="199">
        <f t="shared" si="14"/>
        <v>50</v>
      </c>
      <c r="AG56" s="200">
        <f t="shared" si="15"/>
        <v>100</v>
      </c>
      <c r="AH56" s="199">
        <f t="shared" si="16"/>
        <v>100</v>
      </c>
    </row>
    <row r="57" spans="1:34" x14ac:dyDescent="0.4">
      <c r="A57" s="131">
        <v>53</v>
      </c>
      <c r="B57" s="132" t="s">
        <v>63</v>
      </c>
      <c r="C57" s="133" t="s">
        <v>64</v>
      </c>
      <c r="D57" s="132" t="s">
        <v>63</v>
      </c>
      <c r="E57" s="192">
        <v>17</v>
      </c>
      <c r="F57" s="140">
        <v>0</v>
      </c>
      <c r="G57" s="135">
        <v>4.03</v>
      </c>
      <c r="H57" s="141">
        <v>133405124.64</v>
      </c>
      <c r="I57" s="142"/>
      <c r="J57" s="193">
        <f t="shared" si="17"/>
        <v>100</v>
      </c>
      <c r="K57" s="193">
        <f t="shared" si="18"/>
        <v>100</v>
      </c>
      <c r="L57" s="193">
        <f t="shared" si="19"/>
        <v>50</v>
      </c>
      <c r="M57" s="193">
        <f t="shared" si="20"/>
        <v>100</v>
      </c>
      <c r="N57" s="194">
        <f t="shared" si="21"/>
        <v>85.714285714285708</v>
      </c>
      <c r="O57" s="140">
        <v>0</v>
      </c>
      <c r="P57" s="152">
        <f t="shared" si="7"/>
        <v>85.714285714285708</v>
      </c>
      <c r="Q57" s="141">
        <f t="shared" si="22"/>
        <v>22234187.440000001</v>
      </c>
      <c r="R57" s="203" t="s">
        <v>241</v>
      </c>
      <c r="S57" s="196">
        <v>1</v>
      </c>
      <c r="T57" s="196">
        <v>1</v>
      </c>
      <c r="U57" s="204">
        <v>1</v>
      </c>
      <c r="V57" s="204">
        <v>1</v>
      </c>
      <c r="W57" s="196">
        <v>0</v>
      </c>
      <c r="X57" s="196">
        <v>1</v>
      </c>
      <c r="Y57" s="196">
        <v>1</v>
      </c>
      <c r="Z57" s="196">
        <f t="shared" si="8"/>
        <v>6</v>
      </c>
      <c r="AA57" s="199">
        <f t="shared" si="9"/>
        <v>50</v>
      </c>
      <c r="AB57" s="199">
        <f t="shared" si="10"/>
        <v>50</v>
      </c>
      <c r="AC57" s="199">
        <f t="shared" si="11"/>
        <v>50</v>
      </c>
      <c r="AD57" s="199">
        <f t="shared" si="12"/>
        <v>50</v>
      </c>
      <c r="AE57" s="199">
        <f t="shared" si="13"/>
        <v>0</v>
      </c>
      <c r="AF57" s="199">
        <f t="shared" si="14"/>
        <v>50</v>
      </c>
      <c r="AG57" s="200">
        <f t="shared" si="15"/>
        <v>100</v>
      </c>
      <c r="AH57" s="199">
        <f t="shared" si="16"/>
        <v>85.714285714285708</v>
      </c>
    </row>
    <row r="58" spans="1:34" x14ac:dyDescent="0.4">
      <c r="A58" s="131">
        <v>54</v>
      </c>
      <c r="B58" s="132" t="s">
        <v>63</v>
      </c>
      <c r="C58" s="133" t="s">
        <v>65</v>
      </c>
      <c r="D58" s="132" t="s">
        <v>172</v>
      </c>
      <c r="E58" s="192">
        <v>13</v>
      </c>
      <c r="F58" s="134">
        <v>2</v>
      </c>
      <c r="G58" s="153">
        <v>0.38</v>
      </c>
      <c r="H58" s="141">
        <v>-4805955.16</v>
      </c>
      <c r="I58" s="142"/>
      <c r="J58" s="193">
        <f t="shared" si="17"/>
        <v>0</v>
      </c>
      <c r="K58" s="193">
        <f t="shared" si="18"/>
        <v>100</v>
      </c>
      <c r="L58" s="193">
        <f t="shared" si="19"/>
        <v>0</v>
      </c>
      <c r="M58" s="193">
        <f t="shared" si="20"/>
        <v>0</v>
      </c>
      <c r="N58" s="194">
        <f t="shared" si="21"/>
        <v>28.571428571428569</v>
      </c>
      <c r="O58" s="134">
        <v>2</v>
      </c>
      <c r="P58" s="148">
        <f t="shared" si="7"/>
        <v>28.571428571428569</v>
      </c>
      <c r="Q58" s="141">
        <f t="shared" si="22"/>
        <v>-800992.52666666673</v>
      </c>
      <c r="R58" s="206" t="s">
        <v>243</v>
      </c>
      <c r="S58" s="196">
        <v>0</v>
      </c>
      <c r="T58" s="196">
        <v>0</v>
      </c>
      <c r="U58" s="204">
        <v>1</v>
      </c>
      <c r="V58" s="204">
        <v>1</v>
      </c>
      <c r="W58" s="196">
        <v>0</v>
      </c>
      <c r="X58" s="196">
        <v>0</v>
      </c>
      <c r="Y58" s="196">
        <v>0</v>
      </c>
      <c r="Z58" s="196">
        <f t="shared" si="8"/>
        <v>2</v>
      </c>
      <c r="AA58" s="199">
        <f t="shared" si="9"/>
        <v>0</v>
      </c>
      <c r="AB58" s="199">
        <f t="shared" si="10"/>
        <v>0</v>
      </c>
      <c r="AC58" s="199">
        <f t="shared" si="11"/>
        <v>50</v>
      </c>
      <c r="AD58" s="199">
        <f t="shared" si="12"/>
        <v>50</v>
      </c>
      <c r="AE58" s="199">
        <f t="shared" si="13"/>
        <v>0</v>
      </c>
      <c r="AF58" s="199">
        <f t="shared" si="14"/>
        <v>0</v>
      </c>
      <c r="AG58" s="200">
        <f t="shared" si="15"/>
        <v>0</v>
      </c>
      <c r="AH58" s="199">
        <f t="shared" si="16"/>
        <v>28.571428571428569</v>
      </c>
    </row>
    <row r="59" spans="1:34" x14ac:dyDescent="0.4">
      <c r="A59" s="131">
        <v>55</v>
      </c>
      <c r="B59" s="132" t="s">
        <v>63</v>
      </c>
      <c r="C59" s="133" t="s">
        <v>66</v>
      </c>
      <c r="D59" s="132" t="s">
        <v>173</v>
      </c>
      <c r="E59" s="192">
        <v>5</v>
      </c>
      <c r="F59" s="158">
        <v>6</v>
      </c>
      <c r="G59" s="153">
        <v>0.3</v>
      </c>
      <c r="H59" s="141">
        <v>-3323946.58</v>
      </c>
      <c r="I59" s="164" t="s">
        <v>208</v>
      </c>
      <c r="J59" s="193">
        <f t="shared" si="17"/>
        <v>50</v>
      </c>
      <c r="K59" s="193">
        <f t="shared" si="18"/>
        <v>100</v>
      </c>
      <c r="L59" s="193">
        <f t="shared" si="19"/>
        <v>100</v>
      </c>
      <c r="M59" s="193">
        <f t="shared" si="20"/>
        <v>100</v>
      </c>
      <c r="N59" s="194">
        <f t="shared" si="21"/>
        <v>85.714285714285708</v>
      </c>
      <c r="O59" s="158">
        <v>6</v>
      </c>
      <c r="P59" s="152">
        <f t="shared" si="7"/>
        <v>85.714285714285708</v>
      </c>
      <c r="Q59" s="141">
        <f t="shared" si="22"/>
        <v>-553991.09666666668</v>
      </c>
      <c r="R59" s="205" t="s">
        <v>245</v>
      </c>
      <c r="S59" s="196">
        <v>0</v>
      </c>
      <c r="T59" s="196">
        <v>1</v>
      </c>
      <c r="U59" s="204">
        <v>1</v>
      </c>
      <c r="V59" s="204">
        <v>1</v>
      </c>
      <c r="W59" s="196">
        <v>1</v>
      </c>
      <c r="X59" s="196">
        <v>1</v>
      </c>
      <c r="Y59" s="196">
        <v>1</v>
      </c>
      <c r="Z59" s="196">
        <f t="shared" si="8"/>
        <v>6</v>
      </c>
      <c r="AA59" s="199">
        <f t="shared" si="9"/>
        <v>0</v>
      </c>
      <c r="AB59" s="199">
        <f t="shared" si="10"/>
        <v>50</v>
      </c>
      <c r="AC59" s="199">
        <f t="shared" si="11"/>
        <v>50</v>
      </c>
      <c r="AD59" s="199">
        <f t="shared" si="12"/>
        <v>50</v>
      </c>
      <c r="AE59" s="199">
        <f t="shared" si="13"/>
        <v>50</v>
      </c>
      <c r="AF59" s="199">
        <f t="shared" si="14"/>
        <v>50</v>
      </c>
      <c r="AG59" s="200">
        <f t="shared" si="15"/>
        <v>100</v>
      </c>
      <c r="AH59" s="199">
        <f t="shared" si="16"/>
        <v>85.714285714285708</v>
      </c>
    </row>
    <row r="60" spans="1:34" x14ac:dyDescent="0.4">
      <c r="A60" s="131">
        <v>56</v>
      </c>
      <c r="B60" s="132" t="s">
        <v>63</v>
      </c>
      <c r="C60" s="133" t="s">
        <v>67</v>
      </c>
      <c r="D60" s="132" t="s">
        <v>174</v>
      </c>
      <c r="E60" s="192">
        <v>5</v>
      </c>
      <c r="F60" s="173">
        <v>5</v>
      </c>
      <c r="G60" s="153">
        <v>0.25</v>
      </c>
      <c r="H60" s="141">
        <v>1700105.86</v>
      </c>
      <c r="I60" s="168" t="s">
        <v>209</v>
      </c>
      <c r="J60" s="193">
        <f t="shared" si="17"/>
        <v>50</v>
      </c>
      <c r="K60" s="193">
        <f t="shared" si="18"/>
        <v>100</v>
      </c>
      <c r="L60" s="193">
        <f t="shared" si="19"/>
        <v>50</v>
      </c>
      <c r="M60" s="193">
        <f t="shared" si="20"/>
        <v>100</v>
      </c>
      <c r="N60" s="194">
        <f t="shared" si="21"/>
        <v>71.428571428571431</v>
      </c>
      <c r="O60" s="173">
        <v>5</v>
      </c>
      <c r="P60" s="152">
        <f t="shared" si="7"/>
        <v>71.428571428571431</v>
      </c>
      <c r="Q60" s="141">
        <f t="shared" si="22"/>
        <v>283350.97666666668</v>
      </c>
      <c r="R60" s="205" t="s">
        <v>245</v>
      </c>
      <c r="S60" s="196">
        <v>0</v>
      </c>
      <c r="T60" s="196">
        <v>1</v>
      </c>
      <c r="U60" s="204">
        <v>1</v>
      </c>
      <c r="V60" s="204">
        <v>1</v>
      </c>
      <c r="W60" s="196">
        <v>1</v>
      </c>
      <c r="X60" s="196">
        <v>0</v>
      </c>
      <c r="Y60" s="196">
        <v>1</v>
      </c>
      <c r="Z60" s="196">
        <f t="shared" si="8"/>
        <v>5</v>
      </c>
      <c r="AA60" s="199">
        <f t="shared" si="9"/>
        <v>0</v>
      </c>
      <c r="AB60" s="199">
        <f t="shared" si="10"/>
        <v>50</v>
      </c>
      <c r="AC60" s="199">
        <f t="shared" si="11"/>
        <v>50</v>
      </c>
      <c r="AD60" s="199">
        <f t="shared" si="12"/>
        <v>50</v>
      </c>
      <c r="AE60" s="199">
        <f t="shared" si="13"/>
        <v>50</v>
      </c>
      <c r="AF60" s="199">
        <f t="shared" si="14"/>
        <v>0</v>
      </c>
      <c r="AG60" s="200">
        <f t="shared" si="15"/>
        <v>100</v>
      </c>
      <c r="AH60" s="199">
        <f t="shared" si="16"/>
        <v>71.428571428571431</v>
      </c>
    </row>
    <row r="61" spans="1:34" x14ac:dyDescent="0.4">
      <c r="A61" s="131">
        <v>57</v>
      </c>
      <c r="B61" s="132" t="s">
        <v>63</v>
      </c>
      <c r="C61" s="133" t="s">
        <v>68</v>
      </c>
      <c r="D61" s="132" t="s">
        <v>175</v>
      </c>
      <c r="E61" s="192">
        <v>15</v>
      </c>
      <c r="F61" s="134">
        <v>2</v>
      </c>
      <c r="G61" s="153">
        <v>0.48</v>
      </c>
      <c r="H61" s="141">
        <v>78729533.299999997</v>
      </c>
      <c r="I61" s="142"/>
      <c r="J61" s="193">
        <f t="shared" si="17"/>
        <v>100</v>
      </c>
      <c r="K61" s="193">
        <f t="shared" si="18"/>
        <v>100</v>
      </c>
      <c r="L61" s="193">
        <f t="shared" si="19"/>
        <v>50</v>
      </c>
      <c r="M61" s="193">
        <f t="shared" si="20"/>
        <v>0</v>
      </c>
      <c r="N61" s="194">
        <f t="shared" si="21"/>
        <v>71.428571428571431</v>
      </c>
      <c r="O61" s="134">
        <v>2</v>
      </c>
      <c r="P61" s="152">
        <f t="shared" si="7"/>
        <v>71.428571428571431</v>
      </c>
      <c r="Q61" s="141">
        <f t="shared" si="22"/>
        <v>13121588.883333333</v>
      </c>
      <c r="R61" s="206" t="s">
        <v>243</v>
      </c>
      <c r="S61" s="196">
        <v>1</v>
      </c>
      <c r="T61" s="196">
        <v>1</v>
      </c>
      <c r="U61" s="204">
        <v>1</v>
      </c>
      <c r="V61" s="204">
        <v>1</v>
      </c>
      <c r="W61" s="196">
        <v>1</v>
      </c>
      <c r="X61" s="196">
        <v>0</v>
      </c>
      <c r="Y61" s="196">
        <v>0</v>
      </c>
      <c r="Z61" s="196">
        <f t="shared" si="8"/>
        <v>5</v>
      </c>
      <c r="AA61" s="199">
        <f t="shared" si="9"/>
        <v>50</v>
      </c>
      <c r="AB61" s="199">
        <f t="shared" si="10"/>
        <v>50</v>
      </c>
      <c r="AC61" s="199">
        <f t="shared" si="11"/>
        <v>50</v>
      </c>
      <c r="AD61" s="199">
        <f t="shared" si="12"/>
        <v>50</v>
      </c>
      <c r="AE61" s="199">
        <f t="shared" si="13"/>
        <v>50</v>
      </c>
      <c r="AF61" s="199">
        <f t="shared" si="14"/>
        <v>0</v>
      </c>
      <c r="AG61" s="200">
        <f t="shared" si="15"/>
        <v>0</v>
      </c>
      <c r="AH61" s="199">
        <f t="shared" si="16"/>
        <v>71.428571428571431</v>
      </c>
    </row>
    <row r="62" spans="1:34" x14ac:dyDescent="0.4">
      <c r="A62" s="131">
        <v>58</v>
      </c>
      <c r="B62" s="132" t="s">
        <v>63</v>
      </c>
      <c r="C62" s="133" t="s">
        <v>69</v>
      </c>
      <c r="D62" s="132" t="s">
        <v>176</v>
      </c>
      <c r="E62" s="192">
        <v>5</v>
      </c>
      <c r="F62" s="147">
        <v>1</v>
      </c>
      <c r="G62" s="135">
        <v>2.5499999999999998</v>
      </c>
      <c r="H62" s="141">
        <v>139708.48000000001</v>
      </c>
      <c r="I62" s="142"/>
      <c r="J62" s="193">
        <f t="shared" si="17"/>
        <v>100</v>
      </c>
      <c r="K62" s="193">
        <f t="shared" si="18"/>
        <v>100</v>
      </c>
      <c r="L62" s="193">
        <f t="shared" si="19"/>
        <v>100</v>
      </c>
      <c r="M62" s="193">
        <f t="shared" si="20"/>
        <v>100</v>
      </c>
      <c r="N62" s="194">
        <f t="shared" si="21"/>
        <v>100</v>
      </c>
      <c r="O62" s="147">
        <v>1</v>
      </c>
      <c r="P62" s="152">
        <f t="shared" si="7"/>
        <v>100</v>
      </c>
      <c r="Q62" s="141">
        <f t="shared" si="22"/>
        <v>23284.74666666667</v>
      </c>
      <c r="R62" s="203" t="s">
        <v>241</v>
      </c>
      <c r="S62" s="196">
        <v>1</v>
      </c>
      <c r="T62" s="196">
        <v>1</v>
      </c>
      <c r="U62" s="204">
        <v>1</v>
      </c>
      <c r="V62" s="204">
        <v>1</v>
      </c>
      <c r="W62" s="196">
        <v>1</v>
      </c>
      <c r="X62" s="196">
        <v>1</v>
      </c>
      <c r="Y62" s="196">
        <v>1</v>
      </c>
      <c r="Z62" s="196">
        <f t="shared" si="8"/>
        <v>7</v>
      </c>
      <c r="AA62" s="199">
        <f t="shared" si="9"/>
        <v>50</v>
      </c>
      <c r="AB62" s="199">
        <f t="shared" si="10"/>
        <v>50</v>
      </c>
      <c r="AC62" s="199">
        <f t="shared" si="11"/>
        <v>50</v>
      </c>
      <c r="AD62" s="199">
        <f t="shared" si="12"/>
        <v>50</v>
      </c>
      <c r="AE62" s="199">
        <f t="shared" si="13"/>
        <v>50</v>
      </c>
      <c r="AF62" s="199">
        <f t="shared" si="14"/>
        <v>50</v>
      </c>
      <c r="AG62" s="200">
        <f t="shared" si="15"/>
        <v>100</v>
      </c>
      <c r="AH62" s="199">
        <f t="shared" si="16"/>
        <v>100</v>
      </c>
    </row>
    <row r="63" spans="1:34" x14ac:dyDescent="0.4">
      <c r="A63" s="131">
        <v>59</v>
      </c>
      <c r="B63" s="132" t="s">
        <v>63</v>
      </c>
      <c r="C63" s="133" t="s">
        <v>70</v>
      </c>
      <c r="D63" s="132" t="s">
        <v>177</v>
      </c>
      <c r="E63" s="192">
        <v>2</v>
      </c>
      <c r="F63" s="155">
        <v>7</v>
      </c>
      <c r="G63" s="153">
        <v>0.17</v>
      </c>
      <c r="H63" s="141">
        <v>2482470.29</v>
      </c>
      <c r="I63" s="156" t="s">
        <v>208</v>
      </c>
      <c r="J63" s="193">
        <f t="shared" si="17"/>
        <v>50</v>
      </c>
      <c r="K63" s="193">
        <f t="shared" si="18"/>
        <v>100</v>
      </c>
      <c r="L63" s="193">
        <f t="shared" si="19"/>
        <v>100</v>
      </c>
      <c r="M63" s="193">
        <f t="shared" si="20"/>
        <v>0</v>
      </c>
      <c r="N63" s="194">
        <f t="shared" si="21"/>
        <v>71.428571428571431</v>
      </c>
      <c r="O63" s="155">
        <v>7</v>
      </c>
      <c r="P63" s="152">
        <f t="shared" si="7"/>
        <v>71.428571428571431</v>
      </c>
      <c r="Q63" s="141">
        <f t="shared" si="22"/>
        <v>413745.04833333334</v>
      </c>
      <c r="R63" s="205" t="s">
        <v>245</v>
      </c>
      <c r="S63" s="196">
        <v>0</v>
      </c>
      <c r="T63" s="196">
        <v>1</v>
      </c>
      <c r="U63" s="204">
        <v>1</v>
      </c>
      <c r="V63" s="204">
        <v>1</v>
      </c>
      <c r="W63" s="196">
        <v>1</v>
      </c>
      <c r="X63" s="196">
        <v>1</v>
      </c>
      <c r="Y63" s="196">
        <v>0</v>
      </c>
      <c r="Z63" s="196">
        <f t="shared" si="8"/>
        <v>5</v>
      </c>
      <c r="AA63" s="199">
        <f t="shared" si="9"/>
        <v>0</v>
      </c>
      <c r="AB63" s="199">
        <f t="shared" si="10"/>
        <v>50</v>
      </c>
      <c r="AC63" s="199">
        <f t="shared" si="11"/>
        <v>50</v>
      </c>
      <c r="AD63" s="199">
        <f t="shared" si="12"/>
        <v>50</v>
      </c>
      <c r="AE63" s="199">
        <f t="shared" si="13"/>
        <v>50</v>
      </c>
      <c r="AF63" s="199">
        <f t="shared" si="14"/>
        <v>50</v>
      </c>
      <c r="AG63" s="200">
        <f t="shared" si="15"/>
        <v>0</v>
      </c>
      <c r="AH63" s="199">
        <f t="shared" si="16"/>
        <v>71.428571428571431</v>
      </c>
    </row>
    <row r="64" spans="1:34" x14ac:dyDescent="0.4">
      <c r="A64" s="131">
        <v>60</v>
      </c>
      <c r="B64" s="132" t="s">
        <v>63</v>
      </c>
      <c r="C64" s="133" t="s">
        <v>71</v>
      </c>
      <c r="D64" s="132" t="s">
        <v>178</v>
      </c>
      <c r="E64" s="192">
        <v>6</v>
      </c>
      <c r="F64" s="134">
        <v>2</v>
      </c>
      <c r="G64" s="135">
        <v>0.85</v>
      </c>
      <c r="H64" s="141">
        <v>1255580.3</v>
      </c>
      <c r="I64" s="142"/>
      <c r="J64" s="193">
        <f t="shared" si="17"/>
        <v>100</v>
      </c>
      <c r="K64" s="193">
        <f t="shared" si="18"/>
        <v>100</v>
      </c>
      <c r="L64" s="193">
        <f t="shared" si="19"/>
        <v>100</v>
      </c>
      <c r="M64" s="193">
        <f t="shared" si="20"/>
        <v>0</v>
      </c>
      <c r="N64" s="194">
        <f t="shared" si="21"/>
        <v>85.714285714285708</v>
      </c>
      <c r="O64" s="134">
        <v>2</v>
      </c>
      <c r="P64" s="152">
        <f t="shared" si="7"/>
        <v>85.714285714285708</v>
      </c>
      <c r="Q64" s="141">
        <f t="shared" si="22"/>
        <v>209263.38333333333</v>
      </c>
      <c r="R64" s="203" t="s">
        <v>241</v>
      </c>
      <c r="S64" s="196">
        <v>1</v>
      </c>
      <c r="T64" s="196">
        <v>1</v>
      </c>
      <c r="U64" s="204">
        <v>1</v>
      </c>
      <c r="V64" s="204">
        <v>1</v>
      </c>
      <c r="W64" s="196">
        <v>1</v>
      </c>
      <c r="X64" s="196">
        <v>1</v>
      </c>
      <c r="Y64" s="196">
        <v>0</v>
      </c>
      <c r="Z64" s="196">
        <f t="shared" si="8"/>
        <v>6</v>
      </c>
      <c r="AA64" s="199">
        <f t="shared" si="9"/>
        <v>50</v>
      </c>
      <c r="AB64" s="199">
        <f t="shared" si="10"/>
        <v>50</v>
      </c>
      <c r="AC64" s="199">
        <f t="shared" si="11"/>
        <v>50</v>
      </c>
      <c r="AD64" s="199">
        <f t="shared" si="12"/>
        <v>50</v>
      </c>
      <c r="AE64" s="199">
        <f t="shared" si="13"/>
        <v>50</v>
      </c>
      <c r="AF64" s="199">
        <f t="shared" si="14"/>
        <v>50</v>
      </c>
      <c r="AG64" s="200">
        <f t="shared" si="15"/>
        <v>0</v>
      </c>
      <c r="AH64" s="199">
        <f t="shared" si="16"/>
        <v>85.714285714285708</v>
      </c>
    </row>
    <row r="65" spans="1:34" x14ac:dyDescent="0.4">
      <c r="A65" s="131">
        <v>61</v>
      </c>
      <c r="B65" s="132" t="s">
        <v>63</v>
      </c>
      <c r="C65" s="133" t="s">
        <v>72</v>
      </c>
      <c r="D65" s="132" t="s">
        <v>179</v>
      </c>
      <c r="E65" s="192">
        <v>5</v>
      </c>
      <c r="F65" s="147">
        <v>1</v>
      </c>
      <c r="G65" s="135">
        <v>0.76</v>
      </c>
      <c r="H65" s="141">
        <v>1526014.57</v>
      </c>
      <c r="I65" s="142"/>
      <c r="J65" s="193">
        <f t="shared" si="17"/>
        <v>50</v>
      </c>
      <c r="K65" s="193">
        <f t="shared" si="18"/>
        <v>100</v>
      </c>
      <c r="L65" s="193">
        <f t="shared" si="19"/>
        <v>0</v>
      </c>
      <c r="M65" s="193">
        <f t="shared" si="20"/>
        <v>100</v>
      </c>
      <c r="N65" s="194">
        <f t="shared" si="21"/>
        <v>57.142857142857139</v>
      </c>
      <c r="O65" s="147">
        <v>1</v>
      </c>
      <c r="P65" s="152">
        <f t="shared" si="7"/>
        <v>57.142857142857139</v>
      </c>
      <c r="Q65" s="141">
        <f t="shared" si="22"/>
        <v>254335.76166666669</v>
      </c>
      <c r="R65" s="203" t="s">
        <v>241</v>
      </c>
      <c r="S65" s="196">
        <v>0</v>
      </c>
      <c r="T65" s="196">
        <v>1</v>
      </c>
      <c r="U65" s="204">
        <v>1</v>
      </c>
      <c r="V65" s="204">
        <v>1</v>
      </c>
      <c r="W65" s="196">
        <v>0</v>
      </c>
      <c r="X65" s="196">
        <v>0</v>
      </c>
      <c r="Y65" s="196">
        <v>1</v>
      </c>
      <c r="Z65" s="196">
        <f t="shared" si="8"/>
        <v>4</v>
      </c>
      <c r="AA65" s="199">
        <f t="shared" si="9"/>
        <v>0</v>
      </c>
      <c r="AB65" s="199">
        <f t="shared" si="10"/>
        <v>50</v>
      </c>
      <c r="AC65" s="199">
        <f t="shared" si="11"/>
        <v>50</v>
      </c>
      <c r="AD65" s="199">
        <f t="shared" si="12"/>
        <v>50</v>
      </c>
      <c r="AE65" s="199">
        <f t="shared" si="13"/>
        <v>0</v>
      </c>
      <c r="AF65" s="199">
        <f t="shared" si="14"/>
        <v>0</v>
      </c>
      <c r="AG65" s="200">
        <f t="shared" si="15"/>
        <v>100</v>
      </c>
      <c r="AH65" s="199">
        <f t="shared" si="16"/>
        <v>57.142857142857139</v>
      </c>
    </row>
    <row r="66" spans="1:34" x14ac:dyDescent="0.4">
      <c r="A66" s="131">
        <v>62</v>
      </c>
      <c r="B66" s="132" t="s">
        <v>73</v>
      </c>
      <c r="C66" s="133" t="s">
        <v>74</v>
      </c>
      <c r="D66" s="132" t="s">
        <v>73</v>
      </c>
      <c r="E66" s="192">
        <v>16</v>
      </c>
      <c r="F66" s="162">
        <v>0</v>
      </c>
      <c r="G66" s="135">
        <v>2.41</v>
      </c>
      <c r="H66" s="141">
        <v>108987443.31999999</v>
      </c>
      <c r="I66" s="142"/>
      <c r="J66" s="193">
        <f t="shared" si="17"/>
        <v>100</v>
      </c>
      <c r="K66" s="193">
        <f t="shared" si="18"/>
        <v>100</v>
      </c>
      <c r="L66" s="193">
        <f t="shared" si="19"/>
        <v>0</v>
      </c>
      <c r="M66" s="193">
        <f t="shared" si="20"/>
        <v>100</v>
      </c>
      <c r="N66" s="194">
        <f t="shared" si="21"/>
        <v>71.428571428571431</v>
      </c>
      <c r="O66" s="162">
        <v>0</v>
      </c>
      <c r="P66" s="152">
        <f t="shared" si="7"/>
        <v>71.428571428571431</v>
      </c>
      <c r="Q66" s="141">
        <f t="shared" si="22"/>
        <v>18164573.886666667</v>
      </c>
      <c r="R66" s="203" t="s">
        <v>241</v>
      </c>
      <c r="S66" s="196">
        <v>1</v>
      </c>
      <c r="T66" s="196">
        <v>1</v>
      </c>
      <c r="U66" s="204">
        <v>1</v>
      </c>
      <c r="V66" s="204">
        <v>1</v>
      </c>
      <c r="W66" s="196">
        <v>0</v>
      </c>
      <c r="X66" s="196">
        <v>0</v>
      </c>
      <c r="Y66" s="196">
        <v>1</v>
      </c>
      <c r="Z66" s="196">
        <f t="shared" si="8"/>
        <v>5</v>
      </c>
      <c r="AA66" s="199">
        <f t="shared" si="9"/>
        <v>50</v>
      </c>
      <c r="AB66" s="199">
        <f t="shared" si="10"/>
        <v>50</v>
      </c>
      <c r="AC66" s="199">
        <f t="shared" si="11"/>
        <v>50</v>
      </c>
      <c r="AD66" s="199">
        <f t="shared" si="12"/>
        <v>50</v>
      </c>
      <c r="AE66" s="199">
        <f t="shared" si="13"/>
        <v>0</v>
      </c>
      <c r="AF66" s="199">
        <f t="shared" si="14"/>
        <v>0</v>
      </c>
      <c r="AG66" s="200">
        <f t="shared" si="15"/>
        <v>100</v>
      </c>
      <c r="AH66" s="199">
        <f t="shared" si="16"/>
        <v>71.428571428571431</v>
      </c>
    </row>
    <row r="67" spans="1:34" x14ac:dyDescent="0.4">
      <c r="A67" s="131">
        <v>63</v>
      </c>
      <c r="B67" s="132" t="s">
        <v>73</v>
      </c>
      <c r="C67" s="133" t="s">
        <v>75</v>
      </c>
      <c r="D67" s="132" t="s">
        <v>180</v>
      </c>
      <c r="E67" s="192">
        <v>10</v>
      </c>
      <c r="F67" s="149">
        <v>1</v>
      </c>
      <c r="G67" s="135">
        <v>0.87</v>
      </c>
      <c r="H67" s="141">
        <v>1098214.83</v>
      </c>
      <c r="I67" s="142"/>
      <c r="J67" s="193">
        <f t="shared" si="17"/>
        <v>0</v>
      </c>
      <c r="K67" s="193">
        <f t="shared" si="18"/>
        <v>100</v>
      </c>
      <c r="L67" s="193">
        <f t="shared" si="19"/>
        <v>100</v>
      </c>
      <c r="M67" s="193">
        <f t="shared" si="20"/>
        <v>100</v>
      </c>
      <c r="N67" s="194">
        <f t="shared" si="21"/>
        <v>71.428571428571431</v>
      </c>
      <c r="O67" s="149">
        <v>1</v>
      </c>
      <c r="P67" s="152">
        <f t="shared" si="7"/>
        <v>71.428571428571431</v>
      </c>
      <c r="Q67" s="141">
        <f t="shared" si="22"/>
        <v>183035.80500000002</v>
      </c>
      <c r="R67" s="206" t="s">
        <v>243</v>
      </c>
      <c r="S67" s="196">
        <v>0</v>
      </c>
      <c r="T67" s="196">
        <v>0</v>
      </c>
      <c r="U67" s="204">
        <v>1</v>
      </c>
      <c r="V67" s="204">
        <v>1</v>
      </c>
      <c r="W67" s="196">
        <v>1</v>
      </c>
      <c r="X67" s="196">
        <v>1</v>
      </c>
      <c r="Y67" s="196">
        <v>1</v>
      </c>
      <c r="Z67" s="196">
        <f t="shared" si="8"/>
        <v>5</v>
      </c>
      <c r="AA67" s="199">
        <f t="shared" si="9"/>
        <v>0</v>
      </c>
      <c r="AB67" s="199">
        <f t="shared" si="10"/>
        <v>0</v>
      </c>
      <c r="AC67" s="199">
        <f t="shared" si="11"/>
        <v>50</v>
      </c>
      <c r="AD67" s="199">
        <f t="shared" si="12"/>
        <v>50</v>
      </c>
      <c r="AE67" s="199">
        <f t="shared" si="13"/>
        <v>50</v>
      </c>
      <c r="AF67" s="199">
        <f t="shared" si="14"/>
        <v>50</v>
      </c>
      <c r="AG67" s="200">
        <f t="shared" si="15"/>
        <v>100</v>
      </c>
      <c r="AH67" s="199">
        <f t="shared" si="16"/>
        <v>71.428571428571431</v>
      </c>
    </row>
    <row r="68" spans="1:34" x14ac:dyDescent="0.4">
      <c r="A68" s="131">
        <v>64</v>
      </c>
      <c r="B68" s="132" t="s">
        <v>73</v>
      </c>
      <c r="C68" s="133" t="s">
        <v>76</v>
      </c>
      <c r="D68" s="132" t="s">
        <v>181</v>
      </c>
      <c r="E68" s="192">
        <v>6</v>
      </c>
      <c r="F68" s="151">
        <v>1</v>
      </c>
      <c r="G68" s="135">
        <v>1.1599999999999999</v>
      </c>
      <c r="H68" s="141">
        <v>4161485.38</v>
      </c>
      <c r="I68" s="142"/>
      <c r="J68" s="193">
        <f t="shared" si="17"/>
        <v>0</v>
      </c>
      <c r="K68" s="193">
        <f t="shared" si="18"/>
        <v>50</v>
      </c>
      <c r="L68" s="193">
        <f t="shared" si="19"/>
        <v>100</v>
      </c>
      <c r="M68" s="193">
        <f t="shared" si="20"/>
        <v>100</v>
      </c>
      <c r="N68" s="194">
        <f t="shared" si="21"/>
        <v>57.142857142857139</v>
      </c>
      <c r="O68" s="151">
        <v>1</v>
      </c>
      <c r="P68" s="152">
        <f t="shared" si="7"/>
        <v>57.142857142857139</v>
      </c>
      <c r="Q68" s="141">
        <f t="shared" si="22"/>
        <v>693580.89666666661</v>
      </c>
      <c r="R68" s="203" t="s">
        <v>241</v>
      </c>
      <c r="S68" s="196">
        <v>0</v>
      </c>
      <c r="T68" s="196">
        <v>0</v>
      </c>
      <c r="U68" s="204">
        <v>0</v>
      </c>
      <c r="V68" s="204">
        <v>1</v>
      </c>
      <c r="W68" s="196">
        <v>1</v>
      </c>
      <c r="X68" s="196">
        <v>1</v>
      </c>
      <c r="Y68" s="196">
        <v>1</v>
      </c>
      <c r="Z68" s="196">
        <f t="shared" si="8"/>
        <v>4</v>
      </c>
      <c r="AA68" s="199">
        <f t="shared" si="9"/>
        <v>0</v>
      </c>
      <c r="AB68" s="199">
        <f t="shared" si="10"/>
        <v>0</v>
      </c>
      <c r="AC68" s="199">
        <f t="shared" si="11"/>
        <v>0</v>
      </c>
      <c r="AD68" s="199">
        <f t="shared" si="12"/>
        <v>50</v>
      </c>
      <c r="AE68" s="199">
        <f t="shared" si="13"/>
        <v>50</v>
      </c>
      <c r="AF68" s="199">
        <f t="shared" si="14"/>
        <v>50</v>
      </c>
      <c r="AG68" s="200">
        <f t="shared" si="15"/>
        <v>100</v>
      </c>
      <c r="AH68" s="199">
        <f t="shared" si="16"/>
        <v>57.142857142857139</v>
      </c>
    </row>
    <row r="69" spans="1:34" x14ac:dyDescent="0.4">
      <c r="A69" s="131">
        <v>65</v>
      </c>
      <c r="B69" s="132" t="s">
        <v>73</v>
      </c>
      <c r="C69" s="133" t="s">
        <v>77</v>
      </c>
      <c r="D69" s="132" t="s">
        <v>182</v>
      </c>
      <c r="E69" s="192">
        <v>12</v>
      </c>
      <c r="F69" s="134">
        <v>2</v>
      </c>
      <c r="G69" s="135">
        <v>0.6</v>
      </c>
      <c r="H69" s="141">
        <v>9690258.8300000001</v>
      </c>
      <c r="I69" s="142"/>
      <c r="J69" s="193">
        <f t="shared" ref="J69:J92" si="23">AA69+AB69</f>
        <v>100</v>
      </c>
      <c r="K69" s="193">
        <f t="shared" ref="K69:K92" si="24">AC69+AD69</f>
        <v>100</v>
      </c>
      <c r="L69" s="193">
        <f t="shared" ref="L69:L92" si="25">AE69+AF69</f>
        <v>50</v>
      </c>
      <c r="M69" s="193">
        <f t="shared" ref="M69:M92" si="26">AG69</f>
        <v>100</v>
      </c>
      <c r="N69" s="194">
        <f t="shared" ref="N69:N92" si="27">(S69+T69+U69+V69+W69+X69+Y69)/7*100</f>
        <v>85.714285714285708</v>
      </c>
      <c r="O69" s="134">
        <v>2</v>
      </c>
      <c r="P69" s="152">
        <f t="shared" si="7"/>
        <v>85.714285714285708</v>
      </c>
      <c r="Q69" s="141">
        <f t="shared" si="22"/>
        <v>1615043.1383333334</v>
      </c>
      <c r="R69" s="203" t="s">
        <v>241</v>
      </c>
      <c r="S69" s="196">
        <v>1</v>
      </c>
      <c r="T69" s="196">
        <v>1</v>
      </c>
      <c r="U69" s="204">
        <v>1</v>
      </c>
      <c r="V69" s="204">
        <v>1</v>
      </c>
      <c r="W69" s="196">
        <v>1</v>
      </c>
      <c r="X69" s="196">
        <v>0</v>
      </c>
      <c r="Y69" s="196">
        <v>1</v>
      </c>
      <c r="Z69" s="196">
        <f t="shared" si="8"/>
        <v>6</v>
      </c>
      <c r="AA69" s="199">
        <f t="shared" si="9"/>
        <v>50</v>
      </c>
      <c r="AB69" s="199">
        <f t="shared" si="10"/>
        <v>50</v>
      </c>
      <c r="AC69" s="199">
        <f t="shared" si="11"/>
        <v>50</v>
      </c>
      <c r="AD69" s="199">
        <f t="shared" si="12"/>
        <v>50</v>
      </c>
      <c r="AE69" s="199">
        <f t="shared" si="13"/>
        <v>50</v>
      </c>
      <c r="AF69" s="199">
        <f t="shared" si="14"/>
        <v>0</v>
      </c>
      <c r="AG69" s="200">
        <f t="shared" si="15"/>
        <v>100</v>
      </c>
      <c r="AH69" s="199">
        <f t="shared" si="16"/>
        <v>85.714285714285708</v>
      </c>
    </row>
    <row r="70" spans="1:34" x14ac:dyDescent="0.4">
      <c r="A70" s="131">
        <v>66</v>
      </c>
      <c r="B70" s="132" t="s">
        <v>73</v>
      </c>
      <c r="C70" s="133" t="s">
        <v>78</v>
      </c>
      <c r="D70" s="132" t="s">
        <v>183</v>
      </c>
      <c r="E70" s="192">
        <v>10</v>
      </c>
      <c r="F70" s="154">
        <v>1</v>
      </c>
      <c r="G70" s="135">
        <v>0.87</v>
      </c>
      <c r="H70" s="141">
        <v>1729421.58</v>
      </c>
      <c r="I70" s="142"/>
      <c r="J70" s="193">
        <f t="shared" si="23"/>
        <v>50</v>
      </c>
      <c r="K70" s="193">
        <f t="shared" si="24"/>
        <v>0</v>
      </c>
      <c r="L70" s="193">
        <f t="shared" si="25"/>
        <v>100</v>
      </c>
      <c r="M70" s="193">
        <f t="shared" si="26"/>
        <v>0</v>
      </c>
      <c r="N70" s="194">
        <f t="shared" si="27"/>
        <v>42.857142857142854</v>
      </c>
      <c r="O70" s="154">
        <v>1</v>
      </c>
      <c r="P70" s="148">
        <f t="shared" ref="P70:P92" si="28">N70</f>
        <v>42.857142857142854</v>
      </c>
      <c r="Q70" s="141">
        <f t="shared" si="22"/>
        <v>288236.93</v>
      </c>
      <c r="R70" s="203" t="s">
        <v>241</v>
      </c>
      <c r="S70" s="196">
        <v>1</v>
      </c>
      <c r="T70" s="196">
        <v>0</v>
      </c>
      <c r="U70" s="204">
        <v>0</v>
      </c>
      <c r="V70" s="204">
        <v>0</v>
      </c>
      <c r="W70" s="196">
        <v>1</v>
      </c>
      <c r="X70" s="196">
        <v>1</v>
      </c>
      <c r="Y70" s="196">
        <v>0</v>
      </c>
      <c r="Z70" s="196">
        <f t="shared" ref="Z70:Z92" si="29">S70+T70+U70+V70+W70+X70+Y70</f>
        <v>3</v>
      </c>
      <c r="AA70" s="199">
        <f t="shared" ref="AA70:AA92" si="30">IF(S70=1,50,0)</f>
        <v>50</v>
      </c>
      <c r="AB70" s="199">
        <f t="shared" ref="AB70:AB92" si="31">IF(T70=1,50,0)</f>
        <v>0</v>
      </c>
      <c r="AC70" s="199">
        <f t="shared" ref="AC70:AC92" si="32">IF(U70=1,50,0)</f>
        <v>0</v>
      </c>
      <c r="AD70" s="199">
        <f t="shared" ref="AD70:AD92" si="33">IF(V70=1,50,0)</f>
        <v>0</v>
      </c>
      <c r="AE70" s="199">
        <f t="shared" ref="AE70:AE92" si="34">IF(W70=1,50,0)</f>
        <v>50</v>
      </c>
      <c r="AF70" s="199">
        <f t="shared" ref="AF70:AF92" si="35">IF(X70=1,50,0)</f>
        <v>50</v>
      </c>
      <c r="AG70" s="200">
        <f t="shared" ref="AG70:AG92" si="36">IF(Y70=1,100,0)</f>
        <v>0</v>
      </c>
      <c r="AH70" s="199">
        <f t="shared" ref="AH70:AH92" si="37">Z70/7*100</f>
        <v>42.857142857142854</v>
      </c>
    </row>
    <row r="71" spans="1:34" x14ac:dyDescent="0.4">
      <c r="A71" s="131">
        <v>67</v>
      </c>
      <c r="B71" s="132" t="s">
        <v>73</v>
      </c>
      <c r="C71" s="133" t="s">
        <v>79</v>
      </c>
      <c r="D71" s="132" t="s">
        <v>184</v>
      </c>
      <c r="E71" s="192">
        <v>5</v>
      </c>
      <c r="F71" s="160">
        <v>3</v>
      </c>
      <c r="G71" s="135">
        <v>0.75</v>
      </c>
      <c r="H71" s="141">
        <v>-4089463.52</v>
      </c>
      <c r="I71" s="142"/>
      <c r="J71" s="193">
        <f t="shared" si="23"/>
        <v>50</v>
      </c>
      <c r="K71" s="193">
        <f t="shared" si="24"/>
        <v>50</v>
      </c>
      <c r="L71" s="193">
        <f t="shared" si="25"/>
        <v>50</v>
      </c>
      <c r="M71" s="193">
        <f t="shared" si="26"/>
        <v>0</v>
      </c>
      <c r="N71" s="194">
        <f t="shared" si="27"/>
        <v>42.857142857142854</v>
      </c>
      <c r="O71" s="160">
        <v>3</v>
      </c>
      <c r="P71" s="148">
        <f t="shared" si="28"/>
        <v>42.857142857142854</v>
      </c>
      <c r="Q71" s="141">
        <f t="shared" si="22"/>
        <v>-681577.2533333333</v>
      </c>
      <c r="R71" s="203" t="s">
        <v>241</v>
      </c>
      <c r="S71" s="196">
        <v>0</v>
      </c>
      <c r="T71" s="196">
        <v>1</v>
      </c>
      <c r="U71" s="204">
        <v>0</v>
      </c>
      <c r="V71" s="204">
        <v>1</v>
      </c>
      <c r="W71" s="196">
        <v>0</v>
      </c>
      <c r="X71" s="196">
        <v>1</v>
      </c>
      <c r="Y71" s="196">
        <v>0</v>
      </c>
      <c r="Z71" s="196">
        <f t="shared" si="29"/>
        <v>3</v>
      </c>
      <c r="AA71" s="199">
        <f t="shared" si="30"/>
        <v>0</v>
      </c>
      <c r="AB71" s="199">
        <f t="shared" si="31"/>
        <v>50</v>
      </c>
      <c r="AC71" s="199">
        <f t="shared" si="32"/>
        <v>0</v>
      </c>
      <c r="AD71" s="199">
        <f t="shared" si="33"/>
        <v>50</v>
      </c>
      <c r="AE71" s="199">
        <f t="shared" si="34"/>
        <v>0</v>
      </c>
      <c r="AF71" s="199">
        <f t="shared" si="35"/>
        <v>50</v>
      </c>
      <c r="AG71" s="200">
        <f t="shared" si="36"/>
        <v>0</v>
      </c>
      <c r="AH71" s="199">
        <f t="shared" si="37"/>
        <v>42.857142857142854</v>
      </c>
    </row>
    <row r="72" spans="1:34" x14ac:dyDescent="0.4">
      <c r="A72" s="131">
        <v>68</v>
      </c>
      <c r="B72" s="132" t="s">
        <v>80</v>
      </c>
      <c r="C72" s="133" t="s">
        <v>81</v>
      </c>
      <c r="D72" s="132" t="s">
        <v>80</v>
      </c>
      <c r="E72" s="192">
        <v>20</v>
      </c>
      <c r="F72" s="154">
        <v>1</v>
      </c>
      <c r="G72" s="135">
        <v>1.29</v>
      </c>
      <c r="H72" s="141">
        <v>111238878.05</v>
      </c>
      <c r="I72" s="142"/>
      <c r="J72" s="193">
        <f t="shared" si="23"/>
        <v>50</v>
      </c>
      <c r="K72" s="193">
        <f t="shared" si="24"/>
        <v>100</v>
      </c>
      <c r="L72" s="193">
        <f t="shared" si="25"/>
        <v>50</v>
      </c>
      <c r="M72" s="193">
        <f t="shared" si="26"/>
        <v>100</v>
      </c>
      <c r="N72" s="194">
        <f t="shared" si="27"/>
        <v>71.428571428571431</v>
      </c>
      <c r="O72" s="154">
        <v>1</v>
      </c>
      <c r="P72" s="152">
        <f t="shared" si="28"/>
        <v>71.428571428571431</v>
      </c>
      <c r="Q72" s="141">
        <f t="shared" ref="Q72:Q92" si="38">H72/6</f>
        <v>18539813.008333333</v>
      </c>
      <c r="R72" s="206" t="s">
        <v>243</v>
      </c>
      <c r="S72" s="196">
        <v>1</v>
      </c>
      <c r="T72" s="196">
        <v>0</v>
      </c>
      <c r="U72" s="204">
        <v>1</v>
      </c>
      <c r="V72" s="204">
        <v>1</v>
      </c>
      <c r="W72" s="196">
        <v>0</v>
      </c>
      <c r="X72" s="196">
        <v>1</v>
      </c>
      <c r="Y72" s="196">
        <v>1</v>
      </c>
      <c r="Z72" s="196">
        <f t="shared" si="29"/>
        <v>5</v>
      </c>
      <c r="AA72" s="199">
        <f t="shared" si="30"/>
        <v>50</v>
      </c>
      <c r="AB72" s="199">
        <f t="shared" si="31"/>
        <v>0</v>
      </c>
      <c r="AC72" s="199">
        <f t="shared" si="32"/>
        <v>50</v>
      </c>
      <c r="AD72" s="199">
        <f t="shared" si="33"/>
        <v>50</v>
      </c>
      <c r="AE72" s="199">
        <f t="shared" si="34"/>
        <v>0</v>
      </c>
      <c r="AF72" s="199">
        <f t="shared" si="35"/>
        <v>50</v>
      </c>
      <c r="AG72" s="200">
        <f t="shared" si="36"/>
        <v>100</v>
      </c>
      <c r="AH72" s="199">
        <f t="shared" si="37"/>
        <v>71.428571428571431</v>
      </c>
    </row>
    <row r="73" spans="1:34" x14ac:dyDescent="0.4">
      <c r="A73" s="131">
        <v>69</v>
      </c>
      <c r="B73" s="132" t="s">
        <v>80</v>
      </c>
      <c r="C73" s="133" t="s">
        <v>82</v>
      </c>
      <c r="D73" s="132" t="s">
        <v>185</v>
      </c>
      <c r="E73" s="192">
        <v>10</v>
      </c>
      <c r="F73" s="173">
        <v>5</v>
      </c>
      <c r="G73" s="135">
        <v>0.55000000000000004</v>
      </c>
      <c r="H73" s="141">
        <v>101466.45</v>
      </c>
      <c r="I73" s="168" t="s">
        <v>209</v>
      </c>
      <c r="J73" s="193">
        <f t="shared" si="23"/>
        <v>100</v>
      </c>
      <c r="K73" s="193">
        <f t="shared" si="24"/>
        <v>100</v>
      </c>
      <c r="L73" s="193">
        <f t="shared" si="25"/>
        <v>100</v>
      </c>
      <c r="M73" s="193">
        <f t="shared" si="26"/>
        <v>100</v>
      </c>
      <c r="N73" s="194">
        <f t="shared" si="27"/>
        <v>100</v>
      </c>
      <c r="O73" s="173">
        <v>5</v>
      </c>
      <c r="P73" s="152">
        <f t="shared" si="28"/>
        <v>100</v>
      </c>
      <c r="Q73" s="141">
        <f t="shared" si="38"/>
        <v>16911.075000000001</v>
      </c>
      <c r="R73" s="205" t="s">
        <v>245</v>
      </c>
      <c r="S73" s="196">
        <v>1</v>
      </c>
      <c r="T73" s="196">
        <v>1</v>
      </c>
      <c r="U73" s="204">
        <v>1</v>
      </c>
      <c r="V73" s="204">
        <v>1</v>
      </c>
      <c r="W73" s="196">
        <v>1</v>
      </c>
      <c r="X73" s="196">
        <v>1</v>
      </c>
      <c r="Y73" s="196">
        <v>1</v>
      </c>
      <c r="Z73" s="196">
        <f t="shared" si="29"/>
        <v>7</v>
      </c>
      <c r="AA73" s="199">
        <f t="shared" si="30"/>
        <v>50</v>
      </c>
      <c r="AB73" s="199">
        <f t="shared" si="31"/>
        <v>50</v>
      </c>
      <c r="AC73" s="199">
        <f t="shared" si="32"/>
        <v>50</v>
      </c>
      <c r="AD73" s="199">
        <f t="shared" si="33"/>
        <v>50</v>
      </c>
      <c r="AE73" s="199">
        <f t="shared" si="34"/>
        <v>50</v>
      </c>
      <c r="AF73" s="199">
        <f t="shared" si="35"/>
        <v>50</v>
      </c>
      <c r="AG73" s="200">
        <f t="shared" si="36"/>
        <v>100</v>
      </c>
      <c r="AH73" s="199">
        <f t="shared" si="37"/>
        <v>100</v>
      </c>
    </row>
    <row r="74" spans="1:34" x14ac:dyDescent="0.4">
      <c r="A74" s="131">
        <v>70</v>
      </c>
      <c r="B74" s="132" t="s">
        <v>80</v>
      </c>
      <c r="C74" s="133" t="s">
        <v>83</v>
      </c>
      <c r="D74" s="132" t="s">
        <v>186</v>
      </c>
      <c r="E74" s="192">
        <v>9</v>
      </c>
      <c r="F74" s="160">
        <v>3</v>
      </c>
      <c r="G74" s="153">
        <v>0.49</v>
      </c>
      <c r="H74" s="141">
        <v>4457900.3899999997</v>
      </c>
      <c r="I74" s="142"/>
      <c r="J74" s="193">
        <f t="shared" si="23"/>
        <v>50</v>
      </c>
      <c r="K74" s="193">
        <f t="shared" si="24"/>
        <v>100</v>
      </c>
      <c r="L74" s="193">
        <f t="shared" si="25"/>
        <v>100</v>
      </c>
      <c r="M74" s="193">
        <f t="shared" si="26"/>
        <v>0</v>
      </c>
      <c r="N74" s="194">
        <f t="shared" si="27"/>
        <v>71.428571428571431</v>
      </c>
      <c r="O74" s="160">
        <v>3</v>
      </c>
      <c r="P74" s="152">
        <f t="shared" si="28"/>
        <v>71.428571428571431</v>
      </c>
      <c r="Q74" s="141">
        <f t="shared" si="38"/>
        <v>742983.39833333332</v>
      </c>
      <c r="R74" s="203" t="s">
        <v>241</v>
      </c>
      <c r="S74" s="196">
        <v>0</v>
      </c>
      <c r="T74" s="196">
        <v>1</v>
      </c>
      <c r="U74" s="204">
        <v>1</v>
      </c>
      <c r="V74" s="204">
        <v>1</v>
      </c>
      <c r="W74" s="196">
        <v>1</v>
      </c>
      <c r="X74" s="196">
        <v>1</v>
      </c>
      <c r="Y74" s="196">
        <v>0</v>
      </c>
      <c r="Z74" s="196">
        <f t="shared" si="29"/>
        <v>5</v>
      </c>
      <c r="AA74" s="199">
        <f t="shared" si="30"/>
        <v>0</v>
      </c>
      <c r="AB74" s="199">
        <f t="shared" si="31"/>
        <v>50</v>
      </c>
      <c r="AC74" s="199">
        <f t="shared" si="32"/>
        <v>50</v>
      </c>
      <c r="AD74" s="199">
        <f t="shared" si="33"/>
        <v>50</v>
      </c>
      <c r="AE74" s="199">
        <f t="shared" si="34"/>
        <v>50</v>
      </c>
      <c r="AF74" s="199">
        <f t="shared" si="35"/>
        <v>50</v>
      </c>
      <c r="AG74" s="200">
        <f t="shared" si="36"/>
        <v>0</v>
      </c>
      <c r="AH74" s="199">
        <f t="shared" si="37"/>
        <v>71.428571428571431</v>
      </c>
    </row>
    <row r="75" spans="1:34" x14ac:dyDescent="0.4">
      <c r="A75" s="131">
        <v>71</v>
      </c>
      <c r="B75" s="132" t="s">
        <v>80</v>
      </c>
      <c r="C75" s="133" t="s">
        <v>84</v>
      </c>
      <c r="D75" s="132" t="s">
        <v>187</v>
      </c>
      <c r="E75" s="192">
        <v>16</v>
      </c>
      <c r="F75" s="172">
        <v>2</v>
      </c>
      <c r="G75" s="135">
        <v>0.74</v>
      </c>
      <c r="H75" s="141">
        <v>482754.75</v>
      </c>
      <c r="I75" s="142"/>
      <c r="J75" s="193">
        <f t="shared" si="23"/>
        <v>50</v>
      </c>
      <c r="K75" s="193">
        <f t="shared" si="24"/>
        <v>100</v>
      </c>
      <c r="L75" s="193">
        <f t="shared" si="25"/>
        <v>0</v>
      </c>
      <c r="M75" s="193">
        <f t="shared" si="26"/>
        <v>100</v>
      </c>
      <c r="N75" s="194">
        <f t="shared" si="27"/>
        <v>57.142857142857139</v>
      </c>
      <c r="O75" s="172">
        <v>2</v>
      </c>
      <c r="P75" s="152">
        <f t="shared" si="28"/>
        <v>57.142857142857139</v>
      </c>
      <c r="Q75" s="141">
        <f t="shared" si="38"/>
        <v>80459.125</v>
      </c>
      <c r="R75" s="206" t="s">
        <v>243</v>
      </c>
      <c r="S75" s="196">
        <v>0</v>
      </c>
      <c r="T75" s="196">
        <v>1</v>
      </c>
      <c r="U75" s="204">
        <v>1</v>
      </c>
      <c r="V75" s="204">
        <v>1</v>
      </c>
      <c r="W75" s="196">
        <v>0</v>
      </c>
      <c r="X75" s="196">
        <v>0</v>
      </c>
      <c r="Y75" s="196">
        <v>1</v>
      </c>
      <c r="Z75" s="196">
        <f t="shared" si="29"/>
        <v>4</v>
      </c>
      <c r="AA75" s="199">
        <f t="shared" si="30"/>
        <v>0</v>
      </c>
      <c r="AB75" s="199">
        <f t="shared" si="31"/>
        <v>50</v>
      </c>
      <c r="AC75" s="199">
        <f t="shared" si="32"/>
        <v>50</v>
      </c>
      <c r="AD75" s="199">
        <f t="shared" si="33"/>
        <v>50</v>
      </c>
      <c r="AE75" s="199">
        <f t="shared" si="34"/>
        <v>0</v>
      </c>
      <c r="AF75" s="199">
        <f t="shared" si="35"/>
        <v>0</v>
      </c>
      <c r="AG75" s="200">
        <f t="shared" si="36"/>
        <v>100</v>
      </c>
      <c r="AH75" s="199">
        <f t="shared" si="37"/>
        <v>57.142857142857139</v>
      </c>
    </row>
    <row r="76" spans="1:34" x14ac:dyDescent="0.4">
      <c r="A76" s="131">
        <v>72</v>
      </c>
      <c r="B76" s="132" t="s">
        <v>80</v>
      </c>
      <c r="C76" s="133" t="s">
        <v>85</v>
      </c>
      <c r="D76" s="132" t="s">
        <v>188</v>
      </c>
      <c r="E76" s="192">
        <v>2</v>
      </c>
      <c r="F76" s="147">
        <v>1</v>
      </c>
      <c r="G76" s="135">
        <v>1.4</v>
      </c>
      <c r="H76" s="141">
        <v>-1814205.4</v>
      </c>
      <c r="I76" s="142"/>
      <c r="J76" s="193">
        <f t="shared" si="23"/>
        <v>50</v>
      </c>
      <c r="K76" s="193">
        <f t="shared" si="24"/>
        <v>50</v>
      </c>
      <c r="L76" s="193">
        <f t="shared" si="25"/>
        <v>0</v>
      </c>
      <c r="M76" s="193">
        <f t="shared" si="26"/>
        <v>0</v>
      </c>
      <c r="N76" s="194">
        <f t="shared" si="27"/>
        <v>28.571428571428569</v>
      </c>
      <c r="O76" s="147">
        <v>1</v>
      </c>
      <c r="P76" s="148">
        <f t="shared" si="28"/>
        <v>28.571428571428569</v>
      </c>
      <c r="Q76" s="141">
        <f t="shared" si="38"/>
        <v>-302367.56666666665</v>
      </c>
      <c r="R76" s="206" t="s">
        <v>243</v>
      </c>
      <c r="S76" s="196">
        <v>0</v>
      </c>
      <c r="T76" s="196">
        <v>1</v>
      </c>
      <c r="U76" s="204">
        <v>1</v>
      </c>
      <c r="V76" s="204">
        <v>0</v>
      </c>
      <c r="W76" s="196">
        <v>0</v>
      </c>
      <c r="X76" s="196">
        <v>0</v>
      </c>
      <c r="Y76" s="196">
        <v>0</v>
      </c>
      <c r="Z76" s="196">
        <f t="shared" si="29"/>
        <v>2</v>
      </c>
      <c r="AA76" s="199">
        <f t="shared" si="30"/>
        <v>0</v>
      </c>
      <c r="AB76" s="199">
        <f t="shared" si="31"/>
        <v>50</v>
      </c>
      <c r="AC76" s="199">
        <f t="shared" si="32"/>
        <v>50</v>
      </c>
      <c r="AD76" s="199">
        <f t="shared" si="33"/>
        <v>0</v>
      </c>
      <c r="AE76" s="199">
        <f t="shared" si="34"/>
        <v>0</v>
      </c>
      <c r="AF76" s="199">
        <f t="shared" si="35"/>
        <v>0</v>
      </c>
      <c r="AG76" s="200">
        <f t="shared" si="36"/>
        <v>0</v>
      </c>
      <c r="AH76" s="199">
        <f t="shared" si="37"/>
        <v>28.571428571428569</v>
      </c>
    </row>
    <row r="77" spans="1:34" x14ac:dyDescent="0.4">
      <c r="A77" s="131">
        <v>73</v>
      </c>
      <c r="B77" s="132" t="s">
        <v>80</v>
      </c>
      <c r="C77" s="133" t="s">
        <v>86</v>
      </c>
      <c r="D77" s="132" t="s">
        <v>189</v>
      </c>
      <c r="E77" s="192">
        <v>6</v>
      </c>
      <c r="F77" s="158">
        <v>6</v>
      </c>
      <c r="G77" s="135">
        <v>0.51</v>
      </c>
      <c r="H77" s="141">
        <v>-730230.02</v>
      </c>
      <c r="I77" s="168" t="s">
        <v>6</v>
      </c>
      <c r="J77" s="193">
        <f t="shared" si="23"/>
        <v>50</v>
      </c>
      <c r="K77" s="193">
        <f t="shared" si="24"/>
        <v>100</v>
      </c>
      <c r="L77" s="193">
        <f t="shared" si="25"/>
        <v>50</v>
      </c>
      <c r="M77" s="193">
        <f t="shared" si="26"/>
        <v>100</v>
      </c>
      <c r="N77" s="194">
        <f t="shared" si="27"/>
        <v>71.428571428571431</v>
      </c>
      <c r="O77" s="158">
        <v>6</v>
      </c>
      <c r="P77" s="152">
        <f t="shared" si="28"/>
        <v>71.428571428571431</v>
      </c>
      <c r="Q77" s="141">
        <f t="shared" si="38"/>
        <v>-121705.00333333334</v>
      </c>
      <c r="R77" s="205" t="s">
        <v>245</v>
      </c>
      <c r="S77" s="196">
        <v>0</v>
      </c>
      <c r="T77" s="196">
        <v>1</v>
      </c>
      <c r="U77" s="204">
        <v>1</v>
      </c>
      <c r="V77" s="204">
        <v>1</v>
      </c>
      <c r="W77" s="196">
        <v>1</v>
      </c>
      <c r="X77" s="196">
        <v>0</v>
      </c>
      <c r="Y77" s="196">
        <v>1</v>
      </c>
      <c r="Z77" s="196">
        <f t="shared" si="29"/>
        <v>5</v>
      </c>
      <c r="AA77" s="199">
        <f t="shared" si="30"/>
        <v>0</v>
      </c>
      <c r="AB77" s="199">
        <f t="shared" si="31"/>
        <v>50</v>
      </c>
      <c r="AC77" s="199">
        <f t="shared" si="32"/>
        <v>50</v>
      </c>
      <c r="AD77" s="199">
        <f t="shared" si="33"/>
        <v>50</v>
      </c>
      <c r="AE77" s="199">
        <f t="shared" si="34"/>
        <v>50</v>
      </c>
      <c r="AF77" s="199">
        <f t="shared" si="35"/>
        <v>0</v>
      </c>
      <c r="AG77" s="200">
        <f t="shared" si="36"/>
        <v>100</v>
      </c>
      <c r="AH77" s="199">
        <f t="shared" si="37"/>
        <v>71.428571428571431</v>
      </c>
    </row>
    <row r="78" spans="1:34" x14ac:dyDescent="0.4">
      <c r="A78" s="131">
        <v>74</v>
      </c>
      <c r="B78" s="132" t="s">
        <v>80</v>
      </c>
      <c r="C78" s="133" t="s">
        <v>87</v>
      </c>
      <c r="D78" s="132" t="s">
        <v>190</v>
      </c>
      <c r="E78" s="192">
        <v>13</v>
      </c>
      <c r="F78" s="160">
        <v>3</v>
      </c>
      <c r="G78" s="153">
        <v>0.47</v>
      </c>
      <c r="H78" s="141">
        <v>8127329.46</v>
      </c>
      <c r="I78" s="142"/>
      <c r="J78" s="193">
        <f t="shared" si="23"/>
        <v>100</v>
      </c>
      <c r="K78" s="193">
        <f t="shared" si="24"/>
        <v>100</v>
      </c>
      <c r="L78" s="193">
        <f t="shared" si="25"/>
        <v>100</v>
      </c>
      <c r="M78" s="193">
        <f t="shared" si="26"/>
        <v>100</v>
      </c>
      <c r="N78" s="194">
        <f t="shared" si="27"/>
        <v>100</v>
      </c>
      <c r="O78" s="160">
        <v>3</v>
      </c>
      <c r="P78" s="152">
        <f t="shared" si="28"/>
        <v>100</v>
      </c>
      <c r="Q78" s="141">
        <f t="shared" si="38"/>
        <v>1354554.91</v>
      </c>
      <c r="R78" s="203" t="s">
        <v>241</v>
      </c>
      <c r="S78" s="196">
        <v>1</v>
      </c>
      <c r="T78" s="196">
        <v>1</v>
      </c>
      <c r="U78" s="204">
        <v>1</v>
      </c>
      <c r="V78" s="204">
        <v>1</v>
      </c>
      <c r="W78" s="196">
        <v>1</v>
      </c>
      <c r="X78" s="196">
        <v>1</v>
      </c>
      <c r="Y78" s="196">
        <v>1</v>
      </c>
      <c r="Z78" s="196">
        <f t="shared" si="29"/>
        <v>7</v>
      </c>
      <c r="AA78" s="199">
        <f t="shared" si="30"/>
        <v>50</v>
      </c>
      <c r="AB78" s="199">
        <f t="shared" si="31"/>
        <v>50</v>
      </c>
      <c r="AC78" s="199">
        <f t="shared" si="32"/>
        <v>50</v>
      </c>
      <c r="AD78" s="199">
        <f t="shared" si="33"/>
        <v>50</v>
      </c>
      <c r="AE78" s="199">
        <f t="shared" si="34"/>
        <v>50</v>
      </c>
      <c r="AF78" s="199">
        <f t="shared" si="35"/>
        <v>50</v>
      </c>
      <c r="AG78" s="200">
        <f t="shared" si="36"/>
        <v>100</v>
      </c>
      <c r="AH78" s="199">
        <f t="shared" si="37"/>
        <v>100</v>
      </c>
    </row>
    <row r="79" spans="1:34" x14ac:dyDescent="0.4">
      <c r="A79" s="131">
        <v>75</v>
      </c>
      <c r="B79" s="132" t="s">
        <v>80</v>
      </c>
      <c r="C79" s="133" t="s">
        <v>88</v>
      </c>
      <c r="D79" s="132" t="s">
        <v>191</v>
      </c>
      <c r="E79" s="192">
        <v>5</v>
      </c>
      <c r="F79" s="160">
        <v>3</v>
      </c>
      <c r="G79" s="135">
        <v>0.7</v>
      </c>
      <c r="H79" s="141">
        <v>2281305.3199999998</v>
      </c>
      <c r="I79" s="142"/>
      <c r="J79" s="193">
        <f t="shared" si="23"/>
        <v>50</v>
      </c>
      <c r="K79" s="193">
        <f t="shared" si="24"/>
        <v>100</v>
      </c>
      <c r="L79" s="193">
        <f t="shared" si="25"/>
        <v>100</v>
      </c>
      <c r="M79" s="193">
        <f t="shared" si="26"/>
        <v>100</v>
      </c>
      <c r="N79" s="194">
        <f t="shared" si="27"/>
        <v>85.714285714285708</v>
      </c>
      <c r="O79" s="160">
        <v>3</v>
      </c>
      <c r="P79" s="152">
        <f t="shared" si="28"/>
        <v>85.714285714285708</v>
      </c>
      <c r="Q79" s="141">
        <f t="shared" si="38"/>
        <v>380217.55333333329</v>
      </c>
      <c r="R79" s="203" t="s">
        <v>241</v>
      </c>
      <c r="S79" s="196">
        <v>0</v>
      </c>
      <c r="T79" s="196">
        <v>1</v>
      </c>
      <c r="U79" s="204">
        <v>1</v>
      </c>
      <c r="V79" s="204">
        <v>1</v>
      </c>
      <c r="W79" s="196">
        <v>1</v>
      </c>
      <c r="X79" s="196">
        <v>1</v>
      </c>
      <c r="Y79" s="196">
        <v>1</v>
      </c>
      <c r="Z79" s="196">
        <f t="shared" si="29"/>
        <v>6</v>
      </c>
      <c r="AA79" s="199">
        <f t="shared" si="30"/>
        <v>0</v>
      </c>
      <c r="AB79" s="199">
        <f t="shared" si="31"/>
        <v>50</v>
      </c>
      <c r="AC79" s="199">
        <f t="shared" si="32"/>
        <v>50</v>
      </c>
      <c r="AD79" s="199">
        <f t="shared" si="33"/>
        <v>50</v>
      </c>
      <c r="AE79" s="199">
        <f t="shared" si="34"/>
        <v>50</v>
      </c>
      <c r="AF79" s="199">
        <f t="shared" si="35"/>
        <v>50</v>
      </c>
      <c r="AG79" s="200">
        <f t="shared" si="36"/>
        <v>100</v>
      </c>
      <c r="AH79" s="199">
        <f t="shared" si="37"/>
        <v>85.714285714285708</v>
      </c>
    </row>
    <row r="80" spans="1:34" x14ac:dyDescent="0.4">
      <c r="A80" s="131">
        <v>76</v>
      </c>
      <c r="B80" s="132" t="s">
        <v>80</v>
      </c>
      <c r="C80" s="133" t="s">
        <v>89</v>
      </c>
      <c r="D80" s="132" t="s">
        <v>192</v>
      </c>
      <c r="E80" s="192">
        <v>5</v>
      </c>
      <c r="F80" s="158">
        <v>6</v>
      </c>
      <c r="G80" s="153">
        <v>0.4</v>
      </c>
      <c r="H80" s="141">
        <v>2662229.6800000002</v>
      </c>
      <c r="I80" s="164" t="s">
        <v>208</v>
      </c>
      <c r="J80" s="193">
        <f t="shared" si="23"/>
        <v>0</v>
      </c>
      <c r="K80" s="193">
        <f t="shared" si="24"/>
        <v>100</v>
      </c>
      <c r="L80" s="193">
        <f t="shared" si="25"/>
        <v>100</v>
      </c>
      <c r="M80" s="193">
        <f t="shared" si="26"/>
        <v>0</v>
      </c>
      <c r="N80" s="194">
        <f t="shared" si="27"/>
        <v>57.142857142857139</v>
      </c>
      <c r="O80" s="158">
        <v>6</v>
      </c>
      <c r="P80" s="152">
        <f t="shared" si="28"/>
        <v>57.142857142857139</v>
      </c>
      <c r="Q80" s="141">
        <f t="shared" si="38"/>
        <v>443704.94666666671</v>
      </c>
      <c r="R80" s="205" t="s">
        <v>245</v>
      </c>
      <c r="S80" s="196">
        <v>0</v>
      </c>
      <c r="T80" s="196">
        <v>0</v>
      </c>
      <c r="U80" s="204">
        <v>1</v>
      </c>
      <c r="V80" s="204">
        <v>1</v>
      </c>
      <c r="W80" s="196">
        <v>1</v>
      </c>
      <c r="X80" s="196">
        <v>1</v>
      </c>
      <c r="Y80" s="196">
        <v>0</v>
      </c>
      <c r="Z80" s="196">
        <f t="shared" si="29"/>
        <v>4</v>
      </c>
      <c r="AA80" s="199">
        <f t="shared" si="30"/>
        <v>0</v>
      </c>
      <c r="AB80" s="199">
        <f t="shared" si="31"/>
        <v>0</v>
      </c>
      <c r="AC80" s="199">
        <f t="shared" si="32"/>
        <v>50</v>
      </c>
      <c r="AD80" s="199">
        <f t="shared" si="33"/>
        <v>50</v>
      </c>
      <c r="AE80" s="199">
        <f t="shared" si="34"/>
        <v>50</v>
      </c>
      <c r="AF80" s="199">
        <f t="shared" si="35"/>
        <v>50</v>
      </c>
      <c r="AG80" s="200">
        <f t="shared" si="36"/>
        <v>0</v>
      </c>
      <c r="AH80" s="199">
        <f t="shared" si="37"/>
        <v>57.142857142857139</v>
      </c>
    </row>
    <row r="81" spans="1:34" x14ac:dyDescent="0.4">
      <c r="A81" s="131">
        <v>77</v>
      </c>
      <c r="B81" s="132" t="s">
        <v>80</v>
      </c>
      <c r="C81" s="133" t="s">
        <v>90</v>
      </c>
      <c r="D81" s="132" t="s">
        <v>193</v>
      </c>
      <c r="E81" s="192">
        <v>6</v>
      </c>
      <c r="F81" s="151">
        <v>1</v>
      </c>
      <c r="G81" s="135">
        <v>1.1000000000000001</v>
      </c>
      <c r="H81" s="141">
        <v>-2353118.5699999998</v>
      </c>
      <c r="I81" s="142"/>
      <c r="J81" s="193">
        <f t="shared" si="23"/>
        <v>50</v>
      </c>
      <c r="K81" s="193">
        <f t="shared" si="24"/>
        <v>100</v>
      </c>
      <c r="L81" s="193">
        <f t="shared" si="25"/>
        <v>100</v>
      </c>
      <c r="M81" s="193">
        <f t="shared" si="26"/>
        <v>100</v>
      </c>
      <c r="N81" s="194">
        <f t="shared" si="27"/>
        <v>85.714285714285708</v>
      </c>
      <c r="O81" s="151">
        <v>1</v>
      </c>
      <c r="P81" s="152">
        <f t="shared" si="28"/>
        <v>85.714285714285708</v>
      </c>
      <c r="Q81" s="141">
        <f t="shared" si="38"/>
        <v>-392186.42833333329</v>
      </c>
      <c r="R81" s="203" t="s">
        <v>241</v>
      </c>
      <c r="S81" s="196">
        <v>0</v>
      </c>
      <c r="T81" s="196">
        <v>1</v>
      </c>
      <c r="U81" s="204">
        <v>1</v>
      </c>
      <c r="V81" s="204">
        <v>1</v>
      </c>
      <c r="W81" s="196">
        <v>1</v>
      </c>
      <c r="X81" s="196">
        <v>1</v>
      </c>
      <c r="Y81" s="196">
        <v>1</v>
      </c>
      <c r="Z81" s="196">
        <f t="shared" si="29"/>
        <v>6</v>
      </c>
      <c r="AA81" s="199">
        <f t="shared" si="30"/>
        <v>0</v>
      </c>
      <c r="AB81" s="199">
        <f t="shared" si="31"/>
        <v>50</v>
      </c>
      <c r="AC81" s="199">
        <f t="shared" si="32"/>
        <v>50</v>
      </c>
      <c r="AD81" s="199">
        <f t="shared" si="33"/>
        <v>50</v>
      </c>
      <c r="AE81" s="199">
        <f t="shared" si="34"/>
        <v>50</v>
      </c>
      <c r="AF81" s="199">
        <f t="shared" si="35"/>
        <v>50</v>
      </c>
      <c r="AG81" s="200">
        <f t="shared" si="36"/>
        <v>100</v>
      </c>
      <c r="AH81" s="199">
        <f t="shared" si="37"/>
        <v>85.714285714285708</v>
      </c>
    </row>
    <row r="82" spans="1:34" x14ac:dyDescent="0.4">
      <c r="A82" s="131">
        <v>78</v>
      </c>
      <c r="B82" s="132" t="s">
        <v>80</v>
      </c>
      <c r="C82" s="133" t="s">
        <v>91</v>
      </c>
      <c r="D82" s="132" t="s">
        <v>194</v>
      </c>
      <c r="E82" s="192">
        <v>9</v>
      </c>
      <c r="F82" s="170">
        <v>3</v>
      </c>
      <c r="G82" s="135">
        <v>0.52</v>
      </c>
      <c r="H82" s="141">
        <v>1316885.5</v>
      </c>
      <c r="I82" s="142"/>
      <c r="J82" s="193">
        <f t="shared" si="23"/>
        <v>100</v>
      </c>
      <c r="K82" s="193">
        <f t="shared" si="24"/>
        <v>100</v>
      </c>
      <c r="L82" s="193">
        <f t="shared" si="25"/>
        <v>100</v>
      </c>
      <c r="M82" s="193">
        <f t="shared" si="26"/>
        <v>0</v>
      </c>
      <c r="N82" s="194">
        <f t="shared" si="27"/>
        <v>85.714285714285708</v>
      </c>
      <c r="O82" s="170">
        <v>3</v>
      </c>
      <c r="P82" s="152">
        <f t="shared" si="28"/>
        <v>85.714285714285708</v>
      </c>
      <c r="Q82" s="141">
        <f t="shared" si="38"/>
        <v>219480.91666666666</v>
      </c>
      <c r="R82" s="203" t="s">
        <v>241</v>
      </c>
      <c r="S82" s="196">
        <v>1</v>
      </c>
      <c r="T82" s="196">
        <v>1</v>
      </c>
      <c r="U82" s="204">
        <v>1</v>
      </c>
      <c r="V82" s="204">
        <v>1</v>
      </c>
      <c r="W82" s="196">
        <v>1</v>
      </c>
      <c r="X82" s="196">
        <v>1</v>
      </c>
      <c r="Y82" s="196">
        <v>0</v>
      </c>
      <c r="Z82" s="196">
        <f t="shared" si="29"/>
        <v>6</v>
      </c>
      <c r="AA82" s="199">
        <f t="shared" si="30"/>
        <v>50</v>
      </c>
      <c r="AB82" s="199">
        <f t="shared" si="31"/>
        <v>50</v>
      </c>
      <c r="AC82" s="199">
        <f t="shared" si="32"/>
        <v>50</v>
      </c>
      <c r="AD82" s="199">
        <f t="shared" si="33"/>
        <v>50</v>
      </c>
      <c r="AE82" s="199">
        <f t="shared" si="34"/>
        <v>50</v>
      </c>
      <c r="AF82" s="199">
        <f t="shared" si="35"/>
        <v>50</v>
      </c>
      <c r="AG82" s="200">
        <f t="shared" si="36"/>
        <v>0</v>
      </c>
      <c r="AH82" s="199">
        <f t="shared" si="37"/>
        <v>85.714285714285708</v>
      </c>
    </row>
    <row r="83" spans="1:34" x14ac:dyDescent="0.4">
      <c r="A83" s="131">
        <v>79</v>
      </c>
      <c r="B83" s="132" t="s">
        <v>80</v>
      </c>
      <c r="C83" s="133" t="s">
        <v>92</v>
      </c>
      <c r="D83" s="132" t="s">
        <v>195</v>
      </c>
      <c r="E83" s="192">
        <v>13</v>
      </c>
      <c r="F83" s="173">
        <v>5</v>
      </c>
      <c r="G83" s="135">
        <v>0.5</v>
      </c>
      <c r="H83" s="141">
        <v>-4259738.16</v>
      </c>
      <c r="I83" s="168" t="s">
        <v>6</v>
      </c>
      <c r="J83" s="193">
        <f t="shared" si="23"/>
        <v>100</v>
      </c>
      <c r="K83" s="193">
        <f t="shared" si="24"/>
        <v>100</v>
      </c>
      <c r="L83" s="193">
        <f t="shared" si="25"/>
        <v>100</v>
      </c>
      <c r="M83" s="193">
        <f t="shared" si="26"/>
        <v>0</v>
      </c>
      <c r="N83" s="194">
        <f t="shared" si="27"/>
        <v>85.714285714285708</v>
      </c>
      <c r="O83" s="173">
        <v>5</v>
      </c>
      <c r="P83" s="152">
        <f t="shared" si="28"/>
        <v>85.714285714285708</v>
      </c>
      <c r="Q83" s="141">
        <f t="shared" si="38"/>
        <v>-709956.36</v>
      </c>
      <c r="R83" s="205" t="s">
        <v>245</v>
      </c>
      <c r="S83" s="196">
        <v>1</v>
      </c>
      <c r="T83" s="196">
        <v>1</v>
      </c>
      <c r="U83" s="204">
        <v>1</v>
      </c>
      <c r="V83" s="204">
        <v>1</v>
      </c>
      <c r="W83" s="196">
        <v>1</v>
      </c>
      <c r="X83" s="196">
        <v>1</v>
      </c>
      <c r="Y83" s="196">
        <v>0</v>
      </c>
      <c r="Z83" s="196">
        <f t="shared" si="29"/>
        <v>6</v>
      </c>
      <c r="AA83" s="199">
        <f t="shared" si="30"/>
        <v>50</v>
      </c>
      <c r="AB83" s="199">
        <f t="shared" si="31"/>
        <v>50</v>
      </c>
      <c r="AC83" s="199">
        <f t="shared" si="32"/>
        <v>50</v>
      </c>
      <c r="AD83" s="199">
        <f t="shared" si="33"/>
        <v>50</v>
      </c>
      <c r="AE83" s="199">
        <f t="shared" si="34"/>
        <v>50</v>
      </c>
      <c r="AF83" s="199">
        <f t="shared" si="35"/>
        <v>50</v>
      </c>
      <c r="AG83" s="200">
        <f t="shared" si="36"/>
        <v>0</v>
      </c>
      <c r="AH83" s="199">
        <f t="shared" si="37"/>
        <v>85.714285714285708</v>
      </c>
    </row>
    <row r="84" spans="1:34" x14ac:dyDescent="0.4">
      <c r="A84" s="131">
        <v>80</v>
      </c>
      <c r="B84" s="132" t="s">
        <v>80</v>
      </c>
      <c r="C84" s="133" t="s">
        <v>93</v>
      </c>
      <c r="D84" s="132" t="s">
        <v>196</v>
      </c>
      <c r="E84" s="192">
        <v>6</v>
      </c>
      <c r="F84" s="140">
        <v>0</v>
      </c>
      <c r="G84" s="135">
        <v>1.43</v>
      </c>
      <c r="H84" s="141">
        <v>4134933.16</v>
      </c>
      <c r="I84" s="142"/>
      <c r="J84" s="193">
        <f t="shared" si="23"/>
        <v>100</v>
      </c>
      <c r="K84" s="193">
        <f t="shared" si="24"/>
        <v>100</v>
      </c>
      <c r="L84" s="193">
        <f t="shared" si="25"/>
        <v>50</v>
      </c>
      <c r="M84" s="193">
        <f t="shared" si="26"/>
        <v>0</v>
      </c>
      <c r="N84" s="194">
        <f t="shared" si="27"/>
        <v>71.428571428571431</v>
      </c>
      <c r="O84" s="140">
        <v>0</v>
      </c>
      <c r="P84" s="152">
        <f t="shared" si="28"/>
        <v>71.428571428571431</v>
      </c>
      <c r="Q84" s="141">
        <f t="shared" si="38"/>
        <v>689155.52666666673</v>
      </c>
      <c r="R84" s="203" t="s">
        <v>241</v>
      </c>
      <c r="S84" s="196">
        <v>1</v>
      </c>
      <c r="T84" s="196">
        <v>1</v>
      </c>
      <c r="U84" s="204">
        <v>1</v>
      </c>
      <c r="V84" s="204">
        <v>1</v>
      </c>
      <c r="W84" s="196">
        <v>1</v>
      </c>
      <c r="X84" s="196">
        <v>0</v>
      </c>
      <c r="Y84" s="196">
        <v>0</v>
      </c>
      <c r="Z84" s="196">
        <f t="shared" si="29"/>
        <v>5</v>
      </c>
      <c r="AA84" s="199">
        <f t="shared" si="30"/>
        <v>50</v>
      </c>
      <c r="AB84" s="199">
        <f t="shared" si="31"/>
        <v>50</v>
      </c>
      <c r="AC84" s="199">
        <f t="shared" si="32"/>
        <v>50</v>
      </c>
      <c r="AD84" s="199">
        <f t="shared" si="33"/>
        <v>50</v>
      </c>
      <c r="AE84" s="199">
        <f t="shared" si="34"/>
        <v>50</v>
      </c>
      <c r="AF84" s="199">
        <f t="shared" si="35"/>
        <v>0</v>
      </c>
      <c r="AG84" s="200">
        <f t="shared" si="36"/>
        <v>0</v>
      </c>
      <c r="AH84" s="199">
        <f t="shared" si="37"/>
        <v>71.428571428571431</v>
      </c>
    </row>
    <row r="85" spans="1:34" x14ac:dyDescent="0.4">
      <c r="A85" s="131">
        <v>81</v>
      </c>
      <c r="B85" s="132" t="s">
        <v>80</v>
      </c>
      <c r="C85" s="133" t="s">
        <v>94</v>
      </c>
      <c r="D85" s="132" t="s">
        <v>197</v>
      </c>
      <c r="E85" s="192">
        <v>13</v>
      </c>
      <c r="F85" s="134">
        <v>2</v>
      </c>
      <c r="G85" s="135">
        <v>0.8</v>
      </c>
      <c r="H85" s="141">
        <v>-4076255.3</v>
      </c>
      <c r="I85" s="142"/>
      <c r="J85" s="193">
        <f t="shared" si="23"/>
        <v>0</v>
      </c>
      <c r="K85" s="193">
        <f t="shared" si="24"/>
        <v>100</v>
      </c>
      <c r="L85" s="193">
        <f t="shared" si="25"/>
        <v>50</v>
      </c>
      <c r="M85" s="193">
        <f t="shared" si="26"/>
        <v>0</v>
      </c>
      <c r="N85" s="194">
        <f t="shared" si="27"/>
        <v>42.857142857142854</v>
      </c>
      <c r="O85" s="134">
        <v>2</v>
      </c>
      <c r="P85" s="148">
        <f t="shared" si="28"/>
        <v>42.857142857142854</v>
      </c>
      <c r="Q85" s="141">
        <f t="shared" si="38"/>
        <v>-679375.8833333333</v>
      </c>
      <c r="R85" s="206" t="s">
        <v>243</v>
      </c>
      <c r="S85" s="196">
        <v>0</v>
      </c>
      <c r="T85" s="196">
        <v>0</v>
      </c>
      <c r="U85" s="204">
        <v>1</v>
      </c>
      <c r="V85" s="204">
        <v>1</v>
      </c>
      <c r="W85" s="196">
        <v>1</v>
      </c>
      <c r="X85" s="196">
        <v>0</v>
      </c>
      <c r="Y85" s="196">
        <v>0</v>
      </c>
      <c r="Z85" s="196">
        <f t="shared" si="29"/>
        <v>3</v>
      </c>
      <c r="AA85" s="199">
        <f t="shared" si="30"/>
        <v>0</v>
      </c>
      <c r="AB85" s="199">
        <f t="shared" si="31"/>
        <v>0</v>
      </c>
      <c r="AC85" s="199">
        <f t="shared" si="32"/>
        <v>50</v>
      </c>
      <c r="AD85" s="199">
        <f t="shared" si="33"/>
        <v>50</v>
      </c>
      <c r="AE85" s="199">
        <f t="shared" si="34"/>
        <v>50</v>
      </c>
      <c r="AF85" s="199">
        <f t="shared" si="35"/>
        <v>0</v>
      </c>
      <c r="AG85" s="200">
        <f t="shared" si="36"/>
        <v>0</v>
      </c>
      <c r="AH85" s="199">
        <f t="shared" si="37"/>
        <v>42.857142857142854</v>
      </c>
    </row>
    <row r="86" spans="1:34" x14ac:dyDescent="0.4">
      <c r="A86" s="131">
        <v>82</v>
      </c>
      <c r="B86" s="132" t="s">
        <v>80</v>
      </c>
      <c r="C86" s="133" t="s">
        <v>95</v>
      </c>
      <c r="D86" s="132" t="s">
        <v>198</v>
      </c>
      <c r="E86" s="192">
        <v>5</v>
      </c>
      <c r="F86" s="171">
        <v>4</v>
      </c>
      <c r="G86" s="135">
        <v>0.61</v>
      </c>
      <c r="H86" s="141">
        <v>-3491798.68</v>
      </c>
      <c r="I86" s="168" t="s">
        <v>6</v>
      </c>
      <c r="J86" s="193">
        <f t="shared" si="23"/>
        <v>0</v>
      </c>
      <c r="K86" s="193">
        <f t="shared" si="24"/>
        <v>100</v>
      </c>
      <c r="L86" s="193">
        <f t="shared" si="25"/>
        <v>100</v>
      </c>
      <c r="M86" s="193">
        <f t="shared" si="26"/>
        <v>0</v>
      </c>
      <c r="N86" s="194">
        <f t="shared" si="27"/>
        <v>57.142857142857139</v>
      </c>
      <c r="O86" s="171">
        <v>4</v>
      </c>
      <c r="P86" s="152">
        <f t="shared" si="28"/>
        <v>57.142857142857139</v>
      </c>
      <c r="Q86" s="141">
        <f t="shared" si="38"/>
        <v>-581966.44666666666</v>
      </c>
      <c r="R86" s="205" t="s">
        <v>244</v>
      </c>
      <c r="S86" s="196">
        <v>0</v>
      </c>
      <c r="T86" s="196">
        <v>0</v>
      </c>
      <c r="U86" s="204">
        <v>1</v>
      </c>
      <c r="V86" s="204">
        <v>1</v>
      </c>
      <c r="W86" s="196">
        <v>1</v>
      </c>
      <c r="X86" s="196">
        <v>1</v>
      </c>
      <c r="Y86" s="196">
        <v>0</v>
      </c>
      <c r="Z86" s="196">
        <f t="shared" si="29"/>
        <v>4</v>
      </c>
      <c r="AA86" s="199">
        <f t="shared" si="30"/>
        <v>0</v>
      </c>
      <c r="AB86" s="199">
        <f t="shared" si="31"/>
        <v>0</v>
      </c>
      <c r="AC86" s="199">
        <f t="shared" si="32"/>
        <v>50</v>
      </c>
      <c r="AD86" s="199">
        <f t="shared" si="33"/>
        <v>50</v>
      </c>
      <c r="AE86" s="199">
        <f t="shared" si="34"/>
        <v>50</v>
      </c>
      <c r="AF86" s="199">
        <f t="shared" si="35"/>
        <v>50</v>
      </c>
      <c r="AG86" s="200">
        <f t="shared" si="36"/>
        <v>0</v>
      </c>
      <c r="AH86" s="199">
        <f t="shared" si="37"/>
        <v>57.142857142857139</v>
      </c>
    </row>
    <row r="87" spans="1:34" x14ac:dyDescent="0.4">
      <c r="A87" s="131">
        <v>83</v>
      </c>
      <c r="B87" s="132" t="s">
        <v>80</v>
      </c>
      <c r="C87" s="133" t="s">
        <v>96</v>
      </c>
      <c r="D87" s="132" t="s">
        <v>199</v>
      </c>
      <c r="E87" s="192">
        <v>5</v>
      </c>
      <c r="F87" s="160">
        <v>3</v>
      </c>
      <c r="G87" s="135">
        <v>0.5</v>
      </c>
      <c r="H87" s="141">
        <v>12765.41</v>
      </c>
      <c r="I87" s="142"/>
      <c r="J87" s="193">
        <f t="shared" si="23"/>
        <v>50</v>
      </c>
      <c r="K87" s="193">
        <f t="shared" si="24"/>
        <v>100</v>
      </c>
      <c r="L87" s="193">
        <f t="shared" si="25"/>
        <v>0</v>
      </c>
      <c r="M87" s="193">
        <f t="shared" si="26"/>
        <v>0</v>
      </c>
      <c r="N87" s="194">
        <f t="shared" si="27"/>
        <v>42.857142857142854</v>
      </c>
      <c r="O87" s="160">
        <v>3</v>
      </c>
      <c r="P87" s="148">
        <f t="shared" si="28"/>
        <v>42.857142857142854</v>
      </c>
      <c r="Q87" s="141">
        <f t="shared" si="38"/>
        <v>2127.5683333333332</v>
      </c>
      <c r="R87" s="206" t="s">
        <v>243</v>
      </c>
      <c r="S87" s="196">
        <v>0</v>
      </c>
      <c r="T87" s="196">
        <v>1</v>
      </c>
      <c r="U87" s="204">
        <v>1</v>
      </c>
      <c r="V87" s="204">
        <v>1</v>
      </c>
      <c r="W87" s="196">
        <v>0</v>
      </c>
      <c r="X87" s="196">
        <v>0</v>
      </c>
      <c r="Y87" s="196">
        <v>0</v>
      </c>
      <c r="Z87" s="196">
        <f t="shared" si="29"/>
        <v>3</v>
      </c>
      <c r="AA87" s="199">
        <f t="shared" si="30"/>
        <v>0</v>
      </c>
      <c r="AB87" s="199">
        <f t="shared" si="31"/>
        <v>50</v>
      </c>
      <c r="AC87" s="199">
        <f t="shared" si="32"/>
        <v>50</v>
      </c>
      <c r="AD87" s="199">
        <f t="shared" si="33"/>
        <v>50</v>
      </c>
      <c r="AE87" s="199">
        <f t="shared" si="34"/>
        <v>0</v>
      </c>
      <c r="AF87" s="199">
        <f t="shared" si="35"/>
        <v>0</v>
      </c>
      <c r="AG87" s="200">
        <f t="shared" si="36"/>
        <v>0</v>
      </c>
      <c r="AH87" s="199">
        <f t="shared" si="37"/>
        <v>42.857142857142854</v>
      </c>
    </row>
    <row r="88" spans="1:34" x14ac:dyDescent="0.4">
      <c r="A88" s="131">
        <v>84</v>
      </c>
      <c r="B88" s="132" t="s">
        <v>80</v>
      </c>
      <c r="C88" s="133" t="s">
        <v>97</v>
      </c>
      <c r="D88" s="132" t="s">
        <v>200</v>
      </c>
      <c r="E88" s="192">
        <v>5</v>
      </c>
      <c r="F88" s="208">
        <v>2</v>
      </c>
      <c r="G88" s="135">
        <v>0.9</v>
      </c>
      <c r="H88" s="141">
        <v>1714390.34</v>
      </c>
      <c r="I88" s="142"/>
      <c r="J88" s="193">
        <f t="shared" si="23"/>
        <v>50</v>
      </c>
      <c r="K88" s="193">
        <f t="shared" si="24"/>
        <v>100</v>
      </c>
      <c r="L88" s="193">
        <f t="shared" si="25"/>
        <v>50</v>
      </c>
      <c r="M88" s="193">
        <f t="shared" si="26"/>
        <v>0</v>
      </c>
      <c r="N88" s="194">
        <f t="shared" si="27"/>
        <v>57.142857142857139</v>
      </c>
      <c r="O88" s="208">
        <v>2</v>
      </c>
      <c r="P88" s="152">
        <f t="shared" si="28"/>
        <v>57.142857142857139</v>
      </c>
      <c r="Q88" s="141">
        <f t="shared" si="38"/>
        <v>285731.72333333333</v>
      </c>
      <c r="R88" s="203" t="s">
        <v>241</v>
      </c>
      <c r="S88" s="196">
        <v>0</v>
      </c>
      <c r="T88" s="196">
        <v>1</v>
      </c>
      <c r="U88" s="204">
        <v>1</v>
      </c>
      <c r="V88" s="204">
        <v>1</v>
      </c>
      <c r="W88" s="196">
        <v>1</v>
      </c>
      <c r="X88" s="196">
        <v>0</v>
      </c>
      <c r="Y88" s="196">
        <v>0</v>
      </c>
      <c r="Z88" s="196">
        <f t="shared" si="29"/>
        <v>4</v>
      </c>
      <c r="AA88" s="199">
        <f t="shared" si="30"/>
        <v>0</v>
      </c>
      <c r="AB88" s="199">
        <f t="shared" si="31"/>
        <v>50</v>
      </c>
      <c r="AC88" s="199">
        <f t="shared" si="32"/>
        <v>50</v>
      </c>
      <c r="AD88" s="199">
        <f t="shared" si="33"/>
        <v>50</v>
      </c>
      <c r="AE88" s="199">
        <f t="shared" si="34"/>
        <v>50</v>
      </c>
      <c r="AF88" s="199">
        <f t="shared" si="35"/>
        <v>0</v>
      </c>
      <c r="AG88" s="200">
        <f t="shared" si="36"/>
        <v>0</v>
      </c>
      <c r="AH88" s="199">
        <f t="shared" si="37"/>
        <v>57.142857142857139</v>
      </c>
    </row>
    <row r="89" spans="1:34" x14ac:dyDescent="0.4">
      <c r="A89" s="131">
        <v>85</v>
      </c>
      <c r="B89" s="132" t="s">
        <v>80</v>
      </c>
      <c r="C89" s="133" t="s">
        <v>98</v>
      </c>
      <c r="D89" s="132" t="s">
        <v>201</v>
      </c>
      <c r="E89" s="192">
        <v>5</v>
      </c>
      <c r="F89" s="160">
        <v>3</v>
      </c>
      <c r="G89" s="135">
        <v>0.71</v>
      </c>
      <c r="H89" s="141">
        <v>1069312.5</v>
      </c>
      <c r="I89" s="142"/>
      <c r="J89" s="193">
        <f t="shared" si="23"/>
        <v>50</v>
      </c>
      <c r="K89" s="193">
        <f t="shared" si="24"/>
        <v>100</v>
      </c>
      <c r="L89" s="193">
        <f t="shared" si="25"/>
        <v>100</v>
      </c>
      <c r="M89" s="193">
        <f t="shared" si="26"/>
        <v>100</v>
      </c>
      <c r="N89" s="194">
        <f t="shared" si="27"/>
        <v>85.714285714285708</v>
      </c>
      <c r="O89" s="160">
        <v>3</v>
      </c>
      <c r="P89" s="152">
        <f t="shared" si="28"/>
        <v>85.714285714285708</v>
      </c>
      <c r="Q89" s="141">
        <f t="shared" si="38"/>
        <v>178218.75</v>
      </c>
      <c r="R89" s="203" t="s">
        <v>241</v>
      </c>
      <c r="S89" s="196">
        <v>0</v>
      </c>
      <c r="T89" s="196">
        <v>1</v>
      </c>
      <c r="U89" s="204">
        <v>1</v>
      </c>
      <c r="V89" s="204">
        <v>1</v>
      </c>
      <c r="W89" s="196">
        <v>1</v>
      </c>
      <c r="X89" s="196">
        <v>1</v>
      </c>
      <c r="Y89" s="196">
        <v>1</v>
      </c>
      <c r="Z89" s="196">
        <f t="shared" si="29"/>
        <v>6</v>
      </c>
      <c r="AA89" s="199">
        <f t="shared" si="30"/>
        <v>0</v>
      </c>
      <c r="AB89" s="199">
        <f t="shared" si="31"/>
        <v>50</v>
      </c>
      <c r="AC89" s="199">
        <f t="shared" si="32"/>
        <v>50</v>
      </c>
      <c r="AD89" s="199">
        <f t="shared" si="33"/>
        <v>50</v>
      </c>
      <c r="AE89" s="199">
        <f t="shared" si="34"/>
        <v>50</v>
      </c>
      <c r="AF89" s="199">
        <f t="shared" si="35"/>
        <v>50</v>
      </c>
      <c r="AG89" s="200">
        <f t="shared" si="36"/>
        <v>100</v>
      </c>
      <c r="AH89" s="199">
        <f t="shared" si="37"/>
        <v>85.714285714285708</v>
      </c>
    </row>
    <row r="90" spans="1:34" x14ac:dyDescent="0.4">
      <c r="A90" s="131">
        <v>86</v>
      </c>
      <c r="B90" s="132" t="s">
        <v>80</v>
      </c>
      <c r="C90" s="133" t="s">
        <v>99</v>
      </c>
      <c r="D90" s="132" t="s">
        <v>202</v>
      </c>
      <c r="E90" s="192">
        <v>13</v>
      </c>
      <c r="F90" s="160">
        <v>3</v>
      </c>
      <c r="G90" s="153">
        <v>0.42</v>
      </c>
      <c r="H90" s="141">
        <v>19333084</v>
      </c>
      <c r="I90" s="142"/>
      <c r="J90" s="193">
        <f t="shared" si="23"/>
        <v>100</v>
      </c>
      <c r="K90" s="193">
        <f t="shared" si="24"/>
        <v>100</v>
      </c>
      <c r="L90" s="193">
        <f t="shared" si="25"/>
        <v>100</v>
      </c>
      <c r="M90" s="193">
        <f t="shared" si="26"/>
        <v>0</v>
      </c>
      <c r="N90" s="194">
        <f t="shared" si="27"/>
        <v>85.714285714285708</v>
      </c>
      <c r="O90" s="160">
        <v>3</v>
      </c>
      <c r="P90" s="152">
        <f t="shared" si="28"/>
        <v>85.714285714285708</v>
      </c>
      <c r="Q90" s="141">
        <f t="shared" si="38"/>
        <v>3222180.6666666665</v>
      </c>
      <c r="R90" s="203" t="s">
        <v>241</v>
      </c>
      <c r="S90" s="196">
        <v>1</v>
      </c>
      <c r="T90" s="196">
        <v>1</v>
      </c>
      <c r="U90" s="204">
        <v>1</v>
      </c>
      <c r="V90" s="204">
        <v>1</v>
      </c>
      <c r="W90" s="196">
        <v>1</v>
      </c>
      <c r="X90" s="196">
        <v>1</v>
      </c>
      <c r="Y90" s="196">
        <v>0</v>
      </c>
      <c r="Z90" s="196">
        <f t="shared" si="29"/>
        <v>6</v>
      </c>
      <c r="AA90" s="199">
        <f t="shared" si="30"/>
        <v>50</v>
      </c>
      <c r="AB90" s="199">
        <f t="shared" si="31"/>
        <v>50</v>
      </c>
      <c r="AC90" s="199">
        <f t="shared" si="32"/>
        <v>50</v>
      </c>
      <c r="AD90" s="199">
        <f t="shared" si="33"/>
        <v>50</v>
      </c>
      <c r="AE90" s="199">
        <f t="shared" si="34"/>
        <v>50</v>
      </c>
      <c r="AF90" s="199">
        <f t="shared" si="35"/>
        <v>50</v>
      </c>
      <c r="AG90" s="200">
        <f t="shared" si="36"/>
        <v>0</v>
      </c>
      <c r="AH90" s="199">
        <f t="shared" si="37"/>
        <v>85.714285714285708</v>
      </c>
    </row>
    <row r="91" spans="1:34" x14ac:dyDescent="0.4">
      <c r="A91" s="131">
        <v>87</v>
      </c>
      <c r="B91" s="132" t="s">
        <v>80</v>
      </c>
      <c r="C91" s="133" t="s">
        <v>100</v>
      </c>
      <c r="D91" s="132" t="s">
        <v>203</v>
      </c>
      <c r="E91" s="192">
        <v>5</v>
      </c>
      <c r="F91" s="160">
        <v>3</v>
      </c>
      <c r="G91" s="135">
        <v>0.69</v>
      </c>
      <c r="H91" s="141">
        <v>2549340.4300000002</v>
      </c>
      <c r="I91" s="142"/>
      <c r="J91" s="193">
        <f t="shared" si="23"/>
        <v>0</v>
      </c>
      <c r="K91" s="193">
        <f t="shared" si="24"/>
        <v>100</v>
      </c>
      <c r="L91" s="193">
        <f t="shared" si="25"/>
        <v>100</v>
      </c>
      <c r="M91" s="193">
        <f t="shared" si="26"/>
        <v>0</v>
      </c>
      <c r="N91" s="194">
        <f t="shared" si="27"/>
        <v>57.142857142857139</v>
      </c>
      <c r="O91" s="160">
        <v>3</v>
      </c>
      <c r="P91" s="152">
        <f t="shared" si="28"/>
        <v>57.142857142857139</v>
      </c>
      <c r="Q91" s="141">
        <f t="shared" si="38"/>
        <v>424890.07166666671</v>
      </c>
      <c r="R91" s="206" t="s">
        <v>243</v>
      </c>
      <c r="S91" s="196">
        <v>0</v>
      </c>
      <c r="T91" s="196">
        <v>0</v>
      </c>
      <c r="U91" s="204">
        <v>1</v>
      </c>
      <c r="V91" s="204">
        <v>1</v>
      </c>
      <c r="W91" s="196">
        <v>1</v>
      </c>
      <c r="X91" s="196">
        <v>1</v>
      </c>
      <c r="Y91" s="196">
        <v>0</v>
      </c>
      <c r="Z91" s="196">
        <f t="shared" si="29"/>
        <v>4</v>
      </c>
      <c r="AA91" s="199">
        <f t="shared" si="30"/>
        <v>0</v>
      </c>
      <c r="AB91" s="199">
        <f t="shared" si="31"/>
        <v>0</v>
      </c>
      <c r="AC91" s="199">
        <f t="shared" si="32"/>
        <v>50</v>
      </c>
      <c r="AD91" s="199">
        <f t="shared" si="33"/>
        <v>50</v>
      </c>
      <c r="AE91" s="199">
        <f t="shared" si="34"/>
        <v>50</v>
      </c>
      <c r="AF91" s="199">
        <f t="shared" si="35"/>
        <v>50</v>
      </c>
      <c r="AG91" s="200">
        <f t="shared" si="36"/>
        <v>0</v>
      </c>
      <c r="AH91" s="199">
        <f t="shared" si="37"/>
        <v>57.142857142857139</v>
      </c>
    </row>
    <row r="92" spans="1:34" x14ac:dyDescent="0.4">
      <c r="A92" s="131">
        <v>88</v>
      </c>
      <c r="B92" s="132" t="s">
        <v>80</v>
      </c>
      <c r="C92" s="133" t="s">
        <v>101</v>
      </c>
      <c r="D92" s="132" t="s">
        <v>204</v>
      </c>
      <c r="E92" s="192">
        <v>3</v>
      </c>
      <c r="F92" s="147">
        <v>1</v>
      </c>
      <c r="G92" s="135">
        <v>1.21</v>
      </c>
      <c r="H92" s="141">
        <v>2900876.67</v>
      </c>
      <c r="I92" s="142"/>
      <c r="J92" s="193">
        <f t="shared" si="23"/>
        <v>50</v>
      </c>
      <c r="K92" s="193">
        <f t="shared" si="24"/>
        <v>100</v>
      </c>
      <c r="L92" s="193">
        <f t="shared" si="25"/>
        <v>100</v>
      </c>
      <c r="M92" s="193">
        <f t="shared" si="26"/>
        <v>0</v>
      </c>
      <c r="N92" s="194">
        <f t="shared" si="27"/>
        <v>71.428571428571431</v>
      </c>
      <c r="O92" s="147">
        <v>1</v>
      </c>
      <c r="P92" s="152">
        <f t="shared" si="28"/>
        <v>71.428571428571431</v>
      </c>
      <c r="Q92" s="141">
        <f t="shared" si="38"/>
        <v>483479.44500000001</v>
      </c>
      <c r="R92" s="203" t="s">
        <v>241</v>
      </c>
      <c r="S92" s="196">
        <v>0</v>
      </c>
      <c r="T92" s="196">
        <v>1</v>
      </c>
      <c r="U92" s="204">
        <v>1</v>
      </c>
      <c r="V92" s="204">
        <v>1</v>
      </c>
      <c r="W92" s="196">
        <v>1</v>
      </c>
      <c r="X92" s="196">
        <v>1</v>
      </c>
      <c r="Y92" s="196">
        <v>0</v>
      </c>
      <c r="Z92" s="196">
        <f t="shared" si="29"/>
        <v>5</v>
      </c>
      <c r="AA92" s="199">
        <f t="shared" si="30"/>
        <v>0</v>
      </c>
      <c r="AB92" s="199">
        <f t="shared" si="31"/>
        <v>50</v>
      </c>
      <c r="AC92" s="199">
        <f t="shared" si="32"/>
        <v>50</v>
      </c>
      <c r="AD92" s="199">
        <f t="shared" si="33"/>
        <v>50</v>
      </c>
      <c r="AE92" s="199">
        <f t="shared" si="34"/>
        <v>50</v>
      </c>
      <c r="AF92" s="199">
        <f t="shared" si="35"/>
        <v>50</v>
      </c>
      <c r="AG92" s="200">
        <f t="shared" si="36"/>
        <v>0</v>
      </c>
      <c r="AH92" s="199">
        <f t="shared" si="37"/>
        <v>71.428571428571431</v>
      </c>
    </row>
    <row r="93" spans="1:34" x14ac:dyDescent="0.4">
      <c r="F93" s="102"/>
      <c r="O93" s="102"/>
      <c r="P93" s="102"/>
    </row>
  </sheetData>
  <autoFilter ref="A4:AH92" xr:uid="{44FAFEB7-4A1E-49D1-86D8-2E684BE0B12C}"/>
  <mergeCells count="9">
    <mergeCell ref="O3:R3"/>
    <mergeCell ref="S3:Z3"/>
    <mergeCell ref="AA3:AH3"/>
    <mergeCell ref="A3:A4"/>
    <mergeCell ref="B3:B4"/>
    <mergeCell ref="C3:C4"/>
    <mergeCell ref="D3:D4"/>
    <mergeCell ref="F3:I3"/>
    <mergeCell ref="J3:N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7AFD1-C889-4BB3-9A95-55E412226D3B}">
  <dimension ref="A2:AH92"/>
  <sheetViews>
    <sheetView zoomScale="70" zoomScaleNormal="70" workbookViewId="0">
      <pane xSplit="4" ySplit="4" topLeftCell="E23" activePane="bottomRight" state="frozen"/>
      <selection pane="topRight" activeCell="E1" sqref="E1"/>
      <selection pane="bottomLeft" activeCell="A5" sqref="A5"/>
      <selection pane="bottomRight" activeCell="N37" sqref="N37"/>
    </sheetView>
  </sheetViews>
  <sheetFormatPr defaultColWidth="9" defaultRowHeight="21" x14ac:dyDescent="0.4"/>
  <cols>
    <col min="1" max="1" width="4.5" style="104" customWidth="1"/>
    <col min="2" max="2" width="10" style="100" customWidth="1"/>
    <col min="3" max="3" width="5.59765625" style="100" customWidth="1"/>
    <col min="4" max="4" width="13.19921875" style="100" customWidth="1"/>
    <col min="5" max="5" width="7.19921875" style="102" customWidth="1"/>
    <col min="6" max="6" width="11" style="101" customWidth="1"/>
    <col min="7" max="7" width="14.09765625" style="101" customWidth="1"/>
    <col min="8" max="9" width="14.8984375" style="102" customWidth="1"/>
    <col min="10" max="10" width="11.8984375" style="100" customWidth="1"/>
    <col min="11" max="14" width="9" style="100"/>
    <col min="15" max="17" width="12.59765625" style="100" customWidth="1"/>
    <col min="18" max="18" width="36.296875" style="100" customWidth="1"/>
    <col min="19" max="23" width="10.59765625" style="100" customWidth="1"/>
    <col min="24" max="24" width="13.69921875" style="100" customWidth="1"/>
    <col min="25" max="26" width="10.59765625" style="100" customWidth="1"/>
    <col min="27" max="33" width="9" style="100"/>
    <col min="34" max="34" width="19.09765625" style="100" customWidth="1"/>
    <col min="35" max="16384" width="9" style="100"/>
  </cols>
  <sheetData>
    <row r="2" spans="1:34" x14ac:dyDescent="0.4">
      <c r="A2" s="99" t="s">
        <v>120</v>
      </c>
      <c r="B2" s="99"/>
      <c r="C2" s="99"/>
      <c r="D2" s="99"/>
      <c r="E2" s="178"/>
      <c r="F2" s="99"/>
      <c r="G2" s="99"/>
      <c r="H2" s="99"/>
      <c r="O2" s="99"/>
      <c r="P2" s="99"/>
      <c r="Q2" s="99"/>
      <c r="R2" s="99"/>
    </row>
    <row r="3" spans="1:34" x14ac:dyDescent="0.4">
      <c r="A3" s="112" t="s">
        <v>0</v>
      </c>
      <c r="B3" s="113" t="s">
        <v>1</v>
      </c>
      <c r="C3" s="113" t="s">
        <v>2</v>
      </c>
      <c r="D3" s="113" t="s">
        <v>3</v>
      </c>
      <c r="E3" s="179"/>
      <c r="F3" s="180" t="s">
        <v>103</v>
      </c>
      <c r="G3" s="181"/>
      <c r="H3" s="181"/>
      <c r="I3" s="182"/>
      <c r="J3" s="65" t="s">
        <v>117</v>
      </c>
      <c r="K3" s="65"/>
      <c r="L3" s="65"/>
      <c r="M3" s="65"/>
      <c r="N3" s="65"/>
      <c r="O3" s="117" t="s">
        <v>274</v>
      </c>
      <c r="P3" s="118"/>
      <c r="Q3" s="118"/>
      <c r="R3" s="119"/>
      <c r="S3" s="183" t="s">
        <v>105</v>
      </c>
      <c r="T3" s="184"/>
      <c r="U3" s="184"/>
      <c r="V3" s="184"/>
      <c r="W3" s="184"/>
      <c r="X3" s="184"/>
      <c r="Y3" s="184"/>
      <c r="Z3" s="185"/>
      <c r="AA3" s="183" t="s">
        <v>121</v>
      </c>
      <c r="AB3" s="184"/>
      <c r="AC3" s="184"/>
      <c r="AD3" s="184"/>
      <c r="AE3" s="184"/>
      <c r="AF3" s="184"/>
      <c r="AG3" s="184"/>
      <c r="AH3" s="185"/>
    </row>
    <row r="4" spans="1:34" s="130" customFormat="1" ht="63" x14ac:dyDescent="0.25">
      <c r="A4" s="121"/>
      <c r="B4" s="122"/>
      <c r="C4" s="122"/>
      <c r="D4" s="122"/>
      <c r="E4" s="186" t="s">
        <v>205</v>
      </c>
      <c r="F4" s="187" t="s">
        <v>104</v>
      </c>
      <c r="G4" s="125" t="s">
        <v>285</v>
      </c>
      <c r="H4" s="21" t="s">
        <v>284</v>
      </c>
      <c r="I4" s="188" t="s">
        <v>4</v>
      </c>
      <c r="J4" s="189" t="s">
        <v>112</v>
      </c>
      <c r="K4" s="190" t="s">
        <v>113</v>
      </c>
      <c r="L4" s="125" t="s">
        <v>114</v>
      </c>
      <c r="M4" s="127" t="s">
        <v>111</v>
      </c>
      <c r="N4" s="128" t="s">
        <v>206</v>
      </c>
      <c r="O4" s="127" t="s">
        <v>118</v>
      </c>
      <c r="P4" s="128" t="s">
        <v>116</v>
      </c>
      <c r="Q4" s="125" t="s">
        <v>304</v>
      </c>
      <c r="R4" s="127" t="s">
        <v>119</v>
      </c>
      <c r="S4" s="191" t="s">
        <v>106</v>
      </c>
      <c r="T4" s="191" t="s">
        <v>107</v>
      </c>
      <c r="U4" s="190" t="s">
        <v>108</v>
      </c>
      <c r="V4" s="190" t="s">
        <v>108</v>
      </c>
      <c r="W4" s="125" t="s">
        <v>109</v>
      </c>
      <c r="X4" s="125" t="s">
        <v>110</v>
      </c>
      <c r="Y4" s="127" t="s">
        <v>111</v>
      </c>
      <c r="Z4" s="127" t="s">
        <v>122</v>
      </c>
      <c r="AA4" s="191" t="s">
        <v>106</v>
      </c>
      <c r="AB4" s="191" t="s">
        <v>107</v>
      </c>
      <c r="AC4" s="190" t="s">
        <v>108</v>
      </c>
      <c r="AD4" s="190" t="s">
        <v>108</v>
      </c>
      <c r="AE4" s="125" t="s">
        <v>109</v>
      </c>
      <c r="AF4" s="125" t="s">
        <v>110</v>
      </c>
      <c r="AG4" s="127" t="s">
        <v>111</v>
      </c>
      <c r="AH4" s="128" t="s">
        <v>207</v>
      </c>
    </row>
    <row r="5" spans="1:34" s="104" customFormat="1" x14ac:dyDescent="0.4">
      <c r="A5" s="131">
        <v>1</v>
      </c>
      <c r="B5" s="132" t="s">
        <v>7</v>
      </c>
      <c r="C5" s="133" t="s">
        <v>8</v>
      </c>
      <c r="D5" s="132" t="s">
        <v>123</v>
      </c>
      <c r="E5" s="192">
        <v>16</v>
      </c>
      <c r="F5" s="134">
        <v>2</v>
      </c>
      <c r="G5" s="135">
        <v>0.67</v>
      </c>
      <c r="H5" s="209">
        <v>-51921843.119999997</v>
      </c>
      <c r="I5" s="137"/>
      <c r="J5" s="193">
        <f t="shared" ref="J5:J36" si="0">AA5+AB5</f>
        <v>100</v>
      </c>
      <c r="K5" s="193">
        <f t="shared" ref="K5:K36" si="1">AC5+AD5</f>
        <v>100</v>
      </c>
      <c r="L5" s="193">
        <f t="shared" ref="L5:L36" si="2">AE5+AF5</f>
        <v>0</v>
      </c>
      <c r="M5" s="193">
        <f t="shared" ref="M5:M36" si="3">AG5</f>
        <v>100</v>
      </c>
      <c r="N5" s="194">
        <f t="shared" ref="N5:N36" si="4">(S5+T5+U5+V5+W5+X5+Y5)/7*100</f>
        <v>71.428571428571431</v>
      </c>
      <c r="O5" s="134">
        <v>2</v>
      </c>
      <c r="P5" s="152">
        <f>N5</f>
        <v>71.428571428571431</v>
      </c>
      <c r="Q5" s="139">
        <v>-4326820.26</v>
      </c>
      <c r="R5" s="132"/>
      <c r="S5" s="210">
        <v>1</v>
      </c>
      <c r="T5" s="210">
        <v>1</v>
      </c>
      <c r="U5" s="210">
        <v>1</v>
      </c>
      <c r="V5" s="212">
        <v>1</v>
      </c>
      <c r="W5" s="210">
        <v>0</v>
      </c>
      <c r="X5" s="210">
        <v>0</v>
      </c>
      <c r="Y5" s="210">
        <v>1</v>
      </c>
      <c r="Z5" s="196">
        <f>S5+T5+U5+V5+W5+X5+Y5</f>
        <v>5</v>
      </c>
      <c r="AA5" s="200">
        <f t="shared" ref="AA5:AF5" si="5">IF(S5=1,50,0)</f>
        <v>50</v>
      </c>
      <c r="AB5" s="200">
        <f t="shared" si="5"/>
        <v>50</v>
      </c>
      <c r="AC5" s="200">
        <f t="shared" si="5"/>
        <v>50</v>
      </c>
      <c r="AD5" s="200">
        <f t="shared" si="5"/>
        <v>50</v>
      </c>
      <c r="AE5" s="200">
        <f t="shared" si="5"/>
        <v>0</v>
      </c>
      <c r="AF5" s="200">
        <f t="shared" si="5"/>
        <v>0</v>
      </c>
      <c r="AG5" s="200">
        <f>IF(Y5=1,100,0)</f>
        <v>100</v>
      </c>
      <c r="AH5" s="200">
        <f>Z5/7*100</f>
        <v>71.428571428571431</v>
      </c>
    </row>
    <row r="6" spans="1:34" s="104" customFormat="1" x14ac:dyDescent="0.4">
      <c r="A6" s="131">
        <v>2</v>
      </c>
      <c r="B6" s="132" t="s">
        <v>7</v>
      </c>
      <c r="C6" s="133" t="s">
        <v>9</v>
      </c>
      <c r="D6" s="132" t="s">
        <v>124</v>
      </c>
      <c r="E6" s="192">
        <v>6</v>
      </c>
      <c r="F6" s="147">
        <v>1</v>
      </c>
      <c r="G6" s="135">
        <v>4.0199999999999996</v>
      </c>
      <c r="H6" s="209">
        <v>-19637436.370000001</v>
      </c>
      <c r="I6" s="137"/>
      <c r="J6" s="193">
        <f t="shared" si="0"/>
        <v>0</v>
      </c>
      <c r="K6" s="193">
        <f t="shared" si="1"/>
        <v>50</v>
      </c>
      <c r="L6" s="193">
        <f t="shared" si="2"/>
        <v>0</v>
      </c>
      <c r="M6" s="193">
        <f t="shared" si="3"/>
        <v>0</v>
      </c>
      <c r="N6" s="194">
        <f t="shared" si="4"/>
        <v>14.285714285714285</v>
      </c>
      <c r="O6" s="147">
        <v>1</v>
      </c>
      <c r="P6" s="148">
        <f t="shared" ref="P6:P69" si="6">N6</f>
        <v>14.285714285714285</v>
      </c>
      <c r="Q6" s="136">
        <v>-1636453.0308333335</v>
      </c>
      <c r="R6" s="132"/>
      <c r="S6" s="210">
        <v>0</v>
      </c>
      <c r="T6" s="210">
        <v>0</v>
      </c>
      <c r="U6" s="213">
        <v>0</v>
      </c>
      <c r="V6" s="212">
        <v>1</v>
      </c>
      <c r="W6" s="210">
        <v>0</v>
      </c>
      <c r="X6" s="210">
        <v>0</v>
      </c>
      <c r="Y6" s="210">
        <v>0</v>
      </c>
      <c r="Z6" s="196">
        <f t="shared" ref="Z6:Z69" si="7">S6+T6+U6+V6+W6+X6+Y6</f>
        <v>1</v>
      </c>
      <c r="AA6" s="200">
        <f t="shared" ref="AA6:AA69" si="8">IF(S6=1,50,0)</f>
        <v>0</v>
      </c>
      <c r="AB6" s="200">
        <f t="shared" ref="AB6:AB20" si="9">IF(T6=1,50,0)</f>
        <v>0</v>
      </c>
      <c r="AC6" s="200">
        <f t="shared" ref="AC6:AC20" si="10">IF(U6=1,50,0)</f>
        <v>0</v>
      </c>
      <c r="AD6" s="200">
        <f t="shared" ref="AD6:AD20" si="11">IF(V6=1,50,0)</f>
        <v>50</v>
      </c>
      <c r="AE6" s="200">
        <f t="shared" ref="AE6:AE20" si="12">IF(W6=1,50,0)</f>
        <v>0</v>
      </c>
      <c r="AF6" s="200">
        <f t="shared" ref="AF6:AF20" si="13">IF(X6=1,50,0)</f>
        <v>0</v>
      </c>
      <c r="AG6" s="200">
        <f t="shared" ref="AG6:AG69" si="14">IF(Y6=1,100,0)</f>
        <v>0</v>
      </c>
      <c r="AH6" s="200">
        <f t="shared" ref="AH6:AH69" si="15">Z6/7*100</f>
        <v>14.285714285714285</v>
      </c>
    </row>
    <row r="7" spans="1:34" s="104" customFormat="1" x14ac:dyDescent="0.4">
      <c r="A7" s="131">
        <v>3</v>
      </c>
      <c r="B7" s="132" t="s">
        <v>7</v>
      </c>
      <c r="C7" s="133" t="s">
        <v>10</v>
      </c>
      <c r="D7" s="132" t="s">
        <v>125</v>
      </c>
      <c r="E7" s="192">
        <v>6</v>
      </c>
      <c r="F7" s="149">
        <v>1</v>
      </c>
      <c r="G7" s="135">
        <v>5.0599999999999996</v>
      </c>
      <c r="H7" s="209">
        <v>-14448218.619999999</v>
      </c>
      <c r="I7" s="137"/>
      <c r="J7" s="193">
        <f t="shared" si="0"/>
        <v>0</v>
      </c>
      <c r="K7" s="193">
        <f t="shared" si="1"/>
        <v>50</v>
      </c>
      <c r="L7" s="193">
        <f t="shared" si="2"/>
        <v>0</v>
      </c>
      <c r="M7" s="193">
        <f t="shared" si="3"/>
        <v>100</v>
      </c>
      <c r="N7" s="194">
        <f t="shared" si="4"/>
        <v>28.571428571428569</v>
      </c>
      <c r="O7" s="149">
        <v>1</v>
      </c>
      <c r="P7" s="148">
        <f t="shared" si="6"/>
        <v>28.571428571428569</v>
      </c>
      <c r="Q7" s="139">
        <v>-1204018.2183333333</v>
      </c>
      <c r="R7" s="132"/>
      <c r="S7" s="210">
        <v>0</v>
      </c>
      <c r="T7" s="210">
        <v>0</v>
      </c>
      <c r="U7" s="213">
        <v>0</v>
      </c>
      <c r="V7" s="212">
        <v>1</v>
      </c>
      <c r="W7" s="210">
        <v>0</v>
      </c>
      <c r="X7" s="210">
        <v>0</v>
      </c>
      <c r="Y7" s="210">
        <v>1</v>
      </c>
      <c r="Z7" s="196">
        <f t="shared" si="7"/>
        <v>2</v>
      </c>
      <c r="AA7" s="200">
        <f t="shared" si="8"/>
        <v>0</v>
      </c>
      <c r="AB7" s="200">
        <f t="shared" si="9"/>
        <v>0</v>
      </c>
      <c r="AC7" s="200">
        <f t="shared" si="10"/>
        <v>0</v>
      </c>
      <c r="AD7" s="200">
        <f t="shared" si="11"/>
        <v>50</v>
      </c>
      <c r="AE7" s="200">
        <f t="shared" si="12"/>
        <v>0</v>
      </c>
      <c r="AF7" s="200">
        <f t="shared" si="13"/>
        <v>0</v>
      </c>
      <c r="AG7" s="200">
        <f t="shared" si="14"/>
        <v>100</v>
      </c>
      <c r="AH7" s="200">
        <f t="shared" si="15"/>
        <v>28.571428571428569</v>
      </c>
    </row>
    <row r="8" spans="1:34" s="104" customFormat="1" x14ac:dyDescent="0.4">
      <c r="A8" s="131">
        <v>4</v>
      </c>
      <c r="B8" s="132" t="s">
        <v>7</v>
      </c>
      <c r="C8" s="133" t="s">
        <v>11</v>
      </c>
      <c r="D8" s="132" t="s">
        <v>126</v>
      </c>
      <c r="E8" s="192">
        <v>5</v>
      </c>
      <c r="F8" s="149">
        <v>1</v>
      </c>
      <c r="G8" s="135">
        <v>2.81</v>
      </c>
      <c r="H8" s="209">
        <v>-13422614.66</v>
      </c>
      <c r="I8" s="137"/>
      <c r="J8" s="193">
        <f t="shared" si="0"/>
        <v>50</v>
      </c>
      <c r="K8" s="193">
        <f t="shared" si="1"/>
        <v>100</v>
      </c>
      <c r="L8" s="193">
        <f t="shared" si="2"/>
        <v>0</v>
      </c>
      <c r="M8" s="193">
        <f t="shared" si="3"/>
        <v>0</v>
      </c>
      <c r="N8" s="194">
        <f t="shared" si="4"/>
        <v>42.857142857142854</v>
      </c>
      <c r="O8" s="149">
        <v>1</v>
      </c>
      <c r="P8" s="148">
        <f t="shared" si="6"/>
        <v>42.857142857142854</v>
      </c>
      <c r="Q8" s="139">
        <v>-1118551.2216666667</v>
      </c>
      <c r="R8" s="132"/>
      <c r="S8" s="210">
        <v>0</v>
      </c>
      <c r="T8" s="210">
        <v>1</v>
      </c>
      <c r="U8" s="213">
        <v>1</v>
      </c>
      <c r="V8" s="212">
        <v>1</v>
      </c>
      <c r="W8" s="210">
        <v>0</v>
      </c>
      <c r="X8" s="210">
        <v>0</v>
      </c>
      <c r="Y8" s="210">
        <v>0</v>
      </c>
      <c r="Z8" s="196">
        <f t="shared" si="7"/>
        <v>3</v>
      </c>
      <c r="AA8" s="200">
        <f t="shared" si="8"/>
        <v>0</v>
      </c>
      <c r="AB8" s="200">
        <f t="shared" si="9"/>
        <v>50</v>
      </c>
      <c r="AC8" s="200">
        <f t="shared" si="10"/>
        <v>50</v>
      </c>
      <c r="AD8" s="200">
        <f t="shared" si="11"/>
        <v>50</v>
      </c>
      <c r="AE8" s="200">
        <f t="shared" si="12"/>
        <v>0</v>
      </c>
      <c r="AF8" s="200">
        <f t="shared" si="13"/>
        <v>0</v>
      </c>
      <c r="AG8" s="200">
        <f t="shared" si="14"/>
        <v>0</v>
      </c>
      <c r="AH8" s="200">
        <f t="shared" si="15"/>
        <v>42.857142857142854</v>
      </c>
    </row>
    <row r="9" spans="1:34" s="104" customFormat="1" x14ac:dyDescent="0.4">
      <c r="A9" s="131">
        <v>5</v>
      </c>
      <c r="B9" s="132" t="s">
        <v>7</v>
      </c>
      <c r="C9" s="133" t="s">
        <v>12</v>
      </c>
      <c r="D9" s="132" t="s">
        <v>127</v>
      </c>
      <c r="E9" s="192">
        <v>5</v>
      </c>
      <c r="F9" s="151">
        <v>1</v>
      </c>
      <c r="G9" s="135">
        <v>1.57</v>
      </c>
      <c r="H9" s="209">
        <v>-8094338.2699999996</v>
      </c>
      <c r="I9" s="137"/>
      <c r="J9" s="193">
        <f t="shared" si="0"/>
        <v>50</v>
      </c>
      <c r="K9" s="193">
        <f t="shared" si="1"/>
        <v>50</v>
      </c>
      <c r="L9" s="193">
        <f t="shared" si="2"/>
        <v>0</v>
      </c>
      <c r="M9" s="193">
        <f t="shared" si="3"/>
        <v>100</v>
      </c>
      <c r="N9" s="194">
        <f t="shared" si="4"/>
        <v>42.857142857142854</v>
      </c>
      <c r="O9" s="151">
        <v>1</v>
      </c>
      <c r="P9" s="148">
        <f t="shared" si="6"/>
        <v>42.857142857142854</v>
      </c>
      <c r="Q9" s="136">
        <v>-674528.18916666659</v>
      </c>
      <c r="R9" s="132"/>
      <c r="S9" s="210">
        <v>0</v>
      </c>
      <c r="T9" s="210">
        <v>1</v>
      </c>
      <c r="U9" s="213">
        <v>0</v>
      </c>
      <c r="V9" s="212">
        <v>1</v>
      </c>
      <c r="W9" s="210">
        <v>0</v>
      </c>
      <c r="X9" s="210">
        <v>0</v>
      </c>
      <c r="Y9" s="210">
        <v>1</v>
      </c>
      <c r="Z9" s="196">
        <f t="shared" si="7"/>
        <v>3</v>
      </c>
      <c r="AA9" s="200">
        <f t="shared" si="8"/>
        <v>0</v>
      </c>
      <c r="AB9" s="200">
        <f t="shared" si="9"/>
        <v>50</v>
      </c>
      <c r="AC9" s="200">
        <f t="shared" si="10"/>
        <v>0</v>
      </c>
      <c r="AD9" s="200">
        <f t="shared" si="11"/>
        <v>50</v>
      </c>
      <c r="AE9" s="200">
        <f t="shared" si="12"/>
        <v>0</v>
      </c>
      <c r="AF9" s="200">
        <f t="shared" si="13"/>
        <v>0</v>
      </c>
      <c r="AG9" s="200">
        <f t="shared" si="14"/>
        <v>100</v>
      </c>
      <c r="AH9" s="200">
        <f t="shared" si="15"/>
        <v>42.857142857142854</v>
      </c>
    </row>
    <row r="10" spans="1:34" s="104" customFormat="1" x14ac:dyDescent="0.4">
      <c r="A10" s="131">
        <v>6</v>
      </c>
      <c r="B10" s="132" t="s">
        <v>7</v>
      </c>
      <c r="C10" s="133" t="s">
        <v>13</v>
      </c>
      <c r="D10" s="132" t="s">
        <v>128</v>
      </c>
      <c r="E10" s="192">
        <v>6</v>
      </c>
      <c r="F10" s="134">
        <v>2</v>
      </c>
      <c r="G10" s="135">
        <v>0.75</v>
      </c>
      <c r="H10" s="209">
        <v>-14415871.390000001</v>
      </c>
      <c r="I10" s="137"/>
      <c r="J10" s="193">
        <f t="shared" si="0"/>
        <v>0</v>
      </c>
      <c r="K10" s="193">
        <f t="shared" si="1"/>
        <v>100</v>
      </c>
      <c r="L10" s="193">
        <f t="shared" si="2"/>
        <v>100</v>
      </c>
      <c r="M10" s="193">
        <f t="shared" si="3"/>
        <v>100</v>
      </c>
      <c r="N10" s="194">
        <f t="shared" si="4"/>
        <v>71.428571428571431</v>
      </c>
      <c r="O10" s="134">
        <v>2</v>
      </c>
      <c r="P10" s="152">
        <f t="shared" si="6"/>
        <v>71.428571428571431</v>
      </c>
      <c r="Q10" s="136">
        <v>-1201322.6158333335</v>
      </c>
      <c r="R10" s="132"/>
      <c r="S10" s="210">
        <v>0</v>
      </c>
      <c r="T10" s="210">
        <v>0</v>
      </c>
      <c r="U10" s="213">
        <v>1</v>
      </c>
      <c r="V10" s="212">
        <v>1</v>
      </c>
      <c r="W10" s="210">
        <v>1</v>
      </c>
      <c r="X10" s="210">
        <v>1</v>
      </c>
      <c r="Y10" s="210">
        <v>1</v>
      </c>
      <c r="Z10" s="196">
        <f t="shared" si="7"/>
        <v>5</v>
      </c>
      <c r="AA10" s="200">
        <f t="shared" si="8"/>
        <v>0</v>
      </c>
      <c r="AB10" s="200">
        <f t="shared" si="9"/>
        <v>0</v>
      </c>
      <c r="AC10" s="200">
        <f t="shared" si="10"/>
        <v>50</v>
      </c>
      <c r="AD10" s="200">
        <f t="shared" si="11"/>
        <v>50</v>
      </c>
      <c r="AE10" s="200">
        <f t="shared" si="12"/>
        <v>50</v>
      </c>
      <c r="AF10" s="200">
        <f t="shared" si="13"/>
        <v>50</v>
      </c>
      <c r="AG10" s="200">
        <f t="shared" si="14"/>
        <v>100</v>
      </c>
      <c r="AH10" s="200">
        <f t="shared" si="15"/>
        <v>71.428571428571431</v>
      </c>
    </row>
    <row r="11" spans="1:34" s="104" customFormat="1" x14ac:dyDescent="0.4">
      <c r="A11" s="131">
        <v>7</v>
      </c>
      <c r="B11" s="132" t="s">
        <v>7</v>
      </c>
      <c r="C11" s="133" t="s">
        <v>14</v>
      </c>
      <c r="D11" s="132" t="s">
        <v>129</v>
      </c>
      <c r="E11" s="192">
        <v>6</v>
      </c>
      <c r="F11" s="147">
        <v>1</v>
      </c>
      <c r="G11" s="135">
        <v>3.97</v>
      </c>
      <c r="H11" s="209">
        <v>-19508749.859999999</v>
      </c>
      <c r="I11" s="137"/>
      <c r="J11" s="193">
        <f t="shared" si="0"/>
        <v>0</v>
      </c>
      <c r="K11" s="193">
        <f t="shared" si="1"/>
        <v>100</v>
      </c>
      <c r="L11" s="193">
        <f t="shared" si="2"/>
        <v>100</v>
      </c>
      <c r="M11" s="193">
        <f t="shared" si="3"/>
        <v>0</v>
      </c>
      <c r="N11" s="194">
        <f t="shared" si="4"/>
        <v>57.142857142857139</v>
      </c>
      <c r="O11" s="147">
        <v>1</v>
      </c>
      <c r="P11" s="152">
        <f t="shared" si="6"/>
        <v>57.142857142857139</v>
      </c>
      <c r="Q11" s="136">
        <v>-1625729.155</v>
      </c>
      <c r="R11" s="132"/>
      <c r="S11" s="210">
        <v>0</v>
      </c>
      <c r="T11" s="210">
        <v>0</v>
      </c>
      <c r="U11" s="213">
        <v>1</v>
      </c>
      <c r="V11" s="212">
        <v>1</v>
      </c>
      <c r="W11" s="210">
        <v>1</v>
      </c>
      <c r="X11" s="210">
        <v>1</v>
      </c>
      <c r="Y11" s="210">
        <v>0</v>
      </c>
      <c r="Z11" s="196">
        <f t="shared" si="7"/>
        <v>4</v>
      </c>
      <c r="AA11" s="200">
        <f t="shared" si="8"/>
        <v>0</v>
      </c>
      <c r="AB11" s="200">
        <f t="shared" si="9"/>
        <v>0</v>
      </c>
      <c r="AC11" s="200">
        <f t="shared" si="10"/>
        <v>50</v>
      </c>
      <c r="AD11" s="200">
        <f t="shared" si="11"/>
        <v>50</v>
      </c>
      <c r="AE11" s="200">
        <f t="shared" si="12"/>
        <v>50</v>
      </c>
      <c r="AF11" s="200">
        <f t="shared" si="13"/>
        <v>50</v>
      </c>
      <c r="AG11" s="200">
        <f t="shared" si="14"/>
        <v>0</v>
      </c>
      <c r="AH11" s="200">
        <f t="shared" si="15"/>
        <v>57.142857142857139</v>
      </c>
    </row>
    <row r="12" spans="1:34" s="104" customFormat="1" x14ac:dyDescent="0.4">
      <c r="A12" s="131">
        <v>8</v>
      </c>
      <c r="B12" s="132" t="s">
        <v>7</v>
      </c>
      <c r="C12" s="133" t="s">
        <v>15</v>
      </c>
      <c r="D12" s="132" t="s">
        <v>130</v>
      </c>
      <c r="E12" s="192">
        <v>12</v>
      </c>
      <c r="F12" s="149">
        <v>1</v>
      </c>
      <c r="G12" s="135">
        <v>1.61</v>
      </c>
      <c r="H12" s="209">
        <v>-26915093.91</v>
      </c>
      <c r="I12" s="137"/>
      <c r="J12" s="193">
        <f t="shared" si="0"/>
        <v>0</v>
      </c>
      <c r="K12" s="193">
        <f t="shared" si="1"/>
        <v>100</v>
      </c>
      <c r="L12" s="193">
        <f t="shared" si="2"/>
        <v>0</v>
      </c>
      <c r="M12" s="193">
        <f t="shared" si="3"/>
        <v>0</v>
      </c>
      <c r="N12" s="194">
        <f t="shared" si="4"/>
        <v>28.571428571428569</v>
      </c>
      <c r="O12" s="149">
        <v>1</v>
      </c>
      <c r="P12" s="148">
        <f t="shared" si="6"/>
        <v>28.571428571428569</v>
      </c>
      <c r="Q12" s="139">
        <v>-2242924.4925000002</v>
      </c>
      <c r="R12" s="132"/>
      <c r="S12" s="210">
        <v>0</v>
      </c>
      <c r="T12" s="210">
        <v>0</v>
      </c>
      <c r="U12" s="213">
        <v>1</v>
      </c>
      <c r="V12" s="212">
        <v>1</v>
      </c>
      <c r="W12" s="210">
        <v>0</v>
      </c>
      <c r="X12" s="210">
        <v>0</v>
      </c>
      <c r="Y12" s="210">
        <v>0</v>
      </c>
      <c r="Z12" s="196">
        <f t="shared" si="7"/>
        <v>2</v>
      </c>
      <c r="AA12" s="200">
        <f t="shared" si="8"/>
        <v>0</v>
      </c>
      <c r="AB12" s="200">
        <f t="shared" si="9"/>
        <v>0</v>
      </c>
      <c r="AC12" s="200">
        <f t="shared" si="10"/>
        <v>50</v>
      </c>
      <c r="AD12" s="200">
        <f t="shared" si="11"/>
        <v>50</v>
      </c>
      <c r="AE12" s="200">
        <f t="shared" si="12"/>
        <v>0</v>
      </c>
      <c r="AF12" s="200">
        <f t="shared" si="13"/>
        <v>0</v>
      </c>
      <c r="AG12" s="200">
        <f t="shared" si="14"/>
        <v>0</v>
      </c>
      <c r="AH12" s="200">
        <f t="shared" si="15"/>
        <v>28.571428571428569</v>
      </c>
    </row>
    <row r="13" spans="1:34" s="104" customFormat="1" x14ac:dyDescent="0.4">
      <c r="A13" s="131">
        <v>9</v>
      </c>
      <c r="B13" s="132" t="s">
        <v>7</v>
      </c>
      <c r="C13" s="133" t="s">
        <v>16</v>
      </c>
      <c r="D13" s="132" t="s">
        <v>131</v>
      </c>
      <c r="E13" s="192">
        <v>6</v>
      </c>
      <c r="F13" s="149">
        <v>1</v>
      </c>
      <c r="G13" s="135">
        <v>3.65</v>
      </c>
      <c r="H13" s="209">
        <v>-6963504.96</v>
      </c>
      <c r="I13" s="137"/>
      <c r="J13" s="193">
        <f t="shared" si="0"/>
        <v>50</v>
      </c>
      <c r="K13" s="193">
        <f t="shared" si="1"/>
        <v>100</v>
      </c>
      <c r="L13" s="193">
        <f t="shared" si="2"/>
        <v>0</v>
      </c>
      <c r="M13" s="193">
        <f t="shared" si="3"/>
        <v>100</v>
      </c>
      <c r="N13" s="194">
        <f t="shared" si="4"/>
        <v>57.142857142857139</v>
      </c>
      <c r="O13" s="149">
        <v>1</v>
      </c>
      <c r="P13" s="152">
        <f t="shared" si="6"/>
        <v>57.142857142857139</v>
      </c>
      <c r="Q13" s="139">
        <v>-580292.07999999996</v>
      </c>
      <c r="R13" s="132"/>
      <c r="S13" s="210">
        <v>0</v>
      </c>
      <c r="T13" s="210">
        <v>1</v>
      </c>
      <c r="U13" s="213">
        <v>1</v>
      </c>
      <c r="V13" s="212">
        <v>1</v>
      </c>
      <c r="W13" s="210">
        <v>0</v>
      </c>
      <c r="X13" s="210">
        <v>0</v>
      </c>
      <c r="Y13" s="210">
        <v>1</v>
      </c>
      <c r="Z13" s="196">
        <f t="shared" si="7"/>
        <v>4</v>
      </c>
      <c r="AA13" s="200">
        <f t="shared" si="8"/>
        <v>0</v>
      </c>
      <c r="AB13" s="200">
        <f t="shared" si="9"/>
        <v>50</v>
      </c>
      <c r="AC13" s="200">
        <f t="shared" si="10"/>
        <v>50</v>
      </c>
      <c r="AD13" s="200">
        <f t="shared" si="11"/>
        <v>50</v>
      </c>
      <c r="AE13" s="200">
        <f t="shared" si="12"/>
        <v>0</v>
      </c>
      <c r="AF13" s="200">
        <f t="shared" si="13"/>
        <v>0</v>
      </c>
      <c r="AG13" s="200">
        <f t="shared" si="14"/>
        <v>100</v>
      </c>
      <c r="AH13" s="200">
        <f t="shared" si="15"/>
        <v>57.142857142857139</v>
      </c>
    </row>
    <row r="14" spans="1:34" s="104" customFormat="1" x14ac:dyDescent="0.4">
      <c r="A14" s="131">
        <v>10</v>
      </c>
      <c r="B14" s="132" t="s">
        <v>7</v>
      </c>
      <c r="C14" s="133" t="s">
        <v>17</v>
      </c>
      <c r="D14" s="132" t="s">
        <v>132</v>
      </c>
      <c r="E14" s="192">
        <v>6</v>
      </c>
      <c r="F14" s="149">
        <v>1</v>
      </c>
      <c r="G14" s="135">
        <v>4.07</v>
      </c>
      <c r="H14" s="209">
        <v>-26212531.469999999</v>
      </c>
      <c r="I14" s="137"/>
      <c r="J14" s="193">
        <f t="shared" si="0"/>
        <v>50</v>
      </c>
      <c r="K14" s="193">
        <f t="shared" si="1"/>
        <v>0</v>
      </c>
      <c r="L14" s="193">
        <f t="shared" si="2"/>
        <v>0</v>
      </c>
      <c r="M14" s="193">
        <f t="shared" si="3"/>
        <v>100</v>
      </c>
      <c r="N14" s="194">
        <f t="shared" si="4"/>
        <v>28.571428571428569</v>
      </c>
      <c r="O14" s="149">
        <v>1</v>
      </c>
      <c r="P14" s="148">
        <f t="shared" si="6"/>
        <v>28.571428571428569</v>
      </c>
      <c r="Q14" s="136">
        <v>-2184377.6225000001</v>
      </c>
      <c r="R14" s="132"/>
      <c r="S14" s="210">
        <v>1</v>
      </c>
      <c r="T14" s="210">
        <v>0</v>
      </c>
      <c r="U14" s="213">
        <v>0</v>
      </c>
      <c r="V14" s="212">
        <v>0</v>
      </c>
      <c r="W14" s="210">
        <v>0</v>
      </c>
      <c r="X14" s="210">
        <v>0</v>
      </c>
      <c r="Y14" s="210">
        <v>1</v>
      </c>
      <c r="Z14" s="196">
        <f t="shared" si="7"/>
        <v>2</v>
      </c>
      <c r="AA14" s="200">
        <f t="shared" si="8"/>
        <v>50</v>
      </c>
      <c r="AB14" s="200">
        <f t="shared" si="9"/>
        <v>0</v>
      </c>
      <c r="AC14" s="200">
        <f t="shared" si="10"/>
        <v>0</v>
      </c>
      <c r="AD14" s="200">
        <f t="shared" si="11"/>
        <v>0</v>
      </c>
      <c r="AE14" s="200">
        <f t="shared" si="12"/>
        <v>0</v>
      </c>
      <c r="AF14" s="200">
        <f t="shared" si="13"/>
        <v>0</v>
      </c>
      <c r="AG14" s="200">
        <f t="shared" si="14"/>
        <v>100</v>
      </c>
      <c r="AH14" s="200">
        <f t="shared" si="15"/>
        <v>28.571428571428569</v>
      </c>
    </row>
    <row r="15" spans="1:34" s="104" customFormat="1" x14ac:dyDescent="0.4">
      <c r="A15" s="131">
        <v>11</v>
      </c>
      <c r="B15" s="132" t="s">
        <v>7</v>
      </c>
      <c r="C15" s="133" t="s">
        <v>18</v>
      </c>
      <c r="D15" s="132" t="s">
        <v>133</v>
      </c>
      <c r="E15" s="192">
        <v>13</v>
      </c>
      <c r="F15" s="155">
        <v>7</v>
      </c>
      <c r="G15" s="153">
        <v>0.21</v>
      </c>
      <c r="H15" s="209">
        <v>-19859450.609999999</v>
      </c>
      <c r="I15" s="211" t="s">
        <v>208</v>
      </c>
      <c r="J15" s="193">
        <f t="shared" si="0"/>
        <v>100</v>
      </c>
      <c r="K15" s="193">
        <f t="shared" si="1"/>
        <v>100</v>
      </c>
      <c r="L15" s="193">
        <f t="shared" si="2"/>
        <v>0</v>
      </c>
      <c r="M15" s="193">
        <f t="shared" si="3"/>
        <v>100</v>
      </c>
      <c r="N15" s="194">
        <f t="shared" si="4"/>
        <v>71.428571428571431</v>
      </c>
      <c r="O15" s="155">
        <v>7</v>
      </c>
      <c r="P15" s="152">
        <f t="shared" si="6"/>
        <v>71.428571428571431</v>
      </c>
      <c r="Q15" s="139">
        <v>-1654954.2175</v>
      </c>
      <c r="R15" s="132"/>
      <c r="S15" s="210">
        <v>1</v>
      </c>
      <c r="T15" s="210">
        <v>1</v>
      </c>
      <c r="U15" s="213">
        <v>1</v>
      </c>
      <c r="V15" s="212">
        <v>1</v>
      </c>
      <c r="W15" s="210">
        <v>0</v>
      </c>
      <c r="X15" s="210">
        <v>0</v>
      </c>
      <c r="Y15" s="210">
        <v>1</v>
      </c>
      <c r="Z15" s="196">
        <f t="shared" si="7"/>
        <v>5</v>
      </c>
      <c r="AA15" s="200">
        <f t="shared" si="8"/>
        <v>50</v>
      </c>
      <c r="AB15" s="200">
        <f t="shared" si="9"/>
        <v>50</v>
      </c>
      <c r="AC15" s="200">
        <f t="shared" si="10"/>
        <v>50</v>
      </c>
      <c r="AD15" s="200">
        <f t="shared" si="11"/>
        <v>50</v>
      </c>
      <c r="AE15" s="200">
        <f t="shared" si="12"/>
        <v>0</v>
      </c>
      <c r="AF15" s="200">
        <f t="shared" si="13"/>
        <v>0</v>
      </c>
      <c r="AG15" s="200">
        <f t="shared" si="14"/>
        <v>100</v>
      </c>
      <c r="AH15" s="200">
        <f t="shared" si="15"/>
        <v>71.428571428571431</v>
      </c>
    </row>
    <row r="16" spans="1:34" s="104" customFormat="1" x14ac:dyDescent="0.4">
      <c r="A16" s="131">
        <v>12</v>
      </c>
      <c r="B16" s="132" t="s">
        <v>7</v>
      </c>
      <c r="C16" s="133" t="s">
        <v>19</v>
      </c>
      <c r="D16" s="132" t="s">
        <v>134</v>
      </c>
      <c r="E16" s="192">
        <v>2</v>
      </c>
      <c r="F16" s="158">
        <v>6</v>
      </c>
      <c r="G16" s="153">
        <v>0.49</v>
      </c>
      <c r="H16" s="209">
        <v>-4988184.58</v>
      </c>
      <c r="I16" s="159" t="s">
        <v>208</v>
      </c>
      <c r="J16" s="193">
        <f t="shared" si="0"/>
        <v>50</v>
      </c>
      <c r="K16" s="193">
        <f t="shared" si="1"/>
        <v>100</v>
      </c>
      <c r="L16" s="193">
        <f t="shared" si="2"/>
        <v>0</v>
      </c>
      <c r="M16" s="193">
        <f t="shared" si="3"/>
        <v>0</v>
      </c>
      <c r="N16" s="194">
        <f t="shared" si="4"/>
        <v>42.857142857142854</v>
      </c>
      <c r="O16" s="158">
        <v>6</v>
      </c>
      <c r="P16" s="148">
        <f t="shared" si="6"/>
        <v>42.857142857142854</v>
      </c>
      <c r="Q16" s="136">
        <v>-415682.04833333334</v>
      </c>
      <c r="R16" s="132"/>
      <c r="S16" s="210">
        <v>0</v>
      </c>
      <c r="T16" s="210">
        <v>1</v>
      </c>
      <c r="U16" s="213">
        <v>1</v>
      </c>
      <c r="V16" s="212">
        <v>1</v>
      </c>
      <c r="W16" s="210">
        <v>0</v>
      </c>
      <c r="X16" s="210">
        <v>0</v>
      </c>
      <c r="Y16" s="210">
        <v>0</v>
      </c>
      <c r="Z16" s="196">
        <f t="shared" si="7"/>
        <v>3</v>
      </c>
      <c r="AA16" s="200">
        <f t="shared" si="8"/>
        <v>0</v>
      </c>
      <c r="AB16" s="200">
        <f t="shared" si="9"/>
        <v>50</v>
      </c>
      <c r="AC16" s="200">
        <f t="shared" si="10"/>
        <v>50</v>
      </c>
      <c r="AD16" s="200">
        <f t="shared" si="11"/>
        <v>50</v>
      </c>
      <c r="AE16" s="200">
        <f t="shared" si="12"/>
        <v>0</v>
      </c>
      <c r="AF16" s="200">
        <f t="shared" si="13"/>
        <v>0</v>
      </c>
      <c r="AG16" s="200">
        <f t="shared" si="14"/>
        <v>0</v>
      </c>
      <c r="AH16" s="200">
        <f t="shared" si="15"/>
        <v>42.857142857142854</v>
      </c>
    </row>
    <row r="17" spans="1:34" s="104" customFormat="1" x14ac:dyDescent="0.4">
      <c r="A17" s="131">
        <v>13</v>
      </c>
      <c r="B17" s="132" t="s">
        <v>20</v>
      </c>
      <c r="C17" s="133" t="s">
        <v>21</v>
      </c>
      <c r="D17" s="161" t="s">
        <v>20</v>
      </c>
      <c r="E17" s="197">
        <v>16</v>
      </c>
      <c r="F17" s="149">
        <v>1</v>
      </c>
      <c r="G17" s="135">
        <v>1.42</v>
      </c>
      <c r="H17" s="209">
        <v>-10915922.550000001</v>
      </c>
      <c r="I17" s="137"/>
      <c r="J17" s="193">
        <f t="shared" si="0"/>
        <v>100</v>
      </c>
      <c r="K17" s="193">
        <f t="shared" si="1"/>
        <v>100</v>
      </c>
      <c r="L17" s="193">
        <f t="shared" si="2"/>
        <v>0</v>
      </c>
      <c r="M17" s="193">
        <f t="shared" si="3"/>
        <v>0</v>
      </c>
      <c r="N17" s="194">
        <f t="shared" si="4"/>
        <v>57.142857142857139</v>
      </c>
      <c r="O17" s="149">
        <v>1</v>
      </c>
      <c r="P17" s="152">
        <f t="shared" si="6"/>
        <v>57.142857142857139</v>
      </c>
      <c r="Q17" s="139">
        <v>-909660.21250000002</v>
      </c>
      <c r="R17" s="161"/>
      <c r="S17" s="210">
        <v>1</v>
      </c>
      <c r="T17" s="210">
        <v>1</v>
      </c>
      <c r="U17" s="213">
        <v>1</v>
      </c>
      <c r="V17" s="212">
        <v>1</v>
      </c>
      <c r="W17" s="210">
        <v>0</v>
      </c>
      <c r="X17" s="210">
        <v>0</v>
      </c>
      <c r="Y17" s="210">
        <v>0</v>
      </c>
      <c r="Z17" s="196">
        <f t="shared" si="7"/>
        <v>4</v>
      </c>
      <c r="AA17" s="200">
        <f t="shared" si="8"/>
        <v>50</v>
      </c>
      <c r="AB17" s="200">
        <f t="shared" si="9"/>
        <v>50</v>
      </c>
      <c r="AC17" s="200">
        <f t="shared" si="10"/>
        <v>50</v>
      </c>
      <c r="AD17" s="200">
        <f t="shared" si="11"/>
        <v>50</v>
      </c>
      <c r="AE17" s="200">
        <f t="shared" si="12"/>
        <v>0</v>
      </c>
      <c r="AF17" s="200">
        <f t="shared" si="13"/>
        <v>0</v>
      </c>
      <c r="AG17" s="200">
        <f t="shared" si="14"/>
        <v>0</v>
      </c>
      <c r="AH17" s="200">
        <f t="shared" si="15"/>
        <v>57.142857142857139</v>
      </c>
    </row>
    <row r="18" spans="1:34" s="104" customFormat="1" x14ac:dyDescent="0.4">
      <c r="A18" s="131">
        <v>14</v>
      </c>
      <c r="B18" s="132" t="s">
        <v>20</v>
      </c>
      <c r="C18" s="133" t="s">
        <v>22</v>
      </c>
      <c r="D18" s="161" t="s">
        <v>135</v>
      </c>
      <c r="E18" s="197">
        <v>6</v>
      </c>
      <c r="F18" s="151">
        <v>1</v>
      </c>
      <c r="G18" s="135">
        <v>2.8</v>
      </c>
      <c r="H18" s="209">
        <v>-27781624.260000002</v>
      </c>
      <c r="I18" s="137"/>
      <c r="J18" s="193">
        <f t="shared" si="0"/>
        <v>100</v>
      </c>
      <c r="K18" s="193">
        <f t="shared" si="1"/>
        <v>100</v>
      </c>
      <c r="L18" s="193">
        <f t="shared" si="2"/>
        <v>50</v>
      </c>
      <c r="M18" s="193">
        <f t="shared" si="3"/>
        <v>100</v>
      </c>
      <c r="N18" s="194">
        <f t="shared" si="4"/>
        <v>85.714285714285708</v>
      </c>
      <c r="O18" s="151">
        <v>1</v>
      </c>
      <c r="P18" s="152">
        <f t="shared" si="6"/>
        <v>85.714285714285708</v>
      </c>
      <c r="Q18" s="136">
        <v>-2315135.355</v>
      </c>
      <c r="R18" s="161"/>
      <c r="S18" s="210">
        <v>1</v>
      </c>
      <c r="T18" s="210">
        <v>1</v>
      </c>
      <c r="U18" s="213">
        <v>1</v>
      </c>
      <c r="V18" s="212">
        <v>1</v>
      </c>
      <c r="W18" s="210">
        <v>1</v>
      </c>
      <c r="X18" s="210">
        <v>0</v>
      </c>
      <c r="Y18" s="210">
        <v>1</v>
      </c>
      <c r="Z18" s="196">
        <f t="shared" si="7"/>
        <v>6</v>
      </c>
      <c r="AA18" s="200">
        <f t="shared" si="8"/>
        <v>50</v>
      </c>
      <c r="AB18" s="200">
        <f t="shared" si="9"/>
        <v>50</v>
      </c>
      <c r="AC18" s="200">
        <f t="shared" si="10"/>
        <v>50</v>
      </c>
      <c r="AD18" s="200">
        <f t="shared" si="11"/>
        <v>50</v>
      </c>
      <c r="AE18" s="200">
        <f t="shared" si="12"/>
        <v>50</v>
      </c>
      <c r="AF18" s="200">
        <f t="shared" si="13"/>
        <v>0</v>
      </c>
      <c r="AG18" s="200">
        <f t="shared" si="14"/>
        <v>100</v>
      </c>
      <c r="AH18" s="200">
        <f t="shared" si="15"/>
        <v>85.714285714285708</v>
      </c>
    </row>
    <row r="19" spans="1:34" s="104" customFormat="1" x14ac:dyDescent="0.4">
      <c r="A19" s="131">
        <v>15</v>
      </c>
      <c r="B19" s="132" t="s">
        <v>20</v>
      </c>
      <c r="C19" s="133" t="s">
        <v>23</v>
      </c>
      <c r="D19" s="161" t="s">
        <v>136</v>
      </c>
      <c r="E19" s="197">
        <v>9</v>
      </c>
      <c r="F19" s="160">
        <v>3</v>
      </c>
      <c r="G19" s="135">
        <v>0.63</v>
      </c>
      <c r="H19" s="209">
        <v>-17716002.510000002</v>
      </c>
      <c r="I19" s="137"/>
      <c r="J19" s="193">
        <f t="shared" si="0"/>
        <v>50</v>
      </c>
      <c r="K19" s="193">
        <f t="shared" si="1"/>
        <v>100</v>
      </c>
      <c r="L19" s="193">
        <f t="shared" si="2"/>
        <v>100</v>
      </c>
      <c r="M19" s="193">
        <f t="shared" si="3"/>
        <v>100</v>
      </c>
      <c r="N19" s="194">
        <f t="shared" si="4"/>
        <v>85.714285714285708</v>
      </c>
      <c r="O19" s="160">
        <v>3</v>
      </c>
      <c r="P19" s="152">
        <f t="shared" si="6"/>
        <v>85.714285714285708</v>
      </c>
      <c r="Q19" s="139">
        <v>-1476333.5425000002</v>
      </c>
      <c r="R19" s="161"/>
      <c r="S19" s="210">
        <v>0</v>
      </c>
      <c r="T19" s="210">
        <v>1</v>
      </c>
      <c r="U19" s="213">
        <v>1</v>
      </c>
      <c r="V19" s="212">
        <v>1</v>
      </c>
      <c r="W19" s="210">
        <v>1</v>
      </c>
      <c r="X19" s="210">
        <v>1</v>
      </c>
      <c r="Y19" s="210">
        <v>1</v>
      </c>
      <c r="Z19" s="196">
        <f t="shared" si="7"/>
        <v>6</v>
      </c>
      <c r="AA19" s="200">
        <f t="shared" si="8"/>
        <v>0</v>
      </c>
      <c r="AB19" s="200">
        <f t="shared" si="9"/>
        <v>50</v>
      </c>
      <c r="AC19" s="200">
        <f t="shared" si="10"/>
        <v>50</v>
      </c>
      <c r="AD19" s="200">
        <f t="shared" si="11"/>
        <v>50</v>
      </c>
      <c r="AE19" s="200">
        <f t="shared" si="12"/>
        <v>50</v>
      </c>
      <c r="AF19" s="200">
        <f t="shared" si="13"/>
        <v>50</v>
      </c>
      <c r="AG19" s="200">
        <f t="shared" si="14"/>
        <v>100</v>
      </c>
      <c r="AH19" s="200">
        <f t="shared" si="15"/>
        <v>85.714285714285708</v>
      </c>
    </row>
    <row r="20" spans="1:34" s="104" customFormat="1" x14ac:dyDescent="0.4">
      <c r="A20" s="131">
        <v>16</v>
      </c>
      <c r="B20" s="132" t="s">
        <v>20</v>
      </c>
      <c r="C20" s="133" t="s">
        <v>24</v>
      </c>
      <c r="D20" s="161" t="s">
        <v>137</v>
      </c>
      <c r="E20" s="197">
        <v>13</v>
      </c>
      <c r="F20" s="147">
        <v>1</v>
      </c>
      <c r="G20" s="135">
        <v>1.1299999999999999</v>
      </c>
      <c r="H20" s="209">
        <v>-17902420.850000001</v>
      </c>
      <c r="I20" s="137"/>
      <c r="J20" s="193">
        <f t="shared" si="0"/>
        <v>50</v>
      </c>
      <c r="K20" s="193">
        <f t="shared" si="1"/>
        <v>50</v>
      </c>
      <c r="L20" s="193">
        <f t="shared" si="2"/>
        <v>50</v>
      </c>
      <c r="M20" s="193">
        <f t="shared" si="3"/>
        <v>100</v>
      </c>
      <c r="N20" s="194">
        <f t="shared" si="4"/>
        <v>57.142857142857139</v>
      </c>
      <c r="O20" s="147">
        <v>1</v>
      </c>
      <c r="P20" s="152">
        <f t="shared" si="6"/>
        <v>57.142857142857139</v>
      </c>
      <c r="Q20" s="136">
        <v>-1491868.4041666668</v>
      </c>
      <c r="R20" s="161"/>
      <c r="S20" s="210">
        <v>0</v>
      </c>
      <c r="T20" s="210">
        <v>1</v>
      </c>
      <c r="U20" s="213">
        <v>1</v>
      </c>
      <c r="V20" s="212">
        <v>0</v>
      </c>
      <c r="W20" s="210">
        <v>0</v>
      </c>
      <c r="X20" s="210">
        <v>1</v>
      </c>
      <c r="Y20" s="210">
        <v>1</v>
      </c>
      <c r="Z20" s="196">
        <f t="shared" si="7"/>
        <v>4</v>
      </c>
      <c r="AA20" s="200">
        <f t="shared" si="8"/>
        <v>0</v>
      </c>
      <c r="AB20" s="200">
        <f t="shared" si="9"/>
        <v>50</v>
      </c>
      <c r="AC20" s="200">
        <f t="shared" si="10"/>
        <v>50</v>
      </c>
      <c r="AD20" s="200">
        <f t="shared" si="11"/>
        <v>0</v>
      </c>
      <c r="AE20" s="200">
        <f t="shared" si="12"/>
        <v>0</v>
      </c>
      <c r="AF20" s="200">
        <f t="shared" si="13"/>
        <v>50</v>
      </c>
      <c r="AG20" s="200">
        <f t="shared" si="14"/>
        <v>100</v>
      </c>
      <c r="AH20" s="200">
        <f t="shared" si="15"/>
        <v>57.142857142857139</v>
      </c>
    </row>
    <row r="21" spans="1:34" s="104" customFormat="1" x14ac:dyDescent="0.4">
      <c r="A21" s="131">
        <v>17</v>
      </c>
      <c r="B21" s="132" t="s">
        <v>20</v>
      </c>
      <c r="C21" s="133" t="s">
        <v>25</v>
      </c>
      <c r="D21" s="161" t="s">
        <v>138</v>
      </c>
      <c r="E21" s="197">
        <v>6</v>
      </c>
      <c r="F21" s="149">
        <v>1</v>
      </c>
      <c r="G21" s="135">
        <v>3.3</v>
      </c>
      <c r="H21" s="209">
        <v>-19973062.289999999</v>
      </c>
      <c r="I21" s="137"/>
      <c r="J21" s="193">
        <f t="shared" si="0"/>
        <v>50</v>
      </c>
      <c r="K21" s="193">
        <f t="shared" si="1"/>
        <v>100</v>
      </c>
      <c r="L21" s="193">
        <f t="shared" si="2"/>
        <v>50</v>
      </c>
      <c r="M21" s="193">
        <f t="shared" si="3"/>
        <v>100</v>
      </c>
      <c r="N21" s="194">
        <f t="shared" si="4"/>
        <v>71.428571428571431</v>
      </c>
      <c r="O21" s="149">
        <v>1</v>
      </c>
      <c r="P21" s="152">
        <f t="shared" si="6"/>
        <v>71.428571428571431</v>
      </c>
      <c r="Q21" s="136">
        <v>-1664421.8574999999</v>
      </c>
      <c r="R21" s="161"/>
      <c r="S21" s="210">
        <v>1</v>
      </c>
      <c r="T21" s="210">
        <v>0</v>
      </c>
      <c r="U21" s="213">
        <v>1</v>
      </c>
      <c r="V21" s="212">
        <v>1</v>
      </c>
      <c r="W21" s="210">
        <v>0</v>
      </c>
      <c r="X21" s="210">
        <v>1</v>
      </c>
      <c r="Y21" s="210">
        <v>1</v>
      </c>
      <c r="Z21" s="196">
        <f t="shared" si="7"/>
        <v>5</v>
      </c>
      <c r="AA21" s="200">
        <f t="shared" si="8"/>
        <v>50</v>
      </c>
      <c r="AB21" s="200">
        <f t="shared" ref="AB21:AB84" si="16">IF(T21=1,50,0)</f>
        <v>0</v>
      </c>
      <c r="AC21" s="200">
        <f t="shared" ref="AC21:AC84" si="17">IF(U21=1,50,0)</f>
        <v>50</v>
      </c>
      <c r="AD21" s="200">
        <f t="shared" ref="AD21:AD84" si="18">IF(V21=1,50,0)</f>
        <v>50</v>
      </c>
      <c r="AE21" s="200">
        <f t="shared" ref="AE21:AE84" si="19">IF(W21=1,50,0)</f>
        <v>0</v>
      </c>
      <c r="AF21" s="200">
        <f t="shared" ref="AF21:AF84" si="20">IF(X21=1,50,0)</f>
        <v>50</v>
      </c>
      <c r="AG21" s="200">
        <f t="shared" si="14"/>
        <v>100</v>
      </c>
      <c r="AH21" s="200">
        <f t="shared" si="15"/>
        <v>71.428571428571431</v>
      </c>
    </row>
    <row r="22" spans="1:34" s="104" customFormat="1" x14ac:dyDescent="0.4">
      <c r="A22" s="131">
        <v>18</v>
      </c>
      <c r="B22" s="132" t="s">
        <v>20</v>
      </c>
      <c r="C22" s="133" t="s">
        <v>26</v>
      </c>
      <c r="D22" s="161" t="s">
        <v>139</v>
      </c>
      <c r="E22" s="197">
        <v>6</v>
      </c>
      <c r="F22" s="149">
        <v>1</v>
      </c>
      <c r="G22" s="135">
        <v>2.36</v>
      </c>
      <c r="H22" s="209">
        <v>-6659812.7199999997</v>
      </c>
      <c r="I22" s="137"/>
      <c r="J22" s="193">
        <f t="shared" si="0"/>
        <v>50</v>
      </c>
      <c r="K22" s="193">
        <f t="shared" si="1"/>
        <v>50</v>
      </c>
      <c r="L22" s="193">
        <f t="shared" si="2"/>
        <v>100</v>
      </c>
      <c r="M22" s="193">
        <f t="shared" si="3"/>
        <v>0</v>
      </c>
      <c r="N22" s="194">
        <f t="shared" si="4"/>
        <v>57.142857142857139</v>
      </c>
      <c r="O22" s="149">
        <v>1</v>
      </c>
      <c r="P22" s="152">
        <f t="shared" si="6"/>
        <v>57.142857142857139</v>
      </c>
      <c r="Q22" s="139">
        <v>-554984.39333333331</v>
      </c>
      <c r="R22" s="161"/>
      <c r="S22" s="210">
        <v>0</v>
      </c>
      <c r="T22" s="210">
        <v>1</v>
      </c>
      <c r="U22" s="213">
        <v>1</v>
      </c>
      <c r="V22" s="212">
        <v>0</v>
      </c>
      <c r="W22" s="210">
        <v>1</v>
      </c>
      <c r="X22" s="210">
        <v>1</v>
      </c>
      <c r="Y22" s="210">
        <v>0</v>
      </c>
      <c r="Z22" s="196">
        <f t="shared" si="7"/>
        <v>4</v>
      </c>
      <c r="AA22" s="200">
        <f t="shared" si="8"/>
        <v>0</v>
      </c>
      <c r="AB22" s="200">
        <f t="shared" si="16"/>
        <v>50</v>
      </c>
      <c r="AC22" s="200">
        <f t="shared" si="17"/>
        <v>50</v>
      </c>
      <c r="AD22" s="200">
        <f t="shared" si="18"/>
        <v>0</v>
      </c>
      <c r="AE22" s="200">
        <f t="shared" si="19"/>
        <v>50</v>
      </c>
      <c r="AF22" s="200">
        <f t="shared" si="20"/>
        <v>50</v>
      </c>
      <c r="AG22" s="200">
        <f t="shared" si="14"/>
        <v>0</v>
      </c>
      <c r="AH22" s="200">
        <f t="shared" si="15"/>
        <v>57.142857142857139</v>
      </c>
    </row>
    <row r="23" spans="1:34" s="104" customFormat="1" x14ac:dyDescent="0.4">
      <c r="A23" s="131">
        <v>19</v>
      </c>
      <c r="B23" s="132" t="s">
        <v>20</v>
      </c>
      <c r="C23" s="133" t="s">
        <v>27</v>
      </c>
      <c r="D23" s="161" t="s">
        <v>140</v>
      </c>
      <c r="E23" s="197">
        <v>6</v>
      </c>
      <c r="F23" s="151">
        <v>1</v>
      </c>
      <c r="G23" s="135">
        <v>2.11</v>
      </c>
      <c r="H23" s="209">
        <v>-21322040.710000001</v>
      </c>
      <c r="I23" s="137"/>
      <c r="J23" s="193">
        <f t="shared" si="0"/>
        <v>0</v>
      </c>
      <c r="K23" s="193">
        <f t="shared" si="1"/>
        <v>100</v>
      </c>
      <c r="L23" s="193">
        <f t="shared" si="2"/>
        <v>50</v>
      </c>
      <c r="M23" s="193">
        <f t="shared" si="3"/>
        <v>100</v>
      </c>
      <c r="N23" s="194">
        <f t="shared" si="4"/>
        <v>57.142857142857139</v>
      </c>
      <c r="O23" s="151">
        <v>1</v>
      </c>
      <c r="P23" s="152">
        <f t="shared" si="6"/>
        <v>57.142857142857139</v>
      </c>
      <c r="Q23" s="139">
        <v>-1776836.7258333333</v>
      </c>
      <c r="R23" s="161"/>
      <c r="S23" s="210">
        <v>0</v>
      </c>
      <c r="T23" s="210">
        <v>0</v>
      </c>
      <c r="U23" s="213">
        <v>1</v>
      </c>
      <c r="V23" s="212">
        <v>1</v>
      </c>
      <c r="W23" s="210">
        <v>1</v>
      </c>
      <c r="X23" s="210">
        <v>0</v>
      </c>
      <c r="Y23" s="210">
        <v>1</v>
      </c>
      <c r="Z23" s="196">
        <f t="shared" si="7"/>
        <v>4</v>
      </c>
      <c r="AA23" s="200">
        <f t="shared" si="8"/>
        <v>0</v>
      </c>
      <c r="AB23" s="200">
        <f t="shared" si="16"/>
        <v>0</v>
      </c>
      <c r="AC23" s="200">
        <f t="shared" si="17"/>
        <v>50</v>
      </c>
      <c r="AD23" s="200">
        <f t="shared" si="18"/>
        <v>50</v>
      </c>
      <c r="AE23" s="200">
        <f t="shared" si="19"/>
        <v>50</v>
      </c>
      <c r="AF23" s="200">
        <f t="shared" si="20"/>
        <v>0</v>
      </c>
      <c r="AG23" s="200">
        <f t="shared" si="14"/>
        <v>100</v>
      </c>
      <c r="AH23" s="200">
        <f t="shared" si="15"/>
        <v>57.142857142857139</v>
      </c>
    </row>
    <row r="24" spans="1:34" s="104" customFormat="1" x14ac:dyDescent="0.4">
      <c r="A24" s="131">
        <v>20</v>
      </c>
      <c r="B24" s="132" t="s">
        <v>20</v>
      </c>
      <c r="C24" s="133" t="s">
        <v>28</v>
      </c>
      <c r="D24" s="161" t="s">
        <v>141</v>
      </c>
      <c r="E24" s="197">
        <v>2</v>
      </c>
      <c r="F24" s="158">
        <v>6</v>
      </c>
      <c r="G24" s="135">
        <v>0.59</v>
      </c>
      <c r="H24" s="209">
        <v>-15788085.5</v>
      </c>
      <c r="I24" s="163" t="s">
        <v>6</v>
      </c>
      <c r="J24" s="193">
        <f t="shared" si="0"/>
        <v>50</v>
      </c>
      <c r="K24" s="193">
        <f t="shared" si="1"/>
        <v>100</v>
      </c>
      <c r="L24" s="193">
        <f t="shared" si="2"/>
        <v>100</v>
      </c>
      <c r="M24" s="193">
        <f t="shared" si="3"/>
        <v>100</v>
      </c>
      <c r="N24" s="194">
        <f t="shared" si="4"/>
        <v>85.714285714285708</v>
      </c>
      <c r="O24" s="158">
        <v>6</v>
      </c>
      <c r="P24" s="152">
        <f t="shared" si="6"/>
        <v>85.714285714285708</v>
      </c>
      <c r="Q24" s="136">
        <v>-1315673.7916666667</v>
      </c>
      <c r="R24" s="161"/>
      <c r="S24" s="210">
        <v>0</v>
      </c>
      <c r="T24" s="210">
        <v>1</v>
      </c>
      <c r="U24" s="213">
        <v>1</v>
      </c>
      <c r="V24" s="212">
        <v>1</v>
      </c>
      <c r="W24" s="210">
        <v>1</v>
      </c>
      <c r="X24" s="210">
        <v>1</v>
      </c>
      <c r="Y24" s="210">
        <v>1</v>
      </c>
      <c r="Z24" s="196">
        <f t="shared" si="7"/>
        <v>6</v>
      </c>
      <c r="AA24" s="200">
        <f t="shared" si="8"/>
        <v>0</v>
      </c>
      <c r="AB24" s="200">
        <f t="shared" si="16"/>
        <v>50</v>
      </c>
      <c r="AC24" s="200">
        <f t="shared" si="17"/>
        <v>50</v>
      </c>
      <c r="AD24" s="200">
        <f t="shared" si="18"/>
        <v>50</v>
      </c>
      <c r="AE24" s="200">
        <f t="shared" si="19"/>
        <v>50</v>
      </c>
      <c r="AF24" s="200">
        <f t="shared" si="20"/>
        <v>50</v>
      </c>
      <c r="AG24" s="200">
        <f t="shared" si="14"/>
        <v>100</v>
      </c>
      <c r="AH24" s="200">
        <f t="shared" si="15"/>
        <v>85.714285714285708</v>
      </c>
    </row>
    <row r="25" spans="1:34" s="104" customFormat="1" x14ac:dyDescent="0.4">
      <c r="A25" s="131">
        <v>21</v>
      </c>
      <c r="B25" s="132" t="s">
        <v>29</v>
      </c>
      <c r="C25" s="133" t="s">
        <v>30</v>
      </c>
      <c r="D25" s="161" t="s">
        <v>29</v>
      </c>
      <c r="E25" s="197">
        <v>17</v>
      </c>
      <c r="F25" s="149">
        <v>1</v>
      </c>
      <c r="G25" s="135">
        <v>0.56999999999999995</v>
      </c>
      <c r="H25" s="209">
        <v>43974917.259999998</v>
      </c>
      <c r="I25" s="137"/>
      <c r="J25" s="193">
        <f t="shared" si="0"/>
        <v>100</v>
      </c>
      <c r="K25" s="193">
        <f t="shared" si="1"/>
        <v>100</v>
      </c>
      <c r="L25" s="193">
        <f t="shared" si="2"/>
        <v>0</v>
      </c>
      <c r="M25" s="193">
        <f t="shared" si="3"/>
        <v>100</v>
      </c>
      <c r="N25" s="194">
        <f t="shared" si="4"/>
        <v>71.428571428571431</v>
      </c>
      <c r="O25" s="149">
        <v>1</v>
      </c>
      <c r="P25" s="152">
        <f t="shared" si="6"/>
        <v>71.428571428571431</v>
      </c>
      <c r="Q25" s="139">
        <v>3664576.438333333</v>
      </c>
      <c r="R25" s="161"/>
      <c r="S25" s="210">
        <v>1</v>
      </c>
      <c r="T25" s="210">
        <v>1</v>
      </c>
      <c r="U25" s="213">
        <v>1</v>
      </c>
      <c r="V25" s="212">
        <v>1</v>
      </c>
      <c r="W25" s="210">
        <v>0</v>
      </c>
      <c r="X25" s="210">
        <v>0</v>
      </c>
      <c r="Y25" s="210">
        <v>1</v>
      </c>
      <c r="Z25" s="196">
        <f t="shared" si="7"/>
        <v>5</v>
      </c>
      <c r="AA25" s="200">
        <f t="shared" si="8"/>
        <v>50</v>
      </c>
      <c r="AB25" s="200">
        <f t="shared" si="16"/>
        <v>50</v>
      </c>
      <c r="AC25" s="200">
        <f t="shared" si="17"/>
        <v>50</v>
      </c>
      <c r="AD25" s="200">
        <f t="shared" si="18"/>
        <v>50</v>
      </c>
      <c r="AE25" s="200">
        <f t="shared" si="19"/>
        <v>0</v>
      </c>
      <c r="AF25" s="200">
        <f t="shared" si="20"/>
        <v>0</v>
      </c>
      <c r="AG25" s="200">
        <f t="shared" si="14"/>
        <v>100</v>
      </c>
      <c r="AH25" s="200">
        <f t="shared" si="15"/>
        <v>71.428571428571431</v>
      </c>
    </row>
    <row r="26" spans="1:34" s="104" customFormat="1" x14ac:dyDescent="0.4">
      <c r="A26" s="131">
        <v>22</v>
      </c>
      <c r="B26" s="132" t="s">
        <v>29</v>
      </c>
      <c r="C26" s="133" t="s">
        <v>31</v>
      </c>
      <c r="D26" s="161" t="s">
        <v>142</v>
      </c>
      <c r="E26" s="197">
        <v>5</v>
      </c>
      <c r="F26" s="151">
        <v>1</v>
      </c>
      <c r="G26" s="135">
        <v>6.74</v>
      </c>
      <c r="H26" s="209">
        <v>-767676.77</v>
      </c>
      <c r="I26" s="137"/>
      <c r="J26" s="193">
        <f t="shared" si="0"/>
        <v>100</v>
      </c>
      <c r="K26" s="193">
        <f t="shared" si="1"/>
        <v>100</v>
      </c>
      <c r="L26" s="193">
        <f t="shared" si="2"/>
        <v>100</v>
      </c>
      <c r="M26" s="193">
        <f t="shared" si="3"/>
        <v>100</v>
      </c>
      <c r="N26" s="194">
        <f t="shared" si="4"/>
        <v>100</v>
      </c>
      <c r="O26" s="151">
        <v>1</v>
      </c>
      <c r="P26" s="152">
        <f t="shared" si="6"/>
        <v>100</v>
      </c>
      <c r="Q26" s="139">
        <v>-63973.064166666671</v>
      </c>
      <c r="R26" s="161"/>
      <c r="S26" s="210">
        <v>1</v>
      </c>
      <c r="T26" s="210">
        <v>1</v>
      </c>
      <c r="U26" s="213">
        <v>1</v>
      </c>
      <c r="V26" s="212">
        <v>1</v>
      </c>
      <c r="W26" s="210">
        <v>1</v>
      </c>
      <c r="X26" s="210">
        <v>1</v>
      </c>
      <c r="Y26" s="210">
        <v>1</v>
      </c>
      <c r="Z26" s="196">
        <f t="shared" si="7"/>
        <v>7</v>
      </c>
      <c r="AA26" s="200">
        <f t="shared" si="8"/>
        <v>50</v>
      </c>
      <c r="AB26" s="200">
        <f t="shared" si="16"/>
        <v>50</v>
      </c>
      <c r="AC26" s="200">
        <f t="shared" si="17"/>
        <v>50</v>
      </c>
      <c r="AD26" s="200">
        <f t="shared" si="18"/>
        <v>50</v>
      </c>
      <c r="AE26" s="200">
        <f t="shared" si="19"/>
        <v>50</v>
      </c>
      <c r="AF26" s="200">
        <f t="shared" si="20"/>
        <v>50</v>
      </c>
      <c r="AG26" s="200">
        <f t="shared" si="14"/>
        <v>100</v>
      </c>
      <c r="AH26" s="200">
        <f t="shared" si="15"/>
        <v>100</v>
      </c>
    </row>
    <row r="27" spans="1:34" s="104" customFormat="1" x14ac:dyDescent="0.4">
      <c r="A27" s="131">
        <v>23</v>
      </c>
      <c r="B27" s="132" t="s">
        <v>29</v>
      </c>
      <c r="C27" s="133" t="s">
        <v>32</v>
      </c>
      <c r="D27" s="161" t="s">
        <v>143</v>
      </c>
      <c r="E27" s="197">
        <v>6</v>
      </c>
      <c r="F27" s="158">
        <v>6</v>
      </c>
      <c r="G27" s="153">
        <v>0.24</v>
      </c>
      <c r="H27" s="209">
        <v>-19577053.91</v>
      </c>
      <c r="I27" s="159" t="s">
        <v>208</v>
      </c>
      <c r="J27" s="193">
        <f t="shared" si="0"/>
        <v>100</v>
      </c>
      <c r="K27" s="193">
        <f t="shared" si="1"/>
        <v>100</v>
      </c>
      <c r="L27" s="193">
        <f t="shared" si="2"/>
        <v>50</v>
      </c>
      <c r="M27" s="193">
        <f t="shared" si="3"/>
        <v>0</v>
      </c>
      <c r="N27" s="194">
        <f t="shared" si="4"/>
        <v>71.428571428571431</v>
      </c>
      <c r="O27" s="158">
        <v>6</v>
      </c>
      <c r="P27" s="152">
        <f t="shared" si="6"/>
        <v>71.428571428571431</v>
      </c>
      <c r="Q27" s="139">
        <v>-1631421.1591666667</v>
      </c>
      <c r="R27" s="161"/>
      <c r="S27" s="210">
        <v>1</v>
      </c>
      <c r="T27" s="210">
        <v>1</v>
      </c>
      <c r="U27" s="213">
        <v>1</v>
      </c>
      <c r="V27" s="212">
        <v>1</v>
      </c>
      <c r="W27" s="210">
        <v>1</v>
      </c>
      <c r="X27" s="210">
        <v>0</v>
      </c>
      <c r="Y27" s="210">
        <v>0</v>
      </c>
      <c r="Z27" s="196">
        <f t="shared" si="7"/>
        <v>5</v>
      </c>
      <c r="AA27" s="200">
        <f t="shared" si="8"/>
        <v>50</v>
      </c>
      <c r="AB27" s="200">
        <f t="shared" si="16"/>
        <v>50</v>
      </c>
      <c r="AC27" s="200">
        <f t="shared" si="17"/>
        <v>50</v>
      </c>
      <c r="AD27" s="200">
        <f t="shared" si="18"/>
        <v>50</v>
      </c>
      <c r="AE27" s="200">
        <f t="shared" si="19"/>
        <v>50</v>
      </c>
      <c r="AF27" s="200">
        <f t="shared" si="20"/>
        <v>0</v>
      </c>
      <c r="AG27" s="200">
        <f t="shared" si="14"/>
        <v>0</v>
      </c>
      <c r="AH27" s="200">
        <f t="shared" si="15"/>
        <v>71.428571428571431</v>
      </c>
    </row>
    <row r="28" spans="1:34" s="104" customFormat="1" x14ac:dyDescent="0.4">
      <c r="A28" s="131">
        <v>24</v>
      </c>
      <c r="B28" s="132" t="s">
        <v>29</v>
      </c>
      <c r="C28" s="133" t="s">
        <v>33</v>
      </c>
      <c r="D28" s="161" t="s">
        <v>144</v>
      </c>
      <c r="E28" s="197">
        <v>6</v>
      </c>
      <c r="F28" s="151">
        <v>1</v>
      </c>
      <c r="G28" s="135">
        <v>1.04</v>
      </c>
      <c r="H28" s="209">
        <v>-1895952.66</v>
      </c>
      <c r="I28" s="137"/>
      <c r="J28" s="193">
        <f t="shared" si="0"/>
        <v>100</v>
      </c>
      <c r="K28" s="193">
        <f t="shared" si="1"/>
        <v>100</v>
      </c>
      <c r="L28" s="193">
        <f t="shared" si="2"/>
        <v>50</v>
      </c>
      <c r="M28" s="193">
        <f t="shared" si="3"/>
        <v>0</v>
      </c>
      <c r="N28" s="194">
        <f t="shared" si="4"/>
        <v>71.428571428571431</v>
      </c>
      <c r="O28" s="151">
        <v>1</v>
      </c>
      <c r="P28" s="152">
        <f t="shared" si="6"/>
        <v>71.428571428571431</v>
      </c>
      <c r="Q28" s="136">
        <v>-157996.05499999999</v>
      </c>
      <c r="R28" s="161"/>
      <c r="S28" s="210">
        <v>1</v>
      </c>
      <c r="T28" s="210">
        <v>1</v>
      </c>
      <c r="U28" s="213">
        <v>1</v>
      </c>
      <c r="V28" s="212">
        <v>1</v>
      </c>
      <c r="W28" s="210">
        <v>1</v>
      </c>
      <c r="X28" s="210">
        <v>0</v>
      </c>
      <c r="Y28" s="210">
        <v>0</v>
      </c>
      <c r="Z28" s="196">
        <f t="shared" si="7"/>
        <v>5</v>
      </c>
      <c r="AA28" s="200">
        <f t="shared" si="8"/>
        <v>50</v>
      </c>
      <c r="AB28" s="200">
        <f t="shared" si="16"/>
        <v>50</v>
      </c>
      <c r="AC28" s="200">
        <f t="shared" si="17"/>
        <v>50</v>
      </c>
      <c r="AD28" s="200">
        <f t="shared" si="18"/>
        <v>50</v>
      </c>
      <c r="AE28" s="200">
        <f t="shared" si="19"/>
        <v>50</v>
      </c>
      <c r="AF28" s="200">
        <f t="shared" si="20"/>
        <v>0</v>
      </c>
      <c r="AG28" s="200">
        <f t="shared" si="14"/>
        <v>0</v>
      </c>
      <c r="AH28" s="200">
        <f t="shared" si="15"/>
        <v>71.428571428571431</v>
      </c>
    </row>
    <row r="29" spans="1:34" s="104" customFormat="1" x14ac:dyDescent="0.4">
      <c r="A29" s="131">
        <v>25</v>
      </c>
      <c r="B29" s="132" t="s">
        <v>29</v>
      </c>
      <c r="C29" s="133" t="s">
        <v>34</v>
      </c>
      <c r="D29" s="161" t="s">
        <v>145</v>
      </c>
      <c r="E29" s="197">
        <v>2</v>
      </c>
      <c r="F29" s="158">
        <v>6</v>
      </c>
      <c r="G29" s="135">
        <v>0.55000000000000004</v>
      </c>
      <c r="H29" s="209">
        <v>-12373731.99</v>
      </c>
      <c r="I29" s="163" t="s">
        <v>6</v>
      </c>
      <c r="J29" s="193">
        <f t="shared" si="0"/>
        <v>50</v>
      </c>
      <c r="K29" s="193">
        <f t="shared" si="1"/>
        <v>50</v>
      </c>
      <c r="L29" s="193">
        <f t="shared" si="2"/>
        <v>100</v>
      </c>
      <c r="M29" s="193">
        <f t="shared" si="3"/>
        <v>100</v>
      </c>
      <c r="N29" s="194">
        <f t="shared" si="4"/>
        <v>71.428571428571431</v>
      </c>
      <c r="O29" s="158">
        <v>6</v>
      </c>
      <c r="P29" s="152">
        <f t="shared" si="6"/>
        <v>71.428571428571431</v>
      </c>
      <c r="Q29" s="139">
        <v>-1031144.3325</v>
      </c>
      <c r="R29" s="161"/>
      <c r="S29" s="210">
        <v>0</v>
      </c>
      <c r="T29" s="210">
        <v>1</v>
      </c>
      <c r="U29" s="213">
        <v>0</v>
      </c>
      <c r="V29" s="212">
        <v>1</v>
      </c>
      <c r="W29" s="210">
        <v>1</v>
      </c>
      <c r="X29" s="210">
        <v>1</v>
      </c>
      <c r="Y29" s="210">
        <v>1</v>
      </c>
      <c r="Z29" s="196">
        <f t="shared" si="7"/>
        <v>5</v>
      </c>
      <c r="AA29" s="200">
        <f t="shared" si="8"/>
        <v>0</v>
      </c>
      <c r="AB29" s="200">
        <f t="shared" si="16"/>
        <v>50</v>
      </c>
      <c r="AC29" s="200">
        <f t="shared" si="17"/>
        <v>0</v>
      </c>
      <c r="AD29" s="200">
        <f t="shared" si="18"/>
        <v>50</v>
      </c>
      <c r="AE29" s="200">
        <f t="shared" si="19"/>
        <v>50</v>
      </c>
      <c r="AF29" s="200">
        <f t="shared" si="20"/>
        <v>50</v>
      </c>
      <c r="AG29" s="200">
        <f t="shared" si="14"/>
        <v>100</v>
      </c>
      <c r="AH29" s="200">
        <f t="shared" si="15"/>
        <v>71.428571428571431</v>
      </c>
    </row>
    <row r="30" spans="1:34" s="104" customFormat="1" x14ac:dyDescent="0.4">
      <c r="A30" s="131">
        <v>26</v>
      </c>
      <c r="B30" s="132" t="s">
        <v>29</v>
      </c>
      <c r="C30" s="133" t="s">
        <v>35</v>
      </c>
      <c r="D30" s="161" t="s">
        <v>146</v>
      </c>
      <c r="E30" s="197">
        <v>5</v>
      </c>
      <c r="F30" s="149">
        <v>1</v>
      </c>
      <c r="G30" s="135">
        <v>2.56</v>
      </c>
      <c r="H30" s="209">
        <v>-4185810.25</v>
      </c>
      <c r="I30" s="137"/>
      <c r="J30" s="193">
        <f t="shared" si="0"/>
        <v>50</v>
      </c>
      <c r="K30" s="193">
        <f t="shared" si="1"/>
        <v>100</v>
      </c>
      <c r="L30" s="193">
        <f t="shared" si="2"/>
        <v>50</v>
      </c>
      <c r="M30" s="193">
        <f t="shared" si="3"/>
        <v>0</v>
      </c>
      <c r="N30" s="194">
        <f t="shared" si="4"/>
        <v>57.142857142857139</v>
      </c>
      <c r="O30" s="149">
        <v>1</v>
      </c>
      <c r="P30" s="152">
        <f t="shared" si="6"/>
        <v>57.142857142857139</v>
      </c>
      <c r="Q30" s="136">
        <v>-348817.52083333331</v>
      </c>
      <c r="R30" s="161"/>
      <c r="S30" s="210">
        <v>0</v>
      </c>
      <c r="T30" s="210">
        <v>1</v>
      </c>
      <c r="U30" s="213">
        <v>1</v>
      </c>
      <c r="V30" s="212">
        <v>1</v>
      </c>
      <c r="W30" s="210">
        <v>1</v>
      </c>
      <c r="X30" s="210">
        <v>0</v>
      </c>
      <c r="Y30" s="210">
        <v>0</v>
      </c>
      <c r="Z30" s="196">
        <f t="shared" si="7"/>
        <v>4</v>
      </c>
      <c r="AA30" s="200">
        <f t="shared" si="8"/>
        <v>0</v>
      </c>
      <c r="AB30" s="200">
        <f t="shared" si="16"/>
        <v>50</v>
      </c>
      <c r="AC30" s="200">
        <f t="shared" si="17"/>
        <v>50</v>
      </c>
      <c r="AD30" s="200">
        <f t="shared" si="18"/>
        <v>50</v>
      </c>
      <c r="AE30" s="200">
        <f t="shared" si="19"/>
        <v>50</v>
      </c>
      <c r="AF30" s="200">
        <f t="shared" si="20"/>
        <v>0</v>
      </c>
      <c r="AG30" s="200">
        <f t="shared" si="14"/>
        <v>0</v>
      </c>
      <c r="AH30" s="200">
        <f t="shared" si="15"/>
        <v>57.142857142857139</v>
      </c>
    </row>
    <row r="31" spans="1:34" s="104" customFormat="1" x14ac:dyDescent="0.4">
      <c r="A31" s="131">
        <v>27</v>
      </c>
      <c r="B31" s="132" t="s">
        <v>29</v>
      </c>
      <c r="C31" s="133" t="s">
        <v>36</v>
      </c>
      <c r="D31" s="161" t="s">
        <v>147</v>
      </c>
      <c r="E31" s="197">
        <v>5</v>
      </c>
      <c r="F31" s="151">
        <v>1</v>
      </c>
      <c r="G31" s="135">
        <v>2.1</v>
      </c>
      <c r="H31" s="209">
        <v>-5579587.9199999999</v>
      </c>
      <c r="I31" s="137"/>
      <c r="J31" s="193">
        <f t="shared" si="0"/>
        <v>50</v>
      </c>
      <c r="K31" s="193">
        <f t="shared" si="1"/>
        <v>100</v>
      </c>
      <c r="L31" s="193">
        <f t="shared" si="2"/>
        <v>0</v>
      </c>
      <c r="M31" s="193">
        <f t="shared" si="3"/>
        <v>100</v>
      </c>
      <c r="N31" s="194">
        <f t="shared" si="4"/>
        <v>57.142857142857139</v>
      </c>
      <c r="O31" s="151">
        <v>1</v>
      </c>
      <c r="P31" s="152">
        <f t="shared" si="6"/>
        <v>57.142857142857139</v>
      </c>
      <c r="Q31" s="139">
        <v>-464965.66</v>
      </c>
      <c r="R31" s="161"/>
      <c r="S31" s="210">
        <v>0</v>
      </c>
      <c r="T31" s="210">
        <v>1</v>
      </c>
      <c r="U31" s="213">
        <v>1</v>
      </c>
      <c r="V31" s="212">
        <v>1</v>
      </c>
      <c r="W31" s="210">
        <v>0</v>
      </c>
      <c r="X31" s="210">
        <v>0</v>
      </c>
      <c r="Y31" s="210">
        <v>1</v>
      </c>
      <c r="Z31" s="196">
        <f t="shared" si="7"/>
        <v>4</v>
      </c>
      <c r="AA31" s="200">
        <f t="shared" si="8"/>
        <v>0</v>
      </c>
      <c r="AB31" s="200">
        <f t="shared" si="16"/>
        <v>50</v>
      </c>
      <c r="AC31" s="200">
        <f t="shared" si="17"/>
        <v>50</v>
      </c>
      <c r="AD31" s="200">
        <f t="shared" si="18"/>
        <v>50</v>
      </c>
      <c r="AE31" s="200">
        <f t="shared" si="19"/>
        <v>0</v>
      </c>
      <c r="AF31" s="200">
        <f t="shared" si="20"/>
        <v>0</v>
      </c>
      <c r="AG31" s="200">
        <f t="shared" si="14"/>
        <v>100</v>
      </c>
      <c r="AH31" s="200">
        <f t="shared" si="15"/>
        <v>57.142857142857139</v>
      </c>
    </row>
    <row r="32" spans="1:34" s="104" customFormat="1" x14ac:dyDescent="0.4">
      <c r="A32" s="131">
        <v>28</v>
      </c>
      <c r="B32" s="132" t="s">
        <v>29</v>
      </c>
      <c r="C32" s="133" t="s">
        <v>37</v>
      </c>
      <c r="D32" s="161" t="s">
        <v>148</v>
      </c>
      <c r="E32" s="197">
        <v>13</v>
      </c>
      <c r="F32" s="158">
        <v>6</v>
      </c>
      <c r="G32" s="135">
        <v>0.59</v>
      </c>
      <c r="H32" s="209">
        <v>-16090427.619999999</v>
      </c>
      <c r="I32" s="163" t="s">
        <v>6</v>
      </c>
      <c r="J32" s="193">
        <f t="shared" si="0"/>
        <v>100</v>
      </c>
      <c r="K32" s="193">
        <f t="shared" si="1"/>
        <v>100</v>
      </c>
      <c r="L32" s="193">
        <f t="shared" si="2"/>
        <v>50</v>
      </c>
      <c r="M32" s="193">
        <f t="shared" si="3"/>
        <v>100</v>
      </c>
      <c r="N32" s="194">
        <f t="shared" si="4"/>
        <v>85.714285714285708</v>
      </c>
      <c r="O32" s="158">
        <v>6</v>
      </c>
      <c r="P32" s="152">
        <f t="shared" si="6"/>
        <v>85.714285714285708</v>
      </c>
      <c r="Q32" s="139">
        <v>-1340868.9683333333</v>
      </c>
      <c r="R32" s="161"/>
      <c r="S32" s="210">
        <v>1</v>
      </c>
      <c r="T32" s="210">
        <v>1</v>
      </c>
      <c r="U32" s="213">
        <v>1</v>
      </c>
      <c r="V32" s="212">
        <v>1</v>
      </c>
      <c r="W32" s="210">
        <v>1</v>
      </c>
      <c r="X32" s="210">
        <v>0</v>
      </c>
      <c r="Y32" s="210">
        <v>1</v>
      </c>
      <c r="Z32" s="196">
        <f t="shared" si="7"/>
        <v>6</v>
      </c>
      <c r="AA32" s="200">
        <f t="shared" si="8"/>
        <v>50</v>
      </c>
      <c r="AB32" s="200">
        <f t="shared" si="16"/>
        <v>50</v>
      </c>
      <c r="AC32" s="200">
        <f t="shared" si="17"/>
        <v>50</v>
      </c>
      <c r="AD32" s="200">
        <f t="shared" si="18"/>
        <v>50</v>
      </c>
      <c r="AE32" s="200">
        <f t="shared" si="19"/>
        <v>50</v>
      </c>
      <c r="AF32" s="200">
        <f t="shared" si="20"/>
        <v>0</v>
      </c>
      <c r="AG32" s="200">
        <f t="shared" si="14"/>
        <v>100</v>
      </c>
      <c r="AH32" s="200">
        <f t="shared" si="15"/>
        <v>85.714285714285708</v>
      </c>
    </row>
    <row r="33" spans="1:34" s="104" customFormat="1" x14ac:dyDescent="0.4">
      <c r="A33" s="131">
        <v>29</v>
      </c>
      <c r="B33" s="132" t="s">
        <v>29</v>
      </c>
      <c r="C33" s="133" t="s">
        <v>38</v>
      </c>
      <c r="D33" s="161" t="s">
        <v>149</v>
      </c>
      <c r="E33" s="197">
        <v>5</v>
      </c>
      <c r="F33" s="157">
        <v>2</v>
      </c>
      <c r="G33" s="135">
        <v>0.84</v>
      </c>
      <c r="H33" s="209">
        <v>-6523773.4299999997</v>
      </c>
      <c r="I33" s="137"/>
      <c r="J33" s="193">
        <f t="shared" si="0"/>
        <v>100</v>
      </c>
      <c r="K33" s="193">
        <f t="shared" si="1"/>
        <v>100</v>
      </c>
      <c r="L33" s="193">
        <f t="shared" si="2"/>
        <v>50</v>
      </c>
      <c r="M33" s="193">
        <f t="shared" si="3"/>
        <v>0</v>
      </c>
      <c r="N33" s="194">
        <f t="shared" si="4"/>
        <v>71.428571428571431</v>
      </c>
      <c r="O33" s="157">
        <v>2</v>
      </c>
      <c r="P33" s="152">
        <f t="shared" si="6"/>
        <v>71.428571428571431</v>
      </c>
      <c r="Q33" s="136">
        <v>-543647.78583333327</v>
      </c>
      <c r="R33" s="161"/>
      <c r="S33" s="210">
        <v>1</v>
      </c>
      <c r="T33" s="210">
        <v>1</v>
      </c>
      <c r="U33" s="213">
        <v>1</v>
      </c>
      <c r="V33" s="212">
        <v>1</v>
      </c>
      <c r="W33" s="210">
        <v>1</v>
      </c>
      <c r="X33" s="210">
        <v>0</v>
      </c>
      <c r="Y33" s="210">
        <v>0</v>
      </c>
      <c r="Z33" s="196">
        <f t="shared" si="7"/>
        <v>5</v>
      </c>
      <c r="AA33" s="200">
        <f t="shared" si="8"/>
        <v>50</v>
      </c>
      <c r="AB33" s="200">
        <f t="shared" si="16"/>
        <v>50</v>
      </c>
      <c r="AC33" s="200">
        <f t="shared" si="17"/>
        <v>50</v>
      </c>
      <c r="AD33" s="200">
        <f t="shared" si="18"/>
        <v>50</v>
      </c>
      <c r="AE33" s="200">
        <f t="shared" si="19"/>
        <v>50</v>
      </c>
      <c r="AF33" s="200">
        <f t="shared" si="20"/>
        <v>0</v>
      </c>
      <c r="AG33" s="200">
        <f t="shared" si="14"/>
        <v>0</v>
      </c>
      <c r="AH33" s="200">
        <f t="shared" si="15"/>
        <v>71.428571428571431</v>
      </c>
    </row>
    <row r="34" spans="1:34" s="104" customFormat="1" x14ac:dyDescent="0.4">
      <c r="A34" s="131">
        <v>30</v>
      </c>
      <c r="B34" s="132" t="s">
        <v>29</v>
      </c>
      <c r="C34" s="133" t="s">
        <v>39</v>
      </c>
      <c r="D34" s="161" t="s">
        <v>150</v>
      </c>
      <c r="E34" s="197">
        <v>5</v>
      </c>
      <c r="F34" s="160">
        <v>3</v>
      </c>
      <c r="G34" s="153">
        <v>0.36</v>
      </c>
      <c r="H34" s="209">
        <v>-8638170.4199999999</v>
      </c>
      <c r="I34" s="137"/>
      <c r="J34" s="193">
        <f t="shared" si="0"/>
        <v>50</v>
      </c>
      <c r="K34" s="193">
        <f t="shared" si="1"/>
        <v>100</v>
      </c>
      <c r="L34" s="193">
        <f t="shared" si="2"/>
        <v>0</v>
      </c>
      <c r="M34" s="193">
        <f t="shared" si="3"/>
        <v>0</v>
      </c>
      <c r="N34" s="194">
        <f t="shared" si="4"/>
        <v>42.857142857142854</v>
      </c>
      <c r="O34" s="160">
        <v>3</v>
      </c>
      <c r="P34" s="148">
        <f t="shared" si="6"/>
        <v>42.857142857142854</v>
      </c>
      <c r="Q34" s="136">
        <v>-719847.53500000003</v>
      </c>
      <c r="R34" s="161"/>
      <c r="S34" s="210">
        <v>0</v>
      </c>
      <c r="T34" s="210">
        <v>1</v>
      </c>
      <c r="U34" s="213">
        <v>1</v>
      </c>
      <c r="V34" s="212">
        <v>1</v>
      </c>
      <c r="W34" s="210">
        <v>0</v>
      </c>
      <c r="X34" s="210">
        <v>0</v>
      </c>
      <c r="Y34" s="210">
        <v>0</v>
      </c>
      <c r="Z34" s="196">
        <f t="shared" si="7"/>
        <v>3</v>
      </c>
      <c r="AA34" s="200">
        <f t="shared" si="8"/>
        <v>0</v>
      </c>
      <c r="AB34" s="200">
        <f t="shared" si="16"/>
        <v>50</v>
      </c>
      <c r="AC34" s="200">
        <f t="shared" si="17"/>
        <v>50</v>
      </c>
      <c r="AD34" s="200">
        <f t="shared" si="18"/>
        <v>50</v>
      </c>
      <c r="AE34" s="200">
        <f t="shared" si="19"/>
        <v>0</v>
      </c>
      <c r="AF34" s="200">
        <f t="shared" si="20"/>
        <v>0</v>
      </c>
      <c r="AG34" s="200">
        <f t="shared" si="14"/>
        <v>0</v>
      </c>
      <c r="AH34" s="200">
        <f t="shared" si="15"/>
        <v>42.857142857142854</v>
      </c>
    </row>
    <row r="35" spans="1:34" s="104" customFormat="1" x14ac:dyDescent="0.4">
      <c r="A35" s="131">
        <v>31</v>
      </c>
      <c r="B35" s="132" t="s">
        <v>29</v>
      </c>
      <c r="C35" s="133" t="s">
        <v>40</v>
      </c>
      <c r="D35" s="161" t="s">
        <v>151</v>
      </c>
      <c r="E35" s="197">
        <v>6</v>
      </c>
      <c r="F35" s="155">
        <v>7</v>
      </c>
      <c r="G35" s="153">
        <v>0.47</v>
      </c>
      <c r="H35" s="209">
        <v>-16325093.17</v>
      </c>
      <c r="I35" s="156" t="s">
        <v>208</v>
      </c>
      <c r="J35" s="193">
        <f t="shared" si="0"/>
        <v>100</v>
      </c>
      <c r="K35" s="193">
        <f t="shared" si="1"/>
        <v>100</v>
      </c>
      <c r="L35" s="193">
        <f t="shared" si="2"/>
        <v>100</v>
      </c>
      <c r="M35" s="193">
        <f t="shared" si="3"/>
        <v>100</v>
      </c>
      <c r="N35" s="194">
        <f t="shared" si="4"/>
        <v>100</v>
      </c>
      <c r="O35" s="155">
        <v>7</v>
      </c>
      <c r="P35" s="152">
        <f t="shared" si="6"/>
        <v>100</v>
      </c>
      <c r="Q35" s="136">
        <v>-1360424.4308333334</v>
      </c>
      <c r="R35" s="161"/>
      <c r="S35" s="210">
        <v>1</v>
      </c>
      <c r="T35" s="210">
        <v>1</v>
      </c>
      <c r="U35" s="213">
        <v>1</v>
      </c>
      <c r="V35" s="212">
        <v>1</v>
      </c>
      <c r="W35" s="210">
        <v>1</v>
      </c>
      <c r="X35" s="210">
        <v>1</v>
      </c>
      <c r="Y35" s="210">
        <v>1</v>
      </c>
      <c r="Z35" s="196">
        <f t="shared" si="7"/>
        <v>7</v>
      </c>
      <c r="AA35" s="200">
        <f t="shared" si="8"/>
        <v>50</v>
      </c>
      <c r="AB35" s="200">
        <f t="shared" si="16"/>
        <v>50</v>
      </c>
      <c r="AC35" s="200">
        <f t="shared" si="17"/>
        <v>50</v>
      </c>
      <c r="AD35" s="200">
        <f t="shared" si="18"/>
        <v>50</v>
      </c>
      <c r="AE35" s="200">
        <f t="shared" si="19"/>
        <v>50</v>
      </c>
      <c r="AF35" s="200">
        <f t="shared" si="20"/>
        <v>50</v>
      </c>
      <c r="AG35" s="200">
        <f t="shared" si="14"/>
        <v>100</v>
      </c>
      <c r="AH35" s="200">
        <f t="shared" si="15"/>
        <v>100</v>
      </c>
    </row>
    <row r="36" spans="1:34" s="104" customFormat="1" x14ac:dyDescent="0.4">
      <c r="A36" s="131">
        <v>32</v>
      </c>
      <c r="B36" s="132" t="s">
        <v>29</v>
      </c>
      <c r="C36" s="133" t="s">
        <v>41</v>
      </c>
      <c r="D36" s="161" t="s">
        <v>152</v>
      </c>
      <c r="E36" s="197">
        <v>12</v>
      </c>
      <c r="F36" s="160">
        <v>3</v>
      </c>
      <c r="G36" s="135">
        <v>0.68</v>
      </c>
      <c r="H36" s="209">
        <v>-3192933.09</v>
      </c>
      <c r="I36" s="137"/>
      <c r="J36" s="193">
        <f t="shared" si="0"/>
        <v>100</v>
      </c>
      <c r="K36" s="193">
        <f t="shared" si="1"/>
        <v>100</v>
      </c>
      <c r="L36" s="193">
        <f t="shared" si="2"/>
        <v>50</v>
      </c>
      <c r="M36" s="193">
        <f t="shared" si="3"/>
        <v>100</v>
      </c>
      <c r="N36" s="194">
        <f t="shared" si="4"/>
        <v>85.714285714285708</v>
      </c>
      <c r="O36" s="160">
        <v>3</v>
      </c>
      <c r="P36" s="152">
        <f t="shared" si="6"/>
        <v>85.714285714285708</v>
      </c>
      <c r="Q36" s="136">
        <v>-266077.75750000001</v>
      </c>
      <c r="R36" s="161"/>
      <c r="S36" s="210">
        <v>1</v>
      </c>
      <c r="T36" s="210">
        <v>1</v>
      </c>
      <c r="U36" s="213">
        <v>1</v>
      </c>
      <c r="V36" s="212">
        <v>1</v>
      </c>
      <c r="W36" s="210">
        <v>1</v>
      </c>
      <c r="X36" s="210">
        <v>0</v>
      </c>
      <c r="Y36" s="210">
        <v>1</v>
      </c>
      <c r="Z36" s="196">
        <f t="shared" si="7"/>
        <v>6</v>
      </c>
      <c r="AA36" s="200">
        <f t="shared" si="8"/>
        <v>50</v>
      </c>
      <c r="AB36" s="200">
        <f t="shared" si="16"/>
        <v>50</v>
      </c>
      <c r="AC36" s="200">
        <f t="shared" si="17"/>
        <v>50</v>
      </c>
      <c r="AD36" s="200">
        <f t="shared" si="18"/>
        <v>50</v>
      </c>
      <c r="AE36" s="200">
        <f t="shared" si="19"/>
        <v>50</v>
      </c>
      <c r="AF36" s="200">
        <f t="shared" si="20"/>
        <v>0</v>
      </c>
      <c r="AG36" s="200">
        <f t="shared" si="14"/>
        <v>100</v>
      </c>
      <c r="AH36" s="200">
        <f t="shared" si="15"/>
        <v>85.714285714285708</v>
      </c>
    </row>
    <row r="37" spans="1:34" s="104" customFormat="1" x14ac:dyDescent="0.4">
      <c r="A37" s="131">
        <v>33</v>
      </c>
      <c r="B37" s="132" t="s">
        <v>29</v>
      </c>
      <c r="C37" s="133" t="s">
        <v>42</v>
      </c>
      <c r="D37" s="161" t="s">
        <v>153</v>
      </c>
      <c r="E37" s="197">
        <v>6</v>
      </c>
      <c r="F37" s="162">
        <v>0</v>
      </c>
      <c r="G37" s="135">
        <v>4.0599999999999996</v>
      </c>
      <c r="H37" s="209">
        <v>7671217.1299999999</v>
      </c>
      <c r="I37" s="137"/>
      <c r="J37" s="193">
        <f t="shared" ref="J37:J68" si="21">AA37+AB37</f>
        <v>0</v>
      </c>
      <c r="K37" s="193">
        <f t="shared" ref="K37:K68" si="22">AC37+AD37</f>
        <v>100</v>
      </c>
      <c r="L37" s="193">
        <f t="shared" ref="L37:L68" si="23">AE37+AF37</f>
        <v>50</v>
      </c>
      <c r="M37" s="193">
        <f t="shared" ref="M37:M68" si="24">AG37</f>
        <v>100</v>
      </c>
      <c r="N37" s="194">
        <f t="shared" ref="N37:N68" si="25">(S37+T37+U37+V37+W37+X37+Y37)/7*100</f>
        <v>57.142857142857139</v>
      </c>
      <c r="O37" s="162">
        <v>0</v>
      </c>
      <c r="P37" s="152">
        <f t="shared" si="6"/>
        <v>57.142857142857139</v>
      </c>
      <c r="Q37" s="136">
        <v>639268.09416666662</v>
      </c>
      <c r="R37" s="161"/>
      <c r="S37" s="210">
        <v>0</v>
      </c>
      <c r="T37" s="210">
        <v>0</v>
      </c>
      <c r="U37" s="213">
        <v>1</v>
      </c>
      <c r="V37" s="212">
        <v>1</v>
      </c>
      <c r="W37" s="210">
        <v>1</v>
      </c>
      <c r="X37" s="210">
        <v>0</v>
      </c>
      <c r="Y37" s="210">
        <v>1</v>
      </c>
      <c r="Z37" s="196">
        <f t="shared" si="7"/>
        <v>4</v>
      </c>
      <c r="AA37" s="200">
        <f t="shared" si="8"/>
        <v>0</v>
      </c>
      <c r="AB37" s="200">
        <f t="shared" si="16"/>
        <v>0</v>
      </c>
      <c r="AC37" s="200">
        <f t="shared" si="17"/>
        <v>50</v>
      </c>
      <c r="AD37" s="200">
        <f t="shared" si="18"/>
        <v>50</v>
      </c>
      <c r="AE37" s="200">
        <f t="shared" si="19"/>
        <v>50</v>
      </c>
      <c r="AF37" s="200">
        <f t="shared" si="20"/>
        <v>0</v>
      </c>
      <c r="AG37" s="200">
        <f t="shared" si="14"/>
        <v>100</v>
      </c>
      <c r="AH37" s="200">
        <f t="shared" si="15"/>
        <v>57.142857142857139</v>
      </c>
    </row>
    <row r="38" spans="1:34" s="104" customFormat="1" x14ac:dyDescent="0.4">
      <c r="A38" s="131">
        <v>34</v>
      </c>
      <c r="B38" s="132" t="s">
        <v>29</v>
      </c>
      <c r="C38" s="133" t="s">
        <v>43</v>
      </c>
      <c r="D38" s="161" t="s">
        <v>154</v>
      </c>
      <c r="E38" s="197">
        <v>5</v>
      </c>
      <c r="F38" s="149">
        <v>1</v>
      </c>
      <c r="G38" s="135">
        <v>1.33</v>
      </c>
      <c r="H38" s="209">
        <v>1265077.25</v>
      </c>
      <c r="I38" s="137"/>
      <c r="J38" s="193">
        <f t="shared" si="21"/>
        <v>50</v>
      </c>
      <c r="K38" s="193">
        <f t="shared" si="22"/>
        <v>100</v>
      </c>
      <c r="L38" s="193">
        <f t="shared" si="23"/>
        <v>50</v>
      </c>
      <c r="M38" s="193">
        <f t="shared" si="24"/>
        <v>0</v>
      </c>
      <c r="N38" s="194">
        <f t="shared" si="25"/>
        <v>57.142857142857139</v>
      </c>
      <c r="O38" s="149">
        <v>1</v>
      </c>
      <c r="P38" s="152">
        <f t="shared" si="6"/>
        <v>57.142857142857139</v>
      </c>
      <c r="Q38" s="136">
        <v>105423.10416666667</v>
      </c>
      <c r="R38" s="161"/>
      <c r="S38" s="210">
        <v>0</v>
      </c>
      <c r="T38" s="210">
        <v>1</v>
      </c>
      <c r="U38" s="213">
        <v>1</v>
      </c>
      <c r="V38" s="212">
        <v>1</v>
      </c>
      <c r="W38" s="210">
        <v>1</v>
      </c>
      <c r="X38" s="210">
        <v>0</v>
      </c>
      <c r="Y38" s="210">
        <v>0</v>
      </c>
      <c r="Z38" s="196">
        <f t="shared" si="7"/>
        <v>4</v>
      </c>
      <c r="AA38" s="200">
        <f t="shared" si="8"/>
        <v>0</v>
      </c>
      <c r="AB38" s="200">
        <f t="shared" si="16"/>
        <v>50</v>
      </c>
      <c r="AC38" s="200">
        <f t="shared" si="17"/>
        <v>50</v>
      </c>
      <c r="AD38" s="200">
        <f t="shared" si="18"/>
        <v>50</v>
      </c>
      <c r="AE38" s="200">
        <f t="shared" si="19"/>
        <v>50</v>
      </c>
      <c r="AF38" s="200">
        <f t="shared" si="20"/>
        <v>0</v>
      </c>
      <c r="AG38" s="200">
        <f t="shared" si="14"/>
        <v>0</v>
      </c>
      <c r="AH38" s="200">
        <f t="shared" si="15"/>
        <v>57.142857142857139</v>
      </c>
    </row>
    <row r="39" spans="1:34" s="104" customFormat="1" x14ac:dyDescent="0.4">
      <c r="A39" s="131">
        <v>35</v>
      </c>
      <c r="B39" s="132" t="s">
        <v>44</v>
      </c>
      <c r="C39" s="133" t="s">
        <v>45</v>
      </c>
      <c r="D39" s="132" t="s">
        <v>44</v>
      </c>
      <c r="E39" s="192">
        <v>19</v>
      </c>
      <c r="F39" s="149">
        <v>1</v>
      </c>
      <c r="G39" s="153">
        <v>0.37</v>
      </c>
      <c r="H39" s="209">
        <v>351496180.67000002</v>
      </c>
      <c r="I39" s="137"/>
      <c r="J39" s="193">
        <f t="shared" si="21"/>
        <v>100</v>
      </c>
      <c r="K39" s="193">
        <f t="shared" si="22"/>
        <v>100</v>
      </c>
      <c r="L39" s="193">
        <f t="shared" si="23"/>
        <v>50</v>
      </c>
      <c r="M39" s="193">
        <f t="shared" si="24"/>
        <v>100</v>
      </c>
      <c r="N39" s="194">
        <f t="shared" si="25"/>
        <v>85.714285714285708</v>
      </c>
      <c r="O39" s="149">
        <v>1</v>
      </c>
      <c r="P39" s="152">
        <f t="shared" si="6"/>
        <v>85.714285714285708</v>
      </c>
      <c r="Q39" s="139">
        <v>29291348.389166668</v>
      </c>
      <c r="R39" s="132"/>
      <c r="S39" s="210">
        <v>1</v>
      </c>
      <c r="T39" s="210">
        <v>1</v>
      </c>
      <c r="U39" s="213">
        <v>1</v>
      </c>
      <c r="V39" s="212">
        <v>1</v>
      </c>
      <c r="W39" s="210">
        <v>0</v>
      </c>
      <c r="X39" s="210">
        <v>1</v>
      </c>
      <c r="Y39" s="210">
        <v>1</v>
      </c>
      <c r="Z39" s="196">
        <f t="shared" si="7"/>
        <v>6</v>
      </c>
      <c r="AA39" s="200">
        <f t="shared" si="8"/>
        <v>50</v>
      </c>
      <c r="AB39" s="200">
        <f t="shared" si="16"/>
        <v>50</v>
      </c>
      <c r="AC39" s="200">
        <f t="shared" si="17"/>
        <v>50</v>
      </c>
      <c r="AD39" s="200">
        <f t="shared" si="18"/>
        <v>50</v>
      </c>
      <c r="AE39" s="200">
        <f t="shared" si="19"/>
        <v>0</v>
      </c>
      <c r="AF39" s="200">
        <f t="shared" si="20"/>
        <v>50</v>
      </c>
      <c r="AG39" s="200">
        <f t="shared" si="14"/>
        <v>100</v>
      </c>
      <c r="AH39" s="200">
        <f t="shared" si="15"/>
        <v>85.714285714285708</v>
      </c>
    </row>
    <row r="40" spans="1:34" s="104" customFormat="1" x14ac:dyDescent="0.4">
      <c r="A40" s="131">
        <v>36</v>
      </c>
      <c r="B40" s="132" t="s">
        <v>44</v>
      </c>
      <c r="C40" s="133" t="s">
        <v>46</v>
      </c>
      <c r="D40" s="132" t="s">
        <v>155</v>
      </c>
      <c r="E40" s="192">
        <v>6</v>
      </c>
      <c r="F40" s="149">
        <v>1</v>
      </c>
      <c r="G40" s="135">
        <v>4.68</v>
      </c>
      <c r="H40" s="209">
        <v>-13302951.050000001</v>
      </c>
      <c r="I40" s="137"/>
      <c r="J40" s="193">
        <f t="shared" si="21"/>
        <v>50</v>
      </c>
      <c r="K40" s="193">
        <f t="shared" si="22"/>
        <v>100</v>
      </c>
      <c r="L40" s="193">
        <f t="shared" si="23"/>
        <v>50</v>
      </c>
      <c r="M40" s="193">
        <f t="shared" si="24"/>
        <v>0</v>
      </c>
      <c r="N40" s="194">
        <f t="shared" si="25"/>
        <v>57.142857142857139</v>
      </c>
      <c r="O40" s="149">
        <v>1</v>
      </c>
      <c r="P40" s="152">
        <f t="shared" si="6"/>
        <v>57.142857142857139</v>
      </c>
      <c r="Q40" s="136">
        <v>-1108579.2541666667</v>
      </c>
      <c r="R40" s="132"/>
      <c r="S40" s="210">
        <v>0</v>
      </c>
      <c r="T40" s="210">
        <v>1</v>
      </c>
      <c r="U40" s="213">
        <v>1</v>
      </c>
      <c r="V40" s="212">
        <v>1</v>
      </c>
      <c r="W40" s="210">
        <v>1</v>
      </c>
      <c r="X40" s="210">
        <v>0</v>
      </c>
      <c r="Y40" s="210">
        <v>0</v>
      </c>
      <c r="Z40" s="196">
        <f t="shared" si="7"/>
        <v>4</v>
      </c>
      <c r="AA40" s="200">
        <f t="shared" si="8"/>
        <v>0</v>
      </c>
      <c r="AB40" s="200">
        <f t="shared" si="16"/>
        <v>50</v>
      </c>
      <c r="AC40" s="200">
        <f t="shared" si="17"/>
        <v>50</v>
      </c>
      <c r="AD40" s="200">
        <f t="shared" si="18"/>
        <v>50</v>
      </c>
      <c r="AE40" s="200">
        <f t="shared" si="19"/>
        <v>50</v>
      </c>
      <c r="AF40" s="200">
        <f t="shared" si="20"/>
        <v>0</v>
      </c>
      <c r="AG40" s="200">
        <f t="shared" si="14"/>
        <v>0</v>
      </c>
      <c r="AH40" s="200">
        <f t="shared" si="15"/>
        <v>57.142857142857139</v>
      </c>
    </row>
    <row r="41" spans="1:34" s="104" customFormat="1" x14ac:dyDescent="0.4">
      <c r="A41" s="131">
        <v>37</v>
      </c>
      <c r="B41" s="132" t="s">
        <v>44</v>
      </c>
      <c r="C41" s="133" t="s">
        <v>47</v>
      </c>
      <c r="D41" s="132" t="s">
        <v>156</v>
      </c>
      <c r="E41" s="192">
        <v>5</v>
      </c>
      <c r="F41" s="151">
        <v>1</v>
      </c>
      <c r="G41" s="135">
        <v>3.83</v>
      </c>
      <c r="H41" s="209">
        <v>-10404068.15</v>
      </c>
      <c r="I41" s="137"/>
      <c r="J41" s="193">
        <f t="shared" si="21"/>
        <v>50</v>
      </c>
      <c r="K41" s="193">
        <f t="shared" si="22"/>
        <v>100</v>
      </c>
      <c r="L41" s="193">
        <f t="shared" si="23"/>
        <v>100</v>
      </c>
      <c r="M41" s="193">
        <f t="shared" si="24"/>
        <v>100</v>
      </c>
      <c r="N41" s="194">
        <f t="shared" si="25"/>
        <v>85.714285714285708</v>
      </c>
      <c r="O41" s="151">
        <v>1</v>
      </c>
      <c r="P41" s="152">
        <f t="shared" si="6"/>
        <v>85.714285714285708</v>
      </c>
      <c r="Q41" s="139">
        <v>-867005.6791666667</v>
      </c>
      <c r="R41" s="132"/>
      <c r="S41" s="210">
        <v>0</v>
      </c>
      <c r="T41" s="210">
        <v>1</v>
      </c>
      <c r="U41" s="213">
        <v>1</v>
      </c>
      <c r="V41" s="212">
        <v>1</v>
      </c>
      <c r="W41" s="210">
        <v>1</v>
      </c>
      <c r="X41" s="210">
        <v>1</v>
      </c>
      <c r="Y41" s="210">
        <v>1</v>
      </c>
      <c r="Z41" s="196">
        <f t="shared" si="7"/>
        <v>6</v>
      </c>
      <c r="AA41" s="200">
        <f t="shared" si="8"/>
        <v>0</v>
      </c>
      <c r="AB41" s="200">
        <f t="shared" si="16"/>
        <v>50</v>
      </c>
      <c r="AC41" s="200">
        <f t="shared" si="17"/>
        <v>50</v>
      </c>
      <c r="AD41" s="200">
        <f t="shared" si="18"/>
        <v>50</v>
      </c>
      <c r="AE41" s="200">
        <f t="shared" si="19"/>
        <v>50</v>
      </c>
      <c r="AF41" s="200">
        <f t="shared" si="20"/>
        <v>50</v>
      </c>
      <c r="AG41" s="200">
        <f t="shared" si="14"/>
        <v>100</v>
      </c>
      <c r="AH41" s="200">
        <f t="shared" si="15"/>
        <v>85.714285714285708</v>
      </c>
    </row>
    <row r="42" spans="1:34" s="104" customFormat="1" x14ac:dyDescent="0.4">
      <c r="A42" s="131">
        <v>38</v>
      </c>
      <c r="B42" s="132" t="s">
        <v>44</v>
      </c>
      <c r="C42" s="133" t="s">
        <v>48</v>
      </c>
      <c r="D42" s="132" t="s">
        <v>157</v>
      </c>
      <c r="E42" s="192">
        <v>10</v>
      </c>
      <c r="F42" s="134">
        <v>2</v>
      </c>
      <c r="G42" s="153">
        <v>0.44</v>
      </c>
      <c r="H42" s="209">
        <v>-12654713.85</v>
      </c>
      <c r="I42" s="137"/>
      <c r="J42" s="193">
        <f t="shared" si="21"/>
        <v>50</v>
      </c>
      <c r="K42" s="193">
        <f t="shared" si="22"/>
        <v>100</v>
      </c>
      <c r="L42" s="193">
        <f t="shared" si="23"/>
        <v>0</v>
      </c>
      <c r="M42" s="193">
        <f t="shared" si="24"/>
        <v>0</v>
      </c>
      <c r="N42" s="194">
        <f t="shared" si="25"/>
        <v>42.857142857142854</v>
      </c>
      <c r="O42" s="134">
        <v>2</v>
      </c>
      <c r="P42" s="148">
        <f t="shared" si="6"/>
        <v>42.857142857142854</v>
      </c>
      <c r="Q42" s="136">
        <v>-1054559.4875</v>
      </c>
      <c r="R42" s="132"/>
      <c r="S42" s="210">
        <v>0</v>
      </c>
      <c r="T42" s="210">
        <v>1</v>
      </c>
      <c r="U42" s="213">
        <v>1</v>
      </c>
      <c r="V42" s="212">
        <v>1</v>
      </c>
      <c r="W42" s="210">
        <v>0</v>
      </c>
      <c r="X42" s="210">
        <v>0</v>
      </c>
      <c r="Y42" s="210">
        <v>0</v>
      </c>
      <c r="Z42" s="196">
        <f t="shared" si="7"/>
        <v>3</v>
      </c>
      <c r="AA42" s="200">
        <f t="shared" si="8"/>
        <v>0</v>
      </c>
      <c r="AB42" s="200">
        <f t="shared" si="16"/>
        <v>50</v>
      </c>
      <c r="AC42" s="200">
        <f t="shared" si="17"/>
        <v>50</v>
      </c>
      <c r="AD42" s="200">
        <f t="shared" si="18"/>
        <v>50</v>
      </c>
      <c r="AE42" s="200">
        <f t="shared" si="19"/>
        <v>0</v>
      </c>
      <c r="AF42" s="200">
        <f t="shared" si="20"/>
        <v>0</v>
      </c>
      <c r="AG42" s="200">
        <f t="shared" si="14"/>
        <v>0</v>
      </c>
      <c r="AH42" s="200">
        <f t="shared" si="15"/>
        <v>42.857142857142854</v>
      </c>
    </row>
    <row r="43" spans="1:34" s="104" customFormat="1" x14ac:dyDescent="0.4">
      <c r="A43" s="131">
        <v>39</v>
      </c>
      <c r="B43" s="132" t="s">
        <v>44</v>
      </c>
      <c r="C43" s="133" t="s">
        <v>49</v>
      </c>
      <c r="D43" s="132" t="s">
        <v>158</v>
      </c>
      <c r="E43" s="192">
        <v>13</v>
      </c>
      <c r="F43" s="147">
        <v>1</v>
      </c>
      <c r="G43" s="135">
        <v>1.25</v>
      </c>
      <c r="H43" s="209">
        <v>-12370805.99</v>
      </c>
      <c r="I43" s="137"/>
      <c r="J43" s="193">
        <f t="shared" si="21"/>
        <v>50</v>
      </c>
      <c r="K43" s="193">
        <f t="shared" si="22"/>
        <v>100</v>
      </c>
      <c r="L43" s="193">
        <f t="shared" si="23"/>
        <v>100</v>
      </c>
      <c r="M43" s="193">
        <f t="shared" si="24"/>
        <v>100</v>
      </c>
      <c r="N43" s="194">
        <f t="shared" si="25"/>
        <v>85.714285714285708</v>
      </c>
      <c r="O43" s="147">
        <v>1</v>
      </c>
      <c r="P43" s="152">
        <f t="shared" si="6"/>
        <v>85.714285714285708</v>
      </c>
      <c r="Q43" s="139">
        <v>-1030900.4991666666</v>
      </c>
      <c r="R43" s="132"/>
      <c r="S43" s="210">
        <v>0</v>
      </c>
      <c r="T43" s="210">
        <v>1</v>
      </c>
      <c r="U43" s="213">
        <v>1</v>
      </c>
      <c r="V43" s="212">
        <v>1</v>
      </c>
      <c r="W43" s="210">
        <v>1</v>
      </c>
      <c r="X43" s="210">
        <v>1</v>
      </c>
      <c r="Y43" s="210">
        <v>1</v>
      </c>
      <c r="Z43" s="196">
        <f t="shared" si="7"/>
        <v>6</v>
      </c>
      <c r="AA43" s="200">
        <f t="shared" si="8"/>
        <v>0</v>
      </c>
      <c r="AB43" s="200">
        <f t="shared" si="16"/>
        <v>50</v>
      </c>
      <c r="AC43" s="200">
        <f t="shared" si="17"/>
        <v>50</v>
      </c>
      <c r="AD43" s="200">
        <f t="shared" si="18"/>
        <v>50</v>
      </c>
      <c r="AE43" s="200">
        <f t="shared" si="19"/>
        <v>50</v>
      </c>
      <c r="AF43" s="200">
        <f t="shared" si="20"/>
        <v>50</v>
      </c>
      <c r="AG43" s="200">
        <f t="shared" si="14"/>
        <v>100</v>
      </c>
      <c r="AH43" s="200">
        <f t="shared" si="15"/>
        <v>85.714285714285708</v>
      </c>
    </row>
    <row r="44" spans="1:34" s="104" customFormat="1" x14ac:dyDescent="0.4">
      <c r="A44" s="131">
        <v>40</v>
      </c>
      <c r="B44" s="132" t="s">
        <v>44</v>
      </c>
      <c r="C44" s="133" t="s">
        <v>50</v>
      </c>
      <c r="D44" s="132" t="s">
        <v>159</v>
      </c>
      <c r="E44" s="192">
        <v>6</v>
      </c>
      <c r="F44" s="149">
        <v>1</v>
      </c>
      <c r="G44" s="135">
        <v>2.0299999999999998</v>
      </c>
      <c r="H44" s="209">
        <v>-15033140.560000001</v>
      </c>
      <c r="I44" s="137"/>
      <c r="J44" s="193">
        <f t="shared" si="21"/>
        <v>0</v>
      </c>
      <c r="K44" s="193">
        <f t="shared" si="22"/>
        <v>100</v>
      </c>
      <c r="L44" s="193">
        <f t="shared" si="23"/>
        <v>100</v>
      </c>
      <c r="M44" s="193">
        <f t="shared" si="24"/>
        <v>100</v>
      </c>
      <c r="N44" s="194">
        <f t="shared" si="25"/>
        <v>71.428571428571431</v>
      </c>
      <c r="O44" s="149">
        <v>1</v>
      </c>
      <c r="P44" s="152">
        <f t="shared" si="6"/>
        <v>71.428571428571431</v>
      </c>
      <c r="Q44" s="139">
        <v>-1252761.7133333334</v>
      </c>
      <c r="R44" s="132"/>
      <c r="S44" s="210">
        <v>0</v>
      </c>
      <c r="T44" s="210">
        <v>0</v>
      </c>
      <c r="U44" s="213">
        <v>1</v>
      </c>
      <c r="V44" s="212">
        <v>1</v>
      </c>
      <c r="W44" s="210">
        <v>1</v>
      </c>
      <c r="X44" s="210">
        <v>1</v>
      </c>
      <c r="Y44" s="210">
        <v>1</v>
      </c>
      <c r="Z44" s="196">
        <f t="shared" si="7"/>
        <v>5</v>
      </c>
      <c r="AA44" s="200">
        <f t="shared" si="8"/>
        <v>0</v>
      </c>
      <c r="AB44" s="200">
        <f t="shared" si="16"/>
        <v>0</v>
      </c>
      <c r="AC44" s="200">
        <f t="shared" si="17"/>
        <v>50</v>
      </c>
      <c r="AD44" s="200">
        <f t="shared" si="18"/>
        <v>50</v>
      </c>
      <c r="AE44" s="200">
        <f t="shared" si="19"/>
        <v>50</v>
      </c>
      <c r="AF44" s="200">
        <f t="shared" si="20"/>
        <v>50</v>
      </c>
      <c r="AG44" s="200">
        <f t="shared" si="14"/>
        <v>100</v>
      </c>
      <c r="AH44" s="200">
        <f t="shared" si="15"/>
        <v>71.428571428571431</v>
      </c>
    </row>
    <row r="45" spans="1:34" s="104" customFormat="1" x14ac:dyDescent="0.4">
      <c r="A45" s="131">
        <v>41</v>
      </c>
      <c r="B45" s="132" t="s">
        <v>44</v>
      </c>
      <c r="C45" s="133" t="s">
        <v>51</v>
      </c>
      <c r="D45" s="132" t="s">
        <v>160</v>
      </c>
      <c r="E45" s="192">
        <v>2</v>
      </c>
      <c r="F45" s="151">
        <v>1</v>
      </c>
      <c r="G45" s="135">
        <v>5.03</v>
      </c>
      <c r="H45" s="209">
        <v>-3000325.47</v>
      </c>
      <c r="I45" s="137"/>
      <c r="J45" s="193">
        <f t="shared" si="21"/>
        <v>50</v>
      </c>
      <c r="K45" s="193">
        <f t="shared" si="22"/>
        <v>100</v>
      </c>
      <c r="L45" s="193">
        <f t="shared" si="23"/>
        <v>100</v>
      </c>
      <c r="M45" s="193">
        <f t="shared" si="24"/>
        <v>0</v>
      </c>
      <c r="N45" s="194">
        <f t="shared" si="25"/>
        <v>71.428571428571431</v>
      </c>
      <c r="O45" s="151">
        <v>1</v>
      </c>
      <c r="P45" s="152">
        <f t="shared" si="6"/>
        <v>71.428571428571431</v>
      </c>
      <c r="Q45" s="136">
        <v>-250027.12250000003</v>
      </c>
      <c r="R45" s="132"/>
      <c r="S45" s="210">
        <v>0</v>
      </c>
      <c r="T45" s="210">
        <v>1</v>
      </c>
      <c r="U45" s="213">
        <v>1</v>
      </c>
      <c r="V45" s="212">
        <v>1</v>
      </c>
      <c r="W45" s="210">
        <v>1</v>
      </c>
      <c r="X45" s="210">
        <v>1</v>
      </c>
      <c r="Y45" s="210">
        <v>0</v>
      </c>
      <c r="Z45" s="196">
        <f t="shared" si="7"/>
        <v>5</v>
      </c>
      <c r="AA45" s="200">
        <f t="shared" si="8"/>
        <v>0</v>
      </c>
      <c r="AB45" s="200">
        <f t="shared" si="16"/>
        <v>50</v>
      </c>
      <c r="AC45" s="200">
        <f t="shared" si="17"/>
        <v>50</v>
      </c>
      <c r="AD45" s="200">
        <f t="shared" si="18"/>
        <v>50</v>
      </c>
      <c r="AE45" s="200">
        <f t="shared" si="19"/>
        <v>50</v>
      </c>
      <c r="AF45" s="200">
        <f t="shared" si="20"/>
        <v>50</v>
      </c>
      <c r="AG45" s="200">
        <f t="shared" si="14"/>
        <v>0</v>
      </c>
      <c r="AH45" s="200">
        <f t="shared" si="15"/>
        <v>71.428571428571431</v>
      </c>
    </row>
    <row r="46" spans="1:34" s="104" customFormat="1" x14ac:dyDescent="0.4">
      <c r="A46" s="131">
        <v>42</v>
      </c>
      <c r="B46" s="132" t="s">
        <v>44</v>
      </c>
      <c r="C46" s="133" t="s">
        <v>52</v>
      </c>
      <c r="D46" s="132" t="s">
        <v>161</v>
      </c>
      <c r="E46" s="192">
        <v>15</v>
      </c>
      <c r="F46" s="134">
        <v>2</v>
      </c>
      <c r="G46" s="153">
        <v>0.28000000000000003</v>
      </c>
      <c r="H46" s="209">
        <v>-35799241.640000001</v>
      </c>
      <c r="I46" s="137"/>
      <c r="J46" s="193">
        <f t="shared" si="21"/>
        <v>50</v>
      </c>
      <c r="K46" s="193">
        <f t="shared" si="22"/>
        <v>50</v>
      </c>
      <c r="L46" s="193">
        <f t="shared" si="23"/>
        <v>50</v>
      </c>
      <c r="M46" s="193">
        <f t="shared" si="24"/>
        <v>100</v>
      </c>
      <c r="N46" s="194">
        <f t="shared" si="25"/>
        <v>57.142857142857139</v>
      </c>
      <c r="O46" s="134">
        <v>2</v>
      </c>
      <c r="P46" s="152">
        <f t="shared" si="6"/>
        <v>57.142857142857139</v>
      </c>
      <c r="Q46" s="136">
        <v>-2983270.1366666667</v>
      </c>
      <c r="R46" s="132"/>
      <c r="S46" s="210">
        <v>0</v>
      </c>
      <c r="T46" s="210">
        <v>1</v>
      </c>
      <c r="U46" s="213">
        <v>0</v>
      </c>
      <c r="V46" s="212">
        <v>1</v>
      </c>
      <c r="W46" s="210">
        <v>0</v>
      </c>
      <c r="X46" s="210">
        <v>1</v>
      </c>
      <c r="Y46" s="210">
        <v>1</v>
      </c>
      <c r="Z46" s="196">
        <f t="shared" si="7"/>
        <v>4</v>
      </c>
      <c r="AA46" s="200">
        <f t="shared" si="8"/>
        <v>0</v>
      </c>
      <c r="AB46" s="200">
        <f t="shared" si="16"/>
        <v>50</v>
      </c>
      <c r="AC46" s="200">
        <f t="shared" si="17"/>
        <v>0</v>
      </c>
      <c r="AD46" s="200">
        <f t="shared" si="18"/>
        <v>50</v>
      </c>
      <c r="AE46" s="200">
        <f t="shared" si="19"/>
        <v>0</v>
      </c>
      <c r="AF46" s="200">
        <f t="shared" si="20"/>
        <v>50</v>
      </c>
      <c r="AG46" s="200">
        <f t="shared" si="14"/>
        <v>100</v>
      </c>
      <c r="AH46" s="200">
        <f t="shared" si="15"/>
        <v>57.142857142857139</v>
      </c>
    </row>
    <row r="47" spans="1:34" s="104" customFormat="1" x14ac:dyDescent="0.4">
      <c r="A47" s="131">
        <v>43</v>
      </c>
      <c r="B47" s="132" t="s">
        <v>44</v>
      </c>
      <c r="C47" s="133" t="s">
        <v>53</v>
      </c>
      <c r="D47" s="132" t="s">
        <v>162</v>
      </c>
      <c r="E47" s="192">
        <v>6</v>
      </c>
      <c r="F47" s="154">
        <v>1</v>
      </c>
      <c r="G47" s="135">
        <v>3.47</v>
      </c>
      <c r="H47" s="209">
        <v>-11842638.619999999</v>
      </c>
      <c r="I47" s="137"/>
      <c r="J47" s="193">
        <f t="shared" si="21"/>
        <v>50</v>
      </c>
      <c r="K47" s="193">
        <f t="shared" si="22"/>
        <v>100</v>
      </c>
      <c r="L47" s="193">
        <f t="shared" si="23"/>
        <v>100</v>
      </c>
      <c r="M47" s="193">
        <f t="shared" si="24"/>
        <v>0</v>
      </c>
      <c r="N47" s="194">
        <f t="shared" si="25"/>
        <v>71.428571428571431</v>
      </c>
      <c r="O47" s="154">
        <v>1</v>
      </c>
      <c r="P47" s="152">
        <f t="shared" si="6"/>
        <v>71.428571428571431</v>
      </c>
      <c r="Q47" s="136">
        <v>-986886.55166666664</v>
      </c>
      <c r="R47" s="132"/>
      <c r="S47" s="210">
        <v>0</v>
      </c>
      <c r="T47" s="210">
        <v>1</v>
      </c>
      <c r="U47" s="213">
        <v>1</v>
      </c>
      <c r="V47" s="212">
        <v>1</v>
      </c>
      <c r="W47" s="210">
        <v>1</v>
      </c>
      <c r="X47" s="210">
        <v>1</v>
      </c>
      <c r="Y47" s="210">
        <v>0</v>
      </c>
      <c r="Z47" s="196">
        <f t="shared" si="7"/>
        <v>5</v>
      </c>
      <c r="AA47" s="200">
        <f t="shared" si="8"/>
        <v>0</v>
      </c>
      <c r="AB47" s="200">
        <f t="shared" si="16"/>
        <v>50</v>
      </c>
      <c r="AC47" s="200">
        <f t="shared" si="17"/>
        <v>50</v>
      </c>
      <c r="AD47" s="200">
        <f t="shared" si="18"/>
        <v>50</v>
      </c>
      <c r="AE47" s="200">
        <f t="shared" si="19"/>
        <v>50</v>
      </c>
      <c r="AF47" s="200">
        <f t="shared" si="20"/>
        <v>50</v>
      </c>
      <c r="AG47" s="200">
        <f t="shared" si="14"/>
        <v>0</v>
      </c>
      <c r="AH47" s="200">
        <f t="shared" si="15"/>
        <v>71.428571428571431</v>
      </c>
    </row>
    <row r="48" spans="1:34" s="104" customFormat="1" x14ac:dyDescent="0.4">
      <c r="A48" s="131">
        <v>44</v>
      </c>
      <c r="B48" s="132" t="s">
        <v>44</v>
      </c>
      <c r="C48" s="133" t="s">
        <v>54</v>
      </c>
      <c r="D48" s="132" t="s">
        <v>163</v>
      </c>
      <c r="E48" s="192">
        <v>10</v>
      </c>
      <c r="F48" s="170">
        <v>3</v>
      </c>
      <c r="G48" s="135">
        <v>0.7</v>
      </c>
      <c r="H48" s="209">
        <v>7475011.3200000003</v>
      </c>
      <c r="I48" s="137"/>
      <c r="J48" s="193">
        <f t="shared" si="21"/>
        <v>50</v>
      </c>
      <c r="K48" s="193">
        <f t="shared" si="22"/>
        <v>100</v>
      </c>
      <c r="L48" s="193">
        <f t="shared" si="23"/>
        <v>100</v>
      </c>
      <c r="M48" s="193">
        <f t="shared" si="24"/>
        <v>100</v>
      </c>
      <c r="N48" s="194">
        <f t="shared" si="25"/>
        <v>85.714285714285708</v>
      </c>
      <c r="O48" s="170">
        <v>3</v>
      </c>
      <c r="P48" s="152">
        <f t="shared" si="6"/>
        <v>85.714285714285708</v>
      </c>
      <c r="Q48" s="136">
        <v>622917.61</v>
      </c>
      <c r="R48" s="132"/>
      <c r="S48" s="210">
        <v>0</v>
      </c>
      <c r="T48" s="210">
        <v>1</v>
      </c>
      <c r="U48" s="213">
        <v>1</v>
      </c>
      <c r="V48" s="212">
        <v>1</v>
      </c>
      <c r="W48" s="210">
        <v>1</v>
      </c>
      <c r="X48" s="210">
        <v>1</v>
      </c>
      <c r="Y48" s="210">
        <v>1</v>
      </c>
      <c r="Z48" s="196">
        <f t="shared" si="7"/>
        <v>6</v>
      </c>
      <c r="AA48" s="200">
        <f t="shared" si="8"/>
        <v>0</v>
      </c>
      <c r="AB48" s="200">
        <f t="shared" si="16"/>
        <v>50</v>
      </c>
      <c r="AC48" s="200">
        <f t="shared" si="17"/>
        <v>50</v>
      </c>
      <c r="AD48" s="200">
        <f t="shared" si="18"/>
        <v>50</v>
      </c>
      <c r="AE48" s="200">
        <f t="shared" si="19"/>
        <v>50</v>
      </c>
      <c r="AF48" s="200">
        <f t="shared" si="20"/>
        <v>50</v>
      </c>
      <c r="AG48" s="200">
        <f t="shared" si="14"/>
        <v>100</v>
      </c>
      <c r="AH48" s="200">
        <f t="shared" si="15"/>
        <v>85.714285714285708</v>
      </c>
    </row>
    <row r="49" spans="1:34" s="104" customFormat="1" x14ac:dyDescent="0.4">
      <c r="A49" s="131">
        <v>45</v>
      </c>
      <c r="B49" s="132" t="s">
        <v>44</v>
      </c>
      <c r="C49" s="133" t="s">
        <v>55</v>
      </c>
      <c r="D49" s="132" t="s">
        <v>164</v>
      </c>
      <c r="E49" s="192">
        <v>10</v>
      </c>
      <c r="F49" s="171">
        <v>4</v>
      </c>
      <c r="G49" s="153">
        <v>0.47</v>
      </c>
      <c r="H49" s="209">
        <v>-27680048.129999999</v>
      </c>
      <c r="I49" s="163" t="s">
        <v>6</v>
      </c>
      <c r="J49" s="193">
        <f t="shared" si="21"/>
        <v>50</v>
      </c>
      <c r="K49" s="193">
        <f t="shared" si="22"/>
        <v>100</v>
      </c>
      <c r="L49" s="193">
        <f t="shared" si="23"/>
        <v>100</v>
      </c>
      <c r="M49" s="193">
        <f t="shared" si="24"/>
        <v>0</v>
      </c>
      <c r="N49" s="194">
        <f t="shared" si="25"/>
        <v>71.428571428571431</v>
      </c>
      <c r="O49" s="171">
        <v>4</v>
      </c>
      <c r="P49" s="152">
        <f t="shared" si="6"/>
        <v>71.428571428571431</v>
      </c>
      <c r="Q49" s="136">
        <v>-2306670.6774999998</v>
      </c>
      <c r="R49" s="132"/>
      <c r="S49" s="210">
        <v>0</v>
      </c>
      <c r="T49" s="210">
        <v>1</v>
      </c>
      <c r="U49" s="213">
        <v>1</v>
      </c>
      <c r="V49" s="212">
        <v>1</v>
      </c>
      <c r="W49" s="210">
        <v>1</v>
      </c>
      <c r="X49" s="210">
        <v>1</v>
      </c>
      <c r="Y49" s="210">
        <v>0</v>
      </c>
      <c r="Z49" s="196">
        <f t="shared" si="7"/>
        <v>5</v>
      </c>
      <c r="AA49" s="200">
        <f t="shared" si="8"/>
        <v>0</v>
      </c>
      <c r="AB49" s="200">
        <f t="shared" si="16"/>
        <v>50</v>
      </c>
      <c r="AC49" s="200">
        <f t="shared" si="17"/>
        <v>50</v>
      </c>
      <c r="AD49" s="200">
        <f t="shared" si="18"/>
        <v>50</v>
      </c>
      <c r="AE49" s="200">
        <f t="shared" si="19"/>
        <v>50</v>
      </c>
      <c r="AF49" s="200">
        <f t="shared" si="20"/>
        <v>50</v>
      </c>
      <c r="AG49" s="200">
        <f t="shared" si="14"/>
        <v>0</v>
      </c>
      <c r="AH49" s="200">
        <f t="shared" si="15"/>
        <v>71.428571428571431</v>
      </c>
    </row>
    <row r="50" spans="1:34" s="104" customFormat="1" x14ac:dyDescent="0.4">
      <c r="A50" s="131">
        <v>46</v>
      </c>
      <c r="B50" s="132" t="s">
        <v>44</v>
      </c>
      <c r="C50" s="133" t="s">
        <v>56</v>
      </c>
      <c r="D50" s="132" t="s">
        <v>165</v>
      </c>
      <c r="E50" s="192">
        <v>5</v>
      </c>
      <c r="F50" s="149">
        <v>1</v>
      </c>
      <c r="G50" s="135">
        <v>3.49</v>
      </c>
      <c r="H50" s="209">
        <v>4234729.09</v>
      </c>
      <c r="I50" s="137"/>
      <c r="J50" s="193">
        <f t="shared" si="21"/>
        <v>50</v>
      </c>
      <c r="K50" s="193">
        <f t="shared" si="22"/>
        <v>100</v>
      </c>
      <c r="L50" s="193">
        <f t="shared" si="23"/>
        <v>100</v>
      </c>
      <c r="M50" s="193">
        <f t="shared" si="24"/>
        <v>100</v>
      </c>
      <c r="N50" s="194">
        <f t="shared" si="25"/>
        <v>85.714285714285708</v>
      </c>
      <c r="O50" s="149">
        <v>1</v>
      </c>
      <c r="P50" s="152">
        <f t="shared" si="6"/>
        <v>85.714285714285708</v>
      </c>
      <c r="Q50" s="136">
        <v>352894.09083333332</v>
      </c>
      <c r="R50" s="132"/>
      <c r="S50" s="210">
        <v>0</v>
      </c>
      <c r="T50" s="210">
        <v>1</v>
      </c>
      <c r="U50" s="213">
        <v>1</v>
      </c>
      <c r="V50" s="212">
        <v>1</v>
      </c>
      <c r="W50" s="210">
        <v>1</v>
      </c>
      <c r="X50" s="210">
        <v>1</v>
      </c>
      <c r="Y50" s="210">
        <v>1</v>
      </c>
      <c r="Z50" s="196">
        <f t="shared" si="7"/>
        <v>6</v>
      </c>
      <c r="AA50" s="200">
        <f t="shared" si="8"/>
        <v>0</v>
      </c>
      <c r="AB50" s="200">
        <f t="shared" si="16"/>
        <v>50</v>
      </c>
      <c r="AC50" s="200">
        <f t="shared" si="17"/>
        <v>50</v>
      </c>
      <c r="AD50" s="200">
        <f t="shared" si="18"/>
        <v>50</v>
      </c>
      <c r="AE50" s="200">
        <f t="shared" si="19"/>
        <v>50</v>
      </c>
      <c r="AF50" s="200">
        <f t="shared" si="20"/>
        <v>50</v>
      </c>
      <c r="AG50" s="200">
        <f t="shared" si="14"/>
        <v>100</v>
      </c>
      <c r="AH50" s="200">
        <f t="shared" si="15"/>
        <v>85.714285714285708</v>
      </c>
    </row>
    <row r="51" spans="1:34" s="104" customFormat="1" x14ac:dyDescent="0.4">
      <c r="A51" s="131">
        <v>47</v>
      </c>
      <c r="B51" s="132" t="s">
        <v>44</v>
      </c>
      <c r="C51" s="133" t="s">
        <v>57</v>
      </c>
      <c r="D51" s="132" t="s">
        <v>166</v>
      </c>
      <c r="E51" s="192">
        <v>5</v>
      </c>
      <c r="F51" s="149">
        <v>1</v>
      </c>
      <c r="G51" s="135">
        <v>1.83</v>
      </c>
      <c r="H51" s="209">
        <v>-9197620.0899999999</v>
      </c>
      <c r="I51" s="137"/>
      <c r="J51" s="193">
        <f t="shared" si="21"/>
        <v>50</v>
      </c>
      <c r="K51" s="193">
        <f t="shared" si="22"/>
        <v>100</v>
      </c>
      <c r="L51" s="193">
        <f t="shared" si="23"/>
        <v>50</v>
      </c>
      <c r="M51" s="193">
        <f t="shared" si="24"/>
        <v>100</v>
      </c>
      <c r="N51" s="194">
        <f t="shared" si="25"/>
        <v>71.428571428571431</v>
      </c>
      <c r="O51" s="149">
        <v>1</v>
      </c>
      <c r="P51" s="152">
        <f t="shared" si="6"/>
        <v>71.428571428571431</v>
      </c>
      <c r="Q51" s="136">
        <v>-766468.34083333332</v>
      </c>
      <c r="R51" s="132"/>
      <c r="S51" s="210">
        <v>0</v>
      </c>
      <c r="T51" s="210">
        <v>1</v>
      </c>
      <c r="U51" s="213">
        <v>1</v>
      </c>
      <c r="V51" s="212">
        <v>1</v>
      </c>
      <c r="W51" s="210">
        <v>1</v>
      </c>
      <c r="X51" s="210">
        <v>0</v>
      </c>
      <c r="Y51" s="210">
        <v>1</v>
      </c>
      <c r="Z51" s="196">
        <f t="shared" si="7"/>
        <v>5</v>
      </c>
      <c r="AA51" s="200">
        <f t="shared" si="8"/>
        <v>0</v>
      </c>
      <c r="AB51" s="200">
        <f t="shared" si="16"/>
        <v>50</v>
      </c>
      <c r="AC51" s="200">
        <f t="shared" si="17"/>
        <v>50</v>
      </c>
      <c r="AD51" s="200">
        <f t="shared" si="18"/>
        <v>50</v>
      </c>
      <c r="AE51" s="200">
        <f t="shared" si="19"/>
        <v>50</v>
      </c>
      <c r="AF51" s="200">
        <f t="shared" si="20"/>
        <v>0</v>
      </c>
      <c r="AG51" s="200">
        <f t="shared" si="14"/>
        <v>100</v>
      </c>
      <c r="AH51" s="200">
        <f t="shared" si="15"/>
        <v>71.428571428571431</v>
      </c>
    </row>
    <row r="52" spans="1:34" s="104" customFormat="1" x14ac:dyDescent="0.4">
      <c r="A52" s="131">
        <v>48</v>
      </c>
      <c r="B52" s="132" t="s">
        <v>44</v>
      </c>
      <c r="C52" s="133" t="s">
        <v>58</v>
      </c>
      <c r="D52" s="132" t="s">
        <v>167</v>
      </c>
      <c r="E52" s="192">
        <v>5</v>
      </c>
      <c r="F52" s="149">
        <v>1</v>
      </c>
      <c r="G52" s="135">
        <v>3.45</v>
      </c>
      <c r="H52" s="209">
        <v>-4648243.37</v>
      </c>
      <c r="I52" s="137"/>
      <c r="J52" s="193">
        <f t="shared" si="21"/>
        <v>100</v>
      </c>
      <c r="K52" s="193">
        <f t="shared" si="22"/>
        <v>100</v>
      </c>
      <c r="L52" s="193">
        <f t="shared" si="23"/>
        <v>50</v>
      </c>
      <c r="M52" s="193">
        <f t="shared" si="24"/>
        <v>100</v>
      </c>
      <c r="N52" s="194">
        <f t="shared" si="25"/>
        <v>85.714285714285708</v>
      </c>
      <c r="O52" s="149">
        <v>1</v>
      </c>
      <c r="P52" s="152">
        <f t="shared" si="6"/>
        <v>85.714285714285708</v>
      </c>
      <c r="Q52" s="139">
        <v>-387353.6141666667</v>
      </c>
      <c r="R52" s="132"/>
      <c r="S52" s="210">
        <v>1</v>
      </c>
      <c r="T52" s="210">
        <v>1</v>
      </c>
      <c r="U52" s="213">
        <v>1</v>
      </c>
      <c r="V52" s="212">
        <v>1</v>
      </c>
      <c r="W52" s="210">
        <v>1</v>
      </c>
      <c r="X52" s="210">
        <v>0</v>
      </c>
      <c r="Y52" s="210">
        <v>1</v>
      </c>
      <c r="Z52" s="196">
        <f t="shared" si="7"/>
        <v>6</v>
      </c>
      <c r="AA52" s="200">
        <f t="shared" si="8"/>
        <v>50</v>
      </c>
      <c r="AB52" s="200">
        <f t="shared" si="16"/>
        <v>50</v>
      </c>
      <c r="AC52" s="200">
        <f t="shared" si="17"/>
        <v>50</v>
      </c>
      <c r="AD52" s="200">
        <f t="shared" si="18"/>
        <v>50</v>
      </c>
      <c r="AE52" s="200">
        <f t="shared" si="19"/>
        <v>50</v>
      </c>
      <c r="AF52" s="200">
        <f t="shared" si="20"/>
        <v>0</v>
      </c>
      <c r="AG52" s="200">
        <f t="shared" si="14"/>
        <v>100</v>
      </c>
      <c r="AH52" s="200">
        <f t="shared" si="15"/>
        <v>85.714285714285708</v>
      </c>
    </row>
    <row r="53" spans="1:34" s="104" customFormat="1" x14ac:dyDescent="0.4">
      <c r="A53" s="131">
        <v>49</v>
      </c>
      <c r="B53" s="132" t="s">
        <v>44</v>
      </c>
      <c r="C53" s="133" t="s">
        <v>59</v>
      </c>
      <c r="D53" s="132" t="s">
        <v>168</v>
      </c>
      <c r="E53" s="192">
        <v>6</v>
      </c>
      <c r="F53" s="149">
        <v>1</v>
      </c>
      <c r="G53" s="135">
        <v>1</v>
      </c>
      <c r="H53" s="209">
        <v>-8605165.6899999995</v>
      </c>
      <c r="I53" s="137"/>
      <c r="J53" s="193">
        <f t="shared" si="21"/>
        <v>0</v>
      </c>
      <c r="K53" s="193">
        <f t="shared" si="22"/>
        <v>100</v>
      </c>
      <c r="L53" s="193">
        <f t="shared" si="23"/>
        <v>100</v>
      </c>
      <c r="M53" s="193">
        <f t="shared" si="24"/>
        <v>0</v>
      </c>
      <c r="N53" s="194">
        <f t="shared" si="25"/>
        <v>57.142857142857139</v>
      </c>
      <c r="O53" s="149">
        <v>1</v>
      </c>
      <c r="P53" s="152">
        <f t="shared" si="6"/>
        <v>57.142857142857139</v>
      </c>
      <c r="Q53" s="136">
        <v>-717097.14083333325</v>
      </c>
      <c r="R53" s="132"/>
      <c r="S53" s="210">
        <v>0</v>
      </c>
      <c r="T53" s="210">
        <v>0</v>
      </c>
      <c r="U53" s="213">
        <v>1</v>
      </c>
      <c r="V53" s="212">
        <v>1</v>
      </c>
      <c r="W53" s="210">
        <v>1</v>
      </c>
      <c r="X53" s="210">
        <v>1</v>
      </c>
      <c r="Y53" s="210">
        <v>0</v>
      </c>
      <c r="Z53" s="196">
        <f t="shared" si="7"/>
        <v>4</v>
      </c>
      <c r="AA53" s="200">
        <f t="shared" si="8"/>
        <v>0</v>
      </c>
      <c r="AB53" s="200">
        <f t="shared" si="16"/>
        <v>0</v>
      </c>
      <c r="AC53" s="200">
        <f t="shared" si="17"/>
        <v>50</v>
      </c>
      <c r="AD53" s="200">
        <f t="shared" si="18"/>
        <v>50</v>
      </c>
      <c r="AE53" s="200">
        <f t="shared" si="19"/>
        <v>50</v>
      </c>
      <c r="AF53" s="200">
        <f t="shared" si="20"/>
        <v>50</v>
      </c>
      <c r="AG53" s="200">
        <f t="shared" si="14"/>
        <v>0</v>
      </c>
      <c r="AH53" s="200">
        <f t="shared" si="15"/>
        <v>57.142857142857139</v>
      </c>
    </row>
    <row r="54" spans="1:34" s="104" customFormat="1" x14ac:dyDescent="0.4">
      <c r="A54" s="131">
        <v>50</v>
      </c>
      <c r="B54" s="132" t="s">
        <v>44</v>
      </c>
      <c r="C54" s="133" t="s">
        <v>60</v>
      </c>
      <c r="D54" s="132" t="s">
        <v>169</v>
      </c>
      <c r="E54" s="192">
        <v>5</v>
      </c>
      <c r="F54" s="149">
        <v>1</v>
      </c>
      <c r="G54" s="135">
        <v>13.56</v>
      </c>
      <c r="H54" s="209">
        <v>-12497798.960000001</v>
      </c>
      <c r="I54" s="137"/>
      <c r="J54" s="193">
        <f t="shared" si="21"/>
        <v>50</v>
      </c>
      <c r="K54" s="193">
        <f t="shared" si="22"/>
        <v>100</v>
      </c>
      <c r="L54" s="193">
        <f t="shared" si="23"/>
        <v>100</v>
      </c>
      <c r="M54" s="193">
        <f t="shared" si="24"/>
        <v>100</v>
      </c>
      <c r="N54" s="194">
        <f t="shared" si="25"/>
        <v>85.714285714285708</v>
      </c>
      <c r="O54" s="149">
        <v>1</v>
      </c>
      <c r="P54" s="152">
        <f t="shared" si="6"/>
        <v>85.714285714285708</v>
      </c>
      <c r="Q54" s="139">
        <v>-1041483.2466666667</v>
      </c>
      <c r="R54" s="132"/>
      <c r="S54" s="210">
        <v>0</v>
      </c>
      <c r="T54" s="210">
        <v>1</v>
      </c>
      <c r="U54" s="213">
        <v>1</v>
      </c>
      <c r="V54" s="212">
        <v>1</v>
      </c>
      <c r="W54" s="210">
        <v>1</v>
      </c>
      <c r="X54" s="210">
        <v>1</v>
      </c>
      <c r="Y54" s="210">
        <v>1</v>
      </c>
      <c r="Z54" s="196">
        <f t="shared" si="7"/>
        <v>6</v>
      </c>
      <c r="AA54" s="200">
        <f t="shared" si="8"/>
        <v>0</v>
      </c>
      <c r="AB54" s="200">
        <f t="shared" si="16"/>
        <v>50</v>
      </c>
      <c r="AC54" s="200">
        <f t="shared" si="17"/>
        <v>50</v>
      </c>
      <c r="AD54" s="200">
        <f t="shared" si="18"/>
        <v>50</v>
      </c>
      <c r="AE54" s="200">
        <f t="shared" si="19"/>
        <v>50</v>
      </c>
      <c r="AF54" s="200">
        <f t="shared" si="20"/>
        <v>50</v>
      </c>
      <c r="AG54" s="200">
        <f t="shared" si="14"/>
        <v>100</v>
      </c>
      <c r="AH54" s="200">
        <f t="shared" si="15"/>
        <v>85.714285714285708</v>
      </c>
    </row>
    <row r="55" spans="1:34" s="104" customFormat="1" x14ac:dyDescent="0.4">
      <c r="A55" s="131">
        <v>51</v>
      </c>
      <c r="B55" s="132" t="s">
        <v>44</v>
      </c>
      <c r="C55" s="133" t="s">
        <v>61</v>
      </c>
      <c r="D55" s="132" t="s">
        <v>170</v>
      </c>
      <c r="E55" s="192">
        <v>16</v>
      </c>
      <c r="F55" s="149">
        <v>1</v>
      </c>
      <c r="G55" s="135">
        <v>3.08</v>
      </c>
      <c r="H55" s="209">
        <v>-25133073.620000001</v>
      </c>
      <c r="I55" s="137"/>
      <c r="J55" s="193">
        <f t="shared" si="21"/>
        <v>0</v>
      </c>
      <c r="K55" s="193">
        <f t="shared" si="22"/>
        <v>100</v>
      </c>
      <c r="L55" s="193">
        <f t="shared" si="23"/>
        <v>0</v>
      </c>
      <c r="M55" s="193">
        <f t="shared" si="24"/>
        <v>0</v>
      </c>
      <c r="N55" s="194">
        <f t="shared" si="25"/>
        <v>28.571428571428569</v>
      </c>
      <c r="O55" s="149">
        <v>1</v>
      </c>
      <c r="P55" s="148">
        <f t="shared" si="6"/>
        <v>28.571428571428569</v>
      </c>
      <c r="Q55" s="136">
        <v>-2094422.8016666668</v>
      </c>
      <c r="R55" s="132"/>
      <c r="S55" s="210">
        <v>0</v>
      </c>
      <c r="T55" s="210">
        <v>0</v>
      </c>
      <c r="U55" s="213">
        <v>1</v>
      </c>
      <c r="V55" s="212">
        <v>1</v>
      </c>
      <c r="W55" s="210">
        <v>0</v>
      </c>
      <c r="X55" s="210">
        <v>0</v>
      </c>
      <c r="Y55" s="210">
        <v>0</v>
      </c>
      <c r="Z55" s="196">
        <f t="shared" si="7"/>
        <v>2</v>
      </c>
      <c r="AA55" s="200">
        <f t="shared" si="8"/>
        <v>0</v>
      </c>
      <c r="AB55" s="200">
        <f t="shared" si="16"/>
        <v>0</v>
      </c>
      <c r="AC55" s="200">
        <f t="shared" si="17"/>
        <v>50</v>
      </c>
      <c r="AD55" s="200">
        <f t="shared" si="18"/>
        <v>50</v>
      </c>
      <c r="AE55" s="200">
        <f t="shared" si="19"/>
        <v>0</v>
      </c>
      <c r="AF55" s="200">
        <f t="shared" si="20"/>
        <v>0</v>
      </c>
      <c r="AG55" s="200">
        <f t="shared" si="14"/>
        <v>0</v>
      </c>
      <c r="AH55" s="200">
        <f t="shared" si="15"/>
        <v>28.571428571428569</v>
      </c>
    </row>
    <row r="56" spans="1:34" s="104" customFormat="1" x14ac:dyDescent="0.4">
      <c r="A56" s="131">
        <v>52</v>
      </c>
      <c r="B56" s="132" t="s">
        <v>44</v>
      </c>
      <c r="C56" s="133" t="s">
        <v>62</v>
      </c>
      <c r="D56" s="132" t="s">
        <v>171</v>
      </c>
      <c r="E56" s="192">
        <v>5</v>
      </c>
      <c r="F56" s="149">
        <v>1</v>
      </c>
      <c r="G56" s="135">
        <v>8.69</v>
      </c>
      <c r="H56" s="209">
        <v>436704.83</v>
      </c>
      <c r="I56" s="137"/>
      <c r="J56" s="193">
        <f t="shared" si="21"/>
        <v>50</v>
      </c>
      <c r="K56" s="193">
        <f t="shared" si="22"/>
        <v>100</v>
      </c>
      <c r="L56" s="193">
        <f t="shared" si="23"/>
        <v>100</v>
      </c>
      <c r="M56" s="193">
        <f t="shared" si="24"/>
        <v>100</v>
      </c>
      <c r="N56" s="194">
        <f t="shared" si="25"/>
        <v>85.714285714285708</v>
      </c>
      <c r="O56" s="149">
        <v>1</v>
      </c>
      <c r="P56" s="152">
        <f t="shared" si="6"/>
        <v>85.714285714285708</v>
      </c>
      <c r="Q56" s="139">
        <v>36392.069166666668</v>
      </c>
      <c r="R56" s="132"/>
      <c r="S56" s="210">
        <v>0</v>
      </c>
      <c r="T56" s="210">
        <v>1</v>
      </c>
      <c r="U56" s="213">
        <v>1</v>
      </c>
      <c r="V56" s="212">
        <v>1</v>
      </c>
      <c r="W56" s="210">
        <v>1</v>
      </c>
      <c r="X56" s="210">
        <v>1</v>
      </c>
      <c r="Y56" s="210">
        <v>1</v>
      </c>
      <c r="Z56" s="196">
        <f t="shared" si="7"/>
        <v>6</v>
      </c>
      <c r="AA56" s="200">
        <f t="shared" si="8"/>
        <v>0</v>
      </c>
      <c r="AB56" s="200">
        <f t="shared" si="16"/>
        <v>50</v>
      </c>
      <c r="AC56" s="200">
        <f t="shared" si="17"/>
        <v>50</v>
      </c>
      <c r="AD56" s="200">
        <f t="shared" si="18"/>
        <v>50</v>
      </c>
      <c r="AE56" s="200">
        <f t="shared" si="19"/>
        <v>50</v>
      </c>
      <c r="AF56" s="200">
        <f t="shared" si="20"/>
        <v>50</v>
      </c>
      <c r="AG56" s="200">
        <f t="shared" si="14"/>
        <v>100</v>
      </c>
      <c r="AH56" s="200">
        <f t="shared" si="15"/>
        <v>85.714285714285708</v>
      </c>
    </row>
    <row r="57" spans="1:34" s="104" customFormat="1" x14ac:dyDescent="0.4">
      <c r="A57" s="131">
        <v>53</v>
      </c>
      <c r="B57" s="132" t="s">
        <v>63</v>
      </c>
      <c r="C57" s="133" t="s">
        <v>64</v>
      </c>
      <c r="D57" s="132" t="s">
        <v>63</v>
      </c>
      <c r="E57" s="192">
        <v>17</v>
      </c>
      <c r="F57" s="162">
        <v>0</v>
      </c>
      <c r="G57" s="135">
        <v>5</v>
      </c>
      <c r="H57" s="209">
        <v>104376113.15000001</v>
      </c>
      <c r="I57" s="137"/>
      <c r="J57" s="193">
        <f t="shared" si="21"/>
        <v>100</v>
      </c>
      <c r="K57" s="193">
        <f t="shared" si="22"/>
        <v>100</v>
      </c>
      <c r="L57" s="193">
        <f t="shared" si="23"/>
        <v>50</v>
      </c>
      <c r="M57" s="193">
        <f t="shared" si="24"/>
        <v>100</v>
      </c>
      <c r="N57" s="194">
        <f t="shared" si="25"/>
        <v>85.714285714285708</v>
      </c>
      <c r="O57" s="162">
        <v>0</v>
      </c>
      <c r="P57" s="152">
        <f t="shared" si="6"/>
        <v>85.714285714285708</v>
      </c>
      <c r="Q57" s="139">
        <v>8698009.4291666672</v>
      </c>
      <c r="R57" s="132"/>
      <c r="S57" s="210">
        <v>1</v>
      </c>
      <c r="T57" s="210">
        <v>1</v>
      </c>
      <c r="U57" s="213">
        <v>1</v>
      </c>
      <c r="V57" s="212">
        <v>1</v>
      </c>
      <c r="W57" s="210">
        <v>0</v>
      </c>
      <c r="X57" s="210">
        <v>1</v>
      </c>
      <c r="Y57" s="210">
        <v>1</v>
      </c>
      <c r="Z57" s="196">
        <f t="shared" si="7"/>
        <v>6</v>
      </c>
      <c r="AA57" s="200">
        <f t="shared" si="8"/>
        <v>50</v>
      </c>
      <c r="AB57" s="200">
        <f t="shared" si="16"/>
        <v>50</v>
      </c>
      <c r="AC57" s="200">
        <f t="shared" si="17"/>
        <v>50</v>
      </c>
      <c r="AD57" s="200">
        <f t="shared" si="18"/>
        <v>50</v>
      </c>
      <c r="AE57" s="200">
        <f t="shared" si="19"/>
        <v>0</v>
      </c>
      <c r="AF57" s="200">
        <f t="shared" si="20"/>
        <v>50</v>
      </c>
      <c r="AG57" s="200">
        <f t="shared" si="14"/>
        <v>100</v>
      </c>
      <c r="AH57" s="200">
        <f t="shared" si="15"/>
        <v>85.714285714285708</v>
      </c>
    </row>
    <row r="58" spans="1:34" s="104" customFormat="1" x14ac:dyDescent="0.4">
      <c r="A58" s="131">
        <v>54</v>
      </c>
      <c r="B58" s="132" t="s">
        <v>63</v>
      </c>
      <c r="C58" s="133" t="s">
        <v>65</v>
      </c>
      <c r="D58" s="132" t="s">
        <v>172</v>
      </c>
      <c r="E58" s="192">
        <v>13</v>
      </c>
      <c r="F58" s="157">
        <v>2</v>
      </c>
      <c r="G58" s="135">
        <v>0.52</v>
      </c>
      <c r="H58" s="209">
        <v>-24460888.920000002</v>
      </c>
      <c r="I58" s="137"/>
      <c r="J58" s="193">
        <f t="shared" si="21"/>
        <v>100</v>
      </c>
      <c r="K58" s="193">
        <f t="shared" si="22"/>
        <v>100</v>
      </c>
      <c r="L58" s="193">
        <f t="shared" si="23"/>
        <v>0</v>
      </c>
      <c r="M58" s="193">
        <f t="shared" si="24"/>
        <v>100</v>
      </c>
      <c r="N58" s="194">
        <f t="shared" si="25"/>
        <v>71.428571428571431</v>
      </c>
      <c r="O58" s="157">
        <v>2</v>
      </c>
      <c r="P58" s="152">
        <f t="shared" si="6"/>
        <v>71.428571428571431</v>
      </c>
      <c r="Q58" s="136">
        <v>-2038407.4100000001</v>
      </c>
      <c r="R58" s="132"/>
      <c r="S58" s="210">
        <v>1</v>
      </c>
      <c r="T58" s="210">
        <v>1</v>
      </c>
      <c r="U58" s="213">
        <v>1</v>
      </c>
      <c r="V58" s="212">
        <v>1</v>
      </c>
      <c r="W58" s="210">
        <v>0</v>
      </c>
      <c r="X58" s="210">
        <v>0</v>
      </c>
      <c r="Y58" s="210">
        <v>1</v>
      </c>
      <c r="Z58" s="196">
        <f t="shared" si="7"/>
        <v>5</v>
      </c>
      <c r="AA58" s="200">
        <f t="shared" si="8"/>
        <v>50</v>
      </c>
      <c r="AB58" s="200">
        <f t="shared" si="16"/>
        <v>50</v>
      </c>
      <c r="AC58" s="200">
        <f t="shared" si="17"/>
        <v>50</v>
      </c>
      <c r="AD58" s="200">
        <f t="shared" si="18"/>
        <v>50</v>
      </c>
      <c r="AE58" s="200">
        <f t="shared" si="19"/>
        <v>0</v>
      </c>
      <c r="AF58" s="200">
        <f t="shared" si="20"/>
        <v>0</v>
      </c>
      <c r="AG58" s="200">
        <f t="shared" si="14"/>
        <v>100</v>
      </c>
      <c r="AH58" s="200">
        <f t="shared" si="15"/>
        <v>71.428571428571431</v>
      </c>
    </row>
    <row r="59" spans="1:34" s="104" customFormat="1" x14ac:dyDescent="0.4">
      <c r="A59" s="131">
        <v>55</v>
      </c>
      <c r="B59" s="132" t="s">
        <v>63</v>
      </c>
      <c r="C59" s="133" t="s">
        <v>66</v>
      </c>
      <c r="D59" s="132" t="s">
        <v>173</v>
      </c>
      <c r="E59" s="192">
        <v>5</v>
      </c>
      <c r="F59" s="171">
        <v>4</v>
      </c>
      <c r="G59" s="153">
        <v>0.33</v>
      </c>
      <c r="H59" s="209">
        <v>-5896833.79</v>
      </c>
      <c r="I59" s="163" t="s">
        <v>6</v>
      </c>
      <c r="J59" s="193">
        <f t="shared" si="21"/>
        <v>0</v>
      </c>
      <c r="K59" s="193">
        <f t="shared" si="22"/>
        <v>100</v>
      </c>
      <c r="L59" s="193">
        <f t="shared" si="23"/>
        <v>100</v>
      </c>
      <c r="M59" s="193">
        <f t="shared" si="24"/>
        <v>0</v>
      </c>
      <c r="N59" s="194">
        <f t="shared" si="25"/>
        <v>57.142857142857139</v>
      </c>
      <c r="O59" s="171">
        <v>4</v>
      </c>
      <c r="P59" s="152">
        <f t="shared" si="6"/>
        <v>57.142857142857139</v>
      </c>
      <c r="Q59" s="136">
        <v>-491402.81583333336</v>
      </c>
      <c r="R59" s="132"/>
      <c r="S59" s="210">
        <v>0</v>
      </c>
      <c r="T59" s="210">
        <v>0</v>
      </c>
      <c r="U59" s="213">
        <v>1</v>
      </c>
      <c r="V59" s="212">
        <v>1</v>
      </c>
      <c r="W59" s="210">
        <v>1</v>
      </c>
      <c r="X59" s="210">
        <v>1</v>
      </c>
      <c r="Y59" s="210">
        <v>0</v>
      </c>
      <c r="Z59" s="196">
        <f t="shared" si="7"/>
        <v>4</v>
      </c>
      <c r="AA59" s="200">
        <f t="shared" si="8"/>
        <v>0</v>
      </c>
      <c r="AB59" s="200">
        <f t="shared" si="16"/>
        <v>0</v>
      </c>
      <c r="AC59" s="200">
        <f t="shared" si="17"/>
        <v>50</v>
      </c>
      <c r="AD59" s="200">
        <f t="shared" si="18"/>
        <v>50</v>
      </c>
      <c r="AE59" s="200">
        <f t="shared" si="19"/>
        <v>50</v>
      </c>
      <c r="AF59" s="200">
        <f t="shared" si="20"/>
        <v>50</v>
      </c>
      <c r="AG59" s="200">
        <f t="shared" si="14"/>
        <v>0</v>
      </c>
      <c r="AH59" s="200">
        <f t="shared" si="15"/>
        <v>57.142857142857139</v>
      </c>
    </row>
    <row r="60" spans="1:34" s="104" customFormat="1" x14ac:dyDescent="0.4">
      <c r="A60" s="131">
        <v>56</v>
      </c>
      <c r="B60" s="132" t="s">
        <v>63</v>
      </c>
      <c r="C60" s="133" t="s">
        <v>67</v>
      </c>
      <c r="D60" s="132" t="s">
        <v>174</v>
      </c>
      <c r="E60" s="192">
        <v>5</v>
      </c>
      <c r="F60" s="157">
        <v>2</v>
      </c>
      <c r="G60" s="135">
        <v>0.52</v>
      </c>
      <c r="H60" s="209">
        <v>3974073.1</v>
      </c>
      <c r="I60" s="137"/>
      <c r="J60" s="193">
        <f t="shared" si="21"/>
        <v>50</v>
      </c>
      <c r="K60" s="193">
        <f t="shared" si="22"/>
        <v>50</v>
      </c>
      <c r="L60" s="193">
        <f t="shared" si="23"/>
        <v>50</v>
      </c>
      <c r="M60" s="193">
        <f t="shared" si="24"/>
        <v>100</v>
      </c>
      <c r="N60" s="194">
        <f t="shared" si="25"/>
        <v>57.142857142857139</v>
      </c>
      <c r="O60" s="157">
        <v>2</v>
      </c>
      <c r="P60" s="152">
        <f t="shared" si="6"/>
        <v>57.142857142857139</v>
      </c>
      <c r="Q60" s="136">
        <v>331172.75833333336</v>
      </c>
      <c r="R60" s="132"/>
      <c r="S60" s="210">
        <v>0</v>
      </c>
      <c r="T60" s="210">
        <v>1</v>
      </c>
      <c r="U60" s="213">
        <v>0</v>
      </c>
      <c r="V60" s="212">
        <v>1</v>
      </c>
      <c r="W60" s="210">
        <v>1</v>
      </c>
      <c r="X60" s="210">
        <v>0</v>
      </c>
      <c r="Y60" s="210">
        <v>1</v>
      </c>
      <c r="Z60" s="196">
        <f t="shared" si="7"/>
        <v>4</v>
      </c>
      <c r="AA60" s="200">
        <f t="shared" si="8"/>
        <v>0</v>
      </c>
      <c r="AB60" s="200">
        <f t="shared" si="16"/>
        <v>50</v>
      </c>
      <c r="AC60" s="200">
        <f t="shared" si="17"/>
        <v>0</v>
      </c>
      <c r="AD60" s="200">
        <f t="shared" si="18"/>
        <v>50</v>
      </c>
      <c r="AE60" s="200">
        <f t="shared" si="19"/>
        <v>50</v>
      </c>
      <c r="AF60" s="200">
        <f t="shared" si="20"/>
        <v>0</v>
      </c>
      <c r="AG60" s="200">
        <f t="shared" si="14"/>
        <v>100</v>
      </c>
      <c r="AH60" s="200">
        <f t="shared" si="15"/>
        <v>57.142857142857139</v>
      </c>
    </row>
    <row r="61" spans="1:34" s="104" customFormat="1" x14ac:dyDescent="0.4">
      <c r="A61" s="131">
        <v>57</v>
      </c>
      <c r="B61" s="132" t="s">
        <v>63</v>
      </c>
      <c r="C61" s="133" t="s">
        <v>68</v>
      </c>
      <c r="D61" s="132" t="s">
        <v>175</v>
      </c>
      <c r="E61" s="192">
        <v>15</v>
      </c>
      <c r="F61" s="171">
        <v>4</v>
      </c>
      <c r="G61" s="153">
        <v>0.34</v>
      </c>
      <c r="H61" s="209">
        <v>52641895.039999999</v>
      </c>
      <c r="I61" s="163" t="s">
        <v>209</v>
      </c>
      <c r="J61" s="193">
        <f t="shared" si="21"/>
        <v>100</v>
      </c>
      <c r="K61" s="193">
        <f t="shared" si="22"/>
        <v>100</v>
      </c>
      <c r="L61" s="193">
        <f t="shared" si="23"/>
        <v>50</v>
      </c>
      <c r="M61" s="193">
        <f t="shared" si="24"/>
        <v>100</v>
      </c>
      <c r="N61" s="194">
        <f t="shared" si="25"/>
        <v>85.714285714285708</v>
      </c>
      <c r="O61" s="171">
        <v>4</v>
      </c>
      <c r="P61" s="152">
        <f t="shared" si="6"/>
        <v>85.714285714285708</v>
      </c>
      <c r="Q61" s="136">
        <v>4386824.5866666669</v>
      </c>
      <c r="R61" s="132"/>
      <c r="S61" s="210">
        <v>1</v>
      </c>
      <c r="T61" s="210">
        <v>1</v>
      </c>
      <c r="U61" s="213">
        <v>1</v>
      </c>
      <c r="V61" s="212">
        <v>1</v>
      </c>
      <c r="W61" s="210">
        <v>1</v>
      </c>
      <c r="X61" s="210">
        <v>0</v>
      </c>
      <c r="Y61" s="210">
        <v>1</v>
      </c>
      <c r="Z61" s="196">
        <f t="shared" si="7"/>
        <v>6</v>
      </c>
      <c r="AA61" s="200">
        <f t="shared" si="8"/>
        <v>50</v>
      </c>
      <c r="AB61" s="200">
        <f t="shared" si="16"/>
        <v>50</v>
      </c>
      <c r="AC61" s="200">
        <f t="shared" si="17"/>
        <v>50</v>
      </c>
      <c r="AD61" s="200">
        <f t="shared" si="18"/>
        <v>50</v>
      </c>
      <c r="AE61" s="200">
        <f t="shared" si="19"/>
        <v>50</v>
      </c>
      <c r="AF61" s="200">
        <f t="shared" si="20"/>
        <v>0</v>
      </c>
      <c r="AG61" s="200">
        <f t="shared" si="14"/>
        <v>100</v>
      </c>
      <c r="AH61" s="200">
        <f t="shared" si="15"/>
        <v>85.714285714285708</v>
      </c>
    </row>
    <row r="62" spans="1:34" s="104" customFormat="1" x14ac:dyDescent="0.4">
      <c r="A62" s="131">
        <v>58</v>
      </c>
      <c r="B62" s="132" t="s">
        <v>63</v>
      </c>
      <c r="C62" s="133" t="s">
        <v>69</v>
      </c>
      <c r="D62" s="132" t="s">
        <v>176</v>
      </c>
      <c r="E62" s="192">
        <v>5</v>
      </c>
      <c r="F62" s="151">
        <v>1</v>
      </c>
      <c r="G62" s="135">
        <v>4.1900000000000004</v>
      </c>
      <c r="H62" s="209">
        <v>-2763592.78</v>
      </c>
      <c r="I62" s="137"/>
      <c r="J62" s="193">
        <f t="shared" si="21"/>
        <v>100</v>
      </c>
      <c r="K62" s="193">
        <f t="shared" si="22"/>
        <v>100</v>
      </c>
      <c r="L62" s="193">
        <f t="shared" si="23"/>
        <v>100</v>
      </c>
      <c r="M62" s="193">
        <f t="shared" si="24"/>
        <v>100</v>
      </c>
      <c r="N62" s="194">
        <f t="shared" si="25"/>
        <v>100</v>
      </c>
      <c r="O62" s="151">
        <v>1</v>
      </c>
      <c r="P62" s="152">
        <f t="shared" si="6"/>
        <v>100</v>
      </c>
      <c r="Q62" s="139">
        <v>-230299.39833333332</v>
      </c>
      <c r="R62" s="132"/>
      <c r="S62" s="210">
        <v>1</v>
      </c>
      <c r="T62" s="210">
        <v>1</v>
      </c>
      <c r="U62" s="213">
        <v>1</v>
      </c>
      <c r="V62" s="212">
        <v>1</v>
      </c>
      <c r="W62" s="210">
        <v>1</v>
      </c>
      <c r="X62" s="210">
        <v>1</v>
      </c>
      <c r="Y62" s="210">
        <v>1</v>
      </c>
      <c r="Z62" s="196">
        <f t="shared" si="7"/>
        <v>7</v>
      </c>
      <c r="AA62" s="200">
        <f t="shared" si="8"/>
        <v>50</v>
      </c>
      <c r="AB62" s="200">
        <f t="shared" si="16"/>
        <v>50</v>
      </c>
      <c r="AC62" s="200">
        <f t="shared" si="17"/>
        <v>50</v>
      </c>
      <c r="AD62" s="200">
        <f t="shared" si="18"/>
        <v>50</v>
      </c>
      <c r="AE62" s="200">
        <f t="shared" si="19"/>
        <v>50</v>
      </c>
      <c r="AF62" s="200">
        <f t="shared" si="20"/>
        <v>50</v>
      </c>
      <c r="AG62" s="200">
        <f t="shared" si="14"/>
        <v>100</v>
      </c>
      <c r="AH62" s="200">
        <f t="shared" si="15"/>
        <v>100</v>
      </c>
    </row>
    <row r="63" spans="1:34" s="104" customFormat="1" x14ac:dyDescent="0.4">
      <c r="A63" s="131">
        <v>59</v>
      </c>
      <c r="B63" s="132" t="s">
        <v>63</v>
      </c>
      <c r="C63" s="133" t="s">
        <v>70</v>
      </c>
      <c r="D63" s="132" t="s">
        <v>177</v>
      </c>
      <c r="E63" s="192">
        <v>2</v>
      </c>
      <c r="F63" s="173">
        <v>5</v>
      </c>
      <c r="G63" s="153">
        <v>0.44</v>
      </c>
      <c r="H63" s="209">
        <v>-1830478.31</v>
      </c>
      <c r="I63" s="163" t="s">
        <v>6</v>
      </c>
      <c r="J63" s="193">
        <f t="shared" si="21"/>
        <v>50</v>
      </c>
      <c r="K63" s="193">
        <f t="shared" si="22"/>
        <v>50</v>
      </c>
      <c r="L63" s="193">
        <f t="shared" si="23"/>
        <v>100</v>
      </c>
      <c r="M63" s="193">
        <f t="shared" si="24"/>
        <v>0</v>
      </c>
      <c r="N63" s="194">
        <f t="shared" si="25"/>
        <v>57.142857142857139</v>
      </c>
      <c r="O63" s="173">
        <v>5</v>
      </c>
      <c r="P63" s="152">
        <f t="shared" si="6"/>
        <v>57.142857142857139</v>
      </c>
      <c r="Q63" s="136">
        <v>-152539.85916666666</v>
      </c>
      <c r="R63" s="132"/>
      <c r="S63" s="210">
        <v>0</v>
      </c>
      <c r="T63" s="210">
        <v>1</v>
      </c>
      <c r="U63" s="213">
        <v>1</v>
      </c>
      <c r="V63" s="212">
        <v>0</v>
      </c>
      <c r="W63" s="210">
        <v>1</v>
      </c>
      <c r="X63" s="210">
        <v>1</v>
      </c>
      <c r="Y63" s="210">
        <v>0</v>
      </c>
      <c r="Z63" s="196">
        <f t="shared" si="7"/>
        <v>4</v>
      </c>
      <c r="AA63" s="200">
        <f t="shared" si="8"/>
        <v>0</v>
      </c>
      <c r="AB63" s="200">
        <f t="shared" si="16"/>
        <v>50</v>
      </c>
      <c r="AC63" s="200">
        <f t="shared" si="17"/>
        <v>50</v>
      </c>
      <c r="AD63" s="200">
        <f t="shared" si="18"/>
        <v>0</v>
      </c>
      <c r="AE63" s="200">
        <f t="shared" si="19"/>
        <v>50</v>
      </c>
      <c r="AF63" s="200">
        <f t="shared" si="20"/>
        <v>50</v>
      </c>
      <c r="AG63" s="200">
        <f t="shared" si="14"/>
        <v>0</v>
      </c>
      <c r="AH63" s="200">
        <f t="shared" si="15"/>
        <v>57.142857142857139</v>
      </c>
    </row>
    <row r="64" spans="1:34" s="104" customFormat="1" x14ac:dyDescent="0.4">
      <c r="A64" s="131">
        <v>60</v>
      </c>
      <c r="B64" s="132" t="s">
        <v>63</v>
      </c>
      <c r="C64" s="133" t="s">
        <v>71</v>
      </c>
      <c r="D64" s="132" t="s">
        <v>178</v>
      </c>
      <c r="E64" s="192">
        <v>6</v>
      </c>
      <c r="F64" s="147">
        <v>1</v>
      </c>
      <c r="G64" s="135">
        <v>1.43</v>
      </c>
      <c r="H64" s="209">
        <v>-9741108.7799999993</v>
      </c>
      <c r="I64" s="137"/>
      <c r="J64" s="193">
        <f t="shared" si="21"/>
        <v>0</v>
      </c>
      <c r="K64" s="193">
        <f t="shared" si="22"/>
        <v>100</v>
      </c>
      <c r="L64" s="193">
        <f t="shared" si="23"/>
        <v>0</v>
      </c>
      <c r="M64" s="193">
        <f t="shared" si="24"/>
        <v>0</v>
      </c>
      <c r="N64" s="194">
        <f t="shared" si="25"/>
        <v>28.571428571428569</v>
      </c>
      <c r="O64" s="147">
        <v>1</v>
      </c>
      <c r="P64" s="148">
        <f t="shared" si="6"/>
        <v>28.571428571428569</v>
      </c>
      <c r="Q64" s="136">
        <v>-811759.06499999994</v>
      </c>
      <c r="R64" s="132"/>
      <c r="S64" s="210">
        <v>0</v>
      </c>
      <c r="T64" s="210">
        <v>0</v>
      </c>
      <c r="U64" s="213">
        <v>1</v>
      </c>
      <c r="V64" s="212">
        <v>1</v>
      </c>
      <c r="W64" s="210">
        <v>0</v>
      </c>
      <c r="X64" s="210">
        <v>0</v>
      </c>
      <c r="Y64" s="210">
        <v>0</v>
      </c>
      <c r="Z64" s="196">
        <f t="shared" si="7"/>
        <v>2</v>
      </c>
      <c r="AA64" s="200">
        <f t="shared" si="8"/>
        <v>0</v>
      </c>
      <c r="AB64" s="200">
        <f t="shared" si="16"/>
        <v>0</v>
      </c>
      <c r="AC64" s="200">
        <f t="shared" si="17"/>
        <v>50</v>
      </c>
      <c r="AD64" s="200">
        <f t="shared" si="18"/>
        <v>50</v>
      </c>
      <c r="AE64" s="200">
        <f t="shared" si="19"/>
        <v>0</v>
      </c>
      <c r="AF64" s="200">
        <f t="shared" si="20"/>
        <v>0</v>
      </c>
      <c r="AG64" s="200">
        <f t="shared" si="14"/>
        <v>0</v>
      </c>
      <c r="AH64" s="200">
        <f t="shared" si="15"/>
        <v>28.571428571428569</v>
      </c>
    </row>
    <row r="65" spans="1:34" s="104" customFormat="1" x14ac:dyDescent="0.4">
      <c r="A65" s="131">
        <v>61</v>
      </c>
      <c r="B65" s="132" t="s">
        <v>63</v>
      </c>
      <c r="C65" s="133" t="s">
        <v>72</v>
      </c>
      <c r="D65" s="132" t="s">
        <v>179</v>
      </c>
      <c r="E65" s="192">
        <v>5</v>
      </c>
      <c r="F65" s="149">
        <v>1</v>
      </c>
      <c r="G65" s="135">
        <v>1.32</v>
      </c>
      <c r="H65" s="209">
        <v>-6179607.7999999998</v>
      </c>
      <c r="I65" s="137"/>
      <c r="J65" s="193">
        <f t="shared" si="21"/>
        <v>0</v>
      </c>
      <c r="K65" s="193">
        <f t="shared" si="22"/>
        <v>100</v>
      </c>
      <c r="L65" s="193">
        <f t="shared" si="23"/>
        <v>0</v>
      </c>
      <c r="M65" s="193">
        <f t="shared" si="24"/>
        <v>100</v>
      </c>
      <c r="N65" s="194">
        <f t="shared" si="25"/>
        <v>42.857142857142854</v>
      </c>
      <c r="O65" s="149">
        <v>1</v>
      </c>
      <c r="P65" s="148">
        <f t="shared" si="6"/>
        <v>42.857142857142854</v>
      </c>
      <c r="Q65" s="136">
        <v>-514967.31666666665</v>
      </c>
      <c r="R65" s="132"/>
      <c r="S65" s="210">
        <v>0</v>
      </c>
      <c r="T65" s="210">
        <v>0</v>
      </c>
      <c r="U65" s="213">
        <v>1</v>
      </c>
      <c r="V65" s="212">
        <v>1</v>
      </c>
      <c r="W65" s="210">
        <v>0</v>
      </c>
      <c r="X65" s="210">
        <v>0</v>
      </c>
      <c r="Y65" s="210">
        <v>1</v>
      </c>
      <c r="Z65" s="196">
        <f t="shared" si="7"/>
        <v>3</v>
      </c>
      <c r="AA65" s="200">
        <f t="shared" si="8"/>
        <v>0</v>
      </c>
      <c r="AB65" s="200">
        <f t="shared" si="16"/>
        <v>0</v>
      </c>
      <c r="AC65" s="200">
        <f t="shared" si="17"/>
        <v>50</v>
      </c>
      <c r="AD65" s="200">
        <f t="shared" si="18"/>
        <v>50</v>
      </c>
      <c r="AE65" s="200">
        <f t="shared" si="19"/>
        <v>0</v>
      </c>
      <c r="AF65" s="200">
        <f t="shared" si="20"/>
        <v>0</v>
      </c>
      <c r="AG65" s="200">
        <f t="shared" si="14"/>
        <v>100</v>
      </c>
      <c r="AH65" s="200">
        <f t="shared" si="15"/>
        <v>42.857142857142854</v>
      </c>
    </row>
    <row r="66" spans="1:34" s="104" customFormat="1" x14ac:dyDescent="0.4">
      <c r="A66" s="131">
        <v>62</v>
      </c>
      <c r="B66" s="132" t="s">
        <v>73</v>
      </c>
      <c r="C66" s="133" t="s">
        <v>74</v>
      </c>
      <c r="D66" s="132" t="s">
        <v>73</v>
      </c>
      <c r="E66" s="192">
        <v>16</v>
      </c>
      <c r="F66" s="149">
        <v>1</v>
      </c>
      <c r="G66" s="135">
        <v>2.04</v>
      </c>
      <c r="H66" s="209">
        <v>8067690.6399999997</v>
      </c>
      <c r="I66" s="137"/>
      <c r="J66" s="193">
        <f t="shared" si="21"/>
        <v>50</v>
      </c>
      <c r="K66" s="193">
        <f t="shared" si="22"/>
        <v>100</v>
      </c>
      <c r="L66" s="193">
        <f t="shared" si="23"/>
        <v>0</v>
      </c>
      <c r="M66" s="193">
        <f t="shared" si="24"/>
        <v>100</v>
      </c>
      <c r="N66" s="194">
        <f t="shared" si="25"/>
        <v>57.142857142857139</v>
      </c>
      <c r="O66" s="149">
        <v>1</v>
      </c>
      <c r="P66" s="152">
        <f t="shared" si="6"/>
        <v>57.142857142857139</v>
      </c>
      <c r="Q66" s="136">
        <v>672307.55333333334</v>
      </c>
      <c r="R66" s="132"/>
      <c r="S66" s="210">
        <v>0</v>
      </c>
      <c r="T66" s="210">
        <v>1</v>
      </c>
      <c r="U66" s="213">
        <v>1</v>
      </c>
      <c r="V66" s="212">
        <v>1</v>
      </c>
      <c r="W66" s="210">
        <v>0</v>
      </c>
      <c r="X66" s="210">
        <v>0</v>
      </c>
      <c r="Y66" s="210">
        <v>1</v>
      </c>
      <c r="Z66" s="196">
        <f t="shared" si="7"/>
        <v>4</v>
      </c>
      <c r="AA66" s="200">
        <f t="shared" si="8"/>
        <v>0</v>
      </c>
      <c r="AB66" s="200">
        <f t="shared" si="16"/>
        <v>50</v>
      </c>
      <c r="AC66" s="200">
        <f t="shared" si="17"/>
        <v>50</v>
      </c>
      <c r="AD66" s="200">
        <f t="shared" si="18"/>
        <v>50</v>
      </c>
      <c r="AE66" s="200">
        <f t="shared" si="19"/>
        <v>0</v>
      </c>
      <c r="AF66" s="200">
        <f t="shared" si="20"/>
        <v>0</v>
      </c>
      <c r="AG66" s="200">
        <f t="shared" si="14"/>
        <v>100</v>
      </c>
      <c r="AH66" s="200">
        <f t="shared" si="15"/>
        <v>57.142857142857139</v>
      </c>
    </row>
    <row r="67" spans="1:34" s="104" customFormat="1" x14ac:dyDescent="0.4">
      <c r="A67" s="131">
        <v>63</v>
      </c>
      <c r="B67" s="132" t="s">
        <v>73</v>
      </c>
      <c r="C67" s="133" t="s">
        <v>75</v>
      </c>
      <c r="D67" s="132" t="s">
        <v>180</v>
      </c>
      <c r="E67" s="192">
        <v>10</v>
      </c>
      <c r="F67" s="149">
        <v>1</v>
      </c>
      <c r="G67" s="135">
        <v>1.36</v>
      </c>
      <c r="H67" s="209">
        <v>-19364903.789999999</v>
      </c>
      <c r="I67" s="137"/>
      <c r="J67" s="193">
        <f t="shared" si="21"/>
        <v>50</v>
      </c>
      <c r="K67" s="193">
        <f t="shared" si="22"/>
        <v>100</v>
      </c>
      <c r="L67" s="193">
        <f t="shared" si="23"/>
        <v>100</v>
      </c>
      <c r="M67" s="193">
        <f t="shared" si="24"/>
        <v>100</v>
      </c>
      <c r="N67" s="194">
        <f t="shared" si="25"/>
        <v>85.714285714285708</v>
      </c>
      <c r="O67" s="149">
        <v>1</v>
      </c>
      <c r="P67" s="152">
        <f t="shared" si="6"/>
        <v>85.714285714285708</v>
      </c>
      <c r="Q67" s="136">
        <v>-1613741.9824999999</v>
      </c>
      <c r="R67" s="132"/>
      <c r="S67" s="210">
        <v>0</v>
      </c>
      <c r="T67" s="210">
        <v>1</v>
      </c>
      <c r="U67" s="213">
        <v>1</v>
      </c>
      <c r="V67" s="212">
        <v>1</v>
      </c>
      <c r="W67" s="210">
        <v>1</v>
      </c>
      <c r="X67" s="210">
        <v>1</v>
      </c>
      <c r="Y67" s="210">
        <v>1</v>
      </c>
      <c r="Z67" s="196">
        <f t="shared" si="7"/>
        <v>6</v>
      </c>
      <c r="AA67" s="200">
        <f t="shared" si="8"/>
        <v>0</v>
      </c>
      <c r="AB67" s="200">
        <f t="shared" si="16"/>
        <v>50</v>
      </c>
      <c r="AC67" s="200">
        <f t="shared" si="17"/>
        <v>50</v>
      </c>
      <c r="AD67" s="200">
        <f t="shared" si="18"/>
        <v>50</v>
      </c>
      <c r="AE67" s="200">
        <f t="shared" si="19"/>
        <v>50</v>
      </c>
      <c r="AF67" s="200">
        <f t="shared" si="20"/>
        <v>50</v>
      </c>
      <c r="AG67" s="200">
        <f t="shared" si="14"/>
        <v>100</v>
      </c>
      <c r="AH67" s="200">
        <f t="shared" si="15"/>
        <v>85.714285714285708</v>
      </c>
    </row>
    <row r="68" spans="1:34" s="104" customFormat="1" x14ac:dyDescent="0.4">
      <c r="A68" s="131">
        <v>64</v>
      </c>
      <c r="B68" s="132" t="s">
        <v>73</v>
      </c>
      <c r="C68" s="133" t="s">
        <v>76</v>
      </c>
      <c r="D68" s="132" t="s">
        <v>181</v>
      </c>
      <c r="E68" s="192">
        <v>6</v>
      </c>
      <c r="F68" s="151">
        <v>1</v>
      </c>
      <c r="G68" s="135">
        <v>2.38</v>
      </c>
      <c r="H68" s="209">
        <v>-11273575.27</v>
      </c>
      <c r="I68" s="137"/>
      <c r="J68" s="193">
        <f t="shared" si="21"/>
        <v>50</v>
      </c>
      <c r="K68" s="193">
        <f t="shared" si="22"/>
        <v>100</v>
      </c>
      <c r="L68" s="193">
        <f t="shared" si="23"/>
        <v>0</v>
      </c>
      <c r="M68" s="193">
        <f t="shared" si="24"/>
        <v>0</v>
      </c>
      <c r="N68" s="194">
        <f t="shared" si="25"/>
        <v>42.857142857142854</v>
      </c>
      <c r="O68" s="151">
        <v>1</v>
      </c>
      <c r="P68" s="148">
        <f t="shared" si="6"/>
        <v>42.857142857142854</v>
      </c>
      <c r="Q68" s="136">
        <v>-939464.60583333333</v>
      </c>
      <c r="R68" s="132"/>
      <c r="S68" s="210">
        <v>0</v>
      </c>
      <c r="T68" s="210">
        <v>1</v>
      </c>
      <c r="U68" s="213">
        <v>1</v>
      </c>
      <c r="V68" s="212">
        <v>1</v>
      </c>
      <c r="W68" s="210">
        <v>0</v>
      </c>
      <c r="X68" s="210">
        <v>0</v>
      </c>
      <c r="Y68" s="210">
        <v>0</v>
      </c>
      <c r="Z68" s="196">
        <f t="shared" si="7"/>
        <v>3</v>
      </c>
      <c r="AA68" s="200">
        <f t="shared" si="8"/>
        <v>0</v>
      </c>
      <c r="AB68" s="200">
        <f t="shared" si="16"/>
        <v>50</v>
      </c>
      <c r="AC68" s="200">
        <f t="shared" si="17"/>
        <v>50</v>
      </c>
      <c r="AD68" s="200">
        <f t="shared" si="18"/>
        <v>50</v>
      </c>
      <c r="AE68" s="200">
        <f t="shared" si="19"/>
        <v>0</v>
      </c>
      <c r="AF68" s="200">
        <f t="shared" si="20"/>
        <v>0</v>
      </c>
      <c r="AG68" s="200">
        <f t="shared" si="14"/>
        <v>0</v>
      </c>
      <c r="AH68" s="200">
        <f t="shared" si="15"/>
        <v>42.857142857142854</v>
      </c>
    </row>
    <row r="69" spans="1:34" s="104" customFormat="1" x14ac:dyDescent="0.4">
      <c r="A69" s="131">
        <v>65</v>
      </c>
      <c r="B69" s="132" t="s">
        <v>73</v>
      </c>
      <c r="C69" s="133" t="s">
        <v>77</v>
      </c>
      <c r="D69" s="132" t="s">
        <v>182</v>
      </c>
      <c r="E69" s="192">
        <v>12</v>
      </c>
      <c r="F69" s="134">
        <v>2</v>
      </c>
      <c r="G69" s="135">
        <v>0.9</v>
      </c>
      <c r="H69" s="209">
        <v>-1588828.99</v>
      </c>
      <c r="I69" s="137"/>
      <c r="J69" s="193">
        <f t="shared" ref="J69:J92" si="26">AA69+AB69</f>
        <v>100</v>
      </c>
      <c r="K69" s="193">
        <f t="shared" ref="K69:K92" si="27">AC69+AD69</f>
        <v>100</v>
      </c>
      <c r="L69" s="193">
        <f t="shared" ref="L69:L92" si="28">AE69+AF69</f>
        <v>50</v>
      </c>
      <c r="M69" s="193">
        <f t="shared" ref="M69:M92" si="29">AG69</f>
        <v>100</v>
      </c>
      <c r="N69" s="194">
        <f t="shared" ref="N69:N92" si="30">(S69+T69+U69+V69+W69+X69+Y69)/7*100</f>
        <v>85.714285714285708</v>
      </c>
      <c r="O69" s="134">
        <v>2</v>
      </c>
      <c r="P69" s="152">
        <f t="shared" si="6"/>
        <v>85.714285714285708</v>
      </c>
      <c r="Q69" s="139">
        <v>-132402.41583333333</v>
      </c>
      <c r="R69" s="132"/>
      <c r="S69" s="210">
        <v>1</v>
      </c>
      <c r="T69" s="210">
        <v>1</v>
      </c>
      <c r="U69" s="213">
        <v>1</v>
      </c>
      <c r="V69" s="212">
        <v>1</v>
      </c>
      <c r="W69" s="210">
        <v>1</v>
      </c>
      <c r="X69" s="210">
        <v>0</v>
      </c>
      <c r="Y69" s="210">
        <v>1</v>
      </c>
      <c r="Z69" s="196">
        <f t="shared" si="7"/>
        <v>6</v>
      </c>
      <c r="AA69" s="200">
        <f t="shared" si="8"/>
        <v>50</v>
      </c>
      <c r="AB69" s="200">
        <f t="shared" si="16"/>
        <v>50</v>
      </c>
      <c r="AC69" s="200">
        <f t="shared" si="17"/>
        <v>50</v>
      </c>
      <c r="AD69" s="200">
        <f t="shared" si="18"/>
        <v>50</v>
      </c>
      <c r="AE69" s="200">
        <f t="shared" si="19"/>
        <v>50</v>
      </c>
      <c r="AF69" s="200">
        <f t="shared" si="20"/>
        <v>0</v>
      </c>
      <c r="AG69" s="200">
        <f t="shared" si="14"/>
        <v>100</v>
      </c>
      <c r="AH69" s="200">
        <f t="shared" si="15"/>
        <v>85.714285714285708</v>
      </c>
    </row>
    <row r="70" spans="1:34" s="104" customFormat="1" x14ac:dyDescent="0.4">
      <c r="A70" s="131">
        <v>66</v>
      </c>
      <c r="B70" s="132" t="s">
        <v>73</v>
      </c>
      <c r="C70" s="133" t="s">
        <v>78</v>
      </c>
      <c r="D70" s="132" t="s">
        <v>183</v>
      </c>
      <c r="E70" s="192">
        <v>10</v>
      </c>
      <c r="F70" s="147">
        <v>1</v>
      </c>
      <c r="G70" s="135">
        <v>1.71</v>
      </c>
      <c r="H70" s="209">
        <v>-2246904.0099999998</v>
      </c>
      <c r="I70" s="137"/>
      <c r="J70" s="193">
        <f t="shared" si="26"/>
        <v>0</v>
      </c>
      <c r="K70" s="193">
        <f t="shared" si="27"/>
        <v>0</v>
      </c>
      <c r="L70" s="193">
        <f t="shared" si="28"/>
        <v>0</v>
      </c>
      <c r="M70" s="193">
        <f t="shared" si="29"/>
        <v>0</v>
      </c>
      <c r="N70" s="194">
        <f t="shared" si="30"/>
        <v>0</v>
      </c>
      <c r="O70" s="147">
        <v>1</v>
      </c>
      <c r="P70" s="148">
        <f t="shared" ref="P70:P92" si="31">N70</f>
        <v>0</v>
      </c>
      <c r="Q70" s="136">
        <v>-187242.00083333332</v>
      </c>
      <c r="R70" s="132"/>
      <c r="S70" s="210">
        <v>0</v>
      </c>
      <c r="T70" s="210">
        <v>0</v>
      </c>
      <c r="U70" s="213">
        <v>0</v>
      </c>
      <c r="V70" s="212">
        <v>0</v>
      </c>
      <c r="W70" s="210">
        <v>0</v>
      </c>
      <c r="X70" s="210">
        <v>0</v>
      </c>
      <c r="Y70" s="210">
        <v>0</v>
      </c>
      <c r="Z70" s="196">
        <f t="shared" ref="Z70:Z92" si="32">S70+T70+U70+V70+W70+X70+Y70</f>
        <v>0</v>
      </c>
      <c r="AA70" s="200">
        <f t="shared" ref="AA70:AA92" si="33">IF(S70=1,50,0)</f>
        <v>0</v>
      </c>
      <c r="AB70" s="200">
        <f t="shared" si="16"/>
        <v>0</v>
      </c>
      <c r="AC70" s="200">
        <f t="shared" si="17"/>
        <v>0</v>
      </c>
      <c r="AD70" s="200">
        <f t="shared" si="18"/>
        <v>0</v>
      </c>
      <c r="AE70" s="200">
        <f t="shared" si="19"/>
        <v>0</v>
      </c>
      <c r="AF70" s="200">
        <f t="shared" si="20"/>
        <v>0</v>
      </c>
      <c r="AG70" s="200">
        <f t="shared" ref="AG70:AG92" si="34">IF(Y70=1,100,0)</f>
        <v>0</v>
      </c>
      <c r="AH70" s="200">
        <f t="shared" ref="AH70:AH92" si="35">Z70/7*100</f>
        <v>0</v>
      </c>
    </row>
    <row r="71" spans="1:34" s="104" customFormat="1" x14ac:dyDescent="0.4">
      <c r="A71" s="131">
        <v>67</v>
      </c>
      <c r="B71" s="132" t="s">
        <v>73</v>
      </c>
      <c r="C71" s="133" t="s">
        <v>79</v>
      </c>
      <c r="D71" s="132" t="s">
        <v>184</v>
      </c>
      <c r="E71" s="192">
        <v>5</v>
      </c>
      <c r="F71" s="149">
        <v>1</v>
      </c>
      <c r="G71" s="135">
        <v>1.25</v>
      </c>
      <c r="H71" s="209">
        <v>-11738318.4</v>
      </c>
      <c r="I71" s="137"/>
      <c r="J71" s="193">
        <f t="shared" si="26"/>
        <v>50</v>
      </c>
      <c r="K71" s="193">
        <f t="shared" si="27"/>
        <v>50</v>
      </c>
      <c r="L71" s="193">
        <f t="shared" si="28"/>
        <v>0</v>
      </c>
      <c r="M71" s="193">
        <f t="shared" si="29"/>
        <v>0</v>
      </c>
      <c r="N71" s="194">
        <f t="shared" si="30"/>
        <v>28.571428571428569</v>
      </c>
      <c r="O71" s="149">
        <v>1</v>
      </c>
      <c r="P71" s="148">
        <f t="shared" si="31"/>
        <v>28.571428571428569</v>
      </c>
      <c r="Q71" s="139">
        <v>-978193.20000000007</v>
      </c>
      <c r="R71" s="132"/>
      <c r="S71" s="210">
        <v>0</v>
      </c>
      <c r="T71" s="210">
        <v>1</v>
      </c>
      <c r="U71" s="213">
        <v>0</v>
      </c>
      <c r="V71" s="212">
        <v>1</v>
      </c>
      <c r="W71" s="210">
        <v>0</v>
      </c>
      <c r="X71" s="210">
        <v>0</v>
      </c>
      <c r="Y71" s="210">
        <v>0</v>
      </c>
      <c r="Z71" s="196">
        <f t="shared" si="32"/>
        <v>2</v>
      </c>
      <c r="AA71" s="200">
        <f t="shared" si="33"/>
        <v>0</v>
      </c>
      <c r="AB71" s="200">
        <f t="shared" si="16"/>
        <v>50</v>
      </c>
      <c r="AC71" s="200">
        <f t="shared" si="17"/>
        <v>0</v>
      </c>
      <c r="AD71" s="200">
        <f t="shared" si="18"/>
        <v>50</v>
      </c>
      <c r="AE71" s="200">
        <f t="shared" si="19"/>
        <v>0</v>
      </c>
      <c r="AF71" s="200">
        <f t="shared" si="20"/>
        <v>0</v>
      </c>
      <c r="AG71" s="200">
        <f t="shared" si="34"/>
        <v>0</v>
      </c>
      <c r="AH71" s="200">
        <f t="shared" si="35"/>
        <v>28.571428571428569</v>
      </c>
    </row>
    <row r="72" spans="1:34" s="104" customFormat="1" x14ac:dyDescent="0.4">
      <c r="A72" s="131">
        <v>68</v>
      </c>
      <c r="B72" s="132" t="s">
        <v>80</v>
      </c>
      <c r="C72" s="133" t="s">
        <v>81</v>
      </c>
      <c r="D72" s="132" t="s">
        <v>80</v>
      </c>
      <c r="E72" s="192">
        <v>20</v>
      </c>
      <c r="F72" s="162">
        <v>0</v>
      </c>
      <c r="G72" s="135">
        <v>1.54</v>
      </c>
      <c r="H72" s="209">
        <v>149277284.09</v>
      </c>
      <c r="I72" s="137"/>
      <c r="J72" s="193">
        <f t="shared" si="26"/>
        <v>100</v>
      </c>
      <c r="K72" s="193">
        <f t="shared" si="27"/>
        <v>100</v>
      </c>
      <c r="L72" s="193">
        <f t="shared" si="28"/>
        <v>50</v>
      </c>
      <c r="M72" s="193">
        <f t="shared" si="29"/>
        <v>100</v>
      </c>
      <c r="N72" s="194">
        <f t="shared" si="30"/>
        <v>85.714285714285708</v>
      </c>
      <c r="O72" s="162">
        <v>0</v>
      </c>
      <c r="P72" s="152">
        <f t="shared" si="31"/>
        <v>85.714285714285708</v>
      </c>
      <c r="Q72" s="136">
        <v>12439773.674166666</v>
      </c>
      <c r="R72" s="132"/>
      <c r="S72" s="210">
        <v>1</v>
      </c>
      <c r="T72" s="210">
        <v>1</v>
      </c>
      <c r="U72" s="213">
        <v>1</v>
      </c>
      <c r="V72" s="212">
        <v>1</v>
      </c>
      <c r="W72" s="210">
        <v>0</v>
      </c>
      <c r="X72" s="210">
        <v>1</v>
      </c>
      <c r="Y72" s="210">
        <v>1</v>
      </c>
      <c r="Z72" s="196">
        <f t="shared" si="32"/>
        <v>6</v>
      </c>
      <c r="AA72" s="200">
        <f t="shared" si="33"/>
        <v>50</v>
      </c>
      <c r="AB72" s="200">
        <f t="shared" si="16"/>
        <v>50</v>
      </c>
      <c r="AC72" s="200">
        <f t="shared" si="17"/>
        <v>50</v>
      </c>
      <c r="AD72" s="200">
        <f t="shared" si="18"/>
        <v>50</v>
      </c>
      <c r="AE72" s="200">
        <f t="shared" si="19"/>
        <v>0</v>
      </c>
      <c r="AF72" s="200">
        <f t="shared" si="20"/>
        <v>50</v>
      </c>
      <c r="AG72" s="200">
        <f t="shared" si="34"/>
        <v>100</v>
      </c>
      <c r="AH72" s="200">
        <f t="shared" si="35"/>
        <v>85.714285714285708</v>
      </c>
    </row>
    <row r="73" spans="1:34" s="104" customFormat="1" x14ac:dyDescent="0.4">
      <c r="A73" s="131">
        <v>69</v>
      </c>
      <c r="B73" s="132" t="s">
        <v>80</v>
      </c>
      <c r="C73" s="133" t="s">
        <v>82</v>
      </c>
      <c r="D73" s="132" t="s">
        <v>185</v>
      </c>
      <c r="E73" s="192">
        <v>10</v>
      </c>
      <c r="F73" s="158">
        <v>6</v>
      </c>
      <c r="G73" s="135">
        <v>0.57999999999999996</v>
      </c>
      <c r="H73" s="209">
        <v>-8221075.6799999997</v>
      </c>
      <c r="I73" s="163" t="s">
        <v>6</v>
      </c>
      <c r="J73" s="193">
        <f t="shared" si="26"/>
        <v>50</v>
      </c>
      <c r="K73" s="193">
        <f t="shared" si="27"/>
        <v>100</v>
      </c>
      <c r="L73" s="193">
        <f t="shared" si="28"/>
        <v>50</v>
      </c>
      <c r="M73" s="193">
        <f t="shared" si="29"/>
        <v>100</v>
      </c>
      <c r="N73" s="194">
        <f t="shared" si="30"/>
        <v>71.428571428571431</v>
      </c>
      <c r="O73" s="158">
        <v>6</v>
      </c>
      <c r="P73" s="152">
        <f t="shared" si="31"/>
        <v>71.428571428571431</v>
      </c>
      <c r="Q73" s="136">
        <v>-685089.64</v>
      </c>
      <c r="R73" s="132"/>
      <c r="S73" s="210">
        <v>0</v>
      </c>
      <c r="T73" s="210">
        <v>1</v>
      </c>
      <c r="U73" s="213">
        <v>1</v>
      </c>
      <c r="V73" s="212">
        <v>1</v>
      </c>
      <c r="W73" s="210">
        <v>1</v>
      </c>
      <c r="X73" s="210">
        <v>0</v>
      </c>
      <c r="Y73" s="210">
        <v>1</v>
      </c>
      <c r="Z73" s="196">
        <f t="shared" si="32"/>
        <v>5</v>
      </c>
      <c r="AA73" s="200">
        <f t="shared" si="33"/>
        <v>0</v>
      </c>
      <c r="AB73" s="200">
        <f t="shared" si="16"/>
        <v>50</v>
      </c>
      <c r="AC73" s="200">
        <f t="shared" si="17"/>
        <v>50</v>
      </c>
      <c r="AD73" s="200">
        <f t="shared" si="18"/>
        <v>50</v>
      </c>
      <c r="AE73" s="200">
        <f t="shared" si="19"/>
        <v>50</v>
      </c>
      <c r="AF73" s="200">
        <f t="shared" si="20"/>
        <v>0</v>
      </c>
      <c r="AG73" s="200">
        <f t="shared" si="34"/>
        <v>100</v>
      </c>
      <c r="AH73" s="200">
        <f t="shared" si="35"/>
        <v>71.428571428571431</v>
      </c>
    </row>
    <row r="74" spans="1:34" s="104" customFormat="1" x14ac:dyDescent="0.4">
      <c r="A74" s="131">
        <v>70</v>
      </c>
      <c r="B74" s="132" t="s">
        <v>80</v>
      </c>
      <c r="C74" s="133" t="s">
        <v>83</v>
      </c>
      <c r="D74" s="132" t="s">
        <v>186</v>
      </c>
      <c r="E74" s="192">
        <v>9</v>
      </c>
      <c r="F74" s="173">
        <v>5</v>
      </c>
      <c r="G74" s="153">
        <v>0.31</v>
      </c>
      <c r="H74" s="209">
        <v>5318498.8499999996</v>
      </c>
      <c r="I74" s="163" t="s">
        <v>209</v>
      </c>
      <c r="J74" s="193">
        <f t="shared" si="26"/>
        <v>50</v>
      </c>
      <c r="K74" s="193">
        <f t="shared" si="27"/>
        <v>100</v>
      </c>
      <c r="L74" s="193">
        <f t="shared" si="28"/>
        <v>0</v>
      </c>
      <c r="M74" s="193">
        <f t="shared" si="29"/>
        <v>0</v>
      </c>
      <c r="N74" s="194">
        <f t="shared" si="30"/>
        <v>42.857142857142854</v>
      </c>
      <c r="O74" s="173">
        <v>5</v>
      </c>
      <c r="P74" s="148">
        <f t="shared" si="31"/>
        <v>42.857142857142854</v>
      </c>
      <c r="Q74" s="136">
        <v>443208.23749999999</v>
      </c>
      <c r="R74" s="132"/>
      <c r="S74" s="210">
        <v>0</v>
      </c>
      <c r="T74" s="210">
        <v>1</v>
      </c>
      <c r="U74" s="213">
        <v>1</v>
      </c>
      <c r="V74" s="212">
        <v>1</v>
      </c>
      <c r="W74" s="210">
        <v>0</v>
      </c>
      <c r="X74" s="210">
        <v>0</v>
      </c>
      <c r="Y74" s="210">
        <v>0</v>
      </c>
      <c r="Z74" s="196">
        <f t="shared" si="32"/>
        <v>3</v>
      </c>
      <c r="AA74" s="200">
        <f t="shared" si="33"/>
        <v>0</v>
      </c>
      <c r="AB74" s="200">
        <f t="shared" si="16"/>
        <v>50</v>
      </c>
      <c r="AC74" s="200">
        <f t="shared" si="17"/>
        <v>50</v>
      </c>
      <c r="AD74" s="200">
        <f t="shared" si="18"/>
        <v>50</v>
      </c>
      <c r="AE74" s="200">
        <f t="shared" si="19"/>
        <v>0</v>
      </c>
      <c r="AF74" s="200">
        <f t="shared" si="20"/>
        <v>0</v>
      </c>
      <c r="AG74" s="200">
        <f t="shared" si="34"/>
        <v>0</v>
      </c>
      <c r="AH74" s="200">
        <f t="shared" si="35"/>
        <v>42.857142857142854</v>
      </c>
    </row>
    <row r="75" spans="1:34" s="104" customFormat="1" x14ac:dyDescent="0.4">
      <c r="A75" s="131">
        <v>71</v>
      </c>
      <c r="B75" s="132" t="s">
        <v>80</v>
      </c>
      <c r="C75" s="133" t="s">
        <v>84</v>
      </c>
      <c r="D75" s="132" t="s">
        <v>187</v>
      </c>
      <c r="E75" s="192">
        <v>16</v>
      </c>
      <c r="F75" s="172">
        <v>2</v>
      </c>
      <c r="G75" s="135">
        <v>0.72</v>
      </c>
      <c r="H75" s="209">
        <v>10527453.33</v>
      </c>
      <c r="I75" s="137"/>
      <c r="J75" s="193">
        <f t="shared" si="26"/>
        <v>50</v>
      </c>
      <c r="K75" s="193">
        <f t="shared" si="27"/>
        <v>100</v>
      </c>
      <c r="L75" s="193">
        <f t="shared" si="28"/>
        <v>50</v>
      </c>
      <c r="M75" s="193">
        <f t="shared" si="29"/>
        <v>0</v>
      </c>
      <c r="N75" s="194">
        <f t="shared" si="30"/>
        <v>57.142857142857139</v>
      </c>
      <c r="O75" s="172">
        <v>2</v>
      </c>
      <c r="P75" s="152">
        <f t="shared" si="31"/>
        <v>57.142857142857139</v>
      </c>
      <c r="Q75" s="139">
        <v>877287.77749999997</v>
      </c>
      <c r="R75" s="132"/>
      <c r="S75" s="210">
        <v>0</v>
      </c>
      <c r="T75" s="210">
        <v>1</v>
      </c>
      <c r="U75" s="213">
        <v>1</v>
      </c>
      <c r="V75" s="212">
        <v>1</v>
      </c>
      <c r="W75" s="210">
        <v>1</v>
      </c>
      <c r="X75" s="210">
        <v>0</v>
      </c>
      <c r="Y75" s="210">
        <v>0</v>
      </c>
      <c r="Z75" s="196">
        <f t="shared" si="32"/>
        <v>4</v>
      </c>
      <c r="AA75" s="200">
        <f t="shared" si="33"/>
        <v>0</v>
      </c>
      <c r="AB75" s="200">
        <f t="shared" si="16"/>
        <v>50</v>
      </c>
      <c r="AC75" s="200">
        <f t="shared" si="17"/>
        <v>50</v>
      </c>
      <c r="AD75" s="200">
        <f t="shared" si="18"/>
        <v>50</v>
      </c>
      <c r="AE75" s="200">
        <f t="shared" si="19"/>
        <v>50</v>
      </c>
      <c r="AF75" s="200">
        <f t="shared" si="20"/>
        <v>0</v>
      </c>
      <c r="AG75" s="200">
        <f t="shared" si="34"/>
        <v>0</v>
      </c>
      <c r="AH75" s="200">
        <f t="shared" si="35"/>
        <v>57.142857142857139</v>
      </c>
    </row>
    <row r="76" spans="1:34" s="104" customFormat="1" x14ac:dyDescent="0.4">
      <c r="A76" s="131">
        <v>72</v>
      </c>
      <c r="B76" s="132" t="s">
        <v>80</v>
      </c>
      <c r="C76" s="133" t="s">
        <v>85</v>
      </c>
      <c r="D76" s="132" t="s">
        <v>188</v>
      </c>
      <c r="E76" s="192">
        <v>2</v>
      </c>
      <c r="F76" s="154">
        <v>1</v>
      </c>
      <c r="G76" s="135">
        <v>6.05</v>
      </c>
      <c r="H76" s="209">
        <v>-889163.05</v>
      </c>
      <c r="I76" s="137"/>
      <c r="J76" s="193">
        <f t="shared" si="26"/>
        <v>0</v>
      </c>
      <c r="K76" s="193">
        <f t="shared" si="27"/>
        <v>50</v>
      </c>
      <c r="L76" s="193">
        <f t="shared" si="28"/>
        <v>50</v>
      </c>
      <c r="M76" s="193">
        <f t="shared" si="29"/>
        <v>0</v>
      </c>
      <c r="N76" s="194">
        <f t="shared" si="30"/>
        <v>28.571428571428569</v>
      </c>
      <c r="O76" s="154">
        <v>1</v>
      </c>
      <c r="P76" s="148">
        <f t="shared" si="31"/>
        <v>28.571428571428569</v>
      </c>
      <c r="Q76" s="136">
        <v>-74096.920833333337</v>
      </c>
      <c r="R76" s="132"/>
      <c r="S76" s="210">
        <v>0</v>
      </c>
      <c r="T76" s="210">
        <v>0</v>
      </c>
      <c r="U76" s="213">
        <v>1</v>
      </c>
      <c r="V76" s="212">
        <v>0</v>
      </c>
      <c r="W76" s="210">
        <v>0</v>
      </c>
      <c r="X76" s="210">
        <v>1</v>
      </c>
      <c r="Y76" s="210">
        <v>0</v>
      </c>
      <c r="Z76" s="196">
        <f t="shared" si="32"/>
        <v>2</v>
      </c>
      <c r="AA76" s="200">
        <f t="shared" si="33"/>
        <v>0</v>
      </c>
      <c r="AB76" s="200">
        <f t="shared" si="16"/>
        <v>0</v>
      </c>
      <c r="AC76" s="200">
        <f t="shared" si="17"/>
        <v>50</v>
      </c>
      <c r="AD76" s="200">
        <f t="shared" si="18"/>
        <v>0</v>
      </c>
      <c r="AE76" s="200">
        <f t="shared" si="19"/>
        <v>0</v>
      </c>
      <c r="AF76" s="200">
        <f t="shared" si="20"/>
        <v>50</v>
      </c>
      <c r="AG76" s="200">
        <f t="shared" si="34"/>
        <v>0</v>
      </c>
      <c r="AH76" s="200">
        <f t="shared" si="35"/>
        <v>28.571428571428569</v>
      </c>
    </row>
    <row r="77" spans="1:34" s="104" customFormat="1" x14ac:dyDescent="0.4">
      <c r="A77" s="131">
        <v>73</v>
      </c>
      <c r="B77" s="132" t="s">
        <v>80</v>
      </c>
      <c r="C77" s="133" t="s">
        <v>86</v>
      </c>
      <c r="D77" s="132" t="s">
        <v>189</v>
      </c>
      <c r="E77" s="192">
        <v>6</v>
      </c>
      <c r="F77" s="177">
        <v>5</v>
      </c>
      <c r="G77" s="153">
        <v>0.48</v>
      </c>
      <c r="H77" s="209">
        <v>4226889.5</v>
      </c>
      <c r="I77" s="163" t="s">
        <v>209</v>
      </c>
      <c r="J77" s="193">
        <f t="shared" si="26"/>
        <v>50</v>
      </c>
      <c r="K77" s="193">
        <f t="shared" si="27"/>
        <v>100</v>
      </c>
      <c r="L77" s="193">
        <f t="shared" si="28"/>
        <v>0</v>
      </c>
      <c r="M77" s="193">
        <f t="shared" si="29"/>
        <v>100</v>
      </c>
      <c r="N77" s="194">
        <f t="shared" si="30"/>
        <v>57.142857142857139</v>
      </c>
      <c r="O77" s="177">
        <v>5</v>
      </c>
      <c r="P77" s="152">
        <f t="shared" si="31"/>
        <v>57.142857142857139</v>
      </c>
      <c r="Q77" s="139">
        <v>352240.79166666669</v>
      </c>
      <c r="R77" s="132"/>
      <c r="S77" s="210">
        <v>0</v>
      </c>
      <c r="T77" s="210">
        <v>1</v>
      </c>
      <c r="U77" s="213">
        <v>1</v>
      </c>
      <c r="V77" s="212">
        <v>1</v>
      </c>
      <c r="W77" s="210">
        <v>0</v>
      </c>
      <c r="X77" s="210">
        <v>0</v>
      </c>
      <c r="Y77" s="210">
        <v>1</v>
      </c>
      <c r="Z77" s="196">
        <f t="shared" si="32"/>
        <v>4</v>
      </c>
      <c r="AA77" s="200">
        <f t="shared" si="33"/>
        <v>0</v>
      </c>
      <c r="AB77" s="200">
        <f t="shared" si="16"/>
        <v>50</v>
      </c>
      <c r="AC77" s="200">
        <f t="shared" si="17"/>
        <v>50</v>
      </c>
      <c r="AD77" s="200">
        <f t="shared" si="18"/>
        <v>50</v>
      </c>
      <c r="AE77" s="200">
        <f t="shared" si="19"/>
        <v>0</v>
      </c>
      <c r="AF77" s="200">
        <f t="shared" si="20"/>
        <v>0</v>
      </c>
      <c r="AG77" s="200">
        <f t="shared" si="34"/>
        <v>100</v>
      </c>
      <c r="AH77" s="200">
        <f t="shared" si="35"/>
        <v>57.142857142857139</v>
      </c>
    </row>
    <row r="78" spans="1:34" s="104" customFormat="1" x14ac:dyDescent="0.4">
      <c r="A78" s="131">
        <v>74</v>
      </c>
      <c r="B78" s="132" t="s">
        <v>80</v>
      </c>
      <c r="C78" s="133" t="s">
        <v>87</v>
      </c>
      <c r="D78" s="132" t="s">
        <v>190</v>
      </c>
      <c r="E78" s="192">
        <v>13</v>
      </c>
      <c r="F78" s="158">
        <v>6</v>
      </c>
      <c r="G78" s="153">
        <v>0.39</v>
      </c>
      <c r="H78" s="209">
        <v>-16863167.5</v>
      </c>
      <c r="I78" s="159" t="s">
        <v>208</v>
      </c>
      <c r="J78" s="193">
        <f t="shared" si="26"/>
        <v>100</v>
      </c>
      <c r="K78" s="193">
        <f t="shared" si="27"/>
        <v>100</v>
      </c>
      <c r="L78" s="193">
        <f t="shared" si="28"/>
        <v>50</v>
      </c>
      <c r="M78" s="193">
        <f t="shared" si="29"/>
        <v>100</v>
      </c>
      <c r="N78" s="194">
        <f t="shared" si="30"/>
        <v>85.714285714285708</v>
      </c>
      <c r="O78" s="158">
        <v>6</v>
      </c>
      <c r="P78" s="152">
        <f t="shared" si="31"/>
        <v>85.714285714285708</v>
      </c>
      <c r="Q78" s="136">
        <v>-1405263.9583333333</v>
      </c>
      <c r="R78" s="132"/>
      <c r="S78" s="210">
        <v>1</v>
      </c>
      <c r="T78" s="210">
        <v>1</v>
      </c>
      <c r="U78" s="213">
        <v>1</v>
      </c>
      <c r="V78" s="212">
        <v>1</v>
      </c>
      <c r="W78" s="210">
        <v>1</v>
      </c>
      <c r="X78" s="210">
        <v>0</v>
      </c>
      <c r="Y78" s="210">
        <v>1</v>
      </c>
      <c r="Z78" s="196">
        <f t="shared" si="32"/>
        <v>6</v>
      </c>
      <c r="AA78" s="200">
        <f t="shared" si="33"/>
        <v>50</v>
      </c>
      <c r="AB78" s="200">
        <f t="shared" si="16"/>
        <v>50</v>
      </c>
      <c r="AC78" s="200">
        <f t="shared" si="17"/>
        <v>50</v>
      </c>
      <c r="AD78" s="200">
        <f t="shared" si="18"/>
        <v>50</v>
      </c>
      <c r="AE78" s="200">
        <f t="shared" si="19"/>
        <v>50</v>
      </c>
      <c r="AF78" s="200">
        <f t="shared" si="20"/>
        <v>0</v>
      </c>
      <c r="AG78" s="200">
        <f t="shared" si="34"/>
        <v>100</v>
      </c>
      <c r="AH78" s="200">
        <f t="shared" si="35"/>
        <v>85.714285714285708</v>
      </c>
    </row>
    <row r="79" spans="1:34" s="104" customFormat="1" x14ac:dyDescent="0.4">
      <c r="A79" s="131">
        <v>75</v>
      </c>
      <c r="B79" s="132" t="s">
        <v>80</v>
      </c>
      <c r="C79" s="133" t="s">
        <v>88</v>
      </c>
      <c r="D79" s="132" t="s">
        <v>191</v>
      </c>
      <c r="E79" s="192">
        <v>5</v>
      </c>
      <c r="F79" s="160">
        <v>3</v>
      </c>
      <c r="G79" s="135">
        <v>0.72</v>
      </c>
      <c r="H79" s="209">
        <v>-6808946.9000000004</v>
      </c>
      <c r="I79" s="137"/>
      <c r="J79" s="193">
        <f t="shared" si="26"/>
        <v>50</v>
      </c>
      <c r="K79" s="193">
        <f t="shared" si="27"/>
        <v>100</v>
      </c>
      <c r="L79" s="193">
        <f t="shared" si="28"/>
        <v>100</v>
      </c>
      <c r="M79" s="193">
        <f t="shared" si="29"/>
        <v>100</v>
      </c>
      <c r="N79" s="194">
        <f t="shared" si="30"/>
        <v>85.714285714285708</v>
      </c>
      <c r="O79" s="160">
        <v>3</v>
      </c>
      <c r="P79" s="152">
        <f t="shared" si="31"/>
        <v>85.714285714285708</v>
      </c>
      <c r="Q79" s="139">
        <v>-567412.2416666667</v>
      </c>
      <c r="R79" s="132"/>
      <c r="S79" s="210">
        <v>0</v>
      </c>
      <c r="T79" s="210">
        <v>1</v>
      </c>
      <c r="U79" s="213">
        <v>1</v>
      </c>
      <c r="V79" s="212">
        <v>1</v>
      </c>
      <c r="W79" s="210">
        <v>1</v>
      </c>
      <c r="X79" s="210">
        <v>1</v>
      </c>
      <c r="Y79" s="210">
        <v>1</v>
      </c>
      <c r="Z79" s="196">
        <f t="shared" si="32"/>
        <v>6</v>
      </c>
      <c r="AA79" s="200">
        <f t="shared" si="33"/>
        <v>0</v>
      </c>
      <c r="AB79" s="200">
        <f t="shared" si="16"/>
        <v>50</v>
      </c>
      <c r="AC79" s="200">
        <f t="shared" si="17"/>
        <v>50</v>
      </c>
      <c r="AD79" s="200">
        <f t="shared" si="18"/>
        <v>50</v>
      </c>
      <c r="AE79" s="200">
        <f t="shared" si="19"/>
        <v>50</v>
      </c>
      <c r="AF79" s="200">
        <f t="shared" si="20"/>
        <v>50</v>
      </c>
      <c r="AG79" s="200">
        <f t="shared" si="34"/>
        <v>100</v>
      </c>
      <c r="AH79" s="200">
        <f t="shared" si="35"/>
        <v>85.714285714285708</v>
      </c>
    </row>
    <row r="80" spans="1:34" s="104" customFormat="1" x14ac:dyDescent="0.4">
      <c r="A80" s="131">
        <v>76</v>
      </c>
      <c r="B80" s="132" t="s">
        <v>80</v>
      </c>
      <c r="C80" s="133" t="s">
        <v>89</v>
      </c>
      <c r="D80" s="132" t="s">
        <v>192</v>
      </c>
      <c r="E80" s="192">
        <v>5</v>
      </c>
      <c r="F80" s="160">
        <v>3</v>
      </c>
      <c r="G80" s="153">
        <v>0.32</v>
      </c>
      <c r="H80" s="209">
        <v>36366.559999999998</v>
      </c>
      <c r="I80" s="137"/>
      <c r="J80" s="193">
        <f t="shared" si="26"/>
        <v>0</v>
      </c>
      <c r="K80" s="193">
        <f t="shared" si="27"/>
        <v>100</v>
      </c>
      <c r="L80" s="193">
        <f t="shared" si="28"/>
        <v>100</v>
      </c>
      <c r="M80" s="193">
        <f t="shared" si="29"/>
        <v>0</v>
      </c>
      <c r="N80" s="194">
        <f t="shared" si="30"/>
        <v>57.142857142857139</v>
      </c>
      <c r="O80" s="160">
        <v>3</v>
      </c>
      <c r="P80" s="152">
        <f t="shared" si="31"/>
        <v>57.142857142857139</v>
      </c>
      <c r="Q80" s="139">
        <v>3030.5466666666666</v>
      </c>
      <c r="R80" s="132"/>
      <c r="S80" s="210">
        <v>0</v>
      </c>
      <c r="T80" s="210">
        <v>0</v>
      </c>
      <c r="U80" s="213">
        <v>1</v>
      </c>
      <c r="V80" s="212">
        <v>1</v>
      </c>
      <c r="W80" s="210">
        <v>1</v>
      </c>
      <c r="X80" s="210">
        <v>1</v>
      </c>
      <c r="Y80" s="210">
        <v>0</v>
      </c>
      <c r="Z80" s="196">
        <f t="shared" si="32"/>
        <v>4</v>
      </c>
      <c r="AA80" s="200">
        <f t="shared" si="33"/>
        <v>0</v>
      </c>
      <c r="AB80" s="200">
        <f t="shared" si="16"/>
        <v>0</v>
      </c>
      <c r="AC80" s="200">
        <f t="shared" si="17"/>
        <v>50</v>
      </c>
      <c r="AD80" s="200">
        <f t="shared" si="18"/>
        <v>50</v>
      </c>
      <c r="AE80" s="200">
        <f t="shared" si="19"/>
        <v>50</v>
      </c>
      <c r="AF80" s="200">
        <f t="shared" si="20"/>
        <v>50</v>
      </c>
      <c r="AG80" s="200">
        <f t="shared" si="34"/>
        <v>0</v>
      </c>
      <c r="AH80" s="200">
        <f t="shared" si="35"/>
        <v>57.142857142857139</v>
      </c>
    </row>
    <row r="81" spans="1:34" s="104" customFormat="1" x14ac:dyDescent="0.4">
      <c r="A81" s="131">
        <v>77</v>
      </c>
      <c r="B81" s="132" t="s">
        <v>80</v>
      </c>
      <c r="C81" s="133" t="s">
        <v>90</v>
      </c>
      <c r="D81" s="132" t="s">
        <v>193</v>
      </c>
      <c r="E81" s="192">
        <v>6</v>
      </c>
      <c r="F81" s="154">
        <v>1</v>
      </c>
      <c r="G81" s="135">
        <v>1.69</v>
      </c>
      <c r="H81" s="209">
        <v>-5284163.63</v>
      </c>
      <c r="I81" s="137"/>
      <c r="J81" s="193">
        <f t="shared" si="26"/>
        <v>0</v>
      </c>
      <c r="K81" s="193">
        <f t="shared" si="27"/>
        <v>100</v>
      </c>
      <c r="L81" s="193">
        <f t="shared" si="28"/>
        <v>50</v>
      </c>
      <c r="M81" s="193">
        <f t="shared" si="29"/>
        <v>100</v>
      </c>
      <c r="N81" s="194">
        <f t="shared" si="30"/>
        <v>57.142857142857139</v>
      </c>
      <c r="O81" s="154">
        <v>1</v>
      </c>
      <c r="P81" s="152">
        <f t="shared" si="31"/>
        <v>57.142857142857139</v>
      </c>
      <c r="Q81" s="136">
        <v>-440346.96916666668</v>
      </c>
      <c r="R81" s="132"/>
      <c r="S81" s="210">
        <v>0</v>
      </c>
      <c r="T81" s="210">
        <v>0</v>
      </c>
      <c r="U81" s="213">
        <v>1</v>
      </c>
      <c r="V81" s="212">
        <v>1</v>
      </c>
      <c r="W81" s="210">
        <v>1</v>
      </c>
      <c r="X81" s="210">
        <v>0</v>
      </c>
      <c r="Y81" s="210">
        <v>1</v>
      </c>
      <c r="Z81" s="196">
        <f t="shared" si="32"/>
        <v>4</v>
      </c>
      <c r="AA81" s="200">
        <f t="shared" si="33"/>
        <v>0</v>
      </c>
      <c r="AB81" s="200">
        <f t="shared" si="16"/>
        <v>0</v>
      </c>
      <c r="AC81" s="200">
        <f t="shared" si="17"/>
        <v>50</v>
      </c>
      <c r="AD81" s="200">
        <f t="shared" si="18"/>
        <v>50</v>
      </c>
      <c r="AE81" s="200">
        <f t="shared" si="19"/>
        <v>50</v>
      </c>
      <c r="AF81" s="200">
        <f t="shared" si="20"/>
        <v>0</v>
      </c>
      <c r="AG81" s="200">
        <f t="shared" si="34"/>
        <v>100</v>
      </c>
      <c r="AH81" s="200">
        <f t="shared" si="35"/>
        <v>57.142857142857139</v>
      </c>
    </row>
    <row r="82" spans="1:34" s="104" customFormat="1" x14ac:dyDescent="0.4">
      <c r="A82" s="131">
        <v>78</v>
      </c>
      <c r="B82" s="132" t="s">
        <v>80</v>
      </c>
      <c r="C82" s="133" t="s">
        <v>91</v>
      </c>
      <c r="D82" s="132" t="s">
        <v>194</v>
      </c>
      <c r="E82" s="192">
        <v>9</v>
      </c>
      <c r="F82" s="157">
        <v>2</v>
      </c>
      <c r="G82" s="135">
        <v>0.55000000000000004</v>
      </c>
      <c r="H82" s="209">
        <v>-13716724.310000001</v>
      </c>
      <c r="I82" s="137"/>
      <c r="J82" s="193">
        <f t="shared" si="26"/>
        <v>100</v>
      </c>
      <c r="K82" s="193">
        <f t="shared" si="27"/>
        <v>100</v>
      </c>
      <c r="L82" s="193">
        <f t="shared" si="28"/>
        <v>0</v>
      </c>
      <c r="M82" s="193">
        <f t="shared" si="29"/>
        <v>100</v>
      </c>
      <c r="N82" s="194">
        <f t="shared" si="30"/>
        <v>71.428571428571431</v>
      </c>
      <c r="O82" s="157">
        <v>2</v>
      </c>
      <c r="P82" s="152">
        <f t="shared" si="31"/>
        <v>71.428571428571431</v>
      </c>
      <c r="Q82" s="136">
        <v>-1143060.3591666666</v>
      </c>
      <c r="R82" s="132"/>
      <c r="S82" s="210">
        <v>1</v>
      </c>
      <c r="T82" s="210">
        <v>1</v>
      </c>
      <c r="U82" s="213">
        <v>1</v>
      </c>
      <c r="V82" s="212">
        <v>1</v>
      </c>
      <c r="W82" s="210">
        <v>0</v>
      </c>
      <c r="X82" s="210">
        <v>0</v>
      </c>
      <c r="Y82" s="210">
        <v>1</v>
      </c>
      <c r="Z82" s="196">
        <f t="shared" si="32"/>
        <v>5</v>
      </c>
      <c r="AA82" s="200">
        <f t="shared" si="33"/>
        <v>50</v>
      </c>
      <c r="AB82" s="200">
        <f t="shared" si="16"/>
        <v>50</v>
      </c>
      <c r="AC82" s="200">
        <f t="shared" si="17"/>
        <v>50</v>
      </c>
      <c r="AD82" s="200">
        <f t="shared" si="18"/>
        <v>50</v>
      </c>
      <c r="AE82" s="200">
        <f t="shared" si="19"/>
        <v>0</v>
      </c>
      <c r="AF82" s="200">
        <f t="shared" si="20"/>
        <v>0</v>
      </c>
      <c r="AG82" s="200">
        <f t="shared" si="34"/>
        <v>100</v>
      </c>
      <c r="AH82" s="200">
        <f t="shared" si="35"/>
        <v>71.428571428571431</v>
      </c>
    </row>
    <row r="83" spans="1:34" s="104" customFormat="1" x14ac:dyDescent="0.4">
      <c r="A83" s="131">
        <v>79</v>
      </c>
      <c r="B83" s="132" t="s">
        <v>80</v>
      </c>
      <c r="C83" s="133" t="s">
        <v>92</v>
      </c>
      <c r="D83" s="132" t="s">
        <v>195</v>
      </c>
      <c r="E83" s="192">
        <v>13</v>
      </c>
      <c r="F83" s="158">
        <v>6</v>
      </c>
      <c r="G83" s="135">
        <v>0.52</v>
      </c>
      <c r="H83" s="209">
        <v>-36473754.979999997</v>
      </c>
      <c r="I83" s="163" t="s">
        <v>6</v>
      </c>
      <c r="J83" s="193">
        <f t="shared" si="26"/>
        <v>50</v>
      </c>
      <c r="K83" s="193">
        <f t="shared" si="27"/>
        <v>100</v>
      </c>
      <c r="L83" s="193">
        <f t="shared" si="28"/>
        <v>100</v>
      </c>
      <c r="M83" s="193">
        <f t="shared" si="29"/>
        <v>0</v>
      </c>
      <c r="N83" s="194">
        <f t="shared" si="30"/>
        <v>71.428571428571431</v>
      </c>
      <c r="O83" s="158">
        <v>6</v>
      </c>
      <c r="P83" s="152">
        <f t="shared" si="31"/>
        <v>71.428571428571431</v>
      </c>
      <c r="Q83" s="139">
        <v>-3039479.5816666665</v>
      </c>
      <c r="R83" s="132"/>
      <c r="S83" s="210">
        <v>0</v>
      </c>
      <c r="T83" s="210">
        <v>1</v>
      </c>
      <c r="U83" s="213">
        <v>1</v>
      </c>
      <c r="V83" s="212">
        <v>1</v>
      </c>
      <c r="W83" s="210">
        <v>1</v>
      </c>
      <c r="X83" s="210">
        <v>1</v>
      </c>
      <c r="Y83" s="210">
        <v>0</v>
      </c>
      <c r="Z83" s="196">
        <f t="shared" si="32"/>
        <v>5</v>
      </c>
      <c r="AA83" s="200">
        <f t="shared" si="33"/>
        <v>0</v>
      </c>
      <c r="AB83" s="200">
        <f t="shared" si="16"/>
        <v>50</v>
      </c>
      <c r="AC83" s="200">
        <f t="shared" si="17"/>
        <v>50</v>
      </c>
      <c r="AD83" s="200">
        <f t="shared" si="18"/>
        <v>50</v>
      </c>
      <c r="AE83" s="200">
        <f t="shared" si="19"/>
        <v>50</v>
      </c>
      <c r="AF83" s="200">
        <f t="shared" si="20"/>
        <v>50</v>
      </c>
      <c r="AG83" s="200">
        <f t="shared" si="34"/>
        <v>0</v>
      </c>
      <c r="AH83" s="200">
        <f t="shared" si="35"/>
        <v>71.428571428571431</v>
      </c>
    </row>
    <row r="84" spans="1:34" s="104" customFormat="1" x14ac:dyDescent="0.4">
      <c r="A84" s="131">
        <v>80</v>
      </c>
      <c r="B84" s="132" t="s">
        <v>80</v>
      </c>
      <c r="C84" s="133" t="s">
        <v>93</v>
      </c>
      <c r="D84" s="132" t="s">
        <v>196</v>
      </c>
      <c r="E84" s="192">
        <v>6</v>
      </c>
      <c r="F84" s="149">
        <v>1</v>
      </c>
      <c r="G84" s="135">
        <v>2.2000000000000002</v>
      </c>
      <c r="H84" s="209">
        <v>-20845041.379999999</v>
      </c>
      <c r="I84" s="137"/>
      <c r="J84" s="193">
        <f t="shared" si="26"/>
        <v>100</v>
      </c>
      <c r="K84" s="193">
        <f t="shared" si="27"/>
        <v>100</v>
      </c>
      <c r="L84" s="193">
        <f t="shared" si="28"/>
        <v>0</v>
      </c>
      <c r="M84" s="193">
        <f t="shared" si="29"/>
        <v>0</v>
      </c>
      <c r="N84" s="194">
        <f t="shared" si="30"/>
        <v>57.142857142857139</v>
      </c>
      <c r="O84" s="149">
        <v>1</v>
      </c>
      <c r="P84" s="152">
        <f t="shared" si="31"/>
        <v>57.142857142857139</v>
      </c>
      <c r="Q84" s="136">
        <v>-1737086.7816666665</v>
      </c>
      <c r="R84" s="132"/>
      <c r="S84" s="210">
        <v>1</v>
      </c>
      <c r="T84" s="210">
        <v>1</v>
      </c>
      <c r="U84" s="213">
        <v>1</v>
      </c>
      <c r="V84" s="212">
        <v>1</v>
      </c>
      <c r="W84" s="210">
        <v>0</v>
      </c>
      <c r="X84" s="210">
        <v>0</v>
      </c>
      <c r="Y84" s="210">
        <v>0</v>
      </c>
      <c r="Z84" s="196">
        <f t="shared" si="32"/>
        <v>4</v>
      </c>
      <c r="AA84" s="200">
        <f t="shared" si="33"/>
        <v>50</v>
      </c>
      <c r="AB84" s="200">
        <f t="shared" si="16"/>
        <v>50</v>
      </c>
      <c r="AC84" s="200">
        <f t="shared" si="17"/>
        <v>50</v>
      </c>
      <c r="AD84" s="200">
        <f t="shared" si="18"/>
        <v>50</v>
      </c>
      <c r="AE84" s="200">
        <f t="shared" si="19"/>
        <v>0</v>
      </c>
      <c r="AF84" s="200">
        <f t="shared" si="20"/>
        <v>0</v>
      </c>
      <c r="AG84" s="200">
        <f t="shared" si="34"/>
        <v>0</v>
      </c>
      <c r="AH84" s="200">
        <f t="shared" si="35"/>
        <v>57.142857142857139</v>
      </c>
    </row>
    <row r="85" spans="1:34" s="104" customFormat="1" x14ac:dyDescent="0.4">
      <c r="A85" s="131">
        <v>81</v>
      </c>
      <c r="B85" s="132" t="s">
        <v>80</v>
      </c>
      <c r="C85" s="133" t="s">
        <v>94</v>
      </c>
      <c r="D85" s="132" t="s">
        <v>197</v>
      </c>
      <c r="E85" s="192">
        <v>13</v>
      </c>
      <c r="F85" s="151">
        <v>1</v>
      </c>
      <c r="G85" s="135">
        <v>0.96</v>
      </c>
      <c r="H85" s="209">
        <v>-26225784.530000001</v>
      </c>
      <c r="I85" s="137"/>
      <c r="J85" s="193">
        <f t="shared" si="26"/>
        <v>100</v>
      </c>
      <c r="K85" s="193">
        <f t="shared" si="27"/>
        <v>100</v>
      </c>
      <c r="L85" s="193">
        <f t="shared" si="28"/>
        <v>100</v>
      </c>
      <c r="M85" s="193">
        <f t="shared" si="29"/>
        <v>0</v>
      </c>
      <c r="N85" s="194">
        <f t="shared" si="30"/>
        <v>85.714285714285708</v>
      </c>
      <c r="O85" s="151">
        <v>1</v>
      </c>
      <c r="P85" s="152">
        <f t="shared" si="31"/>
        <v>85.714285714285708</v>
      </c>
      <c r="Q85" s="136">
        <v>-2185482.0441666669</v>
      </c>
      <c r="R85" s="132"/>
      <c r="S85" s="210">
        <v>1</v>
      </c>
      <c r="T85" s="210">
        <v>1</v>
      </c>
      <c r="U85" s="213">
        <v>1</v>
      </c>
      <c r="V85" s="212">
        <v>1</v>
      </c>
      <c r="W85" s="210">
        <v>1</v>
      </c>
      <c r="X85" s="210">
        <v>1</v>
      </c>
      <c r="Y85" s="210">
        <v>0</v>
      </c>
      <c r="Z85" s="196">
        <f t="shared" si="32"/>
        <v>6</v>
      </c>
      <c r="AA85" s="200">
        <f t="shared" si="33"/>
        <v>50</v>
      </c>
      <c r="AB85" s="200">
        <f t="shared" ref="AB85:AB92" si="36">IF(T85=1,50,0)</f>
        <v>50</v>
      </c>
      <c r="AC85" s="200">
        <f t="shared" ref="AC85:AC92" si="37">IF(U85=1,50,0)</f>
        <v>50</v>
      </c>
      <c r="AD85" s="200">
        <f t="shared" ref="AD85:AD92" si="38">IF(V85=1,50,0)</f>
        <v>50</v>
      </c>
      <c r="AE85" s="200">
        <f t="shared" ref="AE85:AE92" si="39">IF(W85=1,50,0)</f>
        <v>50</v>
      </c>
      <c r="AF85" s="200">
        <f t="shared" ref="AF85:AF92" si="40">IF(X85=1,50,0)</f>
        <v>50</v>
      </c>
      <c r="AG85" s="200">
        <f t="shared" si="34"/>
        <v>0</v>
      </c>
      <c r="AH85" s="200">
        <f t="shared" si="35"/>
        <v>85.714285714285708</v>
      </c>
    </row>
    <row r="86" spans="1:34" s="104" customFormat="1" x14ac:dyDescent="0.4">
      <c r="A86" s="131">
        <v>82</v>
      </c>
      <c r="B86" s="132" t="s">
        <v>80</v>
      </c>
      <c r="C86" s="133" t="s">
        <v>95</v>
      </c>
      <c r="D86" s="132" t="s">
        <v>198</v>
      </c>
      <c r="E86" s="192">
        <v>5</v>
      </c>
      <c r="F86" s="158">
        <v>6</v>
      </c>
      <c r="G86" s="135">
        <v>0.77</v>
      </c>
      <c r="H86" s="209">
        <v>-15015877.6</v>
      </c>
      <c r="I86" s="163" t="s">
        <v>6</v>
      </c>
      <c r="J86" s="193">
        <f t="shared" si="26"/>
        <v>50</v>
      </c>
      <c r="K86" s="193">
        <f t="shared" si="27"/>
        <v>100</v>
      </c>
      <c r="L86" s="193">
        <f t="shared" si="28"/>
        <v>100</v>
      </c>
      <c r="M86" s="193">
        <f t="shared" si="29"/>
        <v>100</v>
      </c>
      <c r="N86" s="194">
        <f t="shared" si="30"/>
        <v>85.714285714285708</v>
      </c>
      <c r="O86" s="158">
        <v>6</v>
      </c>
      <c r="P86" s="152">
        <f t="shared" si="31"/>
        <v>85.714285714285708</v>
      </c>
      <c r="Q86" s="136">
        <v>-1251323.1333333333</v>
      </c>
      <c r="R86" s="132"/>
      <c r="S86" s="210">
        <v>0</v>
      </c>
      <c r="T86" s="210">
        <v>1</v>
      </c>
      <c r="U86" s="213">
        <v>1</v>
      </c>
      <c r="V86" s="212">
        <v>1</v>
      </c>
      <c r="W86" s="210">
        <v>1</v>
      </c>
      <c r="X86" s="210">
        <v>1</v>
      </c>
      <c r="Y86" s="210">
        <v>1</v>
      </c>
      <c r="Z86" s="196">
        <f t="shared" si="32"/>
        <v>6</v>
      </c>
      <c r="AA86" s="200">
        <f t="shared" si="33"/>
        <v>0</v>
      </c>
      <c r="AB86" s="200">
        <f t="shared" si="36"/>
        <v>50</v>
      </c>
      <c r="AC86" s="200">
        <f t="shared" si="37"/>
        <v>50</v>
      </c>
      <c r="AD86" s="200">
        <f t="shared" si="38"/>
        <v>50</v>
      </c>
      <c r="AE86" s="200">
        <f t="shared" si="39"/>
        <v>50</v>
      </c>
      <c r="AF86" s="200">
        <f t="shared" si="40"/>
        <v>50</v>
      </c>
      <c r="AG86" s="200">
        <f t="shared" si="34"/>
        <v>100</v>
      </c>
      <c r="AH86" s="200">
        <f t="shared" si="35"/>
        <v>85.714285714285708</v>
      </c>
    </row>
    <row r="87" spans="1:34" s="104" customFormat="1" x14ac:dyDescent="0.4">
      <c r="A87" s="131">
        <v>83</v>
      </c>
      <c r="B87" s="132" t="s">
        <v>80</v>
      </c>
      <c r="C87" s="133" t="s">
        <v>96</v>
      </c>
      <c r="D87" s="132" t="s">
        <v>199</v>
      </c>
      <c r="E87" s="192">
        <v>5</v>
      </c>
      <c r="F87" s="171">
        <v>4</v>
      </c>
      <c r="G87" s="135">
        <v>0.54</v>
      </c>
      <c r="H87" s="209">
        <v>-9563692.2200000007</v>
      </c>
      <c r="I87" s="163" t="s">
        <v>6</v>
      </c>
      <c r="J87" s="193">
        <f t="shared" si="26"/>
        <v>0</v>
      </c>
      <c r="K87" s="193">
        <f t="shared" si="27"/>
        <v>100</v>
      </c>
      <c r="L87" s="193">
        <f t="shared" si="28"/>
        <v>100</v>
      </c>
      <c r="M87" s="193">
        <f t="shared" si="29"/>
        <v>0</v>
      </c>
      <c r="N87" s="194">
        <f t="shared" si="30"/>
        <v>57.142857142857139</v>
      </c>
      <c r="O87" s="171">
        <v>4</v>
      </c>
      <c r="P87" s="152">
        <f t="shared" si="31"/>
        <v>57.142857142857139</v>
      </c>
      <c r="Q87" s="136">
        <v>-796974.35166666668</v>
      </c>
      <c r="R87" s="132"/>
      <c r="S87" s="210">
        <v>0</v>
      </c>
      <c r="T87" s="210">
        <v>0</v>
      </c>
      <c r="U87" s="213">
        <v>1</v>
      </c>
      <c r="V87" s="212">
        <v>1</v>
      </c>
      <c r="W87" s="210">
        <v>1</v>
      </c>
      <c r="X87" s="210">
        <v>1</v>
      </c>
      <c r="Y87" s="210">
        <v>0</v>
      </c>
      <c r="Z87" s="196">
        <f t="shared" si="32"/>
        <v>4</v>
      </c>
      <c r="AA87" s="200">
        <f t="shared" si="33"/>
        <v>0</v>
      </c>
      <c r="AB87" s="200">
        <f t="shared" si="36"/>
        <v>0</v>
      </c>
      <c r="AC87" s="200">
        <f t="shared" si="37"/>
        <v>50</v>
      </c>
      <c r="AD87" s="200">
        <f t="shared" si="38"/>
        <v>50</v>
      </c>
      <c r="AE87" s="200">
        <f t="shared" si="39"/>
        <v>50</v>
      </c>
      <c r="AF87" s="200">
        <f t="shared" si="40"/>
        <v>50</v>
      </c>
      <c r="AG87" s="200">
        <f t="shared" si="34"/>
        <v>0</v>
      </c>
      <c r="AH87" s="200">
        <f t="shared" si="35"/>
        <v>57.142857142857139</v>
      </c>
    </row>
    <row r="88" spans="1:34" s="104" customFormat="1" x14ac:dyDescent="0.4">
      <c r="A88" s="131">
        <v>84</v>
      </c>
      <c r="B88" s="132" t="s">
        <v>80</v>
      </c>
      <c r="C88" s="133" t="s">
        <v>97</v>
      </c>
      <c r="D88" s="132" t="s">
        <v>200</v>
      </c>
      <c r="E88" s="192">
        <v>5</v>
      </c>
      <c r="F88" s="151">
        <v>1</v>
      </c>
      <c r="G88" s="135">
        <v>1.06</v>
      </c>
      <c r="H88" s="209">
        <v>-452744.43</v>
      </c>
      <c r="I88" s="137"/>
      <c r="J88" s="193">
        <f t="shared" si="26"/>
        <v>50</v>
      </c>
      <c r="K88" s="193">
        <f t="shared" si="27"/>
        <v>100</v>
      </c>
      <c r="L88" s="193">
        <f t="shared" si="28"/>
        <v>50</v>
      </c>
      <c r="M88" s="193">
        <f t="shared" si="29"/>
        <v>0</v>
      </c>
      <c r="N88" s="194">
        <f t="shared" si="30"/>
        <v>57.142857142857139</v>
      </c>
      <c r="O88" s="151">
        <v>1</v>
      </c>
      <c r="P88" s="152">
        <f t="shared" si="31"/>
        <v>57.142857142857139</v>
      </c>
      <c r="Q88" s="136">
        <v>-37728.702499999999</v>
      </c>
      <c r="R88" s="132"/>
      <c r="S88" s="210">
        <v>0</v>
      </c>
      <c r="T88" s="210">
        <v>1</v>
      </c>
      <c r="U88" s="213">
        <v>1</v>
      </c>
      <c r="V88" s="212">
        <v>1</v>
      </c>
      <c r="W88" s="210">
        <v>1</v>
      </c>
      <c r="X88" s="210">
        <v>0</v>
      </c>
      <c r="Y88" s="210">
        <v>0</v>
      </c>
      <c r="Z88" s="196">
        <f t="shared" si="32"/>
        <v>4</v>
      </c>
      <c r="AA88" s="200">
        <f t="shared" si="33"/>
        <v>0</v>
      </c>
      <c r="AB88" s="200">
        <f t="shared" si="36"/>
        <v>50</v>
      </c>
      <c r="AC88" s="200">
        <f t="shared" si="37"/>
        <v>50</v>
      </c>
      <c r="AD88" s="200">
        <f t="shared" si="38"/>
        <v>50</v>
      </c>
      <c r="AE88" s="200">
        <f t="shared" si="39"/>
        <v>50</v>
      </c>
      <c r="AF88" s="200">
        <f t="shared" si="40"/>
        <v>0</v>
      </c>
      <c r="AG88" s="200">
        <f t="shared" si="34"/>
        <v>0</v>
      </c>
      <c r="AH88" s="200">
        <f t="shared" si="35"/>
        <v>57.142857142857139</v>
      </c>
    </row>
    <row r="89" spans="1:34" s="104" customFormat="1" x14ac:dyDescent="0.4">
      <c r="A89" s="131">
        <v>85</v>
      </c>
      <c r="B89" s="132" t="s">
        <v>80</v>
      </c>
      <c r="C89" s="133" t="s">
        <v>98</v>
      </c>
      <c r="D89" s="132" t="s">
        <v>201</v>
      </c>
      <c r="E89" s="192">
        <v>5</v>
      </c>
      <c r="F89" s="170">
        <v>3</v>
      </c>
      <c r="G89" s="135">
        <v>0.82</v>
      </c>
      <c r="H89" s="209">
        <v>-9905845.4100000001</v>
      </c>
      <c r="I89" s="137"/>
      <c r="J89" s="193">
        <f t="shared" si="26"/>
        <v>50</v>
      </c>
      <c r="K89" s="193">
        <f t="shared" si="27"/>
        <v>100</v>
      </c>
      <c r="L89" s="193">
        <f t="shared" si="28"/>
        <v>100</v>
      </c>
      <c r="M89" s="193">
        <f t="shared" si="29"/>
        <v>100</v>
      </c>
      <c r="N89" s="194">
        <f t="shared" si="30"/>
        <v>85.714285714285708</v>
      </c>
      <c r="O89" s="170">
        <v>3</v>
      </c>
      <c r="P89" s="152">
        <f t="shared" si="31"/>
        <v>85.714285714285708</v>
      </c>
      <c r="Q89" s="139">
        <v>-825487.11750000005</v>
      </c>
      <c r="R89" s="132"/>
      <c r="S89" s="210">
        <v>0</v>
      </c>
      <c r="T89" s="210">
        <v>1</v>
      </c>
      <c r="U89" s="213">
        <v>1</v>
      </c>
      <c r="V89" s="212">
        <v>1</v>
      </c>
      <c r="W89" s="210">
        <v>1</v>
      </c>
      <c r="X89" s="210">
        <v>1</v>
      </c>
      <c r="Y89" s="210">
        <v>1</v>
      </c>
      <c r="Z89" s="196">
        <f t="shared" si="32"/>
        <v>6</v>
      </c>
      <c r="AA89" s="200">
        <f t="shared" si="33"/>
        <v>0</v>
      </c>
      <c r="AB89" s="200">
        <f t="shared" si="36"/>
        <v>50</v>
      </c>
      <c r="AC89" s="200">
        <f t="shared" si="37"/>
        <v>50</v>
      </c>
      <c r="AD89" s="200">
        <f t="shared" si="38"/>
        <v>50</v>
      </c>
      <c r="AE89" s="200">
        <f t="shared" si="39"/>
        <v>50</v>
      </c>
      <c r="AF89" s="200">
        <f t="shared" si="40"/>
        <v>50</v>
      </c>
      <c r="AG89" s="200">
        <f t="shared" si="34"/>
        <v>100</v>
      </c>
      <c r="AH89" s="200">
        <f t="shared" si="35"/>
        <v>85.714285714285708</v>
      </c>
    </row>
    <row r="90" spans="1:34" s="104" customFormat="1" x14ac:dyDescent="0.4">
      <c r="A90" s="131">
        <v>86</v>
      </c>
      <c r="B90" s="132" t="s">
        <v>80</v>
      </c>
      <c r="C90" s="133" t="s">
        <v>99</v>
      </c>
      <c r="D90" s="132" t="s">
        <v>202</v>
      </c>
      <c r="E90" s="192">
        <v>13</v>
      </c>
      <c r="F90" s="158">
        <v>6</v>
      </c>
      <c r="G90" s="153">
        <v>0.28999999999999998</v>
      </c>
      <c r="H90" s="209">
        <v>-32413352.489999998</v>
      </c>
      <c r="I90" s="159" t="s">
        <v>208</v>
      </c>
      <c r="J90" s="193">
        <f t="shared" si="26"/>
        <v>100</v>
      </c>
      <c r="K90" s="193">
        <f t="shared" si="27"/>
        <v>100</v>
      </c>
      <c r="L90" s="193">
        <f t="shared" si="28"/>
        <v>100</v>
      </c>
      <c r="M90" s="193">
        <f t="shared" si="29"/>
        <v>0</v>
      </c>
      <c r="N90" s="194">
        <f t="shared" si="30"/>
        <v>85.714285714285708</v>
      </c>
      <c r="O90" s="158">
        <v>6</v>
      </c>
      <c r="P90" s="152">
        <f t="shared" si="31"/>
        <v>85.714285714285708</v>
      </c>
      <c r="Q90" s="139">
        <v>-2701112.7075</v>
      </c>
      <c r="R90" s="132"/>
      <c r="S90" s="210">
        <v>1</v>
      </c>
      <c r="T90" s="210">
        <v>1</v>
      </c>
      <c r="U90" s="213">
        <v>1</v>
      </c>
      <c r="V90" s="212">
        <v>1</v>
      </c>
      <c r="W90" s="210">
        <v>1</v>
      </c>
      <c r="X90" s="210">
        <v>1</v>
      </c>
      <c r="Y90" s="210">
        <v>0</v>
      </c>
      <c r="Z90" s="196">
        <f t="shared" si="32"/>
        <v>6</v>
      </c>
      <c r="AA90" s="200">
        <f t="shared" si="33"/>
        <v>50</v>
      </c>
      <c r="AB90" s="200">
        <f t="shared" si="36"/>
        <v>50</v>
      </c>
      <c r="AC90" s="200">
        <f t="shared" si="37"/>
        <v>50</v>
      </c>
      <c r="AD90" s="200">
        <f t="shared" si="38"/>
        <v>50</v>
      </c>
      <c r="AE90" s="200">
        <f t="shared" si="39"/>
        <v>50</v>
      </c>
      <c r="AF90" s="200">
        <f t="shared" si="40"/>
        <v>50</v>
      </c>
      <c r="AG90" s="200">
        <f t="shared" si="34"/>
        <v>0</v>
      </c>
      <c r="AH90" s="200">
        <f t="shared" si="35"/>
        <v>85.714285714285708</v>
      </c>
    </row>
    <row r="91" spans="1:34" s="104" customFormat="1" x14ac:dyDescent="0.4">
      <c r="A91" s="131">
        <v>87</v>
      </c>
      <c r="B91" s="132" t="s">
        <v>80</v>
      </c>
      <c r="C91" s="133" t="s">
        <v>100</v>
      </c>
      <c r="D91" s="132" t="s">
        <v>203</v>
      </c>
      <c r="E91" s="192">
        <v>5</v>
      </c>
      <c r="F91" s="173">
        <v>5</v>
      </c>
      <c r="G91" s="135">
        <v>0.59</v>
      </c>
      <c r="H91" s="209">
        <v>-2132778.11</v>
      </c>
      <c r="I91" s="163" t="s">
        <v>6</v>
      </c>
      <c r="J91" s="193">
        <f t="shared" si="26"/>
        <v>50</v>
      </c>
      <c r="K91" s="193">
        <f t="shared" si="27"/>
        <v>100</v>
      </c>
      <c r="L91" s="193">
        <f t="shared" si="28"/>
        <v>100</v>
      </c>
      <c r="M91" s="193">
        <f t="shared" si="29"/>
        <v>0</v>
      </c>
      <c r="N91" s="194">
        <f t="shared" si="30"/>
        <v>71.428571428571431</v>
      </c>
      <c r="O91" s="173">
        <v>5</v>
      </c>
      <c r="P91" s="152">
        <f t="shared" si="31"/>
        <v>71.428571428571431</v>
      </c>
      <c r="Q91" s="136">
        <v>-177731.50916666666</v>
      </c>
      <c r="R91" s="132"/>
      <c r="S91" s="210">
        <v>0</v>
      </c>
      <c r="T91" s="210">
        <v>1</v>
      </c>
      <c r="U91" s="213">
        <v>1</v>
      </c>
      <c r="V91" s="212">
        <v>1</v>
      </c>
      <c r="W91" s="210">
        <v>1</v>
      </c>
      <c r="X91" s="210">
        <v>1</v>
      </c>
      <c r="Y91" s="210">
        <v>0</v>
      </c>
      <c r="Z91" s="196">
        <f t="shared" si="32"/>
        <v>5</v>
      </c>
      <c r="AA91" s="200">
        <f t="shared" si="33"/>
        <v>0</v>
      </c>
      <c r="AB91" s="200">
        <f t="shared" si="36"/>
        <v>50</v>
      </c>
      <c r="AC91" s="200">
        <f t="shared" si="37"/>
        <v>50</v>
      </c>
      <c r="AD91" s="200">
        <f t="shared" si="38"/>
        <v>50</v>
      </c>
      <c r="AE91" s="200">
        <f t="shared" si="39"/>
        <v>50</v>
      </c>
      <c r="AF91" s="200">
        <f t="shared" si="40"/>
        <v>50</v>
      </c>
      <c r="AG91" s="200">
        <f t="shared" si="34"/>
        <v>0</v>
      </c>
      <c r="AH91" s="200">
        <f t="shared" si="35"/>
        <v>71.428571428571431</v>
      </c>
    </row>
    <row r="92" spans="1:34" s="104" customFormat="1" x14ac:dyDescent="0.4">
      <c r="A92" s="131">
        <v>88</v>
      </c>
      <c r="B92" s="132" t="s">
        <v>80</v>
      </c>
      <c r="C92" s="133" t="s">
        <v>101</v>
      </c>
      <c r="D92" s="132" t="s">
        <v>204</v>
      </c>
      <c r="E92" s="192">
        <v>3</v>
      </c>
      <c r="F92" s="147">
        <v>1</v>
      </c>
      <c r="G92" s="135">
        <v>1.52</v>
      </c>
      <c r="H92" s="209">
        <v>-3755237.75</v>
      </c>
      <c r="I92" s="137"/>
      <c r="J92" s="193">
        <f t="shared" si="26"/>
        <v>50</v>
      </c>
      <c r="K92" s="193">
        <f t="shared" si="27"/>
        <v>100</v>
      </c>
      <c r="L92" s="193">
        <f t="shared" si="28"/>
        <v>100</v>
      </c>
      <c r="M92" s="193">
        <f t="shared" si="29"/>
        <v>0</v>
      </c>
      <c r="N92" s="194">
        <f t="shared" si="30"/>
        <v>71.428571428571431</v>
      </c>
      <c r="O92" s="147">
        <v>1</v>
      </c>
      <c r="P92" s="152">
        <f t="shared" si="31"/>
        <v>71.428571428571431</v>
      </c>
      <c r="Q92" s="139">
        <v>-312936.47916666669</v>
      </c>
      <c r="R92" s="132"/>
      <c r="S92" s="210">
        <v>0</v>
      </c>
      <c r="T92" s="210">
        <v>1</v>
      </c>
      <c r="U92" s="213">
        <v>1</v>
      </c>
      <c r="V92" s="212">
        <v>1</v>
      </c>
      <c r="W92" s="210">
        <v>1</v>
      </c>
      <c r="X92" s="210">
        <v>1</v>
      </c>
      <c r="Y92" s="210">
        <v>0</v>
      </c>
      <c r="Z92" s="196">
        <f t="shared" si="32"/>
        <v>5</v>
      </c>
      <c r="AA92" s="200">
        <f t="shared" si="33"/>
        <v>0</v>
      </c>
      <c r="AB92" s="200">
        <f t="shared" si="36"/>
        <v>50</v>
      </c>
      <c r="AC92" s="200">
        <f t="shared" si="37"/>
        <v>50</v>
      </c>
      <c r="AD92" s="200">
        <f t="shared" si="38"/>
        <v>50</v>
      </c>
      <c r="AE92" s="200">
        <f t="shared" si="39"/>
        <v>50</v>
      </c>
      <c r="AF92" s="200">
        <f t="shared" si="40"/>
        <v>50</v>
      </c>
      <c r="AG92" s="200">
        <f t="shared" si="34"/>
        <v>0</v>
      </c>
      <c r="AH92" s="200">
        <f t="shared" si="35"/>
        <v>71.428571428571431</v>
      </c>
    </row>
  </sheetData>
  <autoFilter ref="A4:AH92" xr:uid="{9127AFD1-C889-4BB3-9A95-55E412226D3B}"/>
  <mergeCells count="9">
    <mergeCell ref="S3:Z3"/>
    <mergeCell ref="AA3:AH3"/>
    <mergeCell ref="F3:I3"/>
    <mergeCell ref="O3:R3"/>
    <mergeCell ref="A3:A4"/>
    <mergeCell ref="B3:B4"/>
    <mergeCell ref="C3:C4"/>
    <mergeCell ref="D3:D4"/>
    <mergeCell ref="J3:N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028BE-0A31-447B-9D94-CE5B849EA7C7}">
  <dimension ref="A1:X90"/>
  <sheetViews>
    <sheetView workbookViewId="0">
      <pane xSplit="4" ySplit="2" topLeftCell="K3" activePane="bottomRight" state="frozen"/>
      <selection pane="topRight" activeCell="E1" sqref="E1"/>
      <selection pane="bottomLeft" activeCell="A3" sqref="A3"/>
      <selection pane="bottomRight" activeCell="N8" sqref="N8"/>
    </sheetView>
  </sheetViews>
  <sheetFormatPr defaultRowHeight="18" x14ac:dyDescent="0.35"/>
  <cols>
    <col min="1" max="1" width="4.8984375" style="1" customWidth="1"/>
    <col min="2" max="3" width="8.796875" style="1"/>
    <col min="4" max="4" width="12" style="1" customWidth="1"/>
    <col min="5" max="5" width="6.19921875" style="1" customWidth="1"/>
    <col min="6" max="6" width="5.8984375" style="1" customWidth="1"/>
    <col min="7" max="7" width="6.796875" style="1" customWidth="1"/>
    <col min="8" max="9" width="10.296875" style="1" bestFit="1" customWidth="1"/>
    <col min="10" max="10" width="11.296875" style="1" bestFit="1" customWidth="1"/>
    <col min="11" max="11" width="8.8984375" style="1" bestFit="1" customWidth="1"/>
    <col min="12" max="12" width="11.296875" style="1" bestFit="1" customWidth="1"/>
    <col min="13" max="15" width="8.8984375" style="1" bestFit="1" customWidth="1"/>
    <col min="16" max="17" width="8.796875" style="1"/>
    <col min="18" max="18" width="10.5" style="1" customWidth="1"/>
    <col min="19" max="19" width="9.09765625" style="1" customWidth="1"/>
    <col min="20" max="20" width="12" style="1" customWidth="1"/>
    <col min="21" max="21" width="12.796875" style="1" customWidth="1"/>
    <col min="22" max="22" width="8.296875" style="1" customWidth="1"/>
    <col min="23" max="23" width="10.296875" style="1" bestFit="1" customWidth="1"/>
    <col min="24" max="24" width="9.296875" style="1" bestFit="1" customWidth="1"/>
    <col min="25" max="16384" width="8.796875" style="1"/>
  </cols>
  <sheetData>
    <row r="1" spans="1:24" x14ac:dyDescent="0.35">
      <c r="R1" s="98" t="s">
        <v>237</v>
      </c>
      <c r="S1" s="98"/>
      <c r="T1" s="98"/>
      <c r="U1" s="98"/>
      <c r="V1" s="98"/>
    </row>
    <row r="2" spans="1:24" s="11" customFormat="1" ht="60.6" customHeight="1" x14ac:dyDescent="0.25">
      <c r="A2" s="9" t="s">
        <v>212</v>
      </c>
      <c r="B2" s="9" t="s">
        <v>213</v>
      </c>
      <c r="C2" s="9" t="s">
        <v>214</v>
      </c>
      <c r="D2" s="9" t="s">
        <v>215</v>
      </c>
      <c r="E2" s="9" t="s">
        <v>216</v>
      </c>
      <c r="F2" s="9" t="s">
        <v>217</v>
      </c>
      <c r="G2" s="8" t="s">
        <v>218</v>
      </c>
      <c r="H2" s="9" t="s">
        <v>219</v>
      </c>
      <c r="I2" s="9" t="s">
        <v>220</v>
      </c>
      <c r="J2" s="9" t="s">
        <v>221</v>
      </c>
      <c r="K2" s="8" t="s">
        <v>106</v>
      </c>
      <c r="L2" s="10" t="s">
        <v>222</v>
      </c>
      <c r="M2" s="9" t="s">
        <v>223</v>
      </c>
      <c r="N2" s="9" t="s">
        <v>224</v>
      </c>
      <c r="O2" s="9" t="s">
        <v>225</v>
      </c>
      <c r="P2" s="9" t="s">
        <v>226</v>
      </c>
      <c r="Q2" s="8" t="s">
        <v>239</v>
      </c>
      <c r="R2" s="10" t="s">
        <v>305</v>
      </c>
      <c r="S2" s="10" t="s">
        <v>235</v>
      </c>
      <c r="T2" s="10" t="s">
        <v>234</v>
      </c>
      <c r="U2" s="10" t="s">
        <v>238</v>
      </c>
      <c r="V2" s="10" t="s">
        <v>236</v>
      </c>
    </row>
    <row r="3" spans="1:24" x14ac:dyDescent="0.35">
      <c r="A3" s="3">
        <v>8</v>
      </c>
      <c r="B3" s="3" t="s">
        <v>7</v>
      </c>
      <c r="C3" s="3">
        <v>10711</v>
      </c>
      <c r="D3" s="3" t="s">
        <v>123</v>
      </c>
      <c r="E3" s="3" t="s">
        <v>227</v>
      </c>
      <c r="F3" s="3">
        <v>392</v>
      </c>
      <c r="G3" s="7">
        <v>7</v>
      </c>
      <c r="H3" s="4">
        <v>16873</v>
      </c>
      <c r="I3" s="4">
        <v>16873</v>
      </c>
      <c r="J3" s="4">
        <v>72223</v>
      </c>
      <c r="K3" s="4">
        <v>86.906999999999996</v>
      </c>
      <c r="L3" s="4">
        <v>26198.2</v>
      </c>
      <c r="M3" s="4">
        <v>1.5527</v>
      </c>
      <c r="N3" s="4">
        <v>0.18990000000000001</v>
      </c>
      <c r="O3" s="4">
        <v>36.679299999999998</v>
      </c>
      <c r="P3" s="3">
        <v>1.2</v>
      </c>
      <c r="Q3" s="5">
        <f>IF(K3&gt;=80,1,0)</f>
        <v>1</v>
      </c>
      <c r="R3" s="4">
        <f>(L3/G3)*7</f>
        <v>26198.2</v>
      </c>
      <c r="S3" s="4">
        <v>14149.17</v>
      </c>
      <c r="T3" s="4">
        <f>(S3/6)*7</f>
        <v>16507.365000000002</v>
      </c>
      <c r="U3" s="6">
        <f>R3-T3</f>
        <v>9690.8349999999991</v>
      </c>
      <c r="V3" s="5">
        <f>IF(U3&gt;1,1,0)</f>
        <v>1</v>
      </c>
      <c r="W3" s="2"/>
      <c r="X3" s="2"/>
    </row>
    <row r="4" spans="1:24" x14ac:dyDescent="0.35">
      <c r="A4" s="3">
        <v>8</v>
      </c>
      <c r="B4" s="3" t="s">
        <v>7</v>
      </c>
      <c r="C4" s="3">
        <v>11104</v>
      </c>
      <c r="D4" s="3" t="s">
        <v>124</v>
      </c>
      <c r="E4" s="3" t="s">
        <v>228</v>
      </c>
      <c r="F4" s="3">
        <v>30</v>
      </c>
      <c r="G4" s="7">
        <v>8</v>
      </c>
      <c r="H4" s="4">
        <v>1454</v>
      </c>
      <c r="I4" s="4">
        <v>1454</v>
      </c>
      <c r="J4" s="4">
        <v>4701</v>
      </c>
      <c r="K4" s="4">
        <v>64.486000000000004</v>
      </c>
      <c r="L4" s="4">
        <v>890.02300000000002</v>
      </c>
      <c r="M4" s="4">
        <v>0.61209999999999998</v>
      </c>
      <c r="N4" s="4">
        <v>0.18990000000000001</v>
      </c>
      <c r="O4" s="4">
        <v>9.4794999999999998</v>
      </c>
      <c r="P4" s="3">
        <v>0.6</v>
      </c>
      <c r="Q4" s="5">
        <f t="shared" ref="Q4:Q67" si="0">IF(K4&gt;=80,1,0)</f>
        <v>0</v>
      </c>
      <c r="R4" s="4">
        <f t="shared" ref="R4:R67" si="1">(L4/G4)*7</f>
        <v>778.77012500000001</v>
      </c>
      <c r="S4" s="4">
        <v>1177.58</v>
      </c>
      <c r="T4" s="4">
        <f t="shared" ref="T4:T67" si="2">(S4/6)*7</f>
        <v>1373.8433333333332</v>
      </c>
      <c r="U4" s="6">
        <f t="shared" ref="U4:U67" si="3">R4-T4</f>
        <v>-595.07320833333324</v>
      </c>
      <c r="V4" s="5">
        <f t="shared" ref="V4:V67" si="4">IF(U4&gt;1,1,0)</f>
        <v>0</v>
      </c>
      <c r="W4" s="2"/>
      <c r="X4" s="2"/>
    </row>
    <row r="5" spans="1:24" x14ac:dyDescent="0.35">
      <c r="A5" s="3">
        <v>8</v>
      </c>
      <c r="B5" s="3" t="s">
        <v>7</v>
      </c>
      <c r="C5" s="3">
        <v>11105</v>
      </c>
      <c r="D5" s="3" t="s">
        <v>125</v>
      </c>
      <c r="E5" s="3" t="s">
        <v>228</v>
      </c>
      <c r="F5" s="3">
        <v>40</v>
      </c>
      <c r="G5" s="7">
        <v>7</v>
      </c>
      <c r="H5" s="4">
        <v>1896</v>
      </c>
      <c r="I5" s="4">
        <v>1896</v>
      </c>
      <c r="J5" s="4">
        <v>4685</v>
      </c>
      <c r="K5" s="4">
        <v>55.247999999999998</v>
      </c>
      <c r="L5" s="4">
        <v>974.84900000000005</v>
      </c>
      <c r="M5" s="4">
        <v>0.51419999999999999</v>
      </c>
      <c r="N5" s="4">
        <v>0.18779999999999999</v>
      </c>
      <c r="O5" s="4">
        <v>3.6751999999999998</v>
      </c>
      <c r="P5" s="3">
        <v>0.6</v>
      </c>
      <c r="Q5" s="5">
        <f t="shared" si="0"/>
        <v>0</v>
      </c>
      <c r="R5" s="4">
        <f t="shared" si="1"/>
        <v>974.84900000000016</v>
      </c>
      <c r="S5" s="4">
        <v>1177.58</v>
      </c>
      <c r="T5" s="4">
        <f t="shared" si="2"/>
        <v>1373.8433333333332</v>
      </c>
      <c r="U5" s="6">
        <f t="shared" si="3"/>
        <v>-398.99433333333309</v>
      </c>
      <c r="V5" s="5">
        <f t="shared" si="4"/>
        <v>0</v>
      </c>
      <c r="W5" s="2"/>
      <c r="X5" s="2"/>
    </row>
    <row r="6" spans="1:24" x14ac:dyDescent="0.35">
      <c r="A6" s="3">
        <v>8</v>
      </c>
      <c r="B6" s="3" t="s">
        <v>7</v>
      </c>
      <c r="C6" s="3">
        <v>11106</v>
      </c>
      <c r="D6" s="3" t="s">
        <v>126</v>
      </c>
      <c r="E6" s="3" t="s">
        <v>228</v>
      </c>
      <c r="F6" s="3">
        <v>43</v>
      </c>
      <c r="G6" s="7">
        <v>7</v>
      </c>
      <c r="H6" s="4">
        <v>2131</v>
      </c>
      <c r="I6" s="4">
        <v>2131</v>
      </c>
      <c r="J6" s="4">
        <v>5131</v>
      </c>
      <c r="K6" s="4">
        <v>56.286000000000001</v>
      </c>
      <c r="L6" s="4">
        <v>1107.3</v>
      </c>
      <c r="M6" s="4">
        <v>0.51959999999999995</v>
      </c>
      <c r="N6" s="4">
        <v>0.18990000000000001</v>
      </c>
      <c r="O6" s="4">
        <v>3.9176000000000002</v>
      </c>
      <c r="P6" s="3">
        <v>0.6</v>
      </c>
      <c r="Q6" s="5">
        <f t="shared" si="0"/>
        <v>0</v>
      </c>
      <c r="R6" s="4">
        <f t="shared" si="1"/>
        <v>1107.3</v>
      </c>
      <c r="S6" s="4">
        <v>755.26</v>
      </c>
      <c r="T6" s="4">
        <f t="shared" si="2"/>
        <v>881.13666666666666</v>
      </c>
      <c r="U6" s="6">
        <f t="shared" si="3"/>
        <v>226.1633333333333</v>
      </c>
      <c r="V6" s="5">
        <f t="shared" si="4"/>
        <v>1</v>
      </c>
      <c r="W6" s="2"/>
      <c r="X6" s="2"/>
    </row>
    <row r="7" spans="1:24" x14ac:dyDescent="0.35">
      <c r="A7" s="3">
        <v>8</v>
      </c>
      <c r="B7" s="3" t="s">
        <v>7</v>
      </c>
      <c r="C7" s="3">
        <v>11107</v>
      </c>
      <c r="D7" s="3" t="s">
        <v>127</v>
      </c>
      <c r="E7" s="3" t="s">
        <v>228</v>
      </c>
      <c r="F7" s="3">
        <v>36</v>
      </c>
      <c r="G7" s="7">
        <v>8</v>
      </c>
      <c r="H7" s="4">
        <v>1230</v>
      </c>
      <c r="I7" s="4">
        <v>1230</v>
      </c>
      <c r="J7" s="4">
        <v>2805</v>
      </c>
      <c r="K7" s="4">
        <v>32.064</v>
      </c>
      <c r="L7" s="4">
        <v>784.58900000000006</v>
      </c>
      <c r="M7" s="4">
        <v>0.63790000000000002</v>
      </c>
      <c r="N7" s="4">
        <v>0.16619999999999999</v>
      </c>
      <c r="O7" s="4">
        <v>10.336499999999999</v>
      </c>
      <c r="P7" s="3">
        <v>0.6</v>
      </c>
      <c r="Q7" s="5">
        <f t="shared" si="0"/>
        <v>0</v>
      </c>
      <c r="R7" s="4">
        <f t="shared" si="1"/>
        <v>686.51537500000006</v>
      </c>
      <c r="S7" s="4">
        <v>755.26</v>
      </c>
      <c r="T7" s="4">
        <f t="shared" si="2"/>
        <v>881.13666666666666</v>
      </c>
      <c r="U7" s="6">
        <f t="shared" si="3"/>
        <v>-194.62129166666659</v>
      </c>
      <c r="V7" s="5">
        <f t="shared" si="4"/>
        <v>0</v>
      </c>
      <c r="W7" s="2"/>
      <c r="X7" s="2"/>
    </row>
    <row r="8" spans="1:24" x14ac:dyDescent="0.35">
      <c r="A8" s="3">
        <v>8</v>
      </c>
      <c r="B8" s="3" t="s">
        <v>7</v>
      </c>
      <c r="C8" s="3">
        <v>11108</v>
      </c>
      <c r="D8" s="3" t="s">
        <v>128</v>
      </c>
      <c r="E8" s="3" t="s">
        <v>228</v>
      </c>
      <c r="F8" s="3">
        <v>30</v>
      </c>
      <c r="G8" s="7">
        <v>7</v>
      </c>
      <c r="H8" s="4">
        <v>1780</v>
      </c>
      <c r="I8" s="4">
        <v>1780</v>
      </c>
      <c r="J8" s="4">
        <v>5135</v>
      </c>
      <c r="K8" s="4">
        <v>80.739000000000004</v>
      </c>
      <c r="L8" s="4">
        <v>1047.95</v>
      </c>
      <c r="M8" s="4">
        <v>0.5887</v>
      </c>
      <c r="N8" s="4">
        <v>0.18990000000000001</v>
      </c>
      <c r="O8" s="4">
        <v>6.6234999999999999</v>
      </c>
      <c r="P8" s="3">
        <v>0.6</v>
      </c>
      <c r="Q8" s="5">
        <f t="shared" si="0"/>
        <v>1</v>
      </c>
      <c r="R8" s="4">
        <f t="shared" si="1"/>
        <v>1047.95</v>
      </c>
      <c r="S8" s="4">
        <v>1177.58</v>
      </c>
      <c r="T8" s="4">
        <f t="shared" si="2"/>
        <v>1373.8433333333332</v>
      </c>
      <c r="U8" s="6">
        <f t="shared" si="3"/>
        <v>-325.8933333333332</v>
      </c>
      <c r="V8" s="5">
        <f t="shared" si="4"/>
        <v>0</v>
      </c>
      <c r="W8" s="2"/>
      <c r="X8" s="2"/>
    </row>
    <row r="9" spans="1:24" x14ac:dyDescent="0.35">
      <c r="A9" s="3">
        <v>8</v>
      </c>
      <c r="B9" s="3" t="s">
        <v>7</v>
      </c>
      <c r="C9" s="3">
        <v>11109</v>
      </c>
      <c r="D9" s="3" t="s">
        <v>129</v>
      </c>
      <c r="E9" s="3" t="s">
        <v>228</v>
      </c>
      <c r="F9" s="3">
        <v>61</v>
      </c>
      <c r="G9" s="7">
        <v>7</v>
      </c>
      <c r="H9" s="4">
        <v>3506</v>
      </c>
      <c r="I9" s="4">
        <v>3506</v>
      </c>
      <c r="J9" s="4">
        <v>8779</v>
      </c>
      <c r="K9" s="4">
        <v>67.885999999999996</v>
      </c>
      <c r="L9" s="4">
        <v>1957.38</v>
      </c>
      <c r="M9" s="4">
        <v>0.55830000000000002</v>
      </c>
      <c r="N9" s="4">
        <v>0.18779999999999999</v>
      </c>
      <c r="O9" s="4">
        <v>6.7633000000000001</v>
      </c>
      <c r="P9" s="3">
        <v>0.6</v>
      </c>
      <c r="Q9" s="5">
        <f t="shared" si="0"/>
        <v>0</v>
      </c>
      <c r="R9" s="4">
        <f t="shared" si="1"/>
        <v>1957.38</v>
      </c>
      <c r="S9" s="4">
        <v>1177.58</v>
      </c>
      <c r="T9" s="4">
        <f t="shared" si="2"/>
        <v>1373.8433333333332</v>
      </c>
      <c r="U9" s="6">
        <f t="shared" si="3"/>
        <v>583.53666666666686</v>
      </c>
      <c r="V9" s="5">
        <f t="shared" si="4"/>
        <v>1</v>
      </c>
      <c r="W9" s="2"/>
      <c r="X9" s="2"/>
    </row>
    <row r="10" spans="1:24" x14ac:dyDescent="0.35">
      <c r="A10" s="3">
        <v>8</v>
      </c>
      <c r="B10" s="3" t="s">
        <v>7</v>
      </c>
      <c r="C10" s="3">
        <v>11110</v>
      </c>
      <c r="D10" s="3" t="s">
        <v>130</v>
      </c>
      <c r="E10" s="3" t="s">
        <v>229</v>
      </c>
      <c r="F10" s="3">
        <v>90</v>
      </c>
      <c r="G10" s="7">
        <v>7</v>
      </c>
      <c r="H10" s="4">
        <v>3824</v>
      </c>
      <c r="I10" s="4">
        <v>3822</v>
      </c>
      <c r="J10" s="4">
        <v>12563</v>
      </c>
      <c r="K10" s="4">
        <v>65.843999999999994</v>
      </c>
      <c r="L10" s="4">
        <v>2753.53</v>
      </c>
      <c r="M10" s="4">
        <v>0.72040000000000004</v>
      </c>
      <c r="N10" s="4">
        <v>0.18990000000000001</v>
      </c>
      <c r="O10" s="4">
        <v>7.3738000000000001</v>
      </c>
      <c r="P10" s="3">
        <v>0.8</v>
      </c>
      <c r="Q10" s="5">
        <f t="shared" si="0"/>
        <v>0</v>
      </c>
      <c r="R10" s="4">
        <f t="shared" si="1"/>
        <v>2753.53</v>
      </c>
      <c r="S10" s="4">
        <v>3225.73</v>
      </c>
      <c r="T10" s="4">
        <f t="shared" si="2"/>
        <v>3763.3516666666665</v>
      </c>
      <c r="U10" s="6">
        <f t="shared" si="3"/>
        <v>-1009.8216666666663</v>
      </c>
      <c r="V10" s="5">
        <f t="shared" si="4"/>
        <v>0</v>
      </c>
      <c r="W10" s="2"/>
      <c r="X10" s="2"/>
    </row>
    <row r="11" spans="1:24" x14ac:dyDescent="0.35">
      <c r="A11" s="3">
        <v>8</v>
      </c>
      <c r="B11" s="3" t="s">
        <v>7</v>
      </c>
      <c r="C11" s="3">
        <v>11111</v>
      </c>
      <c r="D11" s="3" t="s">
        <v>131</v>
      </c>
      <c r="E11" s="3" t="s">
        <v>228</v>
      </c>
      <c r="F11" s="3">
        <v>48</v>
      </c>
      <c r="G11" s="7">
        <v>8</v>
      </c>
      <c r="H11" s="4">
        <v>2051</v>
      </c>
      <c r="I11" s="4">
        <v>2049</v>
      </c>
      <c r="J11" s="4">
        <v>6759</v>
      </c>
      <c r="K11" s="4">
        <v>57.948</v>
      </c>
      <c r="L11" s="4">
        <v>1355.36</v>
      </c>
      <c r="M11" s="4">
        <v>0.66149999999999998</v>
      </c>
      <c r="N11" s="4">
        <v>0.18779999999999999</v>
      </c>
      <c r="O11" s="4">
        <v>7.3738000000000001</v>
      </c>
      <c r="P11" s="3">
        <v>0.6</v>
      </c>
      <c r="Q11" s="5">
        <f t="shared" si="0"/>
        <v>0</v>
      </c>
      <c r="R11" s="4">
        <f t="shared" si="1"/>
        <v>1185.9399999999998</v>
      </c>
      <c r="S11" s="4">
        <v>1177.58</v>
      </c>
      <c r="T11" s="4">
        <f t="shared" si="2"/>
        <v>1373.8433333333332</v>
      </c>
      <c r="U11" s="6">
        <f t="shared" si="3"/>
        <v>-187.90333333333342</v>
      </c>
      <c r="V11" s="5">
        <f t="shared" si="4"/>
        <v>0</v>
      </c>
      <c r="W11" s="2"/>
      <c r="X11" s="2"/>
    </row>
    <row r="12" spans="1:24" x14ac:dyDescent="0.35">
      <c r="A12" s="3">
        <v>8</v>
      </c>
      <c r="B12" s="3" t="s">
        <v>7</v>
      </c>
      <c r="C12" s="3">
        <v>11112</v>
      </c>
      <c r="D12" s="3" t="s">
        <v>132</v>
      </c>
      <c r="E12" s="3" t="s">
        <v>228</v>
      </c>
      <c r="F12" s="3">
        <v>50</v>
      </c>
      <c r="G12" s="7">
        <v>8</v>
      </c>
      <c r="H12" s="4">
        <v>2669</v>
      </c>
      <c r="I12" s="4">
        <v>2668</v>
      </c>
      <c r="J12" s="4">
        <v>11263</v>
      </c>
      <c r="K12" s="4">
        <v>92.7</v>
      </c>
      <c r="L12" s="4">
        <v>1727.91</v>
      </c>
      <c r="M12" s="4">
        <v>0.64759999999999995</v>
      </c>
      <c r="N12" s="4">
        <v>0.1462</v>
      </c>
      <c r="O12" s="4">
        <v>3.8576999999999999</v>
      </c>
      <c r="P12" s="3">
        <v>0.6</v>
      </c>
      <c r="Q12" s="5">
        <f t="shared" si="0"/>
        <v>1</v>
      </c>
      <c r="R12" s="4">
        <f t="shared" si="1"/>
        <v>1511.9212500000001</v>
      </c>
      <c r="S12" s="4">
        <v>1177.58</v>
      </c>
      <c r="T12" s="4">
        <f t="shared" si="2"/>
        <v>1373.8433333333332</v>
      </c>
      <c r="U12" s="6">
        <f t="shared" si="3"/>
        <v>138.07791666666685</v>
      </c>
      <c r="V12" s="5">
        <f t="shared" si="4"/>
        <v>1</v>
      </c>
      <c r="W12" s="2"/>
      <c r="X12" s="2"/>
    </row>
    <row r="13" spans="1:24" x14ac:dyDescent="0.35">
      <c r="A13" s="3">
        <v>8</v>
      </c>
      <c r="B13" s="3" t="s">
        <v>7</v>
      </c>
      <c r="C13" s="3">
        <v>11451</v>
      </c>
      <c r="D13" s="3" t="s">
        <v>133</v>
      </c>
      <c r="E13" s="3" t="s">
        <v>229</v>
      </c>
      <c r="F13" s="3">
        <v>234</v>
      </c>
      <c r="G13" s="7">
        <v>8</v>
      </c>
      <c r="H13" s="4">
        <v>8468</v>
      </c>
      <c r="I13" s="4">
        <v>8289</v>
      </c>
      <c r="J13" s="4">
        <v>33905</v>
      </c>
      <c r="K13" s="4">
        <v>59.627000000000002</v>
      </c>
      <c r="L13" s="4">
        <v>8025.5</v>
      </c>
      <c r="M13" s="4">
        <v>0.96819999999999995</v>
      </c>
      <c r="N13" s="4">
        <v>0.18990000000000001</v>
      </c>
      <c r="O13" s="4">
        <v>25.623100000000001</v>
      </c>
      <c r="P13" s="3">
        <v>0.8</v>
      </c>
      <c r="Q13" s="5">
        <f t="shared" si="0"/>
        <v>0</v>
      </c>
      <c r="R13" s="4">
        <f t="shared" si="1"/>
        <v>7022.3125</v>
      </c>
      <c r="S13" s="4">
        <v>4813.3100000000004</v>
      </c>
      <c r="T13" s="4">
        <f t="shared" si="2"/>
        <v>5615.5283333333336</v>
      </c>
      <c r="U13" s="6">
        <f t="shared" si="3"/>
        <v>1406.7841666666664</v>
      </c>
      <c r="V13" s="5">
        <f t="shared" si="4"/>
        <v>1</v>
      </c>
      <c r="W13" s="2"/>
      <c r="X13" s="2"/>
    </row>
    <row r="14" spans="1:24" x14ac:dyDescent="0.35">
      <c r="A14" s="3">
        <v>8</v>
      </c>
      <c r="B14" s="3" t="s">
        <v>7</v>
      </c>
      <c r="C14" s="3">
        <v>40840</v>
      </c>
      <c r="D14" s="3" t="s">
        <v>134</v>
      </c>
      <c r="E14" s="3" t="s">
        <v>230</v>
      </c>
      <c r="F14" s="3">
        <v>20</v>
      </c>
      <c r="G14" s="7">
        <v>7</v>
      </c>
      <c r="H14" s="4">
        <v>969</v>
      </c>
      <c r="I14" s="4">
        <v>969</v>
      </c>
      <c r="J14" s="4">
        <v>2276</v>
      </c>
      <c r="K14" s="4">
        <v>53.679000000000002</v>
      </c>
      <c r="L14" s="4">
        <v>497.67599999999999</v>
      </c>
      <c r="M14" s="4">
        <v>0.51359999999999995</v>
      </c>
      <c r="N14" s="4">
        <v>0.20200000000000001</v>
      </c>
      <c r="O14" s="4">
        <v>2.9384999999999999</v>
      </c>
      <c r="P14" s="3">
        <v>0.6</v>
      </c>
      <c r="Q14" s="5">
        <f t="shared" si="0"/>
        <v>0</v>
      </c>
      <c r="R14" s="4">
        <f t="shared" si="1"/>
        <v>497.67599999999993</v>
      </c>
      <c r="S14" s="4">
        <v>307.86</v>
      </c>
      <c r="T14" s="4">
        <f t="shared" si="2"/>
        <v>359.17</v>
      </c>
      <c r="U14" s="6">
        <f t="shared" si="3"/>
        <v>138.50599999999991</v>
      </c>
      <c r="V14" s="5">
        <f t="shared" si="4"/>
        <v>1</v>
      </c>
      <c r="W14" s="2"/>
      <c r="X14" s="2"/>
    </row>
    <row r="15" spans="1:24" x14ac:dyDescent="0.35">
      <c r="A15" s="3">
        <v>8</v>
      </c>
      <c r="B15" s="3" t="s">
        <v>20</v>
      </c>
      <c r="C15" s="3">
        <v>11040</v>
      </c>
      <c r="D15" s="3" t="s">
        <v>20</v>
      </c>
      <c r="E15" s="3" t="s">
        <v>227</v>
      </c>
      <c r="F15" s="3">
        <v>272</v>
      </c>
      <c r="G15" s="7">
        <v>7</v>
      </c>
      <c r="H15" s="4">
        <v>12383</v>
      </c>
      <c r="I15" s="4">
        <v>12383</v>
      </c>
      <c r="J15" s="4">
        <v>45898</v>
      </c>
      <c r="K15" s="4">
        <v>79.596000000000004</v>
      </c>
      <c r="L15" s="4">
        <v>17318.599999999999</v>
      </c>
      <c r="M15" s="4">
        <v>1.3986000000000001</v>
      </c>
      <c r="N15" s="4">
        <v>0.18990000000000001</v>
      </c>
      <c r="O15" s="4">
        <v>36.679299999999998</v>
      </c>
      <c r="P15" s="3">
        <v>1.2</v>
      </c>
      <c r="Q15" s="5">
        <f t="shared" si="0"/>
        <v>0</v>
      </c>
      <c r="R15" s="4">
        <f t="shared" si="1"/>
        <v>17318.599999999999</v>
      </c>
      <c r="S15" s="4">
        <v>14149.17</v>
      </c>
      <c r="T15" s="4">
        <f t="shared" si="2"/>
        <v>16507.365000000002</v>
      </c>
      <c r="U15" s="6">
        <f t="shared" si="3"/>
        <v>811.23499999999694</v>
      </c>
      <c r="V15" s="5">
        <f t="shared" si="4"/>
        <v>1</v>
      </c>
      <c r="W15" s="2"/>
      <c r="X15" s="2"/>
    </row>
    <row r="16" spans="1:24" x14ac:dyDescent="0.35">
      <c r="A16" s="3">
        <v>8</v>
      </c>
      <c r="B16" s="3" t="s">
        <v>20</v>
      </c>
      <c r="C16" s="3">
        <v>11041</v>
      </c>
      <c r="D16" s="3" t="s">
        <v>135</v>
      </c>
      <c r="E16" s="3" t="s">
        <v>228</v>
      </c>
      <c r="F16" s="3">
        <v>37</v>
      </c>
      <c r="G16" s="7">
        <v>7</v>
      </c>
      <c r="H16" s="4">
        <v>2149</v>
      </c>
      <c r="I16" s="4">
        <v>2149</v>
      </c>
      <c r="J16" s="4">
        <v>6386</v>
      </c>
      <c r="K16" s="4">
        <v>81.412999999999997</v>
      </c>
      <c r="L16" s="4">
        <v>1398.13</v>
      </c>
      <c r="M16" s="4">
        <v>0.65059999999999996</v>
      </c>
      <c r="N16" s="4">
        <v>0.18779999999999999</v>
      </c>
      <c r="O16" s="4">
        <v>6.1180000000000003</v>
      </c>
      <c r="P16" s="3">
        <v>0.6</v>
      </c>
      <c r="Q16" s="5">
        <f t="shared" si="0"/>
        <v>1</v>
      </c>
      <c r="R16" s="4">
        <f t="shared" si="1"/>
        <v>1398.13</v>
      </c>
      <c r="S16" s="4">
        <v>1177.58</v>
      </c>
      <c r="T16" s="4">
        <f t="shared" si="2"/>
        <v>1373.8433333333332</v>
      </c>
      <c r="U16" s="6">
        <f t="shared" si="3"/>
        <v>24.286666666666861</v>
      </c>
      <c r="V16" s="5">
        <f t="shared" si="4"/>
        <v>1</v>
      </c>
      <c r="W16" s="2"/>
      <c r="X16" s="2"/>
    </row>
    <row r="17" spans="1:24" x14ac:dyDescent="0.35">
      <c r="A17" s="3">
        <v>8</v>
      </c>
      <c r="B17" s="3" t="s">
        <v>20</v>
      </c>
      <c r="C17" s="3">
        <v>11043</v>
      </c>
      <c r="D17" s="3" t="s">
        <v>136</v>
      </c>
      <c r="E17" s="3" t="s">
        <v>231</v>
      </c>
      <c r="F17" s="3">
        <v>73</v>
      </c>
      <c r="G17" s="7">
        <v>8</v>
      </c>
      <c r="H17" s="4">
        <v>8129</v>
      </c>
      <c r="I17" s="4">
        <v>8126</v>
      </c>
      <c r="J17" s="4">
        <v>14117</v>
      </c>
      <c r="K17" s="4">
        <v>79.581999999999994</v>
      </c>
      <c r="L17" s="4">
        <v>3857.39</v>
      </c>
      <c r="M17" s="4">
        <v>0.47470000000000001</v>
      </c>
      <c r="N17" s="4">
        <v>0.18779999999999999</v>
      </c>
      <c r="O17" s="4">
        <v>4.4184000000000001</v>
      </c>
      <c r="P17" s="3">
        <v>0.6</v>
      </c>
      <c r="Q17" s="5">
        <f t="shared" si="0"/>
        <v>0</v>
      </c>
      <c r="R17" s="4">
        <f t="shared" si="1"/>
        <v>3375.2162499999999</v>
      </c>
      <c r="S17" s="4">
        <v>1440.2</v>
      </c>
      <c r="T17" s="4">
        <f t="shared" si="2"/>
        <v>1680.2333333333333</v>
      </c>
      <c r="U17" s="6">
        <f t="shared" si="3"/>
        <v>1694.9829166666666</v>
      </c>
      <c r="V17" s="5">
        <f t="shared" si="4"/>
        <v>1</v>
      </c>
      <c r="W17" s="2"/>
      <c r="X17" s="2"/>
    </row>
    <row r="18" spans="1:24" x14ac:dyDescent="0.35">
      <c r="A18" s="3">
        <v>8</v>
      </c>
      <c r="B18" s="3" t="s">
        <v>20</v>
      </c>
      <c r="C18" s="3">
        <v>11046</v>
      </c>
      <c r="D18" s="3" t="s">
        <v>137</v>
      </c>
      <c r="E18" s="3" t="s">
        <v>229</v>
      </c>
      <c r="F18" s="3">
        <v>125</v>
      </c>
      <c r="G18" s="7">
        <v>7</v>
      </c>
      <c r="H18" s="4">
        <v>4274</v>
      </c>
      <c r="I18" s="4">
        <v>4236</v>
      </c>
      <c r="J18" s="4">
        <v>17340</v>
      </c>
      <c r="K18" s="4">
        <v>65.433999999999997</v>
      </c>
      <c r="L18" s="4">
        <v>3945.59</v>
      </c>
      <c r="M18" s="4">
        <v>0.93140000000000001</v>
      </c>
      <c r="N18" s="4">
        <v>0.18779999999999999</v>
      </c>
      <c r="O18" s="4">
        <v>31.523499999999999</v>
      </c>
      <c r="P18" s="3">
        <v>0.8</v>
      </c>
      <c r="Q18" s="5">
        <f t="shared" si="0"/>
        <v>0</v>
      </c>
      <c r="R18" s="4">
        <f t="shared" si="1"/>
        <v>3945.59</v>
      </c>
      <c r="S18" s="4">
        <v>4813.3100000000004</v>
      </c>
      <c r="T18" s="4">
        <f t="shared" si="2"/>
        <v>5615.5283333333336</v>
      </c>
      <c r="U18" s="6">
        <f t="shared" si="3"/>
        <v>-1669.9383333333335</v>
      </c>
      <c r="V18" s="5">
        <f t="shared" si="4"/>
        <v>0</v>
      </c>
      <c r="W18" s="2"/>
      <c r="X18" s="2"/>
    </row>
    <row r="19" spans="1:24" x14ac:dyDescent="0.35">
      <c r="A19" s="3">
        <v>8</v>
      </c>
      <c r="B19" s="3" t="s">
        <v>20</v>
      </c>
      <c r="C19" s="3">
        <v>11047</v>
      </c>
      <c r="D19" s="3" t="s">
        <v>138</v>
      </c>
      <c r="E19" s="3" t="s">
        <v>228</v>
      </c>
      <c r="F19" s="3">
        <v>41</v>
      </c>
      <c r="G19" s="7">
        <v>7</v>
      </c>
      <c r="H19" s="4">
        <v>2609</v>
      </c>
      <c r="I19" s="4">
        <v>2607</v>
      </c>
      <c r="J19" s="4">
        <v>7427</v>
      </c>
      <c r="K19" s="4">
        <v>85.445999999999998</v>
      </c>
      <c r="L19" s="4">
        <v>1513.84</v>
      </c>
      <c r="M19" s="4">
        <v>0.58069999999999999</v>
      </c>
      <c r="N19" s="4">
        <v>0.18779999999999999</v>
      </c>
      <c r="O19" s="4">
        <v>5.7297000000000002</v>
      </c>
      <c r="P19" s="3">
        <v>0.6</v>
      </c>
      <c r="Q19" s="5">
        <f t="shared" si="0"/>
        <v>1</v>
      </c>
      <c r="R19" s="4">
        <f t="shared" si="1"/>
        <v>1513.84</v>
      </c>
      <c r="S19" s="4">
        <v>1177.58</v>
      </c>
      <c r="T19" s="4">
        <f t="shared" si="2"/>
        <v>1373.8433333333332</v>
      </c>
      <c r="U19" s="6">
        <f t="shared" si="3"/>
        <v>139.99666666666667</v>
      </c>
      <c r="V19" s="5">
        <f t="shared" si="4"/>
        <v>1</v>
      </c>
      <c r="W19" s="2"/>
      <c r="X19" s="2"/>
    </row>
    <row r="20" spans="1:24" x14ac:dyDescent="0.35">
      <c r="A20" s="3">
        <v>8</v>
      </c>
      <c r="B20" s="3" t="s">
        <v>20</v>
      </c>
      <c r="C20" s="3">
        <v>11048</v>
      </c>
      <c r="D20" s="3" t="s">
        <v>139</v>
      </c>
      <c r="E20" s="3" t="s">
        <v>228</v>
      </c>
      <c r="F20" s="3">
        <v>45</v>
      </c>
      <c r="G20" s="7">
        <v>7</v>
      </c>
      <c r="H20" s="4">
        <v>2776</v>
      </c>
      <c r="I20" s="4">
        <v>2776</v>
      </c>
      <c r="J20" s="4">
        <v>7549</v>
      </c>
      <c r="K20" s="4">
        <v>79.13</v>
      </c>
      <c r="L20" s="4">
        <v>1832.13</v>
      </c>
      <c r="M20" s="4">
        <v>0.66</v>
      </c>
      <c r="N20" s="4">
        <v>0.18779999999999999</v>
      </c>
      <c r="O20" s="4">
        <v>6.81</v>
      </c>
      <c r="P20" s="3">
        <v>0.6</v>
      </c>
      <c r="Q20" s="5">
        <f t="shared" si="0"/>
        <v>0</v>
      </c>
      <c r="R20" s="4">
        <f t="shared" si="1"/>
        <v>1832.13</v>
      </c>
      <c r="S20" s="4">
        <v>1177.58</v>
      </c>
      <c r="T20" s="4">
        <f t="shared" si="2"/>
        <v>1373.8433333333332</v>
      </c>
      <c r="U20" s="6">
        <f t="shared" si="3"/>
        <v>458.28666666666686</v>
      </c>
      <c r="V20" s="5">
        <f t="shared" si="4"/>
        <v>1</v>
      </c>
      <c r="W20" s="2"/>
      <c r="X20" s="2"/>
    </row>
    <row r="21" spans="1:24" x14ac:dyDescent="0.35">
      <c r="A21" s="3">
        <v>8</v>
      </c>
      <c r="B21" s="3" t="s">
        <v>20</v>
      </c>
      <c r="C21" s="3">
        <v>11049</v>
      </c>
      <c r="D21" s="3" t="s">
        <v>140</v>
      </c>
      <c r="E21" s="3" t="s">
        <v>228</v>
      </c>
      <c r="F21" s="3">
        <v>38</v>
      </c>
      <c r="G21" s="7">
        <v>6</v>
      </c>
      <c r="H21" s="4">
        <v>1639</v>
      </c>
      <c r="I21" s="4">
        <v>1639</v>
      </c>
      <c r="J21" s="4">
        <v>4755</v>
      </c>
      <c r="K21" s="4">
        <v>68.754000000000005</v>
      </c>
      <c r="L21" s="4">
        <v>950.93499999999995</v>
      </c>
      <c r="M21" s="4">
        <v>0.58020000000000005</v>
      </c>
      <c r="N21" s="4">
        <v>0.19550000000000001</v>
      </c>
      <c r="O21" s="4">
        <v>4.0195999999999996</v>
      </c>
      <c r="P21" s="3">
        <v>0.6</v>
      </c>
      <c r="Q21" s="5">
        <f t="shared" si="0"/>
        <v>0</v>
      </c>
      <c r="R21" s="4">
        <f t="shared" si="1"/>
        <v>1109.4241666666665</v>
      </c>
      <c r="S21" s="4">
        <v>1177.58</v>
      </c>
      <c r="T21" s="4">
        <f t="shared" si="2"/>
        <v>1373.8433333333332</v>
      </c>
      <c r="U21" s="6">
        <f t="shared" si="3"/>
        <v>-264.4191666666668</v>
      </c>
      <c r="V21" s="5">
        <f t="shared" si="4"/>
        <v>0</v>
      </c>
      <c r="W21" s="2"/>
      <c r="X21" s="2"/>
    </row>
    <row r="22" spans="1:24" x14ac:dyDescent="0.35">
      <c r="A22" s="3">
        <v>8</v>
      </c>
      <c r="B22" s="3" t="s">
        <v>20</v>
      </c>
      <c r="C22" s="3">
        <v>11050</v>
      </c>
      <c r="D22" s="3" t="s">
        <v>141</v>
      </c>
      <c r="E22" s="3" t="s">
        <v>230</v>
      </c>
      <c r="F22" s="3">
        <v>32</v>
      </c>
      <c r="G22" s="7">
        <v>8</v>
      </c>
      <c r="H22" s="4">
        <v>1239</v>
      </c>
      <c r="I22" s="4">
        <v>1216</v>
      </c>
      <c r="J22" s="4">
        <v>2693</v>
      </c>
      <c r="K22" s="4">
        <v>34.631999999999998</v>
      </c>
      <c r="L22" s="4">
        <v>623.048</v>
      </c>
      <c r="M22" s="4">
        <v>0.51239999999999997</v>
      </c>
      <c r="N22" s="4">
        <v>0.18990000000000001</v>
      </c>
      <c r="O22" s="4">
        <v>5.2214999999999998</v>
      </c>
      <c r="P22" s="3">
        <v>0.6</v>
      </c>
      <c r="Q22" s="5">
        <f t="shared" si="0"/>
        <v>0</v>
      </c>
      <c r="R22" s="4">
        <f t="shared" si="1"/>
        <v>545.16700000000003</v>
      </c>
      <c r="S22" s="4">
        <v>307.86</v>
      </c>
      <c r="T22" s="4">
        <f t="shared" si="2"/>
        <v>359.17</v>
      </c>
      <c r="U22" s="6">
        <f t="shared" si="3"/>
        <v>185.99700000000001</v>
      </c>
      <c r="V22" s="5">
        <f t="shared" si="4"/>
        <v>1</v>
      </c>
      <c r="W22" s="2"/>
      <c r="X22" s="2"/>
    </row>
    <row r="23" spans="1:24" x14ac:dyDescent="0.35">
      <c r="A23" s="3">
        <v>8</v>
      </c>
      <c r="B23" s="3" t="s">
        <v>29</v>
      </c>
      <c r="C23" s="3">
        <v>10705</v>
      </c>
      <c r="D23" s="3" t="s">
        <v>29</v>
      </c>
      <c r="E23" s="3" t="s">
        <v>227</v>
      </c>
      <c r="F23" s="3">
        <v>558</v>
      </c>
      <c r="G23" s="7">
        <v>8</v>
      </c>
      <c r="H23" s="4">
        <v>29737</v>
      </c>
      <c r="I23" s="4">
        <v>29077</v>
      </c>
      <c r="J23" s="4">
        <v>109032</v>
      </c>
      <c r="K23" s="4">
        <v>80.411000000000001</v>
      </c>
      <c r="L23" s="4">
        <v>41899</v>
      </c>
      <c r="M23" s="4">
        <v>1.4410000000000001</v>
      </c>
      <c r="N23" s="4">
        <v>0.18779999999999999</v>
      </c>
      <c r="O23" s="4">
        <v>36.679299999999998</v>
      </c>
      <c r="P23" s="3">
        <v>1.2</v>
      </c>
      <c r="Q23" s="5">
        <f t="shared" si="0"/>
        <v>1</v>
      </c>
      <c r="R23" s="4">
        <f t="shared" si="1"/>
        <v>36661.625</v>
      </c>
      <c r="S23" s="4">
        <v>26955.26</v>
      </c>
      <c r="T23" s="4">
        <f t="shared" si="2"/>
        <v>31447.80333333333</v>
      </c>
      <c r="U23" s="6">
        <f t="shared" si="3"/>
        <v>5213.8216666666704</v>
      </c>
      <c r="V23" s="5">
        <f t="shared" si="4"/>
        <v>1</v>
      </c>
      <c r="W23" s="2"/>
      <c r="X23" s="2"/>
    </row>
    <row r="24" spans="1:24" x14ac:dyDescent="0.35">
      <c r="A24" s="3">
        <v>8</v>
      </c>
      <c r="B24" s="3" t="s">
        <v>29</v>
      </c>
      <c r="C24" s="3">
        <v>11030</v>
      </c>
      <c r="D24" s="3" t="s">
        <v>142</v>
      </c>
      <c r="E24" s="3" t="s">
        <v>228</v>
      </c>
      <c r="F24" s="3">
        <v>30</v>
      </c>
      <c r="G24" s="7">
        <v>7</v>
      </c>
      <c r="H24" s="4">
        <v>2329</v>
      </c>
      <c r="I24" s="4">
        <v>2329</v>
      </c>
      <c r="J24" s="4">
        <v>7875</v>
      </c>
      <c r="K24" s="4">
        <v>123.821</v>
      </c>
      <c r="L24" s="4">
        <v>1596.07</v>
      </c>
      <c r="M24" s="4">
        <v>0.68530000000000002</v>
      </c>
      <c r="N24" s="4">
        <v>0.18779999999999999</v>
      </c>
      <c r="O24" s="4">
        <v>8.2584</v>
      </c>
      <c r="P24" s="3">
        <v>0.6</v>
      </c>
      <c r="Q24" s="5">
        <f t="shared" si="0"/>
        <v>1</v>
      </c>
      <c r="R24" s="4">
        <f t="shared" si="1"/>
        <v>1596.07</v>
      </c>
      <c r="S24" s="4">
        <v>755.26</v>
      </c>
      <c r="T24" s="4">
        <f t="shared" si="2"/>
        <v>881.13666666666666</v>
      </c>
      <c r="U24" s="6">
        <f t="shared" si="3"/>
        <v>714.93333333333328</v>
      </c>
      <c r="V24" s="5">
        <f t="shared" si="4"/>
        <v>1</v>
      </c>
      <c r="W24" s="2"/>
      <c r="X24" s="2"/>
    </row>
    <row r="25" spans="1:24" x14ac:dyDescent="0.35">
      <c r="A25" s="3">
        <v>8</v>
      </c>
      <c r="B25" s="3" t="s">
        <v>29</v>
      </c>
      <c r="C25" s="3">
        <v>11031</v>
      </c>
      <c r="D25" s="3" t="s">
        <v>143</v>
      </c>
      <c r="E25" s="3" t="s">
        <v>228</v>
      </c>
      <c r="F25" s="3">
        <v>59</v>
      </c>
      <c r="G25" s="7">
        <v>7</v>
      </c>
      <c r="H25" s="4">
        <v>3511</v>
      </c>
      <c r="I25" s="4">
        <v>3511</v>
      </c>
      <c r="J25" s="4">
        <v>12079</v>
      </c>
      <c r="K25" s="4">
        <v>96.57</v>
      </c>
      <c r="L25" s="4">
        <v>2310.0700000000002</v>
      </c>
      <c r="M25" s="4">
        <v>0.65800000000000003</v>
      </c>
      <c r="N25" s="4">
        <v>0.18779999999999999</v>
      </c>
      <c r="O25" s="4">
        <v>10.336499999999999</v>
      </c>
      <c r="P25" s="3">
        <v>0.6</v>
      </c>
      <c r="Q25" s="5">
        <f t="shared" si="0"/>
        <v>1</v>
      </c>
      <c r="R25" s="4">
        <f t="shared" si="1"/>
        <v>2310.0700000000002</v>
      </c>
      <c r="S25" s="4">
        <v>1177.58</v>
      </c>
      <c r="T25" s="4">
        <f t="shared" si="2"/>
        <v>1373.8433333333332</v>
      </c>
      <c r="U25" s="6">
        <f t="shared" si="3"/>
        <v>936.22666666666692</v>
      </c>
      <c r="V25" s="5">
        <f t="shared" si="4"/>
        <v>1</v>
      </c>
      <c r="W25" s="2"/>
      <c r="X25" s="2"/>
    </row>
    <row r="26" spans="1:24" x14ac:dyDescent="0.35">
      <c r="A26" s="3">
        <v>8</v>
      </c>
      <c r="B26" s="3" t="s">
        <v>29</v>
      </c>
      <c r="C26" s="3">
        <v>11032</v>
      </c>
      <c r="D26" s="3" t="s">
        <v>144</v>
      </c>
      <c r="E26" s="3" t="s">
        <v>228</v>
      </c>
      <c r="F26" s="3">
        <v>34</v>
      </c>
      <c r="G26" s="7">
        <v>7</v>
      </c>
      <c r="H26" s="4">
        <v>2958</v>
      </c>
      <c r="I26" s="4">
        <v>2958</v>
      </c>
      <c r="J26" s="4">
        <v>7402</v>
      </c>
      <c r="K26" s="4">
        <v>102.691</v>
      </c>
      <c r="L26" s="4">
        <v>2045.85</v>
      </c>
      <c r="M26" s="4">
        <v>0.69159999999999999</v>
      </c>
      <c r="N26" s="4">
        <v>0.18779999999999999</v>
      </c>
      <c r="O26" s="4">
        <v>6.6902999999999997</v>
      </c>
      <c r="P26" s="3">
        <v>0.6</v>
      </c>
      <c r="Q26" s="5">
        <f t="shared" si="0"/>
        <v>1</v>
      </c>
      <c r="R26" s="4">
        <f t="shared" si="1"/>
        <v>2045.8499999999997</v>
      </c>
      <c r="S26" s="4">
        <v>1177.58</v>
      </c>
      <c r="T26" s="4">
        <f t="shared" si="2"/>
        <v>1373.8433333333332</v>
      </c>
      <c r="U26" s="6">
        <f t="shared" si="3"/>
        <v>672.00666666666643</v>
      </c>
      <c r="V26" s="5">
        <f t="shared" si="4"/>
        <v>1</v>
      </c>
      <c r="W26" s="2"/>
      <c r="X26" s="2"/>
    </row>
    <row r="27" spans="1:24" x14ac:dyDescent="0.35">
      <c r="A27" s="3">
        <v>8</v>
      </c>
      <c r="B27" s="3" t="s">
        <v>29</v>
      </c>
      <c r="C27" s="3">
        <v>11033</v>
      </c>
      <c r="D27" s="3" t="s">
        <v>145</v>
      </c>
      <c r="E27" s="3" t="s">
        <v>230</v>
      </c>
      <c r="F27" s="3">
        <v>20</v>
      </c>
      <c r="G27" s="7">
        <v>7</v>
      </c>
      <c r="H27" s="4">
        <v>904</v>
      </c>
      <c r="I27" s="4">
        <v>904</v>
      </c>
      <c r="J27" s="4">
        <v>2053</v>
      </c>
      <c r="K27" s="4">
        <v>48.42</v>
      </c>
      <c r="L27" s="4">
        <v>624.56200000000001</v>
      </c>
      <c r="M27" s="4">
        <v>0.69089999999999996</v>
      </c>
      <c r="N27" s="4">
        <v>0.18990000000000001</v>
      </c>
      <c r="O27" s="4">
        <v>7.242</v>
      </c>
      <c r="P27" s="3">
        <v>0.6</v>
      </c>
      <c r="Q27" s="5">
        <f t="shared" si="0"/>
        <v>0</v>
      </c>
      <c r="R27" s="4">
        <f t="shared" si="1"/>
        <v>624.56200000000001</v>
      </c>
      <c r="S27" s="4">
        <v>307.86</v>
      </c>
      <c r="T27" s="4">
        <f t="shared" si="2"/>
        <v>359.17</v>
      </c>
      <c r="U27" s="6">
        <f t="shared" si="3"/>
        <v>265.392</v>
      </c>
      <c r="V27" s="5">
        <f t="shared" si="4"/>
        <v>1</v>
      </c>
      <c r="W27" s="2"/>
      <c r="X27" s="2"/>
    </row>
    <row r="28" spans="1:24" x14ac:dyDescent="0.35">
      <c r="A28" s="3">
        <v>8</v>
      </c>
      <c r="B28" s="3" t="s">
        <v>29</v>
      </c>
      <c r="C28" s="3">
        <v>11034</v>
      </c>
      <c r="D28" s="3" t="s">
        <v>146</v>
      </c>
      <c r="E28" s="3" t="s">
        <v>228</v>
      </c>
      <c r="F28" s="3">
        <v>30</v>
      </c>
      <c r="G28" s="7">
        <v>7</v>
      </c>
      <c r="H28" s="4">
        <v>1754</v>
      </c>
      <c r="I28" s="4">
        <v>1754</v>
      </c>
      <c r="J28" s="4">
        <v>4426</v>
      </c>
      <c r="K28" s="4">
        <v>69.590999999999994</v>
      </c>
      <c r="L28" s="4">
        <v>1063.01</v>
      </c>
      <c r="M28" s="4">
        <v>0.60599999999999998</v>
      </c>
      <c r="N28" s="4">
        <v>0.18990000000000001</v>
      </c>
      <c r="O28" s="4">
        <v>6.7633000000000001</v>
      </c>
      <c r="P28" s="3">
        <v>0.6</v>
      </c>
      <c r="Q28" s="5">
        <f t="shared" si="0"/>
        <v>0</v>
      </c>
      <c r="R28" s="4">
        <f t="shared" si="1"/>
        <v>1063.01</v>
      </c>
      <c r="S28" s="4">
        <v>755.26</v>
      </c>
      <c r="T28" s="4">
        <f t="shared" si="2"/>
        <v>881.13666666666666</v>
      </c>
      <c r="U28" s="6">
        <f t="shared" si="3"/>
        <v>181.87333333333333</v>
      </c>
      <c r="V28" s="5">
        <f t="shared" si="4"/>
        <v>1</v>
      </c>
      <c r="W28" s="2"/>
      <c r="X28" s="2"/>
    </row>
    <row r="29" spans="1:24" x14ac:dyDescent="0.35">
      <c r="A29" s="3">
        <v>8</v>
      </c>
      <c r="B29" s="3" t="s">
        <v>29</v>
      </c>
      <c r="C29" s="3">
        <v>11035</v>
      </c>
      <c r="D29" s="3" t="s">
        <v>147</v>
      </c>
      <c r="E29" s="3" t="s">
        <v>228</v>
      </c>
      <c r="F29" s="3">
        <v>35</v>
      </c>
      <c r="G29" s="7">
        <v>7</v>
      </c>
      <c r="H29" s="4">
        <v>2141</v>
      </c>
      <c r="I29" s="4">
        <v>2135</v>
      </c>
      <c r="J29" s="4">
        <v>5772</v>
      </c>
      <c r="K29" s="4">
        <v>77.790000000000006</v>
      </c>
      <c r="L29" s="4">
        <v>1258.17</v>
      </c>
      <c r="M29" s="4">
        <v>0.58930000000000005</v>
      </c>
      <c r="N29" s="4">
        <v>0.18779999999999999</v>
      </c>
      <c r="O29" s="4">
        <v>7.3738000000000001</v>
      </c>
      <c r="P29" s="3">
        <v>0.6</v>
      </c>
      <c r="Q29" s="5">
        <f t="shared" si="0"/>
        <v>0</v>
      </c>
      <c r="R29" s="4">
        <f t="shared" si="1"/>
        <v>1258.17</v>
      </c>
      <c r="S29" s="4">
        <v>755.26</v>
      </c>
      <c r="T29" s="4">
        <f t="shared" si="2"/>
        <v>881.13666666666666</v>
      </c>
      <c r="U29" s="6">
        <f t="shared" si="3"/>
        <v>377.03333333333342</v>
      </c>
      <c r="V29" s="5">
        <f t="shared" si="4"/>
        <v>1</v>
      </c>
      <c r="W29" s="2"/>
      <c r="X29" s="2"/>
    </row>
    <row r="30" spans="1:24" x14ac:dyDescent="0.35">
      <c r="A30" s="3">
        <v>8</v>
      </c>
      <c r="B30" s="3" t="s">
        <v>29</v>
      </c>
      <c r="C30" s="3">
        <v>11036</v>
      </c>
      <c r="D30" s="3" t="s">
        <v>148</v>
      </c>
      <c r="E30" s="3" t="s">
        <v>229</v>
      </c>
      <c r="F30" s="3">
        <v>120</v>
      </c>
      <c r="G30" s="7">
        <v>7</v>
      </c>
      <c r="H30" s="4">
        <v>7234</v>
      </c>
      <c r="I30" s="4">
        <v>7234</v>
      </c>
      <c r="J30" s="4">
        <v>23669</v>
      </c>
      <c r="K30" s="4">
        <v>93.039000000000001</v>
      </c>
      <c r="L30" s="4">
        <v>6417.48</v>
      </c>
      <c r="M30" s="4">
        <v>0.8871</v>
      </c>
      <c r="N30" s="4">
        <v>0.18779999999999999</v>
      </c>
      <c r="O30" s="4">
        <v>9.3452999999999999</v>
      </c>
      <c r="P30" s="3">
        <v>0.8</v>
      </c>
      <c r="Q30" s="5">
        <f t="shared" si="0"/>
        <v>1</v>
      </c>
      <c r="R30" s="4">
        <f t="shared" si="1"/>
        <v>6417.48</v>
      </c>
      <c r="S30" s="4">
        <v>4813.3100000000004</v>
      </c>
      <c r="T30" s="4">
        <f t="shared" si="2"/>
        <v>5615.5283333333336</v>
      </c>
      <c r="U30" s="6">
        <f t="shared" si="3"/>
        <v>801.95166666666591</v>
      </c>
      <c r="V30" s="5">
        <f t="shared" si="4"/>
        <v>1</v>
      </c>
      <c r="W30" s="2"/>
      <c r="X30" s="2"/>
    </row>
    <row r="31" spans="1:24" x14ac:dyDescent="0.35">
      <c r="A31" s="3">
        <v>8</v>
      </c>
      <c r="B31" s="3" t="s">
        <v>29</v>
      </c>
      <c r="C31" s="3">
        <v>11037</v>
      </c>
      <c r="D31" s="3" t="s">
        <v>149</v>
      </c>
      <c r="E31" s="3" t="s">
        <v>228</v>
      </c>
      <c r="F31" s="3">
        <v>32</v>
      </c>
      <c r="G31" s="7">
        <v>7</v>
      </c>
      <c r="H31" s="4">
        <v>2545</v>
      </c>
      <c r="I31" s="4">
        <v>2545</v>
      </c>
      <c r="J31" s="4">
        <v>7478</v>
      </c>
      <c r="K31" s="4">
        <v>110.23</v>
      </c>
      <c r="L31" s="4">
        <v>1237.73</v>
      </c>
      <c r="M31" s="4">
        <v>0.48630000000000001</v>
      </c>
      <c r="N31" s="4">
        <v>0.18779999999999999</v>
      </c>
      <c r="O31" s="4">
        <v>2.7913000000000001</v>
      </c>
      <c r="P31" s="3">
        <v>0.6</v>
      </c>
      <c r="Q31" s="5">
        <f t="shared" si="0"/>
        <v>1</v>
      </c>
      <c r="R31" s="4">
        <f t="shared" si="1"/>
        <v>1237.73</v>
      </c>
      <c r="S31" s="4">
        <v>755.26</v>
      </c>
      <c r="T31" s="4">
        <f t="shared" si="2"/>
        <v>881.13666666666666</v>
      </c>
      <c r="U31" s="6">
        <f t="shared" si="3"/>
        <v>356.59333333333336</v>
      </c>
      <c r="V31" s="5">
        <f t="shared" si="4"/>
        <v>1</v>
      </c>
      <c r="W31" s="2"/>
      <c r="X31" s="2"/>
    </row>
    <row r="32" spans="1:24" x14ac:dyDescent="0.35">
      <c r="A32" s="3">
        <v>8</v>
      </c>
      <c r="B32" s="3" t="s">
        <v>29</v>
      </c>
      <c r="C32" s="3">
        <v>11038</v>
      </c>
      <c r="D32" s="3" t="s">
        <v>150</v>
      </c>
      <c r="E32" s="3" t="s">
        <v>228</v>
      </c>
      <c r="F32" s="3">
        <v>40</v>
      </c>
      <c r="G32" s="7">
        <v>7</v>
      </c>
      <c r="H32" s="4">
        <v>2699</v>
      </c>
      <c r="I32" s="4">
        <v>2697</v>
      </c>
      <c r="J32" s="4">
        <v>7383</v>
      </c>
      <c r="K32" s="4">
        <v>87.063999999999993</v>
      </c>
      <c r="L32" s="4">
        <v>1755.15</v>
      </c>
      <c r="M32" s="4">
        <v>0.65080000000000005</v>
      </c>
      <c r="N32" s="4">
        <v>0.18779999999999999</v>
      </c>
      <c r="O32" s="4">
        <v>7.242</v>
      </c>
      <c r="P32" s="3">
        <v>0.6</v>
      </c>
      <c r="Q32" s="5">
        <f t="shared" si="0"/>
        <v>1</v>
      </c>
      <c r="R32" s="4">
        <f t="shared" si="1"/>
        <v>1755.15</v>
      </c>
      <c r="S32" s="4">
        <v>755.26</v>
      </c>
      <c r="T32" s="4">
        <f t="shared" si="2"/>
        <v>881.13666666666666</v>
      </c>
      <c r="U32" s="6">
        <f t="shared" si="3"/>
        <v>874.01333333333343</v>
      </c>
      <c r="V32" s="5">
        <f t="shared" si="4"/>
        <v>1</v>
      </c>
      <c r="W32" s="2"/>
      <c r="X32" s="2"/>
    </row>
    <row r="33" spans="1:24" x14ac:dyDescent="0.35">
      <c r="A33" s="3">
        <v>8</v>
      </c>
      <c r="B33" s="3" t="s">
        <v>29</v>
      </c>
      <c r="C33" s="3">
        <v>11039</v>
      </c>
      <c r="D33" s="3" t="s">
        <v>151</v>
      </c>
      <c r="E33" s="3" t="s">
        <v>228</v>
      </c>
      <c r="F33" s="3">
        <v>40</v>
      </c>
      <c r="G33" s="7">
        <v>7</v>
      </c>
      <c r="H33" s="4">
        <v>2776</v>
      </c>
      <c r="I33" s="4">
        <v>2776</v>
      </c>
      <c r="J33" s="4">
        <v>7040</v>
      </c>
      <c r="K33" s="4">
        <v>83.019000000000005</v>
      </c>
      <c r="L33" s="4">
        <v>1618.37</v>
      </c>
      <c r="M33" s="4">
        <v>0.58299999999999996</v>
      </c>
      <c r="N33" s="4">
        <v>0.18779999999999999</v>
      </c>
      <c r="O33" s="4">
        <v>4.5347999999999997</v>
      </c>
      <c r="P33" s="3">
        <v>0.6</v>
      </c>
      <c r="Q33" s="5">
        <f t="shared" si="0"/>
        <v>1</v>
      </c>
      <c r="R33" s="4">
        <f t="shared" si="1"/>
        <v>1618.37</v>
      </c>
      <c r="S33" s="4">
        <v>1177.58</v>
      </c>
      <c r="T33" s="4">
        <f t="shared" si="2"/>
        <v>1373.8433333333332</v>
      </c>
      <c r="U33" s="6">
        <f t="shared" si="3"/>
        <v>244.52666666666664</v>
      </c>
      <c r="V33" s="5">
        <f t="shared" si="4"/>
        <v>1</v>
      </c>
      <c r="W33" s="2"/>
      <c r="X33" s="2"/>
    </row>
    <row r="34" spans="1:24" x14ac:dyDescent="0.35">
      <c r="A34" s="3">
        <v>8</v>
      </c>
      <c r="B34" s="3" t="s">
        <v>29</v>
      </c>
      <c r="C34" s="3">
        <v>11447</v>
      </c>
      <c r="D34" s="3" t="s">
        <v>152</v>
      </c>
      <c r="E34" s="3" t="s">
        <v>229</v>
      </c>
      <c r="F34" s="3">
        <v>60</v>
      </c>
      <c r="G34" s="7">
        <v>7</v>
      </c>
      <c r="H34" s="4">
        <v>3131</v>
      </c>
      <c r="I34" s="4">
        <v>3131</v>
      </c>
      <c r="J34" s="4">
        <v>9352</v>
      </c>
      <c r="K34" s="4">
        <v>73.522000000000006</v>
      </c>
      <c r="L34" s="4">
        <v>2444.75</v>
      </c>
      <c r="M34" s="4">
        <v>0.78080000000000005</v>
      </c>
      <c r="N34" s="4">
        <v>0.18990000000000001</v>
      </c>
      <c r="O34" s="4">
        <v>7.8678999999999997</v>
      </c>
      <c r="P34" s="3">
        <v>0.8</v>
      </c>
      <c r="Q34" s="5">
        <f t="shared" si="0"/>
        <v>0</v>
      </c>
      <c r="R34" s="4">
        <f t="shared" si="1"/>
        <v>2444.75</v>
      </c>
      <c r="S34" s="4">
        <v>3225.73</v>
      </c>
      <c r="T34" s="4">
        <f t="shared" si="2"/>
        <v>3763.3516666666665</v>
      </c>
      <c r="U34" s="6">
        <f t="shared" si="3"/>
        <v>-1318.6016666666665</v>
      </c>
      <c r="V34" s="5">
        <f t="shared" si="4"/>
        <v>0</v>
      </c>
      <c r="W34" s="2"/>
      <c r="X34" s="2"/>
    </row>
    <row r="35" spans="1:24" x14ac:dyDescent="0.35">
      <c r="A35" s="3">
        <v>8</v>
      </c>
      <c r="B35" s="3" t="s">
        <v>29</v>
      </c>
      <c r="C35" s="3">
        <v>14133</v>
      </c>
      <c r="D35" s="3" t="s">
        <v>153</v>
      </c>
      <c r="E35" s="3" t="s">
        <v>228</v>
      </c>
      <c r="F35" s="3">
        <v>32</v>
      </c>
      <c r="G35" s="7">
        <v>8</v>
      </c>
      <c r="H35" s="4">
        <v>2231</v>
      </c>
      <c r="I35" s="4">
        <v>2231</v>
      </c>
      <c r="J35" s="4">
        <v>6602</v>
      </c>
      <c r="K35" s="4">
        <v>84.902000000000001</v>
      </c>
      <c r="L35" s="4">
        <v>1191.6500000000001</v>
      </c>
      <c r="M35" s="4">
        <v>0.53410000000000002</v>
      </c>
      <c r="N35" s="4">
        <v>0.18779999999999999</v>
      </c>
      <c r="O35" s="4">
        <v>4.7511000000000001</v>
      </c>
      <c r="P35" s="3">
        <v>0.6</v>
      </c>
      <c r="Q35" s="5">
        <f t="shared" si="0"/>
        <v>1</v>
      </c>
      <c r="R35" s="4">
        <f t="shared" si="1"/>
        <v>1042.6937500000001</v>
      </c>
      <c r="S35" s="4">
        <v>1177.58</v>
      </c>
      <c r="T35" s="4">
        <f t="shared" si="2"/>
        <v>1373.8433333333332</v>
      </c>
      <c r="U35" s="6">
        <f t="shared" si="3"/>
        <v>-331.14958333333311</v>
      </c>
      <c r="V35" s="5">
        <f t="shared" si="4"/>
        <v>0</v>
      </c>
      <c r="W35" s="2"/>
      <c r="X35" s="2"/>
    </row>
    <row r="36" spans="1:24" x14ac:dyDescent="0.35">
      <c r="A36" s="3">
        <v>8</v>
      </c>
      <c r="B36" s="3" t="s">
        <v>29</v>
      </c>
      <c r="C36" s="3">
        <v>28861</v>
      </c>
      <c r="D36" s="3" t="s">
        <v>154</v>
      </c>
      <c r="E36" s="3" t="s">
        <v>228</v>
      </c>
      <c r="F36" s="3">
        <v>30</v>
      </c>
      <c r="G36" s="7">
        <v>7</v>
      </c>
      <c r="H36" s="4">
        <v>1502</v>
      </c>
      <c r="I36" s="4">
        <v>1493</v>
      </c>
      <c r="J36" s="4">
        <v>4021</v>
      </c>
      <c r="K36" s="4">
        <v>63.222999999999999</v>
      </c>
      <c r="L36" s="4">
        <v>824.93200000000002</v>
      </c>
      <c r="M36" s="4">
        <v>0.55249999999999999</v>
      </c>
      <c r="N36" s="4">
        <v>0.18779999999999999</v>
      </c>
      <c r="O36" s="4">
        <v>4.4391999999999996</v>
      </c>
      <c r="P36" s="3">
        <v>0.6</v>
      </c>
      <c r="Q36" s="5">
        <f t="shared" si="0"/>
        <v>0</v>
      </c>
      <c r="R36" s="4">
        <f t="shared" si="1"/>
        <v>824.93200000000002</v>
      </c>
      <c r="S36" s="4">
        <v>755.26</v>
      </c>
      <c r="T36" s="4">
        <f t="shared" si="2"/>
        <v>881.13666666666666</v>
      </c>
      <c r="U36" s="6">
        <f t="shared" si="3"/>
        <v>-56.20466666666664</v>
      </c>
      <c r="V36" s="5">
        <f t="shared" si="4"/>
        <v>0</v>
      </c>
      <c r="W36" s="2"/>
      <c r="X36" s="2"/>
    </row>
    <row r="37" spans="1:24" x14ac:dyDescent="0.35">
      <c r="A37" s="3">
        <v>8</v>
      </c>
      <c r="B37" s="3" t="s">
        <v>44</v>
      </c>
      <c r="C37" s="3">
        <v>10710</v>
      </c>
      <c r="D37" s="3" t="s">
        <v>44</v>
      </c>
      <c r="E37" s="3" t="s">
        <v>232</v>
      </c>
      <c r="F37" s="3">
        <v>907</v>
      </c>
      <c r="G37" s="7">
        <v>8</v>
      </c>
      <c r="H37" s="4">
        <v>38730</v>
      </c>
      <c r="I37" s="4">
        <v>37393</v>
      </c>
      <c r="J37" s="4">
        <v>201913</v>
      </c>
      <c r="K37" s="4">
        <v>91.611999999999995</v>
      </c>
      <c r="L37" s="4">
        <v>80196.800000000003</v>
      </c>
      <c r="M37" s="4">
        <v>2.1446999999999998</v>
      </c>
      <c r="N37" s="4">
        <v>0.18990000000000001</v>
      </c>
      <c r="O37" s="4">
        <v>47.612699999999997</v>
      </c>
      <c r="P37" s="3">
        <v>1.6</v>
      </c>
      <c r="Q37" s="5">
        <f t="shared" si="0"/>
        <v>1</v>
      </c>
      <c r="R37" s="4">
        <f t="shared" si="1"/>
        <v>70172.2</v>
      </c>
      <c r="S37" s="4">
        <v>57488.23</v>
      </c>
      <c r="T37" s="4">
        <f t="shared" si="2"/>
        <v>67069.601666666669</v>
      </c>
      <c r="U37" s="6">
        <f t="shared" si="3"/>
        <v>3102.5983333333279</v>
      </c>
      <c r="V37" s="5">
        <f t="shared" si="4"/>
        <v>1</v>
      </c>
      <c r="W37" s="2"/>
      <c r="X37" s="2"/>
    </row>
    <row r="38" spans="1:24" x14ac:dyDescent="0.35">
      <c r="A38" s="3">
        <v>8</v>
      </c>
      <c r="B38" s="3" t="s">
        <v>44</v>
      </c>
      <c r="C38" s="3">
        <v>11089</v>
      </c>
      <c r="D38" s="3" t="s">
        <v>155</v>
      </c>
      <c r="E38" s="3" t="s">
        <v>228</v>
      </c>
      <c r="F38" s="3">
        <v>40</v>
      </c>
      <c r="G38" s="7">
        <v>7</v>
      </c>
      <c r="H38" s="4">
        <v>4835</v>
      </c>
      <c r="I38" s="4">
        <v>4208</v>
      </c>
      <c r="J38" s="4">
        <v>13457</v>
      </c>
      <c r="K38" s="4">
        <v>158.691</v>
      </c>
      <c r="L38" s="4">
        <v>2248.5100000000002</v>
      </c>
      <c r="M38" s="4">
        <v>0.5343</v>
      </c>
      <c r="N38" s="4">
        <v>0.18779999999999999</v>
      </c>
      <c r="O38" s="4">
        <v>7.3917999999999999</v>
      </c>
      <c r="P38" s="3">
        <v>0.6</v>
      </c>
      <c r="Q38" s="5">
        <f t="shared" si="0"/>
        <v>1</v>
      </c>
      <c r="R38" s="4">
        <f t="shared" si="1"/>
        <v>2248.5100000000002</v>
      </c>
      <c r="S38" s="4">
        <v>1177.58</v>
      </c>
      <c r="T38" s="4">
        <f t="shared" si="2"/>
        <v>1373.8433333333332</v>
      </c>
      <c r="U38" s="6">
        <f t="shared" si="3"/>
        <v>874.66666666666697</v>
      </c>
      <c r="V38" s="5">
        <f t="shared" si="4"/>
        <v>1</v>
      </c>
      <c r="W38" s="2"/>
      <c r="X38" s="2"/>
    </row>
    <row r="39" spans="1:24" x14ac:dyDescent="0.35">
      <c r="A39" s="3">
        <v>8</v>
      </c>
      <c r="B39" s="3" t="s">
        <v>44</v>
      </c>
      <c r="C39" s="3">
        <v>11090</v>
      </c>
      <c r="D39" s="3" t="s">
        <v>156</v>
      </c>
      <c r="E39" s="3" t="s">
        <v>228</v>
      </c>
      <c r="F39" s="3">
        <v>39</v>
      </c>
      <c r="G39" s="7">
        <v>7</v>
      </c>
      <c r="H39" s="4">
        <v>2336</v>
      </c>
      <c r="I39" s="4">
        <v>2333</v>
      </c>
      <c r="J39" s="4">
        <v>4902</v>
      </c>
      <c r="K39" s="4">
        <v>59.289000000000001</v>
      </c>
      <c r="L39" s="4">
        <v>1309.9100000000001</v>
      </c>
      <c r="M39" s="4">
        <v>0.5615</v>
      </c>
      <c r="N39" s="4">
        <v>0.19550000000000001</v>
      </c>
      <c r="O39" s="4">
        <v>3.1823000000000001</v>
      </c>
      <c r="P39" s="3">
        <v>0.6</v>
      </c>
      <c r="Q39" s="5">
        <f t="shared" si="0"/>
        <v>0</v>
      </c>
      <c r="R39" s="4">
        <f t="shared" si="1"/>
        <v>1309.9100000000001</v>
      </c>
      <c r="S39" s="4">
        <v>755.26</v>
      </c>
      <c r="T39" s="4">
        <f t="shared" si="2"/>
        <v>881.13666666666666</v>
      </c>
      <c r="U39" s="6">
        <f t="shared" si="3"/>
        <v>428.77333333333343</v>
      </c>
      <c r="V39" s="5">
        <f t="shared" si="4"/>
        <v>1</v>
      </c>
      <c r="W39" s="2"/>
      <c r="X39" s="2"/>
    </row>
    <row r="40" spans="1:24" x14ac:dyDescent="0.35">
      <c r="A40" s="3">
        <v>8</v>
      </c>
      <c r="B40" s="3" t="s">
        <v>44</v>
      </c>
      <c r="C40" s="3">
        <v>11091</v>
      </c>
      <c r="D40" s="3" t="s">
        <v>157</v>
      </c>
      <c r="E40" s="3" t="s">
        <v>231</v>
      </c>
      <c r="F40" s="3">
        <v>90</v>
      </c>
      <c r="G40" s="7">
        <v>8</v>
      </c>
      <c r="H40" s="4">
        <v>9579</v>
      </c>
      <c r="I40" s="4">
        <v>9527</v>
      </c>
      <c r="J40" s="4">
        <v>17705</v>
      </c>
      <c r="K40" s="4">
        <v>80.956000000000003</v>
      </c>
      <c r="L40" s="4">
        <v>5609.56</v>
      </c>
      <c r="M40" s="4">
        <v>0.58879999999999999</v>
      </c>
      <c r="N40" s="4">
        <v>0.18779999999999999</v>
      </c>
      <c r="O40" s="4">
        <v>4.4391999999999996</v>
      </c>
      <c r="P40" s="3">
        <v>0.6</v>
      </c>
      <c r="Q40" s="5">
        <f t="shared" si="0"/>
        <v>1</v>
      </c>
      <c r="R40" s="4">
        <f t="shared" si="1"/>
        <v>4908.3650000000007</v>
      </c>
      <c r="S40" s="4">
        <v>2256.37</v>
      </c>
      <c r="T40" s="4">
        <f t="shared" si="2"/>
        <v>2632.4316666666668</v>
      </c>
      <c r="U40" s="6">
        <f t="shared" si="3"/>
        <v>2275.9333333333338</v>
      </c>
      <c r="V40" s="5">
        <f t="shared" si="4"/>
        <v>1</v>
      </c>
      <c r="W40" s="2"/>
      <c r="X40" s="2"/>
    </row>
    <row r="41" spans="1:24" x14ac:dyDescent="0.35">
      <c r="A41" s="3">
        <v>8</v>
      </c>
      <c r="B41" s="3" t="s">
        <v>44</v>
      </c>
      <c r="C41" s="3">
        <v>11092</v>
      </c>
      <c r="D41" s="3" t="s">
        <v>158</v>
      </c>
      <c r="E41" s="3" t="s">
        <v>229</v>
      </c>
      <c r="F41" s="3">
        <v>107</v>
      </c>
      <c r="G41" s="7">
        <v>7</v>
      </c>
      <c r="H41" s="4">
        <v>6628</v>
      </c>
      <c r="I41" s="4">
        <v>6628</v>
      </c>
      <c r="J41" s="4">
        <v>19270</v>
      </c>
      <c r="K41" s="4">
        <v>84.95</v>
      </c>
      <c r="L41" s="4">
        <v>5209.3500000000004</v>
      </c>
      <c r="M41" s="4">
        <v>0.78600000000000003</v>
      </c>
      <c r="N41" s="4">
        <v>0.18779999999999999</v>
      </c>
      <c r="O41" s="4">
        <v>8.6613000000000007</v>
      </c>
      <c r="P41" s="3">
        <v>0.8</v>
      </c>
      <c r="Q41" s="5">
        <f t="shared" si="0"/>
        <v>1</v>
      </c>
      <c r="R41" s="4">
        <f t="shared" si="1"/>
        <v>5209.3500000000004</v>
      </c>
      <c r="S41" s="4">
        <v>4813.3100000000004</v>
      </c>
      <c r="T41" s="4">
        <f t="shared" si="2"/>
        <v>5615.5283333333336</v>
      </c>
      <c r="U41" s="6">
        <f t="shared" si="3"/>
        <v>-406.17833333333328</v>
      </c>
      <c r="V41" s="5">
        <f t="shared" si="4"/>
        <v>0</v>
      </c>
      <c r="W41" s="2"/>
      <c r="X41" s="2"/>
    </row>
    <row r="42" spans="1:24" x14ac:dyDescent="0.35">
      <c r="A42" s="3">
        <v>8</v>
      </c>
      <c r="B42" s="3" t="s">
        <v>44</v>
      </c>
      <c r="C42" s="3">
        <v>11093</v>
      </c>
      <c r="D42" s="3" t="s">
        <v>159</v>
      </c>
      <c r="E42" s="3" t="s">
        <v>228</v>
      </c>
      <c r="F42" s="3">
        <v>43</v>
      </c>
      <c r="G42" s="7">
        <v>8</v>
      </c>
      <c r="H42" s="4">
        <v>2826</v>
      </c>
      <c r="I42" s="4">
        <v>2682</v>
      </c>
      <c r="J42" s="4">
        <v>7653</v>
      </c>
      <c r="K42" s="4">
        <v>73.241</v>
      </c>
      <c r="L42" s="4">
        <v>1570.6</v>
      </c>
      <c r="M42" s="4">
        <v>0.58560000000000001</v>
      </c>
      <c r="N42" s="4">
        <v>0.18779999999999999</v>
      </c>
      <c r="O42" s="4">
        <v>10.336499999999999</v>
      </c>
      <c r="P42" s="3">
        <v>0.6</v>
      </c>
      <c r="Q42" s="5">
        <f t="shared" si="0"/>
        <v>0</v>
      </c>
      <c r="R42" s="4">
        <f t="shared" si="1"/>
        <v>1374.2749999999999</v>
      </c>
      <c r="S42" s="4">
        <v>1177.58</v>
      </c>
      <c r="T42" s="4">
        <f t="shared" si="2"/>
        <v>1373.8433333333332</v>
      </c>
      <c r="U42" s="6">
        <f t="shared" si="3"/>
        <v>0.43166666666661513</v>
      </c>
      <c r="V42" s="5">
        <f t="shared" si="4"/>
        <v>0</v>
      </c>
      <c r="W42" s="2"/>
      <c r="X42" s="2"/>
    </row>
    <row r="43" spans="1:24" x14ac:dyDescent="0.35">
      <c r="A43" s="3">
        <v>8</v>
      </c>
      <c r="B43" s="3" t="s">
        <v>44</v>
      </c>
      <c r="C43" s="3">
        <v>11094</v>
      </c>
      <c r="D43" s="3" t="s">
        <v>160</v>
      </c>
      <c r="E43" s="3" t="s">
        <v>230</v>
      </c>
      <c r="F43" s="3">
        <v>15</v>
      </c>
      <c r="G43" s="7">
        <v>7</v>
      </c>
      <c r="H43" s="4">
        <v>779</v>
      </c>
      <c r="I43" s="4">
        <v>779</v>
      </c>
      <c r="J43" s="4">
        <v>2331</v>
      </c>
      <c r="K43" s="4">
        <v>73.302000000000007</v>
      </c>
      <c r="L43" s="4">
        <v>428.83300000000003</v>
      </c>
      <c r="M43" s="4">
        <v>0.55049999999999999</v>
      </c>
      <c r="N43" s="4">
        <v>0.18990000000000001</v>
      </c>
      <c r="O43" s="4">
        <v>5.1196999999999999</v>
      </c>
      <c r="P43" s="3">
        <v>0.6</v>
      </c>
      <c r="Q43" s="5">
        <f t="shared" si="0"/>
        <v>0</v>
      </c>
      <c r="R43" s="4">
        <f t="shared" si="1"/>
        <v>428.83300000000003</v>
      </c>
      <c r="S43" s="4">
        <v>307.86</v>
      </c>
      <c r="T43" s="4">
        <f t="shared" si="2"/>
        <v>359.17</v>
      </c>
      <c r="U43" s="6">
        <f t="shared" si="3"/>
        <v>69.663000000000011</v>
      </c>
      <c r="V43" s="5">
        <f t="shared" si="4"/>
        <v>1</v>
      </c>
      <c r="W43" s="2"/>
      <c r="X43" s="2"/>
    </row>
    <row r="44" spans="1:24" x14ac:dyDescent="0.35">
      <c r="A44" s="3">
        <v>8</v>
      </c>
      <c r="B44" s="3" t="s">
        <v>44</v>
      </c>
      <c r="C44" s="3">
        <v>11095</v>
      </c>
      <c r="D44" s="3" t="s">
        <v>161</v>
      </c>
      <c r="E44" s="3" t="s">
        <v>233</v>
      </c>
      <c r="F44" s="3">
        <v>264</v>
      </c>
      <c r="G44" s="7">
        <v>7</v>
      </c>
      <c r="H44" s="4">
        <v>11764</v>
      </c>
      <c r="I44" s="4">
        <v>11240</v>
      </c>
      <c r="J44" s="4">
        <v>42216</v>
      </c>
      <c r="K44" s="4">
        <v>75.429000000000002</v>
      </c>
      <c r="L44" s="4">
        <v>14807.6</v>
      </c>
      <c r="M44" s="4">
        <v>1.3173999999999999</v>
      </c>
      <c r="N44" s="4">
        <v>0.18779999999999999</v>
      </c>
      <c r="O44" s="4">
        <v>25.623100000000001</v>
      </c>
      <c r="P44" s="3">
        <v>1</v>
      </c>
      <c r="Q44" s="5">
        <f t="shared" si="0"/>
        <v>0</v>
      </c>
      <c r="R44" s="4">
        <f t="shared" si="1"/>
        <v>14807.6</v>
      </c>
      <c r="S44" s="4">
        <v>9231.4599999999991</v>
      </c>
      <c r="T44" s="4">
        <f t="shared" si="2"/>
        <v>10770.036666666667</v>
      </c>
      <c r="U44" s="6">
        <f t="shared" si="3"/>
        <v>4037.5633333333335</v>
      </c>
      <c r="V44" s="5">
        <f t="shared" si="4"/>
        <v>1</v>
      </c>
      <c r="W44" s="2"/>
      <c r="X44" s="2"/>
    </row>
    <row r="45" spans="1:24" x14ac:dyDescent="0.35">
      <c r="A45" s="3">
        <v>8</v>
      </c>
      <c r="B45" s="3" t="s">
        <v>44</v>
      </c>
      <c r="C45" s="3">
        <v>11096</v>
      </c>
      <c r="D45" s="3" t="s">
        <v>162</v>
      </c>
      <c r="E45" s="3" t="s">
        <v>228</v>
      </c>
      <c r="F45" s="3">
        <v>40</v>
      </c>
      <c r="G45" s="7">
        <v>8</v>
      </c>
      <c r="H45" s="4">
        <v>2632</v>
      </c>
      <c r="I45" s="4">
        <v>2632</v>
      </c>
      <c r="J45" s="4">
        <v>7372</v>
      </c>
      <c r="K45" s="4">
        <v>75.843999999999994</v>
      </c>
      <c r="L45" s="4">
        <v>1752.46</v>
      </c>
      <c r="M45" s="4">
        <v>0.66579999999999995</v>
      </c>
      <c r="N45" s="4">
        <v>0.18779999999999999</v>
      </c>
      <c r="O45" s="4">
        <v>6.8822000000000001</v>
      </c>
      <c r="P45" s="3">
        <v>0.6</v>
      </c>
      <c r="Q45" s="5">
        <f t="shared" si="0"/>
        <v>0</v>
      </c>
      <c r="R45" s="4">
        <f t="shared" si="1"/>
        <v>1533.4025000000001</v>
      </c>
      <c r="S45" s="4">
        <v>1177.58</v>
      </c>
      <c r="T45" s="4">
        <f t="shared" si="2"/>
        <v>1373.8433333333332</v>
      </c>
      <c r="U45" s="6">
        <f t="shared" si="3"/>
        <v>159.5591666666669</v>
      </c>
      <c r="V45" s="5">
        <f t="shared" si="4"/>
        <v>1</v>
      </c>
      <c r="W45" s="2"/>
      <c r="X45" s="2"/>
    </row>
    <row r="46" spans="1:24" x14ac:dyDescent="0.35">
      <c r="A46" s="3">
        <v>8</v>
      </c>
      <c r="B46" s="3" t="s">
        <v>44</v>
      </c>
      <c r="C46" s="3">
        <v>11097</v>
      </c>
      <c r="D46" s="3" t="s">
        <v>163</v>
      </c>
      <c r="E46" s="3" t="s">
        <v>231</v>
      </c>
      <c r="F46" s="3">
        <v>82</v>
      </c>
      <c r="G46" s="7">
        <v>7</v>
      </c>
      <c r="H46" s="4">
        <v>9767</v>
      </c>
      <c r="I46" s="4">
        <v>9763</v>
      </c>
      <c r="J46" s="4">
        <v>16760</v>
      </c>
      <c r="K46" s="4">
        <v>96.41</v>
      </c>
      <c r="L46" s="4">
        <v>4899.1400000000003</v>
      </c>
      <c r="M46" s="4">
        <v>0.50180000000000002</v>
      </c>
      <c r="N46" s="4">
        <v>0.18779999999999999</v>
      </c>
      <c r="O46" s="4">
        <v>7.8018000000000001</v>
      </c>
      <c r="P46" s="3">
        <v>0.6</v>
      </c>
      <c r="Q46" s="5">
        <f t="shared" si="0"/>
        <v>1</v>
      </c>
      <c r="R46" s="4">
        <f t="shared" si="1"/>
        <v>4899.1400000000003</v>
      </c>
      <c r="S46" s="4">
        <v>2256.37</v>
      </c>
      <c r="T46" s="4">
        <f t="shared" si="2"/>
        <v>2632.4316666666668</v>
      </c>
      <c r="U46" s="6">
        <f t="shared" si="3"/>
        <v>2266.7083333333335</v>
      </c>
      <c r="V46" s="5">
        <f t="shared" si="4"/>
        <v>1</v>
      </c>
      <c r="W46" s="2"/>
      <c r="X46" s="2"/>
    </row>
    <row r="47" spans="1:24" x14ac:dyDescent="0.35">
      <c r="A47" s="3">
        <v>8</v>
      </c>
      <c r="B47" s="3" t="s">
        <v>44</v>
      </c>
      <c r="C47" s="3">
        <v>11098</v>
      </c>
      <c r="D47" s="3" t="s">
        <v>164</v>
      </c>
      <c r="E47" s="3" t="s">
        <v>231</v>
      </c>
      <c r="F47" s="3">
        <v>82</v>
      </c>
      <c r="G47" s="7">
        <v>7</v>
      </c>
      <c r="H47" s="4">
        <v>7222</v>
      </c>
      <c r="I47" s="4">
        <v>7222</v>
      </c>
      <c r="J47" s="4">
        <v>16359</v>
      </c>
      <c r="K47" s="4">
        <v>94.103999999999999</v>
      </c>
      <c r="L47" s="4">
        <v>4020.65</v>
      </c>
      <c r="M47" s="4">
        <v>0.55669999999999997</v>
      </c>
      <c r="N47" s="4">
        <v>0.18779999999999999</v>
      </c>
      <c r="O47" s="4">
        <v>6.5072999999999999</v>
      </c>
      <c r="P47" s="3">
        <v>0.6</v>
      </c>
      <c r="Q47" s="5">
        <f t="shared" si="0"/>
        <v>1</v>
      </c>
      <c r="R47" s="4">
        <f t="shared" si="1"/>
        <v>4020.6500000000005</v>
      </c>
      <c r="S47" s="4">
        <v>2256.37</v>
      </c>
      <c r="T47" s="4">
        <f t="shared" si="2"/>
        <v>2632.4316666666668</v>
      </c>
      <c r="U47" s="6">
        <f t="shared" si="3"/>
        <v>1388.2183333333337</v>
      </c>
      <c r="V47" s="5">
        <f t="shared" si="4"/>
        <v>1</v>
      </c>
      <c r="W47" s="2"/>
      <c r="X47" s="2"/>
    </row>
    <row r="48" spans="1:24" x14ac:dyDescent="0.35">
      <c r="A48" s="3">
        <v>8</v>
      </c>
      <c r="B48" s="3" t="s">
        <v>44</v>
      </c>
      <c r="C48" s="3">
        <v>11099</v>
      </c>
      <c r="D48" s="3" t="s">
        <v>165</v>
      </c>
      <c r="E48" s="3" t="s">
        <v>228</v>
      </c>
      <c r="F48" s="3">
        <v>38</v>
      </c>
      <c r="G48" s="7">
        <v>7</v>
      </c>
      <c r="H48" s="4">
        <v>2681</v>
      </c>
      <c r="I48" s="4">
        <v>2681</v>
      </c>
      <c r="J48" s="4">
        <v>7025</v>
      </c>
      <c r="K48" s="4">
        <v>87.201999999999998</v>
      </c>
      <c r="L48" s="4">
        <v>1578.45</v>
      </c>
      <c r="M48" s="4">
        <v>0.58879999999999999</v>
      </c>
      <c r="N48" s="4">
        <v>0.18990000000000001</v>
      </c>
      <c r="O48" s="4">
        <v>7.3738000000000001</v>
      </c>
      <c r="P48" s="3">
        <v>0.6</v>
      </c>
      <c r="Q48" s="5">
        <f t="shared" si="0"/>
        <v>1</v>
      </c>
      <c r="R48" s="4">
        <f t="shared" si="1"/>
        <v>1578.45</v>
      </c>
      <c r="S48" s="4">
        <v>755.26</v>
      </c>
      <c r="T48" s="4">
        <f t="shared" si="2"/>
        <v>881.13666666666666</v>
      </c>
      <c r="U48" s="6">
        <f t="shared" si="3"/>
        <v>697.31333333333339</v>
      </c>
      <c r="V48" s="5">
        <f t="shared" si="4"/>
        <v>1</v>
      </c>
      <c r="W48" s="2"/>
      <c r="X48" s="2"/>
    </row>
    <row r="49" spans="1:24" x14ac:dyDescent="0.35">
      <c r="A49" s="3">
        <v>8</v>
      </c>
      <c r="B49" s="3" t="s">
        <v>44</v>
      </c>
      <c r="C49" s="3">
        <v>11100</v>
      </c>
      <c r="D49" s="3" t="s">
        <v>166</v>
      </c>
      <c r="E49" s="3" t="s">
        <v>228</v>
      </c>
      <c r="F49" s="3">
        <v>35</v>
      </c>
      <c r="G49" s="7">
        <v>7</v>
      </c>
      <c r="H49" s="4">
        <v>1653</v>
      </c>
      <c r="I49" s="4">
        <v>1653</v>
      </c>
      <c r="J49" s="4">
        <v>3996</v>
      </c>
      <c r="K49" s="4">
        <v>53.853999999999999</v>
      </c>
      <c r="L49" s="4">
        <v>889.92700000000002</v>
      </c>
      <c r="M49" s="4">
        <v>0.53839999999999999</v>
      </c>
      <c r="N49" s="4">
        <v>0.18779999999999999</v>
      </c>
      <c r="O49" s="4">
        <v>6.8907999999999996</v>
      </c>
      <c r="P49" s="3">
        <v>0.6</v>
      </c>
      <c r="Q49" s="5">
        <f t="shared" si="0"/>
        <v>0</v>
      </c>
      <c r="R49" s="4">
        <f t="shared" si="1"/>
        <v>889.92700000000002</v>
      </c>
      <c r="S49" s="4">
        <v>755.26</v>
      </c>
      <c r="T49" s="4">
        <f t="shared" si="2"/>
        <v>881.13666666666666</v>
      </c>
      <c r="U49" s="6">
        <f t="shared" si="3"/>
        <v>8.7903333333333649</v>
      </c>
      <c r="V49" s="5">
        <f t="shared" si="4"/>
        <v>1</v>
      </c>
      <c r="W49" s="2"/>
      <c r="X49" s="2"/>
    </row>
    <row r="50" spans="1:24" x14ac:dyDescent="0.35">
      <c r="A50" s="3">
        <v>8</v>
      </c>
      <c r="B50" s="3" t="s">
        <v>44</v>
      </c>
      <c r="C50" s="3">
        <v>11101</v>
      </c>
      <c r="D50" s="3" t="s">
        <v>167</v>
      </c>
      <c r="E50" s="3" t="s">
        <v>228</v>
      </c>
      <c r="F50" s="3">
        <v>42</v>
      </c>
      <c r="G50" s="7">
        <v>7</v>
      </c>
      <c r="H50" s="4">
        <v>4373</v>
      </c>
      <c r="I50" s="4">
        <v>4373</v>
      </c>
      <c r="J50" s="4">
        <v>10547</v>
      </c>
      <c r="K50" s="4">
        <v>118.452</v>
      </c>
      <c r="L50" s="4">
        <v>2209.8000000000002</v>
      </c>
      <c r="M50" s="4">
        <v>0.50529999999999997</v>
      </c>
      <c r="N50" s="4">
        <v>0.18990000000000001</v>
      </c>
      <c r="O50" s="4">
        <v>6.8189000000000002</v>
      </c>
      <c r="P50" s="3">
        <v>0.6</v>
      </c>
      <c r="Q50" s="5">
        <f t="shared" si="0"/>
        <v>1</v>
      </c>
      <c r="R50" s="4">
        <f t="shared" si="1"/>
        <v>2209.8000000000002</v>
      </c>
      <c r="S50" s="4">
        <v>755.26</v>
      </c>
      <c r="T50" s="4">
        <f t="shared" si="2"/>
        <v>881.13666666666666</v>
      </c>
      <c r="U50" s="6">
        <f t="shared" si="3"/>
        <v>1328.6633333333334</v>
      </c>
      <c r="V50" s="5">
        <f t="shared" si="4"/>
        <v>1</v>
      </c>
      <c r="W50" s="2"/>
      <c r="X50" s="2"/>
    </row>
    <row r="51" spans="1:24" x14ac:dyDescent="0.35">
      <c r="A51" s="3">
        <v>8</v>
      </c>
      <c r="B51" s="3" t="s">
        <v>44</v>
      </c>
      <c r="C51" s="3">
        <v>11102</v>
      </c>
      <c r="D51" s="3" t="s">
        <v>168</v>
      </c>
      <c r="E51" s="3" t="s">
        <v>228</v>
      </c>
      <c r="F51" s="3">
        <v>40</v>
      </c>
      <c r="G51" s="7">
        <v>7</v>
      </c>
      <c r="H51" s="4">
        <v>1466</v>
      </c>
      <c r="I51" s="4">
        <v>1464</v>
      </c>
      <c r="J51" s="4">
        <v>4793</v>
      </c>
      <c r="K51" s="4">
        <v>56.521000000000001</v>
      </c>
      <c r="L51" s="4">
        <v>979.16700000000003</v>
      </c>
      <c r="M51" s="4">
        <v>0.66879999999999995</v>
      </c>
      <c r="N51" s="4">
        <v>0.18779999999999999</v>
      </c>
      <c r="O51" s="4">
        <v>4.7784000000000004</v>
      </c>
      <c r="P51" s="3">
        <v>0.6</v>
      </c>
      <c r="Q51" s="5">
        <f t="shared" si="0"/>
        <v>0</v>
      </c>
      <c r="R51" s="4">
        <f t="shared" si="1"/>
        <v>979.16700000000003</v>
      </c>
      <c r="S51" s="4">
        <v>1177.58</v>
      </c>
      <c r="T51" s="4">
        <f t="shared" si="2"/>
        <v>1373.8433333333332</v>
      </c>
      <c r="U51" s="6">
        <f t="shared" si="3"/>
        <v>-394.67633333333322</v>
      </c>
      <c r="V51" s="5">
        <f t="shared" si="4"/>
        <v>0</v>
      </c>
      <c r="W51" s="2"/>
      <c r="X51" s="2"/>
    </row>
    <row r="52" spans="1:24" x14ac:dyDescent="0.35">
      <c r="A52" s="3">
        <v>8</v>
      </c>
      <c r="B52" s="3" t="s">
        <v>44</v>
      </c>
      <c r="C52" s="3">
        <v>11103</v>
      </c>
      <c r="D52" s="3" t="s">
        <v>169</v>
      </c>
      <c r="E52" s="3" t="s">
        <v>228</v>
      </c>
      <c r="F52" s="3">
        <v>34</v>
      </c>
      <c r="G52" s="7">
        <v>7</v>
      </c>
      <c r="H52" s="4">
        <v>2502</v>
      </c>
      <c r="I52" s="4">
        <v>2502</v>
      </c>
      <c r="J52" s="4">
        <v>4521</v>
      </c>
      <c r="K52" s="4">
        <v>62.722000000000001</v>
      </c>
      <c r="L52" s="4">
        <v>1277.03</v>
      </c>
      <c r="M52" s="4">
        <v>0.51039999999999996</v>
      </c>
      <c r="N52" s="4">
        <v>0.18779999999999999</v>
      </c>
      <c r="O52" s="4">
        <v>4.0110999999999999</v>
      </c>
      <c r="P52" s="3">
        <v>0.6</v>
      </c>
      <c r="Q52" s="5">
        <f t="shared" si="0"/>
        <v>0</v>
      </c>
      <c r="R52" s="4">
        <f t="shared" si="1"/>
        <v>1277.03</v>
      </c>
      <c r="S52" s="4">
        <v>755.26</v>
      </c>
      <c r="T52" s="4">
        <f t="shared" si="2"/>
        <v>881.13666666666666</v>
      </c>
      <c r="U52" s="6">
        <f t="shared" si="3"/>
        <v>395.89333333333332</v>
      </c>
      <c r="V52" s="5">
        <f t="shared" si="4"/>
        <v>1</v>
      </c>
      <c r="W52" s="2"/>
      <c r="X52" s="2"/>
    </row>
    <row r="53" spans="1:24" x14ac:dyDescent="0.35">
      <c r="A53" s="3">
        <v>8</v>
      </c>
      <c r="B53" s="3" t="s">
        <v>44</v>
      </c>
      <c r="C53" s="3">
        <v>11450</v>
      </c>
      <c r="D53" s="3" t="s">
        <v>170</v>
      </c>
      <c r="E53" s="3" t="s">
        <v>227</v>
      </c>
      <c r="F53" s="3">
        <v>276</v>
      </c>
      <c r="G53" s="7">
        <v>7</v>
      </c>
      <c r="H53" s="4">
        <v>11116</v>
      </c>
      <c r="I53" s="4">
        <v>11116</v>
      </c>
      <c r="J53" s="4">
        <v>38430</v>
      </c>
      <c r="K53" s="4">
        <v>65.679000000000002</v>
      </c>
      <c r="L53" s="4">
        <v>14784.9</v>
      </c>
      <c r="M53" s="4">
        <v>1.3301000000000001</v>
      </c>
      <c r="N53" s="4">
        <v>0.18990000000000001</v>
      </c>
      <c r="O53" s="4">
        <v>36.679299999999998</v>
      </c>
      <c r="P53" s="3">
        <v>1.2</v>
      </c>
      <c r="Q53" s="5">
        <f t="shared" si="0"/>
        <v>0</v>
      </c>
      <c r="R53" s="4">
        <f t="shared" si="1"/>
        <v>14784.9</v>
      </c>
      <c r="S53" s="4">
        <v>14149.17</v>
      </c>
      <c r="T53" s="4">
        <f t="shared" si="2"/>
        <v>16507.365000000002</v>
      </c>
      <c r="U53" s="6">
        <f t="shared" si="3"/>
        <v>-1722.465000000002</v>
      </c>
      <c r="V53" s="5">
        <f t="shared" si="4"/>
        <v>0</v>
      </c>
      <c r="W53" s="2"/>
      <c r="X53" s="2"/>
    </row>
    <row r="54" spans="1:24" x14ac:dyDescent="0.35">
      <c r="A54" s="3">
        <v>8</v>
      </c>
      <c r="B54" s="3" t="s">
        <v>44</v>
      </c>
      <c r="C54" s="3">
        <v>21323</v>
      </c>
      <c r="D54" s="3" t="s">
        <v>171</v>
      </c>
      <c r="E54" s="3" t="s">
        <v>228</v>
      </c>
      <c r="F54" s="3">
        <v>40</v>
      </c>
      <c r="G54" s="7">
        <v>7</v>
      </c>
      <c r="H54" s="4">
        <v>2628</v>
      </c>
      <c r="I54" s="4">
        <v>2623</v>
      </c>
      <c r="J54" s="4">
        <v>7465</v>
      </c>
      <c r="K54" s="4">
        <v>88.031000000000006</v>
      </c>
      <c r="L54" s="4">
        <v>1750.53</v>
      </c>
      <c r="M54" s="4">
        <v>0.66739999999999999</v>
      </c>
      <c r="N54" s="4">
        <v>0.18779999999999999</v>
      </c>
      <c r="O54" s="4">
        <v>9.4794999999999998</v>
      </c>
      <c r="P54" s="3">
        <v>0.6</v>
      </c>
      <c r="Q54" s="5">
        <f t="shared" si="0"/>
        <v>1</v>
      </c>
      <c r="R54" s="4">
        <f t="shared" si="1"/>
        <v>1750.53</v>
      </c>
      <c r="S54" s="4">
        <v>755.26</v>
      </c>
      <c r="T54" s="4">
        <f t="shared" si="2"/>
        <v>881.13666666666666</v>
      </c>
      <c r="U54" s="6">
        <f t="shared" si="3"/>
        <v>869.39333333333332</v>
      </c>
      <c r="V54" s="5">
        <f t="shared" si="4"/>
        <v>1</v>
      </c>
      <c r="W54" s="2"/>
      <c r="X54" s="2"/>
    </row>
    <row r="55" spans="1:24" x14ac:dyDescent="0.35">
      <c r="A55" s="3">
        <v>8</v>
      </c>
      <c r="B55" s="3" t="s">
        <v>63</v>
      </c>
      <c r="C55" s="3">
        <v>10706</v>
      </c>
      <c r="D55" s="3" t="s">
        <v>63</v>
      </c>
      <c r="E55" s="3" t="s">
        <v>227</v>
      </c>
      <c r="F55" s="3">
        <v>420</v>
      </c>
      <c r="G55" s="7">
        <v>7</v>
      </c>
      <c r="H55" s="4">
        <v>20119</v>
      </c>
      <c r="I55" s="4">
        <v>20117</v>
      </c>
      <c r="J55" s="4">
        <v>80303</v>
      </c>
      <c r="K55" s="4">
        <v>90.188000000000002</v>
      </c>
      <c r="L55" s="4">
        <v>32398.400000000001</v>
      </c>
      <c r="M55" s="4">
        <v>1.6105</v>
      </c>
      <c r="N55" s="4">
        <v>0.18990000000000001</v>
      </c>
      <c r="O55" s="4">
        <v>36.679299999999998</v>
      </c>
      <c r="P55" s="3">
        <v>1.2</v>
      </c>
      <c r="Q55" s="5">
        <f t="shared" si="0"/>
        <v>1</v>
      </c>
      <c r="R55" s="4">
        <f t="shared" si="1"/>
        <v>32398.400000000001</v>
      </c>
      <c r="S55" s="4">
        <v>26955.26</v>
      </c>
      <c r="T55" s="4">
        <f t="shared" si="2"/>
        <v>31447.80333333333</v>
      </c>
      <c r="U55" s="6">
        <f t="shared" si="3"/>
        <v>950.59666666667181</v>
      </c>
      <c r="V55" s="5">
        <f t="shared" si="4"/>
        <v>1</v>
      </c>
      <c r="W55" s="2"/>
      <c r="X55" s="2"/>
    </row>
    <row r="56" spans="1:24" x14ac:dyDescent="0.35">
      <c r="A56" s="3">
        <v>8</v>
      </c>
      <c r="B56" s="3" t="s">
        <v>63</v>
      </c>
      <c r="C56" s="3">
        <v>11042</v>
      </c>
      <c r="D56" s="3" t="s">
        <v>172</v>
      </c>
      <c r="E56" s="3" t="s">
        <v>229</v>
      </c>
      <c r="F56" s="3">
        <v>129</v>
      </c>
      <c r="G56" s="7">
        <v>7</v>
      </c>
      <c r="H56" s="4">
        <v>5760</v>
      </c>
      <c r="I56" s="4">
        <v>5760</v>
      </c>
      <c r="J56" s="4">
        <v>16670</v>
      </c>
      <c r="K56" s="4">
        <v>60.954999999999998</v>
      </c>
      <c r="L56" s="4">
        <v>5069.47</v>
      </c>
      <c r="M56" s="4">
        <v>0.88009999999999999</v>
      </c>
      <c r="N56" s="4">
        <v>0.18779999999999999</v>
      </c>
      <c r="O56" s="4">
        <v>25.364599999999999</v>
      </c>
      <c r="P56" s="3">
        <v>0.8</v>
      </c>
      <c r="Q56" s="5">
        <f t="shared" si="0"/>
        <v>0</v>
      </c>
      <c r="R56" s="4">
        <f t="shared" si="1"/>
        <v>5069.47</v>
      </c>
      <c r="S56" s="4">
        <v>4813.3100000000004</v>
      </c>
      <c r="T56" s="4">
        <f t="shared" si="2"/>
        <v>5615.5283333333336</v>
      </c>
      <c r="U56" s="6">
        <f t="shared" si="3"/>
        <v>-546.05833333333339</v>
      </c>
      <c r="V56" s="5">
        <f t="shared" si="4"/>
        <v>0</v>
      </c>
      <c r="W56" s="2"/>
      <c r="X56" s="2"/>
    </row>
    <row r="57" spans="1:24" x14ac:dyDescent="0.35">
      <c r="A57" s="3">
        <v>8</v>
      </c>
      <c r="B57" s="3" t="s">
        <v>63</v>
      </c>
      <c r="C57" s="3">
        <v>11044</v>
      </c>
      <c r="D57" s="3" t="s">
        <v>173</v>
      </c>
      <c r="E57" s="3" t="s">
        <v>228</v>
      </c>
      <c r="F57" s="3">
        <v>30</v>
      </c>
      <c r="G57" s="7">
        <v>9</v>
      </c>
      <c r="H57" s="4">
        <v>2759</v>
      </c>
      <c r="I57" s="4">
        <v>2755</v>
      </c>
      <c r="J57" s="4">
        <v>6050</v>
      </c>
      <c r="K57" s="4">
        <v>73.870999999999995</v>
      </c>
      <c r="L57" s="4">
        <v>1611.71</v>
      </c>
      <c r="M57" s="4">
        <v>0.58499999999999996</v>
      </c>
      <c r="N57" s="4">
        <v>0.18990000000000001</v>
      </c>
      <c r="O57" s="4">
        <v>6.4359000000000002</v>
      </c>
      <c r="P57" s="3">
        <v>0.6</v>
      </c>
      <c r="Q57" s="5">
        <f t="shared" si="0"/>
        <v>0</v>
      </c>
      <c r="R57" s="4">
        <f t="shared" si="1"/>
        <v>1253.5522222222221</v>
      </c>
      <c r="S57" s="4">
        <v>755.26</v>
      </c>
      <c r="T57" s="4">
        <f t="shared" si="2"/>
        <v>881.13666666666666</v>
      </c>
      <c r="U57" s="6">
        <f t="shared" si="3"/>
        <v>372.41555555555544</v>
      </c>
      <c r="V57" s="5">
        <f t="shared" si="4"/>
        <v>1</v>
      </c>
      <c r="W57" s="2"/>
      <c r="X57" s="2"/>
    </row>
    <row r="58" spans="1:24" x14ac:dyDescent="0.35">
      <c r="A58" s="3">
        <v>8</v>
      </c>
      <c r="B58" s="3" t="s">
        <v>63</v>
      </c>
      <c r="C58" s="3">
        <v>11045</v>
      </c>
      <c r="D58" s="3" t="s">
        <v>174</v>
      </c>
      <c r="E58" s="3" t="s">
        <v>228</v>
      </c>
      <c r="F58" s="3">
        <v>30</v>
      </c>
      <c r="G58" s="7">
        <v>8</v>
      </c>
      <c r="H58" s="4">
        <v>2814</v>
      </c>
      <c r="I58" s="4">
        <v>2593</v>
      </c>
      <c r="J58" s="4">
        <v>6446</v>
      </c>
      <c r="K58" s="4">
        <v>88.421999999999997</v>
      </c>
      <c r="L58" s="4">
        <v>1349.42</v>
      </c>
      <c r="M58" s="4">
        <v>0.52039999999999997</v>
      </c>
      <c r="N58" s="4">
        <v>0.18779999999999999</v>
      </c>
      <c r="O58" s="4">
        <v>4.4391999999999996</v>
      </c>
      <c r="P58" s="3">
        <v>0.6</v>
      </c>
      <c r="Q58" s="5">
        <f t="shared" si="0"/>
        <v>1</v>
      </c>
      <c r="R58" s="4">
        <f t="shared" si="1"/>
        <v>1180.7425000000001</v>
      </c>
      <c r="S58" s="4">
        <v>755.26</v>
      </c>
      <c r="T58" s="4">
        <f t="shared" si="2"/>
        <v>881.13666666666666</v>
      </c>
      <c r="U58" s="6">
        <f t="shared" si="3"/>
        <v>299.60583333333341</v>
      </c>
      <c r="V58" s="5">
        <f t="shared" si="4"/>
        <v>1</v>
      </c>
      <c r="W58" s="2"/>
      <c r="X58" s="2"/>
    </row>
    <row r="59" spans="1:24" x14ac:dyDescent="0.35">
      <c r="A59" s="3">
        <v>8</v>
      </c>
      <c r="B59" s="3" t="s">
        <v>63</v>
      </c>
      <c r="C59" s="3">
        <v>11448</v>
      </c>
      <c r="D59" s="3" t="s">
        <v>175</v>
      </c>
      <c r="E59" s="3" t="s">
        <v>233</v>
      </c>
      <c r="F59" s="3">
        <v>266</v>
      </c>
      <c r="G59" s="7">
        <v>7</v>
      </c>
      <c r="H59" s="4">
        <v>11518</v>
      </c>
      <c r="I59" s="4">
        <v>11518</v>
      </c>
      <c r="J59" s="4">
        <v>44950</v>
      </c>
      <c r="K59" s="4">
        <v>79.709999999999994</v>
      </c>
      <c r="L59" s="4">
        <v>17735.7</v>
      </c>
      <c r="M59" s="4">
        <v>1.5398000000000001</v>
      </c>
      <c r="N59" s="4">
        <v>0.18990000000000001</v>
      </c>
      <c r="O59" s="4">
        <v>36.679299999999998</v>
      </c>
      <c r="P59" s="3">
        <v>1</v>
      </c>
      <c r="Q59" s="5">
        <f t="shared" si="0"/>
        <v>0</v>
      </c>
      <c r="R59" s="4">
        <f t="shared" si="1"/>
        <v>17735.7</v>
      </c>
      <c r="S59" s="4">
        <v>9231.4599999999991</v>
      </c>
      <c r="T59" s="4">
        <f t="shared" si="2"/>
        <v>10770.036666666667</v>
      </c>
      <c r="U59" s="6">
        <f t="shared" si="3"/>
        <v>6965.6633333333339</v>
      </c>
      <c r="V59" s="5">
        <f t="shared" si="4"/>
        <v>1</v>
      </c>
      <c r="W59" s="2"/>
      <c r="X59" s="2"/>
    </row>
    <row r="60" spans="1:24" x14ac:dyDescent="0.35">
      <c r="A60" s="3">
        <v>8</v>
      </c>
      <c r="B60" s="3" t="s">
        <v>63</v>
      </c>
      <c r="C60" s="3">
        <v>21356</v>
      </c>
      <c r="D60" s="3" t="s">
        <v>176</v>
      </c>
      <c r="E60" s="3" t="s">
        <v>228</v>
      </c>
      <c r="F60" s="3">
        <v>30</v>
      </c>
      <c r="G60" s="7">
        <v>8</v>
      </c>
      <c r="H60" s="4">
        <v>3186</v>
      </c>
      <c r="I60" s="4">
        <v>3175</v>
      </c>
      <c r="J60" s="4">
        <v>6501</v>
      </c>
      <c r="K60" s="4">
        <v>89.177000000000007</v>
      </c>
      <c r="L60" s="4">
        <v>1528.95</v>
      </c>
      <c r="M60" s="4">
        <v>0.48159999999999997</v>
      </c>
      <c r="N60" s="4">
        <v>0.19550000000000001</v>
      </c>
      <c r="O60" s="4">
        <v>3.9441000000000002</v>
      </c>
      <c r="P60" s="3">
        <v>0.6</v>
      </c>
      <c r="Q60" s="5">
        <f t="shared" si="0"/>
        <v>1</v>
      </c>
      <c r="R60" s="4">
        <f t="shared" si="1"/>
        <v>1337.83125</v>
      </c>
      <c r="S60" s="4">
        <v>755.26</v>
      </c>
      <c r="T60" s="4">
        <f t="shared" si="2"/>
        <v>881.13666666666666</v>
      </c>
      <c r="U60" s="6">
        <f t="shared" si="3"/>
        <v>456.6945833333333</v>
      </c>
      <c r="V60" s="5">
        <f t="shared" si="4"/>
        <v>1</v>
      </c>
      <c r="W60" s="2"/>
      <c r="X60" s="2"/>
    </row>
    <row r="61" spans="1:24" x14ac:dyDescent="0.35">
      <c r="A61" s="3">
        <v>8</v>
      </c>
      <c r="B61" s="3" t="s">
        <v>63</v>
      </c>
      <c r="C61" s="3">
        <v>28778</v>
      </c>
      <c r="D61" s="3" t="s">
        <v>177</v>
      </c>
      <c r="E61" s="3" t="s">
        <v>230</v>
      </c>
      <c r="F61" s="3">
        <v>15</v>
      </c>
      <c r="G61" s="7">
        <v>7</v>
      </c>
      <c r="H61" s="4">
        <v>1006</v>
      </c>
      <c r="I61" s="4">
        <v>1006</v>
      </c>
      <c r="J61" s="4">
        <v>1956</v>
      </c>
      <c r="K61" s="4">
        <v>61.509</v>
      </c>
      <c r="L61" s="4">
        <v>498.904</v>
      </c>
      <c r="M61" s="4">
        <v>0.49590000000000001</v>
      </c>
      <c r="N61" s="4">
        <v>0.18990000000000001</v>
      </c>
      <c r="O61" s="4">
        <v>4.4774000000000003</v>
      </c>
      <c r="P61" s="3">
        <v>0.6</v>
      </c>
      <c r="Q61" s="5">
        <f t="shared" si="0"/>
        <v>0</v>
      </c>
      <c r="R61" s="4">
        <f t="shared" si="1"/>
        <v>498.90400000000005</v>
      </c>
      <c r="S61" s="4">
        <v>307.86</v>
      </c>
      <c r="T61" s="4">
        <f t="shared" si="2"/>
        <v>359.17</v>
      </c>
      <c r="U61" s="6">
        <f t="shared" si="3"/>
        <v>139.73400000000004</v>
      </c>
      <c r="V61" s="5">
        <f t="shared" si="4"/>
        <v>1</v>
      </c>
      <c r="W61" s="2"/>
      <c r="X61" s="2"/>
    </row>
    <row r="62" spans="1:24" x14ac:dyDescent="0.35">
      <c r="A62" s="3">
        <v>8</v>
      </c>
      <c r="B62" s="3" t="s">
        <v>63</v>
      </c>
      <c r="C62" s="3">
        <v>28811</v>
      </c>
      <c r="D62" s="3" t="s">
        <v>178</v>
      </c>
      <c r="E62" s="3" t="s">
        <v>228</v>
      </c>
      <c r="F62" s="3">
        <v>30</v>
      </c>
      <c r="G62" s="7">
        <v>7</v>
      </c>
      <c r="H62" s="4">
        <v>2424</v>
      </c>
      <c r="I62" s="4">
        <v>2424</v>
      </c>
      <c r="J62" s="4">
        <v>5303</v>
      </c>
      <c r="K62" s="4">
        <v>83.381</v>
      </c>
      <c r="L62" s="4">
        <v>1295.8</v>
      </c>
      <c r="M62" s="4">
        <v>0.53459999999999996</v>
      </c>
      <c r="N62" s="4">
        <v>0.18990000000000001</v>
      </c>
      <c r="O62" s="4">
        <v>5.1196999999999999</v>
      </c>
      <c r="P62" s="3">
        <v>0.6</v>
      </c>
      <c r="Q62" s="5">
        <f t="shared" si="0"/>
        <v>1</v>
      </c>
      <c r="R62" s="4">
        <f t="shared" si="1"/>
        <v>1295.8</v>
      </c>
      <c r="S62" s="4">
        <v>1177.58</v>
      </c>
      <c r="T62" s="4">
        <f t="shared" si="2"/>
        <v>1373.8433333333332</v>
      </c>
      <c r="U62" s="6">
        <f t="shared" si="3"/>
        <v>-78.043333333333294</v>
      </c>
      <c r="V62" s="5">
        <f t="shared" si="4"/>
        <v>0</v>
      </c>
      <c r="W62" s="2"/>
      <c r="X62" s="2"/>
    </row>
    <row r="63" spans="1:24" x14ac:dyDescent="0.35">
      <c r="A63" s="3">
        <v>8</v>
      </c>
      <c r="B63" s="3" t="s">
        <v>63</v>
      </c>
      <c r="C63" s="3">
        <v>28815</v>
      </c>
      <c r="D63" s="3" t="s">
        <v>179</v>
      </c>
      <c r="E63" s="3" t="s">
        <v>228</v>
      </c>
      <c r="F63" s="3">
        <v>30</v>
      </c>
      <c r="G63" s="7">
        <v>7</v>
      </c>
      <c r="H63" s="4">
        <v>1581</v>
      </c>
      <c r="I63" s="4">
        <v>1581</v>
      </c>
      <c r="J63" s="4">
        <v>4030</v>
      </c>
      <c r="K63" s="4">
        <v>63.365000000000002</v>
      </c>
      <c r="L63" s="4">
        <v>969.29399999999998</v>
      </c>
      <c r="M63" s="4">
        <v>0.61309999999999998</v>
      </c>
      <c r="N63" s="4">
        <v>0.18990000000000001</v>
      </c>
      <c r="O63" s="4">
        <v>6.0738000000000003</v>
      </c>
      <c r="P63" s="3">
        <v>0.6</v>
      </c>
      <c r="Q63" s="5">
        <f t="shared" si="0"/>
        <v>0</v>
      </c>
      <c r="R63" s="4">
        <f t="shared" si="1"/>
        <v>969.29399999999987</v>
      </c>
      <c r="S63" s="4">
        <v>755.26</v>
      </c>
      <c r="T63" s="4">
        <f t="shared" si="2"/>
        <v>881.13666666666666</v>
      </c>
      <c r="U63" s="6">
        <f t="shared" si="3"/>
        <v>88.157333333333213</v>
      </c>
      <c r="V63" s="5">
        <f t="shared" si="4"/>
        <v>1</v>
      </c>
      <c r="W63" s="2"/>
      <c r="X63" s="2"/>
    </row>
    <row r="64" spans="1:24" x14ac:dyDescent="0.35">
      <c r="A64" s="3">
        <v>8</v>
      </c>
      <c r="B64" s="3" t="s">
        <v>73</v>
      </c>
      <c r="C64" s="3">
        <v>10704</v>
      </c>
      <c r="D64" s="3" t="s">
        <v>73</v>
      </c>
      <c r="E64" s="3" t="s">
        <v>227</v>
      </c>
      <c r="F64" s="3">
        <v>353</v>
      </c>
      <c r="G64" s="7">
        <v>7</v>
      </c>
      <c r="H64" s="4">
        <v>15574</v>
      </c>
      <c r="I64" s="4">
        <v>14590</v>
      </c>
      <c r="J64" s="4">
        <v>62319</v>
      </c>
      <c r="K64" s="4">
        <v>83.274000000000001</v>
      </c>
      <c r="L64" s="4">
        <v>21934.5</v>
      </c>
      <c r="M64" s="4">
        <v>1.5034000000000001</v>
      </c>
      <c r="N64" s="4">
        <v>0.18990000000000001</v>
      </c>
      <c r="O64" s="4">
        <v>61.643300000000004</v>
      </c>
      <c r="P64" s="3">
        <v>1.2</v>
      </c>
      <c r="Q64" s="5">
        <f t="shared" si="0"/>
        <v>1</v>
      </c>
      <c r="R64" s="4">
        <f t="shared" si="1"/>
        <v>21934.5</v>
      </c>
      <c r="S64" s="4">
        <v>14149.17</v>
      </c>
      <c r="T64" s="4">
        <f t="shared" si="2"/>
        <v>16507.365000000002</v>
      </c>
      <c r="U64" s="6">
        <f t="shared" si="3"/>
        <v>5427.1349999999984</v>
      </c>
      <c r="V64" s="5">
        <f t="shared" si="4"/>
        <v>1</v>
      </c>
      <c r="W64" s="2"/>
      <c r="X64" s="2"/>
    </row>
    <row r="65" spans="1:24" x14ac:dyDescent="0.35">
      <c r="A65" s="3">
        <v>8</v>
      </c>
      <c r="B65" s="3" t="s">
        <v>73</v>
      </c>
      <c r="C65" s="3">
        <v>10991</v>
      </c>
      <c r="D65" s="3" t="s">
        <v>180</v>
      </c>
      <c r="E65" s="3" t="s">
        <v>231</v>
      </c>
      <c r="F65" s="3">
        <v>60</v>
      </c>
      <c r="G65" s="7">
        <v>8</v>
      </c>
      <c r="H65" s="4">
        <v>3118</v>
      </c>
      <c r="I65" s="4">
        <v>2956</v>
      </c>
      <c r="J65" s="4">
        <v>10513</v>
      </c>
      <c r="K65" s="4">
        <v>72.105999999999995</v>
      </c>
      <c r="L65" s="4">
        <v>2691.48</v>
      </c>
      <c r="M65" s="4">
        <v>0.91049999999999998</v>
      </c>
      <c r="N65" s="4">
        <v>0.18779999999999999</v>
      </c>
      <c r="O65" s="4">
        <v>10.336499999999999</v>
      </c>
      <c r="P65" s="3">
        <v>0.6</v>
      </c>
      <c r="Q65" s="5">
        <f t="shared" si="0"/>
        <v>0</v>
      </c>
      <c r="R65" s="4">
        <f t="shared" si="1"/>
        <v>2355.0450000000001</v>
      </c>
      <c r="S65" s="4">
        <v>2256.37</v>
      </c>
      <c r="T65" s="4">
        <f t="shared" si="2"/>
        <v>2632.4316666666668</v>
      </c>
      <c r="U65" s="6">
        <f t="shared" si="3"/>
        <v>-277.38666666666677</v>
      </c>
      <c r="V65" s="5">
        <f t="shared" si="4"/>
        <v>0</v>
      </c>
      <c r="W65" s="2"/>
      <c r="X65" s="2"/>
    </row>
    <row r="66" spans="1:24" x14ac:dyDescent="0.35">
      <c r="A66" s="3">
        <v>8</v>
      </c>
      <c r="B66" s="3" t="s">
        <v>73</v>
      </c>
      <c r="C66" s="3">
        <v>10992</v>
      </c>
      <c r="D66" s="3" t="s">
        <v>181</v>
      </c>
      <c r="E66" s="3" t="s">
        <v>228</v>
      </c>
      <c r="F66" s="3">
        <v>40</v>
      </c>
      <c r="G66" s="7">
        <v>7</v>
      </c>
      <c r="H66" s="4">
        <v>1793</v>
      </c>
      <c r="I66" s="4">
        <v>1792</v>
      </c>
      <c r="J66" s="4">
        <v>5545</v>
      </c>
      <c r="K66" s="4">
        <v>65.388999999999996</v>
      </c>
      <c r="L66" s="4">
        <v>1407.56</v>
      </c>
      <c r="M66" s="4">
        <v>0.78549999999999998</v>
      </c>
      <c r="N66" s="4">
        <v>0.18779999999999999</v>
      </c>
      <c r="O66" s="4">
        <v>6.4359000000000002</v>
      </c>
      <c r="P66" s="3">
        <v>0.6</v>
      </c>
      <c r="Q66" s="5">
        <f t="shared" si="0"/>
        <v>0</v>
      </c>
      <c r="R66" s="4">
        <f t="shared" si="1"/>
        <v>1407.56</v>
      </c>
      <c r="S66" s="4">
        <v>1177.58</v>
      </c>
      <c r="T66" s="4">
        <f t="shared" si="2"/>
        <v>1373.8433333333332</v>
      </c>
      <c r="U66" s="6">
        <f t="shared" si="3"/>
        <v>33.716666666666697</v>
      </c>
      <c r="V66" s="5">
        <f t="shared" si="4"/>
        <v>1</v>
      </c>
      <c r="W66" s="2"/>
      <c r="X66" s="2"/>
    </row>
    <row r="67" spans="1:24" x14ac:dyDescent="0.35">
      <c r="A67" s="3">
        <v>8</v>
      </c>
      <c r="B67" s="3" t="s">
        <v>73</v>
      </c>
      <c r="C67" s="3">
        <v>10993</v>
      </c>
      <c r="D67" s="3" t="s">
        <v>182</v>
      </c>
      <c r="E67" s="3" t="s">
        <v>229</v>
      </c>
      <c r="F67" s="3">
        <v>90</v>
      </c>
      <c r="G67" s="7">
        <v>7</v>
      </c>
      <c r="H67" s="4">
        <v>4853</v>
      </c>
      <c r="I67" s="4">
        <v>4853</v>
      </c>
      <c r="J67" s="4">
        <v>16044</v>
      </c>
      <c r="K67" s="4">
        <v>84.087999999999994</v>
      </c>
      <c r="L67" s="4">
        <v>3876.28</v>
      </c>
      <c r="M67" s="4">
        <v>0.79869999999999997</v>
      </c>
      <c r="N67" s="4">
        <v>0.18779999999999999</v>
      </c>
      <c r="O67" s="4">
        <v>8.6613000000000007</v>
      </c>
      <c r="P67" s="3">
        <v>0.8</v>
      </c>
      <c r="Q67" s="5">
        <f t="shared" si="0"/>
        <v>1</v>
      </c>
      <c r="R67" s="4">
        <f t="shared" si="1"/>
        <v>3876.28</v>
      </c>
      <c r="S67" s="4">
        <v>3225.73</v>
      </c>
      <c r="T67" s="4">
        <f t="shared" si="2"/>
        <v>3763.3516666666665</v>
      </c>
      <c r="U67" s="6">
        <f t="shared" si="3"/>
        <v>112.92833333333374</v>
      </c>
      <c r="V67" s="5">
        <f t="shared" si="4"/>
        <v>1</v>
      </c>
      <c r="W67" s="2"/>
      <c r="X67" s="2"/>
    </row>
    <row r="68" spans="1:24" x14ac:dyDescent="0.35">
      <c r="A68" s="3">
        <v>8</v>
      </c>
      <c r="B68" s="3" t="s">
        <v>73</v>
      </c>
      <c r="C68" s="3">
        <v>10994</v>
      </c>
      <c r="D68" s="3" t="s">
        <v>183</v>
      </c>
      <c r="E68" s="3" t="s">
        <v>231</v>
      </c>
      <c r="F68" s="3">
        <v>40</v>
      </c>
      <c r="G68" s="7">
        <v>8</v>
      </c>
      <c r="H68" s="4">
        <v>2300</v>
      </c>
      <c r="I68" s="4">
        <v>2142</v>
      </c>
      <c r="J68" s="4">
        <v>8376</v>
      </c>
      <c r="K68" s="4">
        <v>86.173000000000002</v>
      </c>
      <c r="L68" s="4">
        <v>1418.44</v>
      </c>
      <c r="M68" s="4">
        <v>0.66220000000000001</v>
      </c>
      <c r="N68" s="4">
        <v>0.18779999999999999</v>
      </c>
      <c r="O68" s="4">
        <v>5.5412999999999997</v>
      </c>
      <c r="P68" s="3">
        <v>0.6</v>
      </c>
      <c r="Q68" s="5">
        <f t="shared" ref="Q68:Q90" si="5">IF(K68&gt;=80,1,0)</f>
        <v>1</v>
      </c>
      <c r="R68" s="4">
        <f t="shared" ref="R68:R90" si="6">(L68/G68)*7</f>
        <v>1241.135</v>
      </c>
      <c r="S68" s="4">
        <v>2256.37</v>
      </c>
      <c r="T68" s="4">
        <f t="shared" ref="T68:T90" si="7">(S68/6)*7</f>
        <v>2632.4316666666668</v>
      </c>
      <c r="U68" s="6">
        <f t="shared" ref="U68:U90" si="8">R68-T68</f>
        <v>-1391.2966666666669</v>
      </c>
      <c r="V68" s="5">
        <f t="shared" ref="V68:V90" si="9">IF(U68&gt;1,1,0)</f>
        <v>0</v>
      </c>
      <c r="W68" s="2"/>
      <c r="X68" s="2"/>
    </row>
    <row r="69" spans="1:24" x14ac:dyDescent="0.35">
      <c r="A69" s="3">
        <v>8</v>
      </c>
      <c r="B69" s="3" t="s">
        <v>73</v>
      </c>
      <c r="C69" s="3">
        <v>23367</v>
      </c>
      <c r="D69" s="3" t="s">
        <v>184</v>
      </c>
      <c r="E69" s="3" t="s">
        <v>228</v>
      </c>
      <c r="F69" s="3">
        <v>30</v>
      </c>
      <c r="G69" s="7">
        <v>7</v>
      </c>
      <c r="H69" s="4">
        <v>1451</v>
      </c>
      <c r="I69" s="4">
        <v>1451</v>
      </c>
      <c r="J69" s="4">
        <v>4579</v>
      </c>
      <c r="K69" s="4">
        <v>71.997</v>
      </c>
      <c r="L69" s="4">
        <v>1338.09</v>
      </c>
      <c r="M69" s="4">
        <v>0.92220000000000002</v>
      </c>
      <c r="N69" s="4">
        <v>0.18779999999999999</v>
      </c>
      <c r="O69" s="4">
        <v>23.3369</v>
      </c>
      <c r="P69" s="3">
        <v>0.6</v>
      </c>
      <c r="Q69" s="5">
        <f t="shared" si="5"/>
        <v>0</v>
      </c>
      <c r="R69" s="4">
        <f t="shared" si="6"/>
        <v>1338.09</v>
      </c>
      <c r="S69" s="4">
        <v>755.26</v>
      </c>
      <c r="T69" s="4">
        <f t="shared" si="7"/>
        <v>881.13666666666666</v>
      </c>
      <c r="U69" s="6">
        <f t="shared" si="8"/>
        <v>456.95333333333326</v>
      </c>
      <c r="V69" s="5">
        <f t="shared" si="9"/>
        <v>1</v>
      </c>
      <c r="W69" s="2"/>
      <c r="X69" s="2"/>
    </row>
    <row r="70" spans="1:24" x14ac:dyDescent="0.35">
      <c r="A70" s="3">
        <v>8</v>
      </c>
      <c r="B70" s="3" t="s">
        <v>80</v>
      </c>
      <c r="C70" s="3">
        <v>10671</v>
      </c>
      <c r="D70" s="3" t="s">
        <v>80</v>
      </c>
      <c r="E70" s="3" t="s">
        <v>232</v>
      </c>
      <c r="F70" s="3">
        <v>1143</v>
      </c>
      <c r="G70" s="7">
        <v>7</v>
      </c>
      <c r="H70" s="4">
        <v>48779</v>
      </c>
      <c r="I70" s="4">
        <v>48723</v>
      </c>
      <c r="J70" s="4">
        <v>235593</v>
      </c>
      <c r="K70" s="4">
        <v>97.225999999999999</v>
      </c>
      <c r="L70" s="4">
        <v>114748</v>
      </c>
      <c r="M70" s="4">
        <v>2.3551000000000002</v>
      </c>
      <c r="N70" s="4">
        <v>0.18779999999999999</v>
      </c>
      <c r="O70" s="4">
        <v>47.612699999999997</v>
      </c>
      <c r="P70" s="3">
        <v>1.6</v>
      </c>
      <c r="Q70" s="5">
        <f t="shared" si="5"/>
        <v>1</v>
      </c>
      <c r="R70" s="4">
        <f t="shared" si="6"/>
        <v>114748</v>
      </c>
      <c r="S70" s="4">
        <v>100711.95</v>
      </c>
      <c r="T70" s="4">
        <f t="shared" si="7"/>
        <v>117497.27500000001</v>
      </c>
      <c r="U70" s="6">
        <f t="shared" si="8"/>
        <v>-2749.2750000000087</v>
      </c>
      <c r="V70" s="5">
        <f t="shared" si="9"/>
        <v>0</v>
      </c>
      <c r="W70" s="2"/>
      <c r="X70" s="2"/>
    </row>
    <row r="71" spans="1:24" x14ac:dyDescent="0.35">
      <c r="A71" s="3">
        <v>8</v>
      </c>
      <c r="B71" s="3" t="s">
        <v>80</v>
      </c>
      <c r="C71" s="3">
        <v>11013</v>
      </c>
      <c r="D71" s="3" t="s">
        <v>185</v>
      </c>
      <c r="E71" s="3" t="s">
        <v>231</v>
      </c>
      <c r="F71" s="3">
        <v>60</v>
      </c>
      <c r="G71" s="7">
        <v>7</v>
      </c>
      <c r="H71" s="4">
        <v>3056</v>
      </c>
      <c r="I71" s="4">
        <v>3049</v>
      </c>
      <c r="J71" s="4">
        <v>10209</v>
      </c>
      <c r="K71" s="4">
        <v>80.259</v>
      </c>
      <c r="L71" s="4">
        <v>1932.06</v>
      </c>
      <c r="M71" s="4">
        <v>0.63370000000000004</v>
      </c>
      <c r="N71" s="4">
        <v>0.18990000000000001</v>
      </c>
      <c r="O71" s="4">
        <v>6.81</v>
      </c>
      <c r="P71" s="3">
        <v>0.6</v>
      </c>
      <c r="Q71" s="5">
        <f t="shared" si="5"/>
        <v>1</v>
      </c>
      <c r="R71" s="4">
        <f t="shared" si="6"/>
        <v>1932.06</v>
      </c>
      <c r="S71" s="4">
        <v>2256.37</v>
      </c>
      <c r="T71" s="4">
        <f>(S71/6)*7</f>
        <v>2632.4316666666668</v>
      </c>
      <c r="U71" s="6">
        <f>R71-T71</f>
        <v>-700.3716666666669</v>
      </c>
      <c r="V71" s="5">
        <f t="shared" si="9"/>
        <v>0</v>
      </c>
      <c r="W71" s="2"/>
      <c r="X71" s="2"/>
    </row>
    <row r="72" spans="1:24" x14ac:dyDescent="0.35">
      <c r="A72" s="3">
        <v>8</v>
      </c>
      <c r="B72" s="3" t="s">
        <v>80</v>
      </c>
      <c r="C72" s="3">
        <v>11014</v>
      </c>
      <c r="D72" s="3" t="s">
        <v>186</v>
      </c>
      <c r="E72" s="3" t="s">
        <v>231</v>
      </c>
      <c r="F72" s="3">
        <v>60</v>
      </c>
      <c r="G72" s="7">
        <v>7</v>
      </c>
      <c r="H72" s="4">
        <v>2819</v>
      </c>
      <c r="I72" s="4">
        <v>2815</v>
      </c>
      <c r="J72" s="4">
        <v>9563</v>
      </c>
      <c r="K72" s="4">
        <v>75.180999999999997</v>
      </c>
      <c r="L72" s="4">
        <v>1809.74</v>
      </c>
      <c r="M72" s="4">
        <v>0.64290000000000003</v>
      </c>
      <c r="N72" s="4">
        <v>0.19550000000000001</v>
      </c>
      <c r="O72" s="4">
        <v>7.242</v>
      </c>
      <c r="P72" s="3">
        <v>0.6</v>
      </c>
      <c r="Q72" s="5">
        <f t="shared" si="5"/>
        <v>0</v>
      </c>
      <c r="R72" s="4">
        <f t="shared" si="6"/>
        <v>1809.74</v>
      </c>
      <c r="S72" s="4">
        <v>1440.2</v>
      </c>
      <c r="T72" s="4">
        <f t="shared" si="7"/>
        <v>1680.2333333333333</v>
      </c>
      <c r="U72" s="6">
        <f t="shared" si="8"/>
        <v>129.50666666666666</v>
      </c>
      <c r="V72" s="5">
        <f t="shared" si="9"/>
        <v>1</v>
      </c>
      <c r="W72" s="2"/>
      <c r="X72" s="2"/>
    </row>
    <row r="73" spans="1:24" x14ac:dyDescent="0.35">
      <c r="A73" s="3">
        <v>8</v>
      </c>
      <c r="B73" s="3" t="s">
        <v>80</v>
      </c>
      <c r="C73" s="3">
        <v>11015</v>
      </c>
      <c r="D73" s="3" t="s">
        <v>187</v>
      </c>
      <c r="E73" s="3" t="s">
        <v>227</v>
      </c>
      <c r="F73" s="3">
        <v>280</v>
      </c>
      <c r="G73" s="7">
        <v>7</v>
      </c>
      <c r="H73" s="4">
        <v>12148</v>
      </c>
      <c r="I73" s="4">
        <v>12148</v>
      </c>
      <c r="J73" s="4">
        <v>42784</v>
      </c>
      <c r="K73" s="4">
        <v>72.075000000000003</v>
      </c>
      <c r="L73" s="4">
        <v>17049.099999999999</v>
      </c>
      <c r="M73" s="4">
        <v>1.4035</v>
      </c>
      <c r="N73" s="4">
        <v>0.18779999999999999</v>
      </c>
      <c r="O73" s="4">
        <v>36.679299999999998</v>
      </c>
      <c r="P73" s="3">
        <v>1.2</v>
      </c>
      <c r="Q73" s="5">
        <f t="shared" si="5"/>
        <v>0</v>
      </c>
      <c r="R73" s="4">
        <f t="shared" si="6"/>
        <v>17049.099999999999</v>
      </c>
      <c r="S73" s="4">
        <v>14149.17</v>
      </c>
      <c r="T73" s="4">
        <f t="shared" si="7"/>
        <v>16507.365000000002</v>
      </c>
      <c r="U73" s="6">
        <f t="shared" si="8"/>
        <v>541.73499999999694</v>
      </c>
      <c r="V73" s="5">
        <f t="shared" si="9"/>
        <v>1</v>
      </c>
      <c r="W73" s="2"/>
      <c r="X73" s="2"/>
    </row>
    <row r="74" spans="1:24" x14ac:dyDescent="0.35">
      <c r="A74" s="3">
        <v>8</v>
      </c>
      <c r="B74" s="3" t="s">
        <v>80</v>
      </c>
      <c r="C74" s="3">
        <v>11016</v>
      </c>
      <c r="D74" s="3" t="s">
        <v>188</v>
      </c>
      <c r="E74" s="3" t="s">
        <v>230</v>
      </c>
      <c r="F74" s="3">
        <v>8</v>
      </c>
      <c r="G74" s="7">
        <v>7</v>
      </c>
      <c r="H74" s="4">
        <v>479</v>
      </c>
      <c r="I74" s="4">
        <v>479</v>
      </c>
      <c r="J74" s="4">
        <v>813</v>
      </c>
      <c r="K74" s="4">
        <v>47.936</v>
      </c>
      <c r="L74" s="4">
        <v>259.33199999999999</v>
      </c>
      <c r="M74" s="4">
        <v>0.54139999999999999</v>
      </c>
      <c r="N74" s="4">
        <v>0.24129999999999999</v>
      </c>
      <c r="O74" s="4">
        <v>0.86009999999999998</v>
      </c>
      <c r="P74" s="3">
        <v>0.6</v>
      </c>
      <c r="Q74" s="5">
        <f t="shared" si="5"/>
        <v>0</v>
      </c>
      <c r="R74" s="4">
        <f t="shared" si="6"/>
        <v>259.33199999999999</v>
      </c>
      <c r="S74" s="4">
        <v>307.86</v>
      </c>
      <c r="T74" s="4">
        <f t="shared" si="7"/>
        <v>359.17</v>
      </c>
      <c r="U74" s="6">
        <f t="shared" si="8"/>
        <v>-99.838000000000022</v>
      </c>
      <c r="V74" s="5">
        <f t="shared" si="9"/>
        <v>0</v>
      </c>
      <c r="W74" s="2"/>
      <c r="X74" s="2"/>
    </row>
    <row r="75" spans="1:24" x14ac:dyDescent="0.35">
      <c r="A75" s="3">
        <v>8</v>
      </c>
      <c r="B75" s="3" t="s">
        <v>80</v>
      </c>
      <c r="C75" s="3">
        <v>11017</v>
      </c>
      <c r="D75" s="3" t="s">
        <v>189</v>
      </c>
      <c r="E75" s="3" t="s">
        <v>228</v>
      </c>
      <c r="F75" s="3">
        <v>40</v>
      </c>
      <c r="G75" s="7">
        <v>8</v>
      </c>
      <c r="H75" s="4">
        <v>3099</v>
      </c>
      <c r="I75" s="4">
        <v>3098</v>
      </c>
      <c r="J75" s="4">
        <v>7685</v>
      </c>
      <c r="K75" s="4">
        <v>79.063999999999993</v>
      </c>
      <c r="L75" s="4">
        <v>1936.65</v>
      </c>
      <c r="M75" s="4">
        <v>0.62509999999999999</v>
      </c>
      <c r="N75" s="4">
        <v>0.18779999999999999</v>
      </c>
      <c r="O75" s="4">
        <v>7.9508999999999999</v>
      </c>
      <c r="P75" s="3">
        <v>0.6</v>
      </c>
      <c r="Q75" s="5">
        <f t="shared" si="5"/>
        <v>0</v>
      </c>
      <c r="R75" s="4">
        <f t="shared" si="6"/>
        <v>1694.5687500000001</v>
      </c>
      <c r="S75" s="4">
        <v>1177.58</v>
      </c>
      <c r="T75" s="4">
        <f t="shared" si="7"/>
        <v>1373.8433333333332</v>
      </c>
      <c r="U75" s="6">
        <f t="shared" si="8"/>
        <v>320.72541666666689</v>
      </c>
      <c r="V75" s="5">
        <f t="shared" si="9"/>
        <v>1</v>
      </c>
      <c r="W75" s="2"/>
      <c r="X75" s="2"/>
    </row>
    <row r="76" spans="1:24" x14ac:dyDescent="0.35">
      <c r="A76" s="3">
        <v>8</v>
      </c>
      <c r="B76" s="3" t="s">
        <v>80</v>
      </c>
      <c r="C76" s="3">
        <v>11018</v>
      </c>
      <c r="D76" s="3" t="s">
        <v>190</v>
      </c>
      <c r="E76" s="3" t="s">
        <v>229</v>
      </c>
      <c r="F76" s="3">
        <v>137</v>
      </c>
      <c r="G76" s="7">
        <v>7</v>
      </c>
      <c r="H76" s="4">
        <v>7334</v>
      </c>
      <c r="I76" s="4">
        <v>7334</v>
      </c>
      <c r="J76" s="4">
        <v>23778</v>
      </c>
      <c r="K76" s="4">
        <v>81.869</v>
      </c>
      <c r="L76" s="4">
        <v>7911.65</v>
      </c>
      <c r="M76" s="4">
        <v>1.0788</v>
      </c>
      <c r="N76" s="4">
        <v>0.18779999999999999</v>
      </c>
      <c r="O76" s="4">
        <v>36.679299999999998</v>
      </c>
      <c r="P76" s="3">
        <v>0.8</v>
      </c>
      <c r="Q76" s="5">
        <f t="shared" si="5"/>
        <v>1</v>
      </c>
      <c r="R76" s="4">
        <f t="shared" si="6"/>
        <v>7911.65</v>
      </c>
      <c r="S76" s="4">
        <v>4813.3100000000004</v>
      </c>
      <c r="T76" s="4">
        <f t="shared" si="7"/>
        <v>5615.5283333333336</v>
      </c>
      <c r="U76" s="6">
        <f t="shared" si="8"/>
        <v>2296.121666666666</v>
      </c>
      <c r="V76" s="5">
        <f t="shared" si="9"/>
        <v>1</v>
      </c>
      <c r="W76" s="2"/>
      <c r="X76" s="2"/>
    </row>
    <row r="77" spans="1:24" x14ac:dyDescent="0.35">
      <c r="A77" s="3">
        <v>8</v>
      </c>
      <c r="B77" s="3" t="s">
        <v>80</v>
      </c>
      <c r="C77" s="3">
        <v>11019</v>
      </c>
      <c r="D77" s="3" t="s">
        <v>191</v>
      </c>
      <c r="E77" s="3" t="s">
        <v>228</v>
      </c>
      <c r="F77" s="3">
        <v>30</v>
      </c>
      <c r="G77" s="7">
        <v>7</v>
      </c>
      <c r="H77" s="4">
        <v>1371</v>
      </c>
      <c r="I77" s="4">
        <v>1371</v>
      </c>
      <c r="J77" s="4">
        <v>4022</v>
      </c>
      <c r="K77" s="4">
        <v>63.238999999999997</v>
      </c>
      <c r="L77" s="4">
        <v>1042.1099999999999</v>
      </c>
      <c r="M77" s="4">
        <v>0.7601</v>
      </c>
      <c r="N77" s="4">
        <v>0.18990000000000001</v>
      </c>
      <c r="O77" s="4">
        <v>6.8512000000000004</v>
      </c>
      <c r="P77" s="3">
        <v>0.6</v>
      </c>
      <c r="Q77" s="5">
        <f t="shared" si="5"/>
        <v>0</v>
      </c>
      <c r="R77" s="4">
        <f t="shared" si="6"/>
        <v>1042.1099999999999</v>
      </c>
      <c r="S77" s="4">
        <v>755.26</v>
      </c>
      <c r="T77" s="4">
        <f t="shared" si="7"/>
        <v>881.13666666666666</v>
      </c>
      <c r="U77" s="6">
        <f t="shared" si="8"/>
        <v>160.97333333333324</v>
      </c>
      <c r="V77" s="5">
        <f t="shared" si="9"/>
        <v>1</v>
      </c>
      <c r="W77" s="2"/>
      <c r="X77" s="2"/>
    </row>
    <row r="78" spans="1:24" x14ac:dyDescent="0.35">
      <c r="A78" s="3">
        <v>8</v>
      </c>
      <c r="B78" s="3" t="s">
        <v>80</v>
      </c>
      <c r="C78" s="3">
        <v>11020</v>
      </c>
      <c r="D78" s="3" t="s">
        <v>192</v>
      </c>
      <c r="E78" s="3" t="s">
        <v>228</v>
      </c>
      <c r="F78" s="3">
        <v>30</v>
      </c>
      <c r="G78" s="7">
        <v>7</v>
      </c>
      <c r="H78" s="4">
        <v>1183</v>
      </c>
      <c r="I78" s="4">
        <v>1183</v>
      </c>
      <c r="J78" s="4">
        <v>2775</v>
      </c>
      <c r="K78" s="4">
        <v>43.631999999999998</v>
      </c>
      <c r="L78" s="4">
        <v>766.48900000000003</v>
      </c>
      <c r="M78" s="4">
        <v>0.64790000000000003</v>
      </c>
      <c r="N78" s="4">
        <v>0.18779999999999999</v>
      </c>
      <c r="O78" s="4">
        <v>4.6924999999999999</v>
      </c>
      <c r="P78" s="3">
        <v>0.6</v>
      </c>
      <c r="Q78" s="5">
        <f t="shared" si="5"/>
        <v>0</v>
      </c>
      <c r="R78" s="4">
        <f t="shared" si="6"/>
        <v>766.48900000000003</v>
      </c>
      <c r="S78" s="4">
        <v>755.26</v>
      </c>
      <c r="T78" s="4">
        <f t="shared" si="7"/>
        <v>881.13666666666666</v>
      </c>
      <c r="U78" s="6">
        <f t="shared" si="8"/>
        <v>-114.64766666666662</v>
      </c>
      <c r="V78" s="5">
        <f t="shared" si="9"/>
        <v>0</v>
      </c>
      <c r="W78" s="2"/>
      <c r="X78" s="2"/>
    </row>
    <row r="79" spans="1:24" x14ac:dyDescent="0.35">
      <c r="A79" s="3">
        <v>8</v>
      </c>
      <c r="B79" s="3" t="s">
        <v>80</v>
      </c>
      <c r="C79" s="3">
        <v>11021</v>
      </c>
      <c r="D79" s="3" t="s">
        <v>193</v>
      </c>
      <c r="E79" s="3" t="s">
        <v>228</v>
      </c>
      <c r="F79" s="3">
        <v>30</v>
      </c>
      <c r="G79" s="7">
        <v>8</v>
      </c>
      <c r="H79" s="4">
        <v>2121</v>
      </c>
      <c r="I79" s="4">
        <v>2121</v>
      </c>
      <c r="J79" s="4">
        <v>5956</v>
      </c>
      <c r="K79" s="4">
        <v>81.700999999999993</v>
      </c>
      <c r="L79" s="4">
        <v>1416.92</v>
      </c>
      <c r="M79" s="4">
        <v>0.66800000000000004</v>
      </c>
      <c r="N79" s="4">
        <v>0.18779999999999999</v>
      </c>
      <c r="O79" s="4">
        <v>9.4794999999999998</v>
      </c>
      <c r="P79" s="3">
        <v>0.6</v>
      </c>
      <c r="Q79" s="5">
        <f t="shared" si="5"/>
        <v>1</v>
      </c>
      <c r="R79" s="4">
        <f t="shared" si="6"/>
        <v>1239.8050000000001</v>
      </c>
      <c r="S79" s="4">
        <v>1177.58</v>
      </c>
      <c r="T79" s="4">
        <f t="shared" si="7"/>
        <v>1373.8433333333332</v>
      </c>
      <c r="U79" s="6">
        <f t="shared" si="8"/>
        <v>-134.03833333333318</v>
      </c>
      <c r="V79" s="5">
        <f t="shared" si="9"/>
        <v>0</v>
      </c>
      <c r="W79" s="2"/>
      <c r="X79" s="2"/>
    </row>
    <row r="80" spans="1:24" x14ac:dyDescent="0.35">
      <c r="A80" s="3">
        <v>8</v>
      </c>
      <c r="B80" s="3" t="s">
        <v>80</v>
      </c>
      <c r="C80" s="3">
        <v>11022</v>
      </c>
      <c r="D80" s="3" t="s">
        <v>194</v>
      </c>
      <c r="E80" s="3" t="s">
        <v>231</v>
      </c>
      <c r="F80" s="3">
        <v>55</v>
      </c>
      <c r="G80" s="7">
        <v>7</v>
      </c>
      <c r="H80" s="4">
        <v>3737</v>
      </c>
      <c r="I80" s="4">
        <v>3737</v>
      </c>
      <c r="J80" s="4">
        <v>11605</v>
      </c>
      <c r="K80" s="4">
        <v>99.528000000000006</v>
      </c>
      <c r="L80" s="4">
        <v>2564.17</v>
      </c>
      <c r="M80" s="4">
        <v>0.68620000000000003</v>
      </c>
      <c r="N80" s="4">
        <v>0.18779999999999999</v>
      </c>
      <c r="O80" s="4">
        <v>6.7354000000000003</v>
      </c>
      <c r="P80" s="3">
        <v>0.6</v>
      </c>
      <c r="Q80" s="5">
        <f t="shared" si="5"/>
        <v>1</v>
      </c>
      <c r="R80" s="4">
        <f t="shared" si="6"/>
        <v>2564.17</v>
      </c>
      <c r="S80" s="4">
        <v>1440.2</v>
      </c>
      <c r="T80" s="4">
        <f t="shared" si="7"/>
        <v>1680.2333333333333</v>
      </c>
      <c r="U80" s="6">
        <f t="shared" si="8"/>
        <v>883.93666666666672</v>
      </c>
      <c r="V80" s="5">
        <f t="shared" si="9"/>
        <v>1</v>
      </c>
      <c r="W80" s="2"/>
      <c r="X80" s="2"/>
    </row>
    <row r="81" spans="1:24" x14ac:dyDescent="0.35">
      <c r="A81" s="3">
        <v>8</v>
      </c>
      <c r="B81" s="3" t="s">
        <v>80</v>
      </c>
      <c r="C81" s="3">
        <v>11023</v>
      </c>
      <c r="D81" s="3" t="s">
        <v>195</v>
      </c>
      <c r="E81" s="3" t="s">
        <v>229</v>
      </c>
      <c r="F81" s="3">
        <v>126</v>
      </c>
      <c r="G81" s="7">
        <v>7</v>
      </c>
      <c r="H81" s="4">
        <v>6819</v>
      </c>
      <c r="I81" s="4">
        <v>6819</v>
      </c>
      <c r="J81" s="4">
        <v>20997</v>
      </c>
      <c r="K81" s="4">
        <v>78.605000000000004</v>
      </c>
      <c r="L81" s="4">
        <v>6638.46</v>
      </c>
      <c r="M81" s="4">
        <v>0.97350000000000003</v>
      </c>
      <c r="N81" s="4">
        <v>0.18990000000000001</v>
      </c>
      <c r="O81" s="4">
        <v>31.523499999999999</v>
      </c>
      <c r="P81" s="3">
        <v>0.8</v>
      </c>
      <c r="Q81" s="5">
        <f t="shared" si="5"/>
        <v>0</v>
      </c>
      <c r="R81" s="4">
        <f t="shared" si="6"/>
        <v>6638.46</v>
      </c>
      <c r="S81" s="4">
        <v>4813.3100000000004</v>
      </c>
      <c r="T81" s="4">
        <f t="shared" si="7"/>
        <v>5615.5283333333336</v>
      </c>
      <c r="U81" s="6">
        <f t="shared" si="8"/>
        <v>1022.9316666666664</v>
      </c>
      <c r="V81" s="5">
        <f t="shared" si="9"/>
        <v>1</v>
      </c>
      <c r="W81" s="2"/>
      <c r="X81" s="2"/>
    </row>
    <row r="82" spans="1:24" x14ac:dyDescent="0.35">
      <c r="A82" s="3">
        <v>8</v>
      </c>
      <c r="B82" s="3" t="s">
        <v>80</v>
      </c>
      <c r="C82" s="3">
        <v>11024</v>
      </c>
      <c r="D82" s="3" t="s">
        <v>196</v>
      </c>
      <c r="E82" s="3" t="s">
        <v>228</v>
      </c>
      <c r="F82" s="3">
        <v>60</v>
      </c>
      <c r="G82" s="7">
        <v>7</v>
      </c>
      <c r="H82" s="4">
        <v>3935</v>
      </c>
      <c r="I82" s="4">
        <v>3935</v>
      </c>
      <c r="J82" s="4">
        <v>11267</v>
      </c>
      <c r="K82" s="4">
        <v>88.576999999999998</v>
      </c>
      <c r="L82" s="4">
        <v>2228.36</v>
      </c>
      <c r="M82" s="4">
        <v>0.56630000000000003</v>
      </c>
      <c r="N82" s="4">
        <v>0.18779999999999999</v>
      </c>
      <c r="O82" s="4">
        <v>5.6814999999999998</v>
      </c>
      <c r="P82" s="3">
        <v>0.6</v>
      </c>
      <c r="Q82" s="5">
        <f t="shared" si="5"/>
        <v>1</v>
      </c>
      <c r="R82" s="4">
        <f t="shared" si="6"/>
        <v>2228.36</v>
      </c>
      <c r="S82" s="4">
        <v>1177.58</v>
      </c>
      <c r="T82" s="4">
        <f t="shared" si="7"/>
        <v>1373.8433333333332</v>
      </c>
      <c r="U82" s="6">
        <f t="shared" si="8"/>
        <v>854.51666666666688</v>
      </c>
      <c r="V82" s="5">
        <f t="shared" si="9"/>
        <v>1</v>
      </c>
      <c r="W82" s="2"/>
      <c r="X82" s="2"/>
    </row>
    <row r="83" spans="1:24" x14ac:dyDescent="0.35">
      <c r="A83" s="3">
        <v>8</v>
      </c>
      <c r="B83" s="3" t="s">
        <v>80</v>
      </c>
      <c r="C83" s="3">
        <v>11025</v>
      </c>
      <c r="D83" s="3" t="s">
        <v>197</v>
      </c>
      <c r="E83" s="3" t="s">
        <v>229</v>
      </c>
      <c r="F83" s="3">
        <v>114</v>
      </c>
      <c r="G83" s="7">
        <v>7</v>
      </c>
      <c r="H83" s="4">
        <v>5085</v>
      </c>
      <c r="I83" s="4">
        <v>5085</v>
      </c>
      <c r="J83" s="4">
        <v>17842</v>
      </c>
      <c r="K83" s="4">
        <v>73.825000000000003</v>
      </c>
      <c r="L83" s="4">
        <v>4283.7299999999996</v>
      </c>
      <c r="M83" s="4">
        <v>0.84240000000000004</v>
      </c>
      <c r="N83" s="4">
        <v>0.18779999999999999</v>
      </c>
      <c r="O83" s="4">
        <v>21.611499999999999</v>
      </c>
      <c r="P83" s="3">
        <v>0.8</v>
      </c>
      <c r="Q83" s="5">
        <f t="shared" si="5"/>
        <v>0</v>
      </c>
      <c r="R83" s="4">
        <f t="shared" si="6"/>
        <v>4283.7299999999996</v>
      </c>
      <c r="S83" s="4">
        <v>4813.3100000000004</v>
      </c>
      <c r="T83" s="4">
        <f t="shared" si="7"/>
        <v>5615.5283333333336</v>
      </c>
      <c r="U83" s="6">
        <f t="shared" si="8"/>
        <v>-1331.7983333333341</v>
      </c>
      <c r="V83" s="5">
        <f t="shared" si="9"/>
        <v>0</v>
      </c>
      <c r="W83" s="2"/>
      <c r="X83" s="2"/>
    </row>
    <row r="84" spans="1:24" x14ac:dyDescent="0.35">
      <c r="A84" s="3">
        <v>8</v>
      </c>
      <c r="B84" s="3" t="s">
        <v>80</v>
      </c>
      <c r="C84" s="3">
        <v>11026</v>
      </c>
      <c r="D84" s="3" t="s">
        <v>198</v>
      </c>
      <c r="E84" s="3" t="s">
        <v>228</v>
      </c>
      <c r="F84" s="3">
        <v>30</v>
      </c>
      <c r="G84" s="7">
        <v>7</v>
      </c>
      <c r="H84" s="4">
        <v>1420</v>
      </c>
      <c r="I84" s="4">
        <v>1420</v>
      </c>
      <c r="J84" s="4">
        <v>3332</v>
      </c>
      <c r="K84" s="4">
        <v>52.39</v>
      </c>
      <c r="L84" s="4">
        <v>784.99199999999996</v>
      </c>
      <c r="M84" s="4">
        <v>0.55279999999999996</v>
      </c>
      <c r="N84" s="4">
        <v>0.18779999999999999</v>
      </c>
      <c r="O84" s="4">
        <v>7.242</v>
      </c>
      <c r="P84" s="3">
        <v>0.6</v>
      </c>
      <c r="Q84" s="5">
        <f t="shared" si="5"/>
        <v>0</v>
      </c>
      <c r="R84" s="4">
        <f t="shared" si="6"/>
        <v>784.99199999999996</v>
      </c>
      <c r="S84" s="4">
        <v>755.26</v>
      </c>
      <c r="T84" s="4">
        <f t="shared" si="7"/>
        <v>881.13666666666666</v>
      </c>
      <c r="U84" s="6">
        <f t="shared" si="8"/>
        <v>-96.144666666666694</v>
      </c>
      <c r="V84" s="5">
        <f t="shared" si="9"/>
        <v>0</v>
      </c>
      <c r="W84" s="2"/>
      <c r="X84" s="2"/>
    </row>
    <row r="85" spans="1:24" x14ac:dyDescent="0.35">
      <c r="A85" s="3">
        <v>8</v>
      </c>
      <c r="B85" s="3" t="s">
        <v>80</v>
      </c>
      <c r="C85" s="3">
        <v>11027</v>
      </c>
      <c r="D85" s="3" t="s">
        <v>199</v>
      </c>
      <c r="E85" s="3" t="s">
        <v>228</v>
      </c>
      <c r="F85" s="3">
        <v>30</v>
      </c>
      <c r="G85" s="7">
        <v>7</v>
      </c>
      <c r="H85" s="4">
        <v>1460</v>
      </c>
      <c r="I85" s="4">
        <v>1460</v>
      </c>
      <c r="J85" s="4">
        <v>3822</v>
      </c>
      <c r="K85" s="4">
        <v>60.094000000000001</v>
      </c>
      <c r="L85" s="4">
        <v>929.601</v>
      </c>
      <c r="M85" s="4">
        <v>0.63670000000000004</v>
      </c>
      <c r="N85" s="4">
        <v>0.18990000000000001</v>
      </c>
      <c r="O85" s="4">
        <v>7.3738000000000001</v>
      </c>
      <c r="P85" s="3">
        <v>0.6</v>
      </c>
      <c r="Q85" s="5">
        <f t="shared" si="5"/>
        <v>0</v>
      </c>
      <c r="R85" s="4">
        <f t="shared" si="6"/>
        <v>929.60099999999989</v>
      </c>
      <c r="S85" s="4">
        <v>755.26</v>
      </c>
      <c r="T85" s="4">
        <f t="shared" si="7"/>
        <v>881.13666666666666</v>
      </c>
      <c r="U85" s="6">
        <f t="shared" si="8"/>
        <v>48.464333333333229</v>
      </c>
      <c r="V85" s="5">
        <f t="shared" si="9"/>
        <v>1</v>
      </c>
      <c r="W85" s="2"/>
      <c r="X85" s="2"/>
    </row>
    <row r="86" spans="1:24" x14ac:dyDescent="0.35">
      <c r="A86" s="3">
        <v>8</v>
      </c>
      <c r="B86" s="3" t="s">
        <v>80</v>
      </c>
      <c r="C86" s="3">
        <v>11028</v>
      </c>
      <c r="D86" s="3" t="s">
        <v>200</v>
      </c>
      <c r="E86" s="3" t="s">
        <v>228</v>
      </c>
      <c r="F86" s="3">
        <v>30</v>
      </c>
      <c r="G86" s="7">
        <v>7</v>
      </c>
      <c r="H86" s="4">
        <v>1974</v>
      </c>
      <c r="I86" s="4">
        <v>1974</v>
      </c>
      <c r="J86" s="4">
        <v>4305</v>
      </c>
      <c r="K86" s="4">
        <v>67.688999999999993</v>
      </c>
      <c r="L86" s="4">
        <v>1107.53</v>
      </c>
      <c r="M86" s="4">
        <v>0.56110000000000004</v>
      </c>
      <c r="N86" s="4">
        <v>0.18779999999999999</v>
      </c>
      <c r="O86" s="4">
        <v>6.4359000000000002</v>
      </c>
      <c r="P86" s="3">
        <v>0.6</v>
      </c>
      <c r="Q86" s="5">
        <f t="shared" si="5"/>
        <v>0</v>
      </c>
      <c r="R86" s="4">
        <f t="shared" si="6"/>
        <v>1107.53</v>
      </c>
      <c r="S86" s="4">
        <v>755.26</v>
      </c>
      <c r="T86" s="4">
        <f t="shared" si="7"/>
        <v>881.13666666666666</v>
      </c>
      <c r="U86" s="6">
        <f t="shared" si="8"/>
        <v>226.39333333333332</v>
      </c>
      <c r="V86" s="5">
        <f t="shared" si="9"/>
        <v>1</v>
      </c>
      <c r="W86" s="2"/>
      <c r="X86" s="2"/>
    </row>
    <row r="87" spans="1:24" x14ac:dyDescent="0.35">
      <c r="A87" s="3">
        <v>8</v>
      </c>
      <c r="B87" s="3" t="s">
        <v>80</v>
      </c>
      <c r="C87" s="3">
        <v>11029</v>
      </c>
      <c r="D87" s="3" t="s">
        <v>201</v>
      </c>
      <c r="E87" s="3" t="s">
        <v>228</v>
      </c>
      <c r="F87" s="3">
        <v>30</v>
      </c>
      <c r="G87" s="7">
        <v>7</v>
      </c>
      <c r="H87" s="4">
        <v>1723</v>
      </c>
      <c r="I87" s="4">
        <v>1723</v>
      </c>
      <c r="J87" s="4">
        <v>3050</v>
      </c>
      <c r="K87" s="4">
        <v>47.956000000000003</v>
      </c>
      <c r="L87" s="4">
        <v>964.25199999999995</v>
      </c>
      <c r="M87" s="4">
        <v>0.55959999999999999</v>
      </c>
      <c r="N87" s="4">
        <v>0.18779999999999999</v>
      </c>
      <c r="O87" s="4">
        <v>5.9878999999999998</v>
      </c>
      <c r="P87" s="3">
        <v>0.6</v>
      </c>
      <c r="Q87" s="5">
        <f t="shared" si="5"/>
        <v>0</v>
      </c>
      <c r="R87" s="4">
        <f t="shared" si="6"/>
        <v>964.25199999999984</v>
      </c>
      <c r="S87" s="4">
        <v>755.26</v>
      </c>
      <c r="T87" s="4">
        <f t="shared" si="7"/>
        <v>881.13666666666666</v>
      </c>
      <c r="U87" s="6">
        <f t="shared" si="8"/>
        <v>83.115333333333183</v>
      </c>
      <c r="V87" s="5">
        <f t="shared" si="9"/>
        <v>1</v>
      </c>
      <c r="W87" s="2"/>
      <c r="X87" s="2"/>
    </row>
    <row r="88" spans="1:24" x14ac:dyDescent="0.35">
      <c r="A88" s="3">
        <v>8</v>
      </c>
      <c r="B88" s="3" t="s">
        <v>80</v>
      </c>
      <c r="C88" s="3">
        <v>11446</v>
      </c>
      <c r="D88" s="3" t="s">
        <v>202</v>
      </c>
      <c r="E88" s="3" t="s">
        <v>229</v>
      </c>
      <c r="F88" s="3">
        <v>139</v>
      </c>
      <c r="G88" s="7">
        <v>7</v>
      </c>
      <c r="H88" s="4">
        <v>6987</v>
      </c>
      <c r="I88" s="4">
        <v>6974</v>
      </c>
      <c r="J88" s="4">
        <v>24566</v>
      </c>
      <c r="K88" s="4">
        <v>83.364999999999995</v>
      </c>
      <c r="L88" s="4">
        <v>7324.52</v>
      </c>
      <c r="M88" s="4">
        <v>1.0503</v>
      </c>
      <c r="N88" s="4">
        <v>0.18779999999999999</v>
      </c>
      <c r="O88" s="4">
        <v>12.1431</v>
      </c>
      <c r="P88" s="3">
        <v>0.8</v>
      </c>
      <c r="Q88" s="5">
        <f t="shared" si="5"/>
        <v>1</v>
      </c>
      <c r="R88" s="4">
        <f t="shared" si="6"/>
        <v>7324.52</v>
      </c>
      <c r="S88" s="4">
        <v>4813.3100000000004</v>
      </c>
      <c r="T88" s="4">
        <f t="shared" si="7"/>
        <v>5615.5283333333336</v>
      </c>
      <c r="U88" s="6">
        <f t="shared" si="8"/>
        <v>1708.9916666666668</v>
      </c>
      <c r="V88" s="5">
        <f t="shared" si="9"/>
        <v>1</v>
      </c>
      <c r="W88" s="2"/>
      <c r="X88" s="2"/>
    </row>
    <row r="89" spans="1:24" x14ac:dyDescent="0.35">
      <c r="A89" s="3">
        <v>8</v>
      </c>
      <c r="B89" s="3" t="s">
        <v>80</v>
      </c>
      <c r="C89" s="3">
        <v>25058</v>
      </c>
      <c r="D89" s="3" t="s">
        <v>203</v>
      </c>
      <c r="E89" s="3" t="s">
        <v>228</v>
      </c>
      <c r="F89" s="3">
        <v>30</v>
      </c>
      <c r="G89" s="7">
        <v>7</v>
      </c>
      <c r="H89" s="4">
        <v>1218</v>
      </c>
      <c r="I89" s="4">
        <v>1218</v>
      </c>
      <c r="J89" s="4">
        <v>3816</v>
      </c>
      <c r="K89" s="4">
        <v>60</v>
      </c>
      <c r="L89" s="4">
        <v>790.94600000000003</v>
      </c>
      <c r="M89" s="4">
        <v>0.64939999999999998</v>
      </c>
      <c r="N89" s="4">
        <v>0.19600000000000001</v>
      </c>
      <c r="O89" s="4">
        <v>6.81</v>
      </c>
      <c r="P89" s="3">
        <v>0.6</v>
      </c>
      <c r="Q89" s="5">
        <f t="shared" si="5"/>
        <v>0</v>
      </c>
      <c r="R89" s="4">
        <f t="shared" si="6"/>
        <v>790.94600000000003</v>
      </c>
      <c r="S89" s="4">
        <v>755.26</v>
      </c>
      <c r="T89" s="4">
        <f t="shared" si="7"/>
        <v>881.13666666666666</v>
      </c>
      <c r="U89" s="6">
        <f t="shared" si="8"/>
        <v>-90.19066666666663</v>
      </c>
      <c r="V89" s="5">
        <f t="shared" si="9"/>
        <v>0</v>
      </c>
      <c r="W89" s="2"/>
      <c r="X89" s="2"/>
    </row>
    <row r="90" spans="1:24" x14ac:dyDescent="0.35">
      <c r="A90" s="3">
        <v>8</v>
      </c>
      <c r="B90" s="3" t="s">
        <v>80</v>
      </c>
      <c r="C90" s="3">
        <v>25059</v>
      </c>
      <c r="D90" s="3" t="s">
        <v>204</v>
      </c>
      <c r="E90" s="3" t="s">
        <v>230</v>
      </c>
      <c r="F90" s="3">
        <v>30</v>
      </c>
      <c r="G90" s="7">
        <v>7</v>
      </c>
      <c r="H90" s="4">
        <v>1221</v>
      </c>
      <c r="I90" s="4">
        <v>1221</v>
      </c>
      <c r="J90" s="4">
        <v>3153</v>
      </c>
      <c r="K90" s="4">
        <v>49.575000000000003</v>
      </c>
      <c r="L90" s="4">
        <v>751.48699999999997</v>
      </c>
      <c r="M90" s="4">
        <v>0.61550000000000005</v>
      </c>
      <c r="N90" s="4">
        <v>0.18990000000000001</v>
      </c>
      <c r="O90" s="4">
        <v>8.2584</v>
      </c>
      <c r="P90" s="3">
        <v>0.6</v>
      </c>
      <c r="Q90" s="5">
        <f t="shared" si="5"/>
        <v>0</v>
      </c>
      <c r="R90" s="4">
        <f t="shared" si="6"/>
        <v>751.48699999999997</v>
      </c>
      <c r="S90" s="4">
        <v>441.74</v>
      </c>
      <c r="T90" s="4">
        <f t="shared" si="7"/>
        <v>515.36333333333334</v>
      </c>
      <c r="U90" s="6">
        <f t="shared" si="8"/>
        <v>236.12366666666662</v>
      </c>
      <c r="V90" s="5">
        <f t="shared" si="9"/>
        <v>1</v>
      </c>
      <c r="W90" s="2"/>
      <c r="X90" s="2"/>
    </row>
  </sheetData>
  <mergeCells count="1">
    <mergeCell ref="R1:V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เกณฑ์การประเมิน</vt:lpstr>
      <vt:lpstr>เปรียบเทียบแนวโน้ม ก.ย และ เม.ย</vt:lpstr>
      <vt:lpstr>FEED เม.ย.67</vt:lpstr>
      <vt:lpstr>FEED มี.ค.67</vt:lpstr>
      <vt:lpstr>FEED ก.ย.66</vt:lpstr>
      <vt:lpstr>CMI 7.6.67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r8way 05</dc:creator>
  <cp:lastModifiedBy>r8way 05</cp:lastModifiedBy>
  <dcterms:created xsi:type="dcterms:W3CDTF">2024-06-03T06:27:57Z</dcterms:created>
  <dcterms:modified xsi:type="dcterms:W3CDTF">2024-06-12T09:18:16Z</dcterms:modified>
</cp:coreProperties>
</file>