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040" tabRatio="913"/>
  </bookViews>
  <sheets>
    <sheet name="รายจ่ายประจำ(สรุปราย) ไม่รวมบุค" sheetId="30" r:id="rId1"/>
    <sheet name="รายจ่ายประจำ (ภูมิภาค)ไม่รวมบุค" sheetId="31" r:id="rId2"/>
    <sheet name="งบดำเนินงาน (สรุปรายเขต)" sheetId="7" r:id="rId3"/>
    <sheet name="งบดำเนินงาน (ภูมิภาค)" sheetId="8" r:id="rId4"/>
    <sheet name="งบเงินอุดหนุน (สรุปรายเขต)" sheetId="13" r:id="rId5"/>
    <sheet name="งบเงินอุดหนุน (ภูมิภาค)" sheetId="14" r:id="rId6"/>
    <sheet name="งบรายจ่ายอื่น (สรุปรายเขต)" sheetId="15" r:id="rId7"/>
    <sheet name="งบรายจ่ายอื่น (ภูมิภาค)" sheetId="16" r:id="rId8"/>
  </sheets>
  <externalReferences>
    <externalReference r:id="rId9"/>
    <externalReference r:id="rId10"/>
  </externalReferences>
  <definedNames>
    <definedName name="_xlnm._FilterDatabase" localSheetId="5" hidden="1">'งบเงินอุดหนุน (ภูมิภาค)'!$A$5:$X$242</definedName>
    <definedName name="_xlnm._FilterDatabase" localSheetId="3" hidden="1">'งบดำเนินงาน (ภูมิภาค)'!$A$5:$X$242</definedName>
    <definedName name="_xlnm._FilterDatabase" localSheetId="7" hidden="1">'งบรายจ่ายอื่น (ภูมิภาค)'!$A$5:$X$242</definedName>
    <definedName name="_xlnm._FilterDatabase" localSheetId="1" hidden="1">'รายจ่ายประจำ (ภูมิภาค)ไม่รวมบุค'!$A$5:$X$242</definedName>
    <definedName name="_xlnm.Print_Area" localSheetId="5">'งบเงินอุดหนุน (ภูมิภาค)'!$B$1:$P$242</definedName>
    <definedName name="_xlnm.Print_Area" localSheetId="4">'งบเงินอุดหนุน (สรุปรายเขต)'!$A$1:$M$37</definedName>
    <definedName name="_xlnm.Print_Area" localSheetId="3">'งบดำเนินงาน (ภูมิภาค)'!$B$1:$P$242</definedName>
    <definedName name="_xlnm.Print_Area" localSheetId="2">'งบดำเนินงาน (สรุปรายเขต)'!$A$1:$O$37</definedName>
    <definedName name="_xlnm.Print_Area" localSheetId="7">'งบรายจ่ายอื่น (ภูมิภาค)'!$B$1:$P$242</definedName>
    <definedName name="_xlnm.Print_Area" localSheetId="6">'งบรายจ่ายอื่น (สรุปรายเขต)'!$A$1:$M$37</definedName>
    <definedName name="_xlnm.Print_Area" localSheetId="1">'รายจ่ายประจำ (ภูมิภาค)ไม่รวมบุค'!$B$1:$P$242</definedName>
    <definedName name="_xlnm.Print_Area" localSheetId="0">'รายจ่ายประจำ(สรุปราย) ไม่รวมบุค'!$A$1:$O$37</definedName>
    <definedName name="_xlnm.Print_Titles" localSheetId="5">'งบเงินอุดหนุน (ภูมิภาค)'!$1:$5</definedName>
    <definedName name="_xlnm.Print_Titles" localSheetId="3">'งบดำเนินงาน (ภูมิภาค)'!$1:$5</definedName>
    <definedName name="_xlnm.Print_Titles" localSheetId="7">'งบรายจ่ายอื่น (ภูมิภาค)'!$1:$5</definedName>
    <definedName name="_xlnm.Print_Titles" localSheetId="1">'รายจ่ายประจำ (ภูมิภาค)ไม่รวมบุค'!$1:$5</definedName>
    <definedName name="กิจกรรม">#REF!</definedName>
    <definedName name="กิจกรรม2">#REF!</definedName>
    <definedName name="ชื่อหน่วยงานใต้สังกัด">#REF!</definedName>
    <definedName name="ผลผลิต">#REF!</definedName>
    <definedName name="ผลผลิต2">#REF!</definedName>
    <definedName name="แผนงาน">#REF!</definedName>
    <definedName name="รหัสกิจกรรม">#REF!</definedName>
    <definedName name="รหัสกิจกรรม2">#REF!</definedName>
    <definedName name="รหัสผลผลิต">#REF!</definedName>
    <definedName name="รหัสผลผลิต2">#REF!</definedName>
    <definedName name="ลำดับเขต3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3" i="16"/>
  <c r="J223"/>
  <c r="H223"/>
  <c r="I223" s="1"/>
  <c r="F223"/>
  <c r="G223" s="1"/>
  <c r="E223"/>
  <c r="J199"/>
  <c r="K199" s="1"/>
  <c r="I199"/>
  <c r="H199"/>
  <c r="F199"/>
  <c r="G199" s="1"/>
  <c r="E199"/>
  <c r="O199" s="1"/>
  <c r="Q199"/>
  <c r="R199"/>
  <c r="S199"/>
  <c r="J183"/>
  <c r="K183" s="1"/>
  <c r="H183"/>
  <c r="I183" s="1"/>
  <c r="F183"/>
  <c r="G183" s="1"/>
  <c r="E183"/>
  <c r="J163"/>
  <c r="K163" s="1"/>
  <c r="H163"/>
  <c r="I163" s="1"/>
  <c r="F163"/>
  <c r="G163" s="1"/>
  <c r="E163"/>
  <c r="J143"/>
  <c r="K143" s="1"/>
  <c r="H143"/>
  <c r="I143" s="1"/>
  <c r="F143"/>
  <c r="G143" s="1"/>
  <c r="E143"/>
  <c r="J130"/>
  <c r="K130" s="1"/>
  <c r="H130"/>
  <c r="I130" s="1"/>
  <c r="F130"/>
  <c r="G130" s="1"/>
  <c r="E130"/>
  <c r="J105"/>
  <c r="K105" s="1"/>
  <c r="H105"/>
  <c r="I105" s="1"/>
  <c r="F105"/>
  <c r="G105" s="1"/>
  <c r="E105"/>
  <c r="J79"/>
  <c r="K79" s="1"/>
  <c r="H79"/>
  <c r="I79" s="1"/>
  <c r="F79"/>
  <c r="G79" s="1"/>
  <c r="E79"/>
  <c r="J56"/>
  <c r="K56" s="1"/>
  <c r="I56"/>
  <c r="H56"/>
  <c r="F56"/>
  <c r="G56" s="1"/>
  <c r="E56"/>
  <c r="K44"/>
  <c r="J44"/>
  <c r="H44"/>
  <c r="I44" s="1"/>
  <c r="F44"/>
  <c r="G44" s="1"/>
  <c r="E44"/>
  <c r="J28"/>
  <c r="K28" s="1"/>
  <c r="H28"/>
  <c r="I28" s="1"/>
  <c r="F28"/>
  <c r="G28" s="1"/>
  <c r="E28"/>
  <c r="J6"/>
  <c r="I6"/>
  <c r="H6"/>
  <c r="F6"/>
  <c r="G6" s="1"/>
  <c r="E6"/>
  <c r="K6" s="1"/>
  <c r="J223" i="14"/>
  <c r="K223" s="1"/>
  <c r="H223"/>
  <c r="I223" s="1"/>
  <c r="F223"/>
  <c r="G223" s="1"/>
  <c r="E223"/>
  <c r="J199"/>
  <c r="K199" s="1"/>
  <c r="H199"/>
  <c r="I199" s="1"/>
  <c r="F199"/>
  <c r="G199" s="1"/>
  <c r="E199"/>
  <c r="J183"/>
  <c r="H183"/>
  <c r="I183" s="1"/>
  <c r="F183"/>
  <c r="G183" s="1"/>
  <c r="E183"/>
  <c r="J163"/>
  <c r="K163" s="1"/>
  <c r="H163"/>
  <c r="I163" s="1"/>
  <c r="F163"/>
  <c r="G163" s="1"/>
  <c r="E163"/>
  <c r="J143"/>
  <c r="H143"/>
  <c r="I143" s="1"/>
  <c r="F143"/>
  <c r="G143" s="1"/>
  <c r="E143"/>
  <c r="J130"/>
  <c r="K130" s="1"/>
  <c r="H130"/>
  <c r="I130" s="1"/>
  <c r="F130"/>
  <c r="G130" s="1"/>
  <c r="E130"/>
  <c r="J105"/>
  <c r="H105"/>
  <c r="I105" s="1"/>
  <c r="F105"/>
  <c r="G105" s="1"/>
  <c r="E105"/>
  <c r="K105" s="1"/>
  <c r="J79"/>
  <c r="H79"/>
  <c r="I79" s="1"/>
  <c r="G79"/>
  <c r="F79"/>
  <c r="E79"/>
  <c r="J56"/>
  <c r="H56"/>
  <c r="I56" s="1"/>
  <c r="F56"/>
  <c r="G56" s="1"/>
  <c r="E56"/>
  <c r="J44"/>
  <c r="H44"/>
  <c r="I44" s="1"/>
  <c r="G44"/>
  <c r="F44"/>
  <c r="E44"/>
  <c r="K44" s="1"/>
  <c r="J28"/>
  <c r="K28" s="1"/>
  <c r="H28"/>
  <c r="I28" s="1"/>
  <c r="F28"/>
  <c r="G28" s="1"/>
  <c r="E28"/>
  <c r="J6"/>
  <c r="I6"/>
  <c r="H6"/>
  <c r="F6"/>
  <c r="G6" s="1"/>
  <c r="E6"/>
  <c r="P199" i="16" l="1"/>
  <c r="K143" i="14"/>
  <c r="K79"/>
  <c r="K6"/>
  <c r="K56"/>
  <c r="K183"/>
  <c r="J223" i="8" l="1"/>
  <c r="K223" s="1"/>
  <c r="I223"/>
  <c r="H223"/>
  <c r="F223"/>
  <c r="G223" s="1"/>
  <c r="E223"/>
  <c r="J199"/>
  <c r="I199"/>
  <c r="H199"/>
  <c r="G199"/>
  <c r="F199"/>
  <c r="E199"/>
  <c r="J183"/>
  <c r="K183" s="1"/>
  <c r="H183"/>
  <c r="I183" s="1"/>
  <c r="F183"/>
  <c r="G183" s="1"/>
  <c r="E183"/>
  <c r="J163"/>
  <c r="K163" s="1"/>
  <c r="I163"/>
  <c r="H163"/>
  <c r="G163"/>
  <c r="F163"/>
  <c r="E163"/>
  <c r="J143"/>
  <c r="H143"/>
  <c r="I143" s="1"/>
  <c r="F143"/>
  <c r="G143" s="1"/>
  <c r="E143"/>
  <c r="J130"/>
  <c r="H130"/>
  <c r="I130" s="1"/>
  <c r="G130"/>
  <c r="F130"/>
  <c r="E130"/>
  <c r="K130" s="1"/>
  <c r="J105"/>
  <c r="H105"/>
  <c r="I105" s="1"/>
  <c r="F105"/>
  <c r="G105" s="1"/>
  <c r="E105"/>
  <c r="J79"/>
  <c r="I79"/>
  <c r="H79"/>
  <c r="F79"/>
  <c r="G79" s="1"/>
  <c r="E79"/>
  <c r="J56"/>
  <c r="K56" s="1"/>
  <c r="H56"/>
  <c r="I56" s="1"/>
  <c r="F56"/>
  <c r="G56" s="1"/>
  <c r="E56"/>
  <c r="J44"/>
  <c r="H44"/>
  <c r="I44" s="1"/>
  <c r="F44"/>
  <c r="G44" s="1"/>
  <c r="E44"/>
  <c r="K44" s="1"/>
  <c r="J28"/>
  <c r="H28"/>
  <c r="I28" s="1"/>
  <c r="F28"/>
  <c r="G28" s="1"/>
  <c r="E28"/>
  <c r="K28" s="1"/>
  <c r="J6"/>
  <c r="H6"/>
  <c r="I6" s="1"/>
  <c r="F6"/>
  <c r="G6" s="1"/>
  <c r="E6"/>
  <c r="K6" s="1"/>
  <c r="K143" l="1"/>
  <c r="K79"/>
  <c r="K105"/>
  <c r="K199"/>
  <c r="P56" l="1"/>
  <c r="O56" l="1"/>
  <c r="S213" i="31" l="1"/>
  <c r="R213"/>
  <c r="Q213"/>
  <c r="U213" s="1"/>
  <c r="J213"/>
  <c r="H213"/>
  <c r="I213" s="1"/>
  <c r="F213"/>
  <c r="E213"/>
  <c r="R86"/>
  <c r="Q86"/>
  <c r="U86" s="1"/>
  <c r="J86"/>
  <c r="H86"/>
  <c r="F86"/>
  <c r="E86"/>
  <c r="R58"/>
  <c r="Q58"/>
  <c r="U58" s="1"/>
  <c r="J58"/>
  <c r="H58"/>
  <c r="F58"/>
  <c r="E58"/>
  <c r="S213" i="8"/>
  <c r="R213"/>
  <c r="Q213"/>
  <c r="U213" s="1"/>
  <c r="P213"/>
  <c r="O213"/>
  <c r="N213"/>
  <c r="L213"/>
  <c r="M213" s="1"/>
  <c r="K213"/>
  <c r="I213"/>
  <c r="G213"/>
  <c r="Q86"/>
  <c r="U86" s="1"/>
  <c r="P86"/>
  <c r="O86"/>
  <c r="N86"/>
  <c r="L86"/>
  <c r="M86" s="1"/>
  <c r="K86"/>
  <c r="I86"/>
  <c r="G86"/>
  <c r="U58"/>
  <c r="Q58"/>
  <c r="P58"/>
  <c r="O58"/>
  <c r="N58"/>
  <c r="L58"/>
  <c r="M58" s="1"/>
  <c r="K58"/>
  <c r="I58"/>
  <c r="G58"/>
  <c r="S213" i="14"/>
  <c r="R213"/>
  <c r="Q213"/>
  <c r="U213" s="1"/>
  <c r="P213"/>
  <c r="O213"/>
  <c r="N213"/>
  <c r="L213"/>
  <c r="M213" s="1"/>
  <c r="K213"/>
  <c r="I213"/>
  <c r="G213"/>
  <c r="Q86"/>
  <c r="U86" s="1"/>
  <c r="P86"/>
  <c r="O86"/>
  <c r="N86"/>
  <c r="L86"/>
  <c r="M86" s="1"/>
  <c r="K86"/>
  <c r="I86"/>
  <c r="G86"/>
  <c r="Q58"/>
  <c r="U58" s="1"/>
  <c r="P58"/>
  <c r="O58"/>
  <c r="N58"/>
  <c r="L58"/>
  <c r="M58" s="1"/>
  <c r="K58"/>
  <c r="I58"/>
  <c r="G58"/>
  <c r="Q58" i="16"/>
  <c r="U58" s="1"/>
  <c r="P58"/>
  <c r="O58"/>
  <c r="N58"/>
  <c r="L58"/>
  <c r="M58" s="1"/>
  <c r="K58"/>
  <c r="I58"/>
  <c r="G58"/>
  <c r="Q86"/>
  <c r="U86" s="1"/>
  <c r="P86"/>
  <c r="O86"/>
  <c r="N86"/>
  <c r="L86"/>
  <c r="M86" s="1"/>
  <c r="K86"/>
  <c r="I86"/>
  <c r="G86"/>
  <c r="S213"/>
  <c r="R213"/>
  <c r="Q213"/>
  <c r="U213" s="1"/>
  <c r="P213"/>
  <c r="O213"/>
  <c r="N213"/>
  <c r="L213"/>
  <c r="M213" s="1"/>
  <c r="K213"/>
  <c r="I213"/>
  <c r="G213"/>
  <c r="L60" i="8"/>
  <c r="L33"/>
  <c r="L31"/>
  <c r="L17"/>
  <c r="L42" i="16"/>
  <c r="L30"/>
  <c r="L21"/>
  <c r="L24"/>
  <c r="L16"/>
  <c r="L240" i="8"/>
  <c r="L239"/>
  <c r="L232"/>
  <c r="L231"/>
  <c r="L222"/>
  <c r="L206"/>
  <c r="L197"/>
  <c r="L196"/>
  <c r="L189"/>
  <c r="L188"/>
  <c r="L179"/>
  <c r="L172"/>
  <c r="L164"/>
  <c r="L162"/>
  <c r="L155"/>
  <c r="L154"/>
  <c r="L147"/>
  <c r="L146"/>
  <c r="L138"/>
  <c r="L137"/>
  <c r="L129"/>
  <c r="L128"/>
  <c r="L121"/>
  <c r="L120"/>
  <c r="L113"/>
  <c r="L112"/>
  <c r="L104"/>
  <c r="L103"/>
  <c r="L96"/>
  <c r="L95"/>
  <c r="L88"/>
  <c r="L87"/>
  <c r="L77"/>
  <c r="L70"/>
  <c r="L69"/>
  <c r="L62"/>
  <c r="L52"/>
  <c r="L51"/>
  <c r="L34"/>
  <c r="L25"/>
  <c r="L238"/>
  <c r="L237"/>
  <c r="L221"/>
  <c r="L220"/>
  <c r="L212"/>
  <c r="L211"/>
  <c r="L210"/>
  <c r="L204"/>
  <c r="L202"/>
  <c r="L195"/>
  <c r="L194"/>
  <c r="L193"/>
  <c r="L187"/>
  <c r="L180"/>
  <c r="L178"/>
  <c r="L177"/>
  <c r="L176"/>
  <c r="L170"/>
  <c r="L169"/>
  <c r="L168"/>
  <c r="L161"/>
  <c r="L160"/>
  <c r="L153"/>
  <c r="L152"/>
  <c r="L151"/>
  <c r="L136"/>
  <c r="L135"/>
  <c r="L134"/>
  <c r="L127"/>
  <c r="L126"/>
  <c r="L125"/>
  <c r="L119"/>
  <c r="L118"/>
  <c r="L117"/>
  <c r="L111"/>
  <c r="L110"/>
  <c r="L109"/>
  <c r="L94"/>
  <c r="L93"/>
  <c r="L78"/>
  <c r="L76"/>
  <c r="L75"/>
  <c r="L68"/>
  <c r="L67"/>
  <c r="L66"/>
  <c r="L50"/>
  <c r="L49"/>
  <c r="L48"/>
  <c r="L43"/>
  <c r="L41"/>
  <c r="L40"/>
  <c r="L39"/>
  <c r="L32"/>
  <c r="L242" i="16"/>
  <c r="L239"/>
  <c r="L238"/>
  <c r="L234"/>
  <c r="L231"/>
  <c r="L226"/>
  <c r="L222"/>
  <c r="L221"/>
  <c r="L217"/>
  <c r="L214"/>
  <c r="L208"/>
  <c r="L205"/>
  <c r="L204"/>
  <c r="L196"/>
  <c r="L191"/>
  <c r="L188"/>
  <c r="L187"/>
  <c r="L182"/>
  <c r="L179"/>
  <c r="L174"/>
  <c r="L171"/>
  <c r="L170"/>
  <c r="L166"/>
  <c r="L162"/>
  <c r="L157"/>
  <c r="L154"/>
  <c r="L153"/>
  <c r="L149"/>
  <c r="L123"/>
  <c r="L115"/>
  <c r="L112"/>
  <c r="L111"/>
  <c r="L98"/>
  <c r="L90"/>
  <c r="L81"/>
  <c r="L77"/>
  <c r="L76"/>
  <c r="L54"/>
  <c r="L46"/>
  <c r="L230"/>
  <c r="L212"/>
  <c r="L195"/>
  <c r="L178"/>
  <c r="L161"/>
  <c r="L147"/>
  <c r="L145"/>
  <c r="L138"/>
  <c r="L136"/>
  <c r="L134"/>
  <c r="L129"/>
  <c r="L127"/>
  <c r="L126"/>
  <c r="L121"/>
  <c r="L119"/>
  <c r="L118"/>
  <c r="L110"/>
  <c r="L109"/>
  <c r="L104"/>
  <c r="L102"/>
  <c r="L101"/>
  <c r="L96"/>
  <c r="L94"/>
  <c r="L88"/>
  <c r="L85"/>
  <c r="L83"/>
  <c r="L82"/>
  <c r="L78"/>
  <c r="L70"/>
  <c r="L68"/>
  <c r="L60"/>
  <c r="L57"/>
  <c r="L55"/>
  <c r="L52"/>
  <c r="L50"/>
  <c r="L48"/>
  <c r="L43"/>
  <c r="L35"/>
  <c r="L33"/>
  <c r="L31"/>
  <c r="L26"/>
  <c r="L22"/>
  <c r="L148"/>
  <c r="L139"/>
  <c r="L122"/>
  <c r="L114"/>
  <c r="L97"/>
  <c r="L93"/>
  <c r="L19"/>
  <c r="L236" i="8"/>
  <c r="L235"/>
  <c r="L230"/>
  <c r="L229"/>
  <c r="L228"/>
  <c r="L227"/>
  <c r="L219"/>
  <c r="L218"/>
  <c r="L215"/>
  <c r="L214"/>
  <c r="L209"/>
  <c r="L205"/>
  <c r="L203"/>
  <c r="L201"/>
  <c r="L192"/>
  <c r="L186"/>
  <c r="L185"/>
  <c r="L184"/>
  <c r="L175"/>
  <c r="L171"/>
  <c r="L167"/>
  <c r="L159"/>
  <c r="L158"/>
  <c r="L150"/>
  <c r="L145"/>
  <c r="L144"/>
  <c r="L142"/>
  <c r="L141"/>
  <c r="L133"/>
  <c r="L124"/>
  <c r="L116"/>
  <c r="L108"/>
  <c r="L102"/>
  <c r="L101"/>
  <c r="L100"/>
  <c r="L99"/>
  <c r="L92"/>
  <c r="L91"/>
  <c r="L85"/>
  <c r="L84"/>
  <c r="L83"/>
  <c r="L82"/>
  <c r="L74"/>
  <c r="L73"/>
  <c r="L65"/>
  <c r="L59"/>
  <c r="L57"/>
  <c r="L55"/>
  <c r="L47"/>
  <c r="L42"/>
  <c r="L38"/>
  <c r="L30"/>
  <c r="L22"/>
  <c r="L242" i="14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2"/>
  <c r="L221"/>
  <c r="L220"/>
  <c r="L219"/>
  <c r="L218"/>
  <c r="L217"/>
  <c r="L216"/>
  <c r="L215"/>
  <c r="L214"/>
  <c r="L212"/>
  <c r="L211"/>
  <c r="L210"/>
  <c r="L209"/>
  <c r="L208"/>
  <c r="L207"/>
  <c r="L206"/>
  <c r="L205"/>
  <c r="L204"/>
  <c r="L203"/>
  <c r="L202"/>
  <c r="L201"/>
  <c r="L200"/>
  <c r="L198"/>
  <c r="L197"/>
  <c r="L196"/>
  <c r="L195"/>
  <c r="L194"/>
  <c r="L193"/>
  <c r="L192"/>
  <c r="L191"/>
  <c r="L190"/>
  <c r="L189"/>
  <c r="L188"/>
  <c r="L187"/>
  <c r="L186"/>
  <c r="L185"/>
  <c r="L184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2"/>
  <c r="L141"/>
  <c r="L140"/>
  <c r="L139"/>
  <c r="L138"/>
  <c r="L137"/>
  <c r="L136"/>
  <c r="L135"/>
  <c r="L134"/>
  <c r="L133"/>
  <c r="L132"/>
  <c r="L131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5"/>
  <c r="L84"/>
  <c r="L83"/>
  <c r="L82"/>
  <c r="L81"/>
  <c r="L80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7"/>
  <c r="L55"/>
  <c r="L54"/>
  <c r="L53"/>
  <c r="L52"/>
  <c r="L51"/>
  <c r="L50"/>
  <c r="L49"/>
  <c r="L48"/>
  <c r="L47"/>
  <c r="L46"/>
  <c r="L45"/>
  <c r="L43"/>
  <c r="L42"/>
  <c r="L41"/>
  <c r="L40"/>
  <c r="L39"/>
  <c r="L38"/>
  <c r="L37"/>
  <c r="L36"/>
  <c r="L35"/>
  <c r="L34"/>
  <c r="L33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241" i="16"/>
  <c r="L236"/>
  <c r="L235"/>
  <c r="L233"/>
  <c r="L228"/>
  <c r="L227"/>
  <c r="L225"/>
  <c r="L219"/>
  <c r="L218"/>
  <c r="L216"/>
  <c r="L210"/>
  <c r="L209"/>
  <c r="L207"/>
  <c r="L202"/>
  <c r="L201"/>
  <c r="L198"/>
  <c r="L193"/>
  <c r="L192"/>
  <c r="L190"/>
  <c r="L185"/>
  <c r="L184"/>
  <c r="L181"/>
  <c r="L176"/>
  <c r="L175"/>
  <c r="L173"/>
  <c r="L168"/>
  <c r="L167"/>
  <c r="L165"/>
  <c r="L159"/>
  <c r="L158"/>
  <c r="L156"/>
  <c r="L151"/>
  <c r="L150"/>
  <c r="L146"/>
  <c r="L142"/>
  <c r="L141"/>
  <c r="L133"/>
  <c r="L132"/>
  <c r="L125"/>
  <c r="L124"/>
  <c r="L117"/>
  <c r="L116"/>
  <c r="L108"/>
  <c r="L100"/>
  <c r="L99"/>
  <c r="L92"/>
  <c r="L91"/>
  <c r="L74"/>
  <c r="L73"/>
  <c r="L66"/>
  <c r="L65"/>
  <c r="L47"/>
  <c r="L41"/>
  <c r="L39"/>
  <c r="L38"/>
  <c r="L6" i="14" l="1"/>
  <c r="M6" s="1"/>
  <c r="L143"/>
  <c r="M143" s="1"/>
  <c r="L28"/>
  <c r="M28" s="1"/>
  <c r="L199"/>
  <c r="M199" s="1"/>
  <c r="L56"/>
  <c r="M56" s="1"/>
  <c r="L44"/>
  <c r="M44" s="1"/>
  <c r="L79"/>
  <c r="M79" s="1"/>
  <c r="L105"/>
  <c r="M105" s="1"/>
  <c r="L130"/>
  <c r="M130" s="1"/>
  <c r="L183"/>
  <c r="M183" s="1"/>
  <c r="L163"/>
  <c r="M163" s="1"/>
  <c r="L223"/>
  <c r="M223" s="1"/>
  <c r="L163" i="8"/>
  <c r="M163" s="1"/>
  <c r="V86"/>
  <c r="V58"/>
  <c r="V58" i="14"/>
  <c r="V86"/>
  <c r="K86" i="31"/>
  <c r="K58"/>
  <c r="G86"/>
  <c r="K213"/>
  <c r="V213" i="14"/>
  <c r="I86" i="31"/>
  <c r="L213"/>
  <c r="M213" s="1"/>
  <c r="N213"/>
  <c r="V213" s="1"/>
  <c r="I58"/>
  <c r="G213"/>
  <c r="O213"/>
  <c r="P213"/>
  <c r="N86"/>
  <c r="V86" s="1"/>
  <c r="G58"/>
  <c r="L86"/>
  <c r="M86" s="1"/>
  <c r="P86"/>
  <c r="O86"/>
  <c r="N58"/>
  <c r="V58" s="1"/>
  <c r="L58"/>
  <c r="M58" s="1"/>
  <c r="P58"/>
  <c r="O58"/>
  <c r="V213" i="8"/>
  <c r="V58" i="16"/>
  <c r="V86"/>
  <c r="V213"/>
  <c r="L14" i="8"/>
  <c r="L15" i="16"/>
  <c r="L36"/>
  <c r="L40"/>
  <c r="L53"/>
  <c r="L63"/>
  <c r="L67"/>
  <c r="L71"/>
  <c r="L75"/>
  <c r="L84"/>
  <c r="L89"/>
  <c r="L14"/>
  <c r="L10"/>
  <c r="L24" i="8"/>
  <c r="M24" s="1"/>
  <c r="L9"/>
  <c r="L13"/>
  <c r="L21"/>
  <c r="L13" i="16"/>
  <c r="L17"/>
  <c r="L10" i="8"/>
  <c r="L26"/>
  <c r="M26" s="1"/>
  <c r="L18"/>
  <c r="L35"/>
  <c r="L23"/>
  <c r="L224"/>
  <c r="L223" s="1"/>
  <c r="M223" s="1"/>
  <c r="L61"/>
  <c r="L56" s="1"/>
  <c r="M56" s="1"/>
  <c r="L20"/>
  <c r="L29"/>
  <c r="L28" s="1"/>
  <c r="M28" s="1"/>
  <c r="L46"/>
  <c r="L54"/>
  <c r="L64"/>
  <c r="L72"/>
  <c r="L81"/>
  <c r="L90"/>
  <c r="L98"/>
  <c r="L107"/>
  <c r="L115"/>
  <c r="L123"/>
  <c r="L132"/>
  <c r="L140"/>
  <c r="L149"/>
  <c r="L157"/>
  <c r="L166"/>
  <c r="L174"/>
  <c r="L182"/>
  <c r="L191"/>
  <c r="L200"/>
  <c r="L208"/>
  <c r="L217"/>
  <c r="L226"/>
  <c r="L234"/>
  <c r="L242"/>
  <c r="L19"/>
  <c r="L27"/>
  <c r="L36"/>
  <c r="L45"/>
  <c r="L53"/>
  <c r="L63"/>
  <c r="L71"/>
  <c r="L80"/>
  <c r="L89"/>
  <c r="L97"/>
  <c r="L106"/>
  <c r="L114"/>
  <c r="L122"/>
  <c r="L131"/>
  <c r="L130" s="1"/>
  <c r="M130" s="1"/>
  <c r="L139"/>
  <c r="L148"/>
  <c r="L143" s="1"/>
  <c r="M143" s="1"/>
  <c r="L156"/>
  <c r="L165"/>
  <c r="L173"/>
  <c r="L181"/>
  <c r="M181" s="1"/>
  <c r="L190"/>
  <c r="L183" s="1"/>
  <c r="M183" s="1"/>
  <c r="L198"/>
  <c r="L207"/>
  <c r="L216"/>
  <c r="L225"/>
  <c r="L233"/>
  <c r="L241"/>
  <c r="L180" i="16"/>
  <c r="L224"/>
  <c r="L23"/>
  <c r="L49"/>
  <c r="L135"/>
  <c r="L152"/>
  <c r="L160"/>
  <c r="L169"/>
  <c r="L177"/>
  <c r="L186"/>
  <c r="L194"/>
  <c r="L203"/>
  <c r="L211"/>
  <c r="L220"/>
  <c r="L229"/>
  <c r="L237"/>
  <c r="L18"/>
  <c r="L155"/>
  <c r="L172"/>
  <c r="L189"/>
  <c r="L215"/>
  <c r="L240"/>
  <c r="L64"/>
  <c r="L197"/>
  <c r="L183" s="1"/>
  <c r="M183" s="1"/>
  <c r="L206"/>
  <c r="L232"/>
  <c r="L200"/>
  <c r="L9"/>
  <c r="L25"/>
  <c r="M25" s="1"/>
  <c r="L34"/>
  <c r="L51"/>
  <c r="L61"/>
  <c r="L56" s="1"/>
  <c r="M56" s="1"/>
  <c r="L69"/>
  <c r="L87"/>
  <c r="L95"/>
  <c r="L103"/>
  <c r="L120"/>
  <c r="L128"/>
  <c r="M128" s="1"/>
  <c r="L137"/>
  <c r="L29"/>
  <c r="L28" s="1"/>
  <c r="M28" s="1"/>
  <c r="L37"/>
  <c r="L72"/>
  <c r="L107"/>
  <c r="L140"/>
  <c r="L164"/>
  <c r="L27"/>
  <c r="L113"/>
  <c r="L62"/>
  <c r="L37" i="8"/>
  <c r="L12"/>
  <c r="L16"/>
  <c r="L7"/>
  <c r="L11"/>
  <c r="L15"/>
  <c r="L8"/>
  <c r="L8" i="16"/>
  <c r="L12"/>
  <c r="L20"/>
  <c r="L7"/>
  <c r="L6" s="1"/>
  <c r="M6" s="1"/>
  <c r="L11"/>
  <c r="L32"/>
  <c r="L45"/>
  <c r="L44" s="1"/>
  <c r="M44" s="1"/>
  <c r="L59"/>
  <c r="L80"/>
  <c r="L106"/>
  <c r="L131"/>
  <c r="L130" s="1"/>
  <c r="M130" s="1"/>
  <c r="L144"/>
  <c r="L143" s="1"/>
  <c r="M143" s="1"/>
  <c r="Q221" i="31"/>
  <c r="U221" s="1"/>
  <c r="J221"/>
  <c r="H221"/>
  <c r="F221"/>
  <c r="E221"/>
  <c r="P221" s="1"/>
  <c r="Q221" i="8"/>
  <c r="U221" s="1"/>
  <c r="P221"/>
  <c r="O221"/>
  <c r="N221"/>
  <c r="M221"/>
  <c r="K221"/>
  <c r="I221"/>
  <c r="G221"/>
  <c r="Q221" i="14"/>
  <c r="U221" s="1"/>
  <c r="P221"/>
  <c r="O221"/>
  <c r="N221"/>
  <c r="M221"/>
  <c r="K221"/>
  <c r="I221"/>
  <c r="G221"/>
  <c r="Q221" i="16"/>
  <c r="U221" s="1"/>
  <c r="P221"/>
  <c r="O221"/>
  <c r="N221"/>
  <c r="M221"/>
  <c r="K221"/>
  <c r="I221"/>
  <c r="G221"/>
  <c r="Q181" i="31"/>
  <c r="U181" s="1"/>
  <c r="J181"/>
  <c r="H181"/>
  <c r="F181"/>
  <c r="E181"/>
  <c r="O181" s="1"/>
  <c r="Q181" i="8"/>
  <c r="U181" s="1"/>
  <c r="P181"/>
  <c r="O181"/>
  <c r="N181"/>
  <c r="K181"/>
  <c r="I181"/>
  <c r="G181"/>
  <c r="Q181" i="14"/>
  <c r="U181" s="1"/>
  <c r="P181"/>
  <c r="O181"/>
  <c r="N181"/>
  <c r="M181"/>
  <c r="K181"/>
  <c r="I181"/>
  <c r="G181"/>
  <c r="Q181" i="16"/>
  <c r="U181" s="1"/>
  <c r="P181"/>
  <c r="O181"/>
  <c r="N181"/>
  <c r="M181"/>
  <c r="K181"/>
  <c r="I181"/>
  <c r="G181"/>
  <c r="S161" i="31"/>
  <c r="Q161"/>
  <c r="U161" s="1"/>
  <c r="J161"/>
  <c r="H161"/>
  <c r="I161" s="1"/>
  <c r="F161"/>
  <c r="E161"/>
  <c r="S161" i="8"/>
  <c r="Q161"/>
  <c r="U161" s="1"/>
  <c r="P161"/>
  <c r="O161"/>
  <c r="N161"/>
  <c r="M161"/>
  <c r="K161"/>
  <c r="I161"/>
  <c r="G161"/>
  <c r="S161" i="14"/>
  <c r="Q161"/>
  <c r="U161" s="1"/>
  <c r="P161"/>
  <c r="O161"/>
  <c r="N161"/>
  <c r="M161"/>
  <c r="K161"/>
  <c r="I161"/>
  <c r="G161"/>
  <c r="S161" i="16"/>
  <c r="Q161"/>
  <c r="U161" s="1"/>
  <c r="P161"/>
  <c r="O161"/>
  <c r="N161"/>
  <c r="M161"/>
  <c r="K161"/>
  <c r="I161"/>
  <c r="G161"/>
  <c r="Q128" i="31"/>
  <c r="U128" s="1"/>
  <c r="J128"/>
  <c r="H128"/>
  <c r="F128"/>
  <c r="E128"/>
  <c r="P128" s="1"/>
  <c r="Q128" i="8"/>
  <c r="U128" s="1"/>
  <c r="P128"/>
  <c r="O128"/>
  <c r="N128"/>
  <c r="M128"/>
  <c r="K128"/>
  <c r="I128"/>
  <c r="G128"/>
  <c r="Q128" i="14"/>
  <c r="U128" s="1"/>
  <c r="P128"/>
  <c r="O128"/>
  <c r="N128"/>
  <c r="M128"/>
  <c r="K128"/>
  <c r="I128"/>
  <c r="G128"/>
  <c r="Q128" i="16"/>
  <c r="U128" s="1"/>
  <c r="P128"/>
  <c r="O128"/>
  <c r="N128"/>
  <c r="K128"/>
  <c r="I128"/>
  <c r="G128"/>
  <c r="S26" i="31"/>
  <c r="Q26"/>
  <c r="U26" s="1"/>
  <c r="J26"/>
  <c r="H26"/>
  <c r="F26"/>
  <c r="E26"/>
  <c r="P26" s="1"/>
  <c r="S26" i="8"/>
  <c r="Q26"/>
  <c r="U26" s="1"/>
  <c r="P26"/>
  <c r="O26"/>
  <c r="N26"/>
  <c r="K26"/>
  <c r="I26"/>
  <c r="G26"/>
  <c r="S26" i="14"/>
  <c r="Q26"/>
  <c r="U26" s="1"/>
  <c r="P26"/>
  <c r="O26"/>
  <c r="N26"/>
  <c r="M26"/>
  <c r="K26"/>
  <c r="I26"/>
  <c r="G26"/>
  <c r="S26" i="16"/>
  <c r="Q26"/>
  <c r="U26" s="1"/>
  <c r="P26"/>
  <c r="O26"/>
  <c r="N26"/>
  <c r="M26"/>
  <c r="K26"/>
  <c r="I26"/>
  <c r="G26"/>
  <c r="G24"/>
  <c r="I24"/>
  <c r="K24"/>
  <c r="M24"/>
  <c r="N24"/>
  <c r="O24"/>
  <c r="P24"/>
  <c r="Q24"/>
  <c r="U24" s="1"/>
  <c r="S24"/>
  <c r="S25" i="31"/>
  <c r="Q25"/>
  <c r="U25" s="1"/>
  <c r="J25"/>
  <c r="H25"/>
  <c r="F25"/>
  <c r="E25"/>
  <c r="S24"/>
  <c r="Q24"/>
  <c r="U24" s="1"/>
  <c r="J24"/>
  <c r="H24"/>
  <c r="F24"/>
  <c r="E24"/>
  <c r="O24" s="1"/>
  <c r="S25" i="8"/>
  <c r="Q25"/>
  <c r="U25" s="1"/>
  <c r="P25"/>
  <c r="O25"/>
  <c r="N25"/>
  <c r="M25"/>
  <c r="K25"/>
  <c r="I25"/>
  <c r="G25"/>
  <c r="S24"/>
  <c r="Q24"/>
  <c r="U24" s="1"/>
  <c r="P24"/>
  <c r="O24"/>
  <c r="N24"/>
  <c r="K24"/>
  <c r="I24"/>
  <c r="G24"/>
  <c r="S25" i="14"/>
  <c r="Q25"/>
  <c r="U25" s="1"/>
  <c r="P25"/>
  <c r="O25"/>
  <c r="N25"/>
  <c r="M25"/>
  <c r="K25"/>
  <c r="I25"/>
  <c r="G25"/>
  <c r="S24"/>
  <c r="Q24"/>
  <c r="U24" s="1"/>
  <c r="P24"/>
  <c r="O24"/>
  <c r="N24"/>
  <c r="M24"/>
  <c r="K24"/>
  <c r="I24"/>
  <c r="G24"/>
  <c r="S25" i="16"/>
  <c r="Q25"/>
  <c r="U25" s="1"/>
  <c r="P25"/>
  <c r="O25"/>
  <c r="N25"/>
  <c r="K25"/>
  <c r="I25"/>
  <c r="G25"/>
  <c r="L79" l="1"/>
  <c r="M79" s="1"/>
  <c r="L163"/>
  <c r="M163" s="1"/>
  <c r="L223"/>
  <c r="M223" s="1"/>
  <c r="L199"/>
  <c r="M199" s="1"/>
  <c r="L105"/>
  <c r="M105" s="1"/>
  <c r="L79" i="8"/>
  <c r="M79" s="1"/>
  <c r="L105"/>
  <c r="M105" s="1"/>
  <c r="L199"/>
  <c r="M199" s="1"/>
  <c r="L6"/>
  <c r="M6" s="1"/>
  <c r="L44"/>
  <c r="M44" s="1"/>
  <c r="V181"/>
  <c r="K161" i="31"/>
  <c r="V128" i="14"/>
  <c r="K128" i="31"/>
  <c r="K181"/>
  <c r="K221"/>
  <c r="L128"/>
  <c r="M128" s="1"/>
  <c r="L181"/>
  <c r="M181" s="1"/>
  <c r="L24"/>
  <c r="M24" s="1"/>
  <c r="L25"/>
  <c r="M25" s="1"/>
  <c r="G161"/>
  <c r="L161"/>
  <c r="M161" s="1"/>
  <c r="G221"/>
  <c r="L221"/>
  <c r="M221" s="1"/>
  <c r="L26"/>
  <c r="M26" s="1"/>
  <c r="V221" i="8"/>
  <c r="V161" i="14"/>
  <c r="V221"/>
  <c r="V161" i="16"/>
  <c r="V181"/>
  <c r="V221"/>
  <c r="I221" i="31"/>
  <c r="O221"/>
  <c r="N221"/>
  <c r="V221" s="1"/>
  <c r="N181"/>
  <c r="V181" s="1"/>
  <c r="P181"/>
  <c r="G181"/>
  <c r="I181"/>
  <c r="V181" i="14"/>
  <c r="N161" i="31"/>
  <c r="V161" s="1"/>
  <c r="P161"/>
  <c r="O161"/>
  <c r="V161" i="8"/>
  <c r="N128" i="31"/>
  <c r="V128" s="1"/>
  <c r="G128"/>
  <c r="O128"/>
  <c r="I128"/>
  <c r="V128" i="8"/>
  <c r="V128" i="16"/>
  <c r="V26" i="8"/>
  <c r="O26" i="31"/>
  <c r="K26"/>
  <c r="V26" i="14"/>
  <c r="G26" i="31"/>
  <c r="I26"/>
  <c r="V26" i="16"/>
  <c r="N26" i="31"/>
  <c r="V26" s="1"/>
  <c r="V24" i="8"/>
  <c r="V25"/>
  <c r="G25" i="31"/>
  <c r="V24" i="14"/>
  <c r="V25"/>
  <c r="K24" i="31"/>
  <c r="V24" i="16"/>
  <c r="G24" i="31"/>
  <c r="N25"/>
  <c r="V25" s="1"/>
  <c r="I25"/>
  <c r="K25"/>
  <c r="V25" i="16"/>
  <c r="N24" i="31"/>
  <c r="V24" s="1"/>
  <c r="I24"/>
  <c r="P24"/>
  <c r="P25"/>
  <c r="O25"/>
  <c r="O163" i="14" l="1"/>
  <c r="P163"/>
  <c r="Q6"/>
  <c r="R6"/>
  <c r="S6"/>
  <c r="T6"/>
  <c r="O6" l="1"/>
  <c r="P6"/>
  <c r="T44" l="1"/>
  <c r="O44" l="1"/>
  <c r="P44"/>
  <c r="T183" l="1"/>
  <c r="P183" l="1"/>
  <c r="O183"/>
  <c r="P79"/>
  <c r="O79" l="1"/>
  <c r="I241"/>
  <c r="I238"/>
  <c r="I234"/>
  <c r="I233"/>
  <c r="I230"/>
  <c r="I227"/>
  <c r="I220"/>
  <c r="I219"/>
  <c r="I217"/>
  <c r="I215"/>
  <c r="I212"/>
  <c r="I211"/>
  <c r="I207"/>
  <c r="I206"/>
  <c r="I203"/>
  <c r="I201"/>
  <c r="I197"/>
  <c r="I191"/>
  <c r="I189"/>
  <c r="I180"/>
  <c r="I177"/>
  <c r="I176"/>
  <c r="I171"/>
  <c r="I170"/>
  <c r="I169"/>
  <c r="I164"/>
  <c r="I157"/>
  <c r="I154"/>
  <c r="I150"/>
  <c r="I144"/>
  <c r="I142"/>
  <c r="I139"/>
  <c r="I138"/>
  <c r="I136"/>
  <c r="I135"/>
  <c r="I134"/>
  <c r="I127"/>
  <c r="I124"/>
  <c r="I123"/>
  <c r="I122"/>
  <c r="I120"/>
  <c r="I119"/>
  <c r="I118"/>
  <c r="I117"/>
  <c r="I116"/>
  <c r="I115"/>
  <c r="I113"/>
  <c r="I110"/>
  <c r="I109"/>
  <c r="I103"/>
  <c r="I102"/>
  <c r="I100"/>
  <c r="I99"/>
  <c r="I96"/>
  <c r="I95"/>
  <c r="I94"/>
  <c r="I93"/>
  <c r="I91"/>
  <c r="I87"/>
  <c r="I85"/>
  <c r="I84"/>
  <c r="I77"/>
  <c r="I75"/>
  <c r="I74"/>
  <c r="I73"/>
  <c r="I72"/>
  <c r="I69"/>
  <c r="I68"/>
  <c r="I67"/>
  <c r="I66"/>
  <c r="I65"/>
  <c r="I64"/>
  <c r="I62"/>
  <c r="I60"/>
  <c r="I55"/>
  <c r="I54"/>
  <c r="I52"/>
  <c r="I51"/>
  <c r="I50"/>
  <c r="I47"/>
  <c r="I46"/>
  <c r="I42"/>
  <c r="I39"/>
  <c r="I38"/>
  <c r="I34"/>
  <c r="I33"/>
  <c r="I32"/>
  <c r="I30"/>
  <c r="I27"/>
  <c r="I23"/>
  <c r="I22"/>
  <c r="I18"/>
  <c r="I16"/>
  <c r="I14"/>
  <c r="I13"/>
  <c r="I11"/>
  <c r="I10"/>
  <c r="I9"/>
  <c r="G242"/>
  <c r="G239"/>
  <c r="G237"/>
  <c r="G234"/>
  <c r="G233"/>
  <c r="G226"/>
  <c r="G222"/>
  <c r="G219"/>
  <c r="G216"/>
  <c r="G215"/>
  <c r="G210"/>
  <c r="G207"/>
  <c r="G206"/>
  <c r="G204"/>
  <c r="G203"/>
  <c r="G201"/>
  <c r="G197"/>
  <c r="G195"/>
  <c r="G192"/>
  <c r="G191"/>
  <c r="G187"/>
  <c r="G184"/>
  <c r="G180"/>
  <c r="G178"/>
  <c r="G177"/>
  <c r="G176"/>
  <c r="G174"/>
  <c r="G171"/>
  <c r="G170"/>
  <c r="G169"/>
  <c r="G167"/>
  <c r="G166"/>
  <c r="G164"/>
  <c r="G159"/>
  <c r="G157"/>
  <c r="G155"/>
  <c r="G154"/>
  <c r="G152"/>
  <c r="G150"/>
  <c r="G148"/>
  <c r="G145"/>
  <c r="G140"/>
  <c r="G139"/>
  <c r="G138"/>
  <c r="G136"/>
  <c r="G134"/>
  <c r="G133"/>
  <c r="G132"/>
  <c r="G126"/>
  <c r="G124"/>
  <c r="G119"/>
  <c r="G117"/>
  <c r="G115"/>
  <c r="G114"/>
  <c r="G113"/>
  <c r="G111"/>
  <c r="G110"/>
  <c r="G108"/>
  <c r="G104"/>
  <c r="G103"/>
  <c r="G102"/>
  <c r="G98"/>
  <c r="G96"/>
  <c r="G95"/>
  <c r="G94"/>
  <c r="G92"/>
  <c r="G87"/>
  <c r="G85"/>
  <c r="G83"/>
  <c r="G81"/>
  <c r="G78"/>
  <c r="G77"/>
  <c r="G76"/>
  <c r="G74"/>
  <c r="G72"/>
  <c r="G69"/>
  <c r="G68"/>
  <c r="G66"/>
  <c r="G64"/>
  <c r="G61"/>
  <c r="G54"/>
  <c r="G52"/>
  <c r="G51"/>
  <c r="G50"/>
  <c r="G48"/>
  <c r="G46"/>
  <c r="G43"/>
  <c r="G42"/>
  <c r="G39"/>
  <c r="G37"/>
  <c r="G34"/>
  <c r="G33"/>
  <c r="G29"/>
  <c r="G23"/>
  <c r="G21"/>
  <c r="G20"/>
  <c r="G19"/>
  <c r="G18"/>
  <c r="G17"/>
  <c r="G15"/>
  <c r="G14"/>
  <c r="G13"/>
  <c r="G9"/>
  <c r="K242" i="16"/>
  <c r="K241"/>
  <c r="K240"/>
  <c r="K234"/>
  <c r="K233"/>
  <c r="K232"/>
  <c r="K231"/>
  <c r="K229"/>
  <c r="K226"/>
  <c r="K222"/>
  <c r="K215"/>
  <c r="K214"/>
  <c r="K212"/>
  <c r="K210"/>
  <c r="K207"/>
  <c r="K206"/>
  <c r="K205"/>
  <c r="K204"/>
  <c r="K201"/>
  <c r="K198"/>
  <c r="K197"/>
  <c r="K191"/>
  <c r="K190"/>
  <c r="K187"/>
  <c r="K184"/>
  <c r="K180"/>
  <c r="K177"/>
  <c r="K176"/>
  <c r="K175"/>
  <c r="K174"/>
  <c r="K170"/>
  <c r="K169"/>
  <c r="K168"/>
  <c r="K167"/>
  <c r="K162"/>
  <c r="K160"/>
  <c r="K159"/>
  <c r="K157"/>
  <c r="K154"/>
  <c r="K153"/>
  <c r="K152"/>
  <c r="K150"/>
  <c r="K142"/>
  <c r="K138"/>
  <c r="K137"/>
  <c r="K136"/>
  <c r="K132"/>
  <c r="K131"/>
  <c r="K129"/>
  <c r="K127"/>
  <c r="K123"/>
  <c r="K122"/>
  <c r="K121"/>
  <c r="K115"/>
  <c r="K114"/>
  <c r="K110"/>
  <c r="K109"/>
  <c r="K108"/>
  <c r="K103"/>
  <c r="K102"/>
  <c r="K101"/>
  <c r="K100"/>
  <c r="K95"/>
  <c r="K94"/>
  <c r="K90"/>
  <c r="K87"/>
  <c r="K85"/>
  <c r="K81"/>
  <c r="K76"/>
  <c r="K75"/>
  <c r="K74"/>
  <c r="K72"/>
  <c r="K69"/>
  <c r="K68"/>
  <c r="K67"/>
  <c r="K66"/>
  <c r="K64"/>
  <c r="K61"/>
  <c r="K59"/>
  <c r="K57"/>
  <c r="K54"/>
  <c r="K50"/>
  <c r="K49"/>
  <c r="K48"/>
  <c r="K42"/>
  <c r="K41"/>
  <c r="K39"/>
  <c r="K34"/>
  <c r="K33"/>
  <c r="K32"/>
  <c r="K31"/>
  <c r="K27"/>
  <c r="K23"/>
  <c r="K21"/>
  <c r="K18"/>
  <c r="K17"/>
  <c r="K16"/>
  <c r="K15"/>
  <c r="K10"/>
  <c r="K9"/>
  <c r="I240"/>
  <c r="I238"/>
  <c r="I237"/>
  <c r="I236"/>
  <c r="I235"/>
  <c r="I233"/>
  <c r="I232"/>
  <c r="I230"/>
  <c r="I229"/>
  <c r="I228"/>
  <c r="I224"/>
  <c r="I219"/>
  <c r="I218"/>
  <c r="I215"/>
  <c r="I214"/>
  <c r="I211"/>
  <c r="I208"/>
  <c r="I206"/>
  <c r="I205"/>
  <c r="I203"/>
  <c r="I200"/>
  <c r="I196"/>
  <c r="I195"/>
  <c r="I194"/>
  <c r="I189"/>
  <c r="I182"/>
  <c r="I180"/>
  <c r="I176"/>
  <c r="I173"/>
  <c r="I172"/>
  <c r="I169"/>
  <c r="I168"/>
  <c r="I162"/>
  <c r="I160"/>
  <c r="I158"/>
  <c r="I155"/>
  <c r="I154"/>
  <c r="I153"/>
  <c r="I151"/>
  <c r="I150"/>
  <c r="I149"/>
  <c r="I146"/>
  <c r="I144"/>
  <c r="I142"/>
  <c r="I141"/>
  <c r="I140"/>
  <c r="I138"/>
  <c r="I137"/>
  <c r="I135"/>
  <c r="I134"/>
  <c r="I133"/>
  <c r="I131"/>
  <c r="I129"/>
  <c r="I126"/>
  <c r="I125"/>
  <c r="I123"/>
  <c r="I122"/>
  <c r="I119"/>
  <c r="I118"/>
  <c r="I115"/>
  <c r="I113"/>
  <c r="I111"/>
  <c r="I110"/>
  <c r="I109"/>
  <c r="I106"/>
  <c r="I102"/>
  <c r="I101"/>
  <c r="I99"/>
  <c r="I96"/>
  <c r="I94"/>
  <c r="I93"/>
  <c r="I91"/>
  <c r="I90"/>
  <c r="I85"/>
  <c r="I84"/>
  <c r="I82"/>
  <c r="I80"/>
  <c r="I76"/>
  <c r="I75"/>
  <c r="I73"/>
  <c r="I70"/>
  <c r="I68"/>
  <c r="I65"/>
  <c r="I64"/>
  <c r="I63"/>
  <c r="I55"/>
  <c r="I54"/>
  <c r="I53"/>
  <c r="I52"/>
  <c r="I50"/>
  <c r="I47"/>
  <c r="I46"/>
  <c r="I41"/>
  <c r="I38"/>
  <c r="I37"/>
  <c r="I36"/>
  <c r="I34"/>
  <c r="I22"/>
  <c r="I21"/>
  <c r="I20"/>
  <c r="I18"/>
  <c r="I17"/>
  <c r="I14"/>
  <c r="I13"/>
  <c r="I11"/>
  <c r="I9"/>
  <c r="I8"/>
  <c r="G241"/>
  <c r="G239"/>
  <c r="G238"/>
  <c r="G233"/>
  <c r="G232"/>
  <c r="G231"/>
  <c r="G226"/>
  <c r="G224"/>
  <c r="G220"/>
  <c r="G216"/>
  <c r="G215"/>
  <c r="G214"/>
  <c r="G212"/>
  <c r="G206"/>
  <c r="G205"/>
  <c r="G204"/>
  <c r="G201"/>
  <c r="G200"/>
  <c r="G198"/>
  <c r="G197"/>
  <c r="G196"/>
  <c r="G192"/>
  <c r="G191"/>
  <c r="G190"/>
  <c r="G186"/>
  <c r="G185"/>
  <c r="G184"/>
  <c r="G182"/>
  <c r="G177"/>
  <c r="G176"/>
  <c r="G174"/>
  <c r="G173"/>
  <c r="G170"/>
  <c r="G169"/>
  <c r="G168"/>
  <c r="G167"/>
  <c r="G164"/>
  <c r="G162"/>
  <c r="G160"/>
  <c r="G159"/>
  <c r="G158"/>
  <c r="G154"/>
  <c r="G153"/>
  <c r="G152"/>
  <c r="G147"/>
  <c r="G146"/>
  <c r="G145"/>
  <c r="G139"/>
  <c r="G138"/>
  <c r="G137"/>
  <c r="G136"/>
  <c r="G127"/>
  <c r="G123"/>
  <c r="G122"/>
  <c r="G121"/>
  <c r="G116"/>
  <c r="G115"/>
  <c r="G114"/>
  <c r="G110"/>
  <c r="G108"/>
  <c r="G103"/>
  <c r="G102"/>
  <c r="G101"/>
  <c r="G100"/>
  <c r="G95"/>
  <c r="G94"/>
  <c r="G93"/>
  <c r="G92"/>
  <c r="G87"/>
  <c r="G84"/>
  <c r="G82"/>
  <c r="G77"/>
  <c r="G76"/>
  <c r="G75"/>
  <c r="G74"/>
  <c r="G73"/>
  <c r="G68"/>
  <c r="G67"/>
  <c r="G66"/>
  <c r="G61"/>
  <c r="G60"/>
  <c r="G59"/>
  <c r="G55"/>
  <c r="G51"/>
  <c r="G50"/>
  <c r="G49"/>
  <c r="G48"/>
  <c r="G47"/>
  <c r="G42"/>
  <c r="G41"/>
  <c r="G40"/>
  <c r="G39"/>
  <c r="G34"/>
  <c r="G33"/>
  <c r="G31"/>
  <c r="G27"/>
  <c r="G23"/>
  <c r="G22"/>
  <c r="G18"/>
  <c r="G17"/>
  <c r="G16"/>
  <c r="G15"/>
  <c r="G14"/>
  <c r="G10"/>
  <c r="G9"/>
  <c r="K237"/>
  <c r="K219"/>
  <c r="K203"/>
  <c r="K195"/>
  <c r="K166"/>
  <c r="K134"/>
  <c r="K126"/>
  <c r="K119"/>
  <c r="K98"/>
  <c r="K37"/>
  <c r="K19"/>
  <c r="K13"/>
  <c r="I241"/>
  <c r="I210"/>
  <c r="I191"/>
  <c r="I98"/>
  <c r="I72"/>
  <c r="I33"/>
  <c r="G237"/>
  <c r="G229"/>
  <c r="G219"/>
  <c r="G210"/>
  <c r="G203"/>
  <c r="G195"/>
  <c r="G180"/>
  <c r="G166"/>
  <c r="G157"/>
  <c r="G150"/>
  <c r="G142"/>
  <c r="G119"/>
  <c r="G113"/>
  <c r="G98"/>
  <c r="G90"/>
  <c r="G72"/>
  <c r="G64"/>
  <c r="G54"/>
  <c r="G37"/>
  <c r="G21"/>
  <c r="G13"/>
  <c r="G11"/>
  <c r="I240" i="14"/>
  <c r="I237"/>
  <c r="I229"/>
  <c r="I228"/>
  <c r="I224"/>
  <c r="I210"/>
  <c r="I209"/>
  <c r="I205"/>
  <c r="I200"/>
  <c r="I194"/>
  <c r="I190"/>
  <c r="I185"/>
  <c r="I179"/>
  <c r="I172"/>
  <c r="I162"/>
  <c r="I156"/>
  <c r="I146"/>
  <c r="I137"/>
  <c r="I131"/>
  <c r="I129"/>
  <c r="I126"/>
  <c r="I112"/>
  <c r="I106"/>
  <c r="I98"/>
  <c r="I97"/>
  <c r="I80"/>
  <c r="I59"/>
  <c r="I37"/>
  <c r="I36"/>
  <c r="I21"/>
  <c r="I20"/>
  <c r="I17"/>
  <c r="I12"/>
  <c r="I8"/>
  <c r="G240"/>
  <c r="G236"/>
  <c r="G218"/>
  <c r="G205"/>
  <c r="G190"/>
  <c r="G188"/>
  <c r="G186"/>
  <c r="G179"/>
  <c r="G172"/>
  <c r="G162"/>
  <c r="G160"/>
  <c r="G153"/>
  <c r="G147"/>
  <c r="G146"/>
  <c r="G142"/>
  <c r="G137"/>
  <c r="G125"/>
  <c r="G123"/>
  <c r="G118"/>
  <c r="G112"/>
  <c r="G101"/>
  <c r="G93"/>
  <c r="G90"/>
  <c r="G84"/>
  <c r="G75"/>
  <c r="G67"/>
  <c r="G60"/>
  <c r="G53"/>
  <c r="G45"/>
  <c r="G41"/>
  <c r="G36"/>
  <c r="G27"/>
  <c r="G12"/>
  <c r="G11"/>
  <c r="G8"/>
  <c r="I90"/>
  <c r="I14" i="8"/>
  <c r="I18"/>
  <c r="I33"/>
  <c r="I41"/>
  <c r="I49"/>
  <c r="I62"/>
  <c r="I66"/>
  <c r="I70"/>
  <c r="I82"/>
  <c r="I95"/>
  <c r="I107"/>
  <c r="I110"/>
  <c r="I115"/>
  <c r="I119"/>
  <c r="I123"/>
  <c r="I126"/>
  <c r="I137"/>
  <c r="I141"/>
  <c r="I145"/>
  <c r="I148"/>
  <c r="I152"/>
  <c r="I170"/>
  <c r="I173"/>
  <c r="I182"/>
  <c r="I205"/>
  <c r="I209"/>
  <c r="I214"/>
  <c r="I227"/>
  <c r="I235"/>
  <c r="I239"/>
  <c r="I240"/>
  <c r="I241"/>
  <c r="K233"/>
  <c r="K242"/>
  <c r="K134"/>
  <c r="K94"/>
  <c r="I219"/>
  <c r="I215"/>
  <c r="I206"/>
  <c r="I203"/>
  <c r="I200"/>
  <c r="I180"/>
  <c r="I176"/>
  <c r="I166"/>
  <c r="I157"/>
  <c r="I154"/>
  <c r="I150"/>
  <c r="I138"/>
  <c r="I134"/>
  <c r="I113"/>
  <c r="I94"/>
  <c r="I76"/>
  <c r="I72"/>
  <c r="I68"/>
  <c r="I64"/>
  <c r="I54"/>
  <c r="I50"/>
  <c r="I30"/>
  <c r="I21"/>
  <c r="G237"/>
  <c r="G233"/>
  <c r="G229"/>
  <c r="G219"/>
  <c r="G215"/>
  <c r="G210"/>
  <c r="G206"/>
  <c r="G203"/>
  <c r="G195"/>
  <c r="G191"/>
  <c r="G180"/>
  <c r="G176"/>
  <c r="G169"/>
  <c r="G162"/>
  <c r="G157"/>
  <c r="G154"/>
  <c r="G150"/>
  <c r="G142"/>
  <c r="G138"/>
  <c r="G134"/>
  <c r="G131"/>
  <c r="G126"/>
  <c r="G123"/>
  <c r="G119"/>
  <c r="G115"/>
  <c r="G113"/>
  <c r="G110"/>
  <c r="G102"/>
  <c r="G98"/>
  <c r="G94"/>
  <c r="G90"/>
  <c r="G85"/>
  <c r="G76"/>
  <c r="G72"/>
  <c r="G68"/>
  <c r="G64"/>
  <c r="G54"/>
  <c r="G50"/>
  <c r="G37"/>
  <c r="G33"/>
  <c r="G21"/>
  <c r="G17"/>
  <c r="G15"/>
  <c r="G14"/>
  <c r="G13"/>
  <c r="G9"/>
  <c r="K237"/>
  <c r="I208"/>
  <c r="K206"/>
  <c r="K202"/>
  <c r="I184"/>
  <c r="K178"/>
  <c r="I174"/>
  <c r="K171"/>
  <c r="K169"/>
  <c r="K154"/>
  <c r="K145"/>
  <c r="K138"/>
  <c r="K126"/>
  <c r="K123"/>
  <c r="I117"/>
  <c r="K110"/>
  <c r="K104"/>
  <c r="K102"/>
  <c r="I96"/>
  <c r="K87"/>
  <c r="K78"/>
  <c r="K74"/>
  <c r="K70"/>
  <c r="I65"/>
  <c r="K62"/>
  <c r="K52"/>
  <c r="K48"/>
  <c r="K46"/>
  <c r="K43"/>
  <c r="K41"/>
  <c r="K33"/>
  <c r="I31"/>
  <c r="K29"/>
  <c r="K17"/>
  <c r="I242" i="16"/>
  <c r="G242"/>
  <c r="G240"/>
  <c r="K239"/>
  <c r="I239"/>
  <c r="K238"/>
  <c r="K236"/>
  <c r="G236"/>
  <c r="K235"/>
  <c r="G235"/>
  <c r="I234"/>
  <c r="G234"/>
  <c r="I231"/>
  <c r="K230"/>
  <c r="G230"/>
  <c r="K228"/>
  <c r="G228"/>
  <c r="K227"/>
  <c r="I227"/>
  <c r="G227"/>
  <c r="I226"/>
  <c r="I222"/>
  <c r="G222"/>
  <c r="K220"/>
  <c r="I220"/>
  <c r="K218"/>
  <c r="G218"/>
  <c r="K217"/>
  <c r="I217"/>
  <c r="G217"/>
  <c r="K216"/>
  <c r="I216"/>
  <c r="I212"/>
  <c r="K211"/>
  <c r="G211"/>
  <c r="K209"/>
  <c r="I209"/>
  <c r="G209"/>
  <c r="K208"/>
  <c r="G208"/>
  <c r="I207"/>
  <c r="G207"/>
  <c r="I204"/>
  <c r="K202"/>
  <c r="I202"/>
  <c r="G202"/>
  <c r="I201"/>
  <c r="I198"/>
  <c r="I197"/>
  <c r="K196"/>
  <c r="K194"/>
  <c r="G194"/>
  <c r="K193"/>
  <c r="I193"/>
  <c r="G193"/>
  <c r="K192"/>
  <c r="I192"/>
  <c r="I190"/>
  <c r="K189"/>
  <c r="G189"/>
  <c r="K188"/>
  <c r="I188"/>
  <c r="G188"/>
  <c r="I187"/>
  <c r="G187"/>
  <c r="I185"/>
  <c r="I184"/>
  <c r="K182"/>
  <c r="K179"/>
  <c r="I179"/>
  <c r="G179"/>
  <c r="K178"/>
  <c r="I178"/>
  <c r="G178"/>
  <c r="I177"/>
  <c r="I175"/>
  <c r="G175"/>
  <c r="I174"/>
  <c r="K173"/>
  <c r="K172"/>
  <c r="G172"/>
  <c r="K171"/>
  <c r="I171"/>
  <c r="G171"/>
  <c r="I170"/>
  <c r="I167"/>
  <c r="K165"/>
  <c r="I165"/>
  <c r="G165"/>
  <c r="K164"/>
  <c r="I164"/>
  <c r="I159"/>
  <c r="K158"/>
  <c r="I157"/>
  <c r="K156"/>
  <c r="I156"/>
  <c r="G156"/>
  <c r="K155"/>
  <c r="G155"/>
  <c r="I152"/>
  <c r="K151"/>
  <c r="G151"/>
  <c r="K149"/>
  <c r="G149"/>
  <c r="K148"/>
  <c r="I148"/>
  <c r="G148"/>
  <c r="I145"/>
  <c r="K144"/>
  <c r="G144"/>
  <c r="K141"/>
  <c r="G141"/>
  <c r="K140"/>
  <c r="G140"/>
  <c r="K139"/>
  <c r="I139"/>
  <c r="I136"/>
  <c r="K135"/>
  <c r="G135"/>
  <c r="G134"/>
  <c r="K133"/>
  <c r="G133"/>
  <c r="I132"/>
  <c r="G132"/>
  <c r="G129"/>
  <c r="I127"/>
  <c r="G126"/>
  <c r="K125"/>
  <c r="G125"/>
  <c r="K124"/>
  <c r="I124"/>
  <c r="G124"/>
  <c r="I121"/>
  <c r="K120"/>
  <c r="I120"/>
  <c r="G120"/>
  <c r="K118"/>
  <c r="G118"/>
  <c r="K117"/>
  <c r="I117"/>
  <c r="G117"/>
  <c r="K116"/>
  <c r="I116"/>
  <c r="I114"/>
  <c r="K112"/>
  <c r="I112"/>
  <c r="G112"/>
  <c r="K111"/>
  <c r="G111"/>
  <c r="G109"/>
  <c r="I108"/>
  <c r="K106"/>
  <c r="G106"/>
  <c r="K104"/>
  <c r="I104"/>
  <c r="G104"/>
  <c r="I103"/>
  <c r="I100"/>
  <c r="K99"/>
  <c r="G99"/>
  <c r="K97"/>
  <c r="I97"/>
  <c r="G97"/>
  <c r="K96"/>
  <c r="G96"/>
  <c r="I95"/>
  <c r="K93"/>
  <c r="K92"/>
  <c r="I92"/>
  <c r="K91"/>
  <c r="G91"/>
  <c r="K89"/>
  <c r="I89"/>
  <c r="G89"/>
  <c r="K88"/>
  <c r="I88"/>
  <c r="G88"/>
  <c r="I87"/>
  <c r="K83"/>
  <c r="I83"/>
  <c r="G83"/>
  <c r="K82"/>
  <c r="K80"/>
  <c r="G80"/>
  <c r="K78"/>
  <c r="I78"/>
  <c r="G78"/>
  <c r="K77"/>
  <c r="I77"/>
  <c r="I74"/>
  <c r="K73"/>
  <c r="K71"/>
  <c r="I71"/>
  <c r="G71"/>
  <c r="K70"/>
  <c r="G70"/>
  <c r="I69"/>
  <c r="G69"/>
  <c r="I67"/>
  <c r="I66"/>
  <c r="K65"/>
  <c r="G65"/>
  <c r="K63"/>
  <c r="G63"/>
  <c r="K62"/>
  <c r="I62"/>
  <c r="G62"/>
  <c r="I61"/>
  <c r="I59"/>
  <c r="I57"/>
  <c r="G57"/>
  <c r="K55"/>
  <c r="K53"/>
  <c r="G53"/>
  <c r="K52"/>
  <c r="G52"/>
  <c r="K51"/>
  <c r="I51"/>
  <c r="I49"/>
  <c r="I48"/>
  <c r="K47"/>
  <c r="K45"/>
  <c r="I45"/>
  <c r="G45"/>
  <c r="K43"/>
  <c r="I43"/>
  <c r="G43"/>
  <c r="I42"/>
  <c r="K40"/>
  <c r="I40"/>
  <c r="I39"/>
  <c r="K38"/>
  <c r="G38"/>
  <c r="K36"/>
  <c r="G36"/>
  <c r="K35"/>
  <c r="I35"/>
  <c r="G35"/>
  <c r="I32"/>
  <c r="I31"/>
  <c r="K30"/>
  <c r="G30"/>
  <c r="I27"/>
  <c r="I23"/>
  <c r="K22"/>
  <c r="K20"/>
  <c r="G20"/>
  <c r="I19"/>
  <c r="G19"/>
  <c r="I16"/>
  <c r="I15"/>
  <c r="K14"/>
  <c r="K12"/>
  <c r="I12"/>
  <c r="G12"/>
  <c r="K11"/>
  <c r="I10"/>
  <c r="I242" i="14"/>
  <c r="G241"/>
  <c r="I239"/>
  <c r="G238"/>
  <c r="I236"/>
  <c r="I235"/>
  <c r="G235"/>
  <c r="I232"/>
  <c r="G232"/>
  <c r="I231"/>
  <c r="G231"/>
  <c r="G230"/>
  <c r="G228"/>
  <c r="G227"/>
  <c r="I226"/>
  <c r="G225"/>
  <c r="I222"/>
  <c r="G220"/>
  <c r="I218"/>
  <c r="G217"/>
  <c r="I216"/>
  <c r="I214"/>
  <c r="G214"/>
  <c r="G212"/>
  <c r="G211"/>
  <c r="G209"/>
  <c r="I208"/>
  <c r="G208"/>
  <c r="I204"/>
  <c r="I202"/>
  <c r="G202"/>
  <c r="I198"/>
  <c r="G198"/>
  <c r="I196"/>
  <c r="G196"/>
  <c r="G194"/>
  <c r="I193"/>
  <c r="G193"/>
  <c r="G189"/>
  <c r="I188"/>
  <c r="G185"/>
  <c r="I184"/>
  <c r="I182"/>
  <c r="G182"/>
  <c r="I178"/>
  <c r="I175"/>
  <c r="G175"/>
  <c r="I174"/>
  <c r="I173"/>
  <c r="G173"/>
  <c r="I168"/>
  <c r="G168"/>
  <c r="I167"/>
  <c r="I166"/>
  <c r="I165"/>
  <c r="I160"/>
  <c r="I159"/>
  <c r="I158"/>
  <c r="G158"/>
  <c r="G156"/>
  <c r="I155"/>
  <c r="I153"/>
  <c r="I152"/>
  <c r="I151"/>
  <c r="G151"/>
  <c r="I149"/>
  <c r="G149"/>
  <c r="I148"/>
  <c r="G144"/>
  <c r="I141"/>
  <c r="G141"/>
  <c r="I140"/>
  <c r="G135"/>
  <c r="I133"/>
  <c r="G129"/>
  <c r="G127"/>
  <c r="I125"/>
  <c r="G122"/>
  <c r="I121"/>
  <c r="G121"/>
  <c r="G120"/>
  <c r="G116"/>
  <c r="I114"/>
  <c r="I111"/>
  <c r="G109"/>
  <c r="I108"/>
  <c r="I107"/>
  <c r="G106"/>
  <c r="I104"/>
  <c r="I101"/>
  <c r="G100"/>
  <c r="G99"/>
  <c r="G97"/>
  <c r="I92"/>
  <c r="G91"/>
  <c r="I89"/>
  <c r="G89"/>
  <c r="I88"/>
  <c r="G88"/>
  <c r="I83"/>
  <c r="I82"/>
  <c r="G82"/>
  <c r="G80"/>
  <c r="I78"/>
  <c r="I76"/>
  <c r="G73"/>
  <c r="I71"/>
  <c r="G71"/>
  <c r="I70"/>
  <c r="G70"/>
  <c r="G65"/>
  <c r="I63"/>
  <c r="G63"/>
  <c r="G62"/>
  <c r="G59"/>
  <c r="G55"/>
  <c r="I53"/>
  <c r="G49"/>
  <c r="I48"/>
  <c r="G47"/>
  <c r="I45"/>
  <c r="I43"/>
  <c r="I41"/>
  <c r="I40"/>
  <c r="G40"/>
  <c r="G38"/>
  <c r="I35"/>
  <c r="G35"/>
  <c r="G32"/>
  <c r="G30"/>
  <c r="G22"/>
  <c r="I19"/>
  <c r="G16"/>
  <c r="G10"/>
  <c r="I242" i="8"/>
  <c r="G242"/>
  <c r="G241"/>
  <c r="G240"/>
  <c r="K239"/>
  <c r="G239"/>
  <c r="I238"/>
  <c r="G238"/>
  <c r="I237"/>
  <c r="I236"/>
  <c r="G236"/>
  <c r="K235"/>
  <c r="G235"/>
  <c r="K234"/>
  <c r="G234"/>
  <c r="K232"/>
  <c r="I232"/>
  <c r="G232"/>
  <c r="K231"/>
  <c r="G231"/>
  <c r="K230"/>
  <c r="I230"/>
  <c r="G230"/>
  <c r="K228"/>
  <c r="I228"/>
  <c r="G228"/>
  <c r="K227"/>
  <c r="G227"/>
  <c r="K226"/>
  <c r="G226"/>
  <c r="K225"/>
  <c r="K224"/>
  <c r="I224"/>
  <c r="G224"/>
  <c r="I222"/>
  <c r="G222"/>
  <c r="K220"/>
  <c r="I220"/>
  <c r="G220"/>
  <c r="I218"/>
  <c r="G218"/>
  <c r="K217"/>
  <c r="I217"/>
  <c r="G217"/>
  <c r="K216"/>
  <c r="I216"/>
  <c r="G216"/>
  <c r="K214"/>
  <c r="G214"/>
  <c r="K212"/>
  <c r="I212"/>
  <c r="G212"/>
  <c r="K211"/>
  <c r="I211"/>
  <c r="G211"/>
  <c r="K210"/>
  <c r="K209"/>
  <c r="G209"/>
  <c r="K208"/>
  <c r="G208"/>
  <c r="K207"/>
  <c r="G207"/>
  <c r="K205"/>
  <c r="G205"/>
  <c r="K204"/>
  <c r="I204"/>
  <c r="G204"/>
  <c r="K203"/>
  <c r="G202"/>
  <c r="I202"/>
  <c r="K201"/>
  <c r="G201"/>
  <c r="K198"/>
  <c r="G198"/>
  <c r="I198"/>
  <c r="K197"/>
  <c r="I197"/>
  <c r="G197"/>
  <c r="I196"/>
  <c r="G196"/>
  <c r="K196"/>
  <c r="K195"/>
  <c r="I194"/>
  <c r="G194"/>
  <c r="K193"/>
  <c r="I193"/>
  <c r="G193"/>
  <c r="K192"/>
  <c r="I192"/>
  <c r="G192"/>
  <c r="K190"/>
  <c r="I190"/>
  <c r="G190"/>
  <c r="K189"/>
  <c r="I189"/>
  <c r="G189"/>
  <c r="K188"/>
  <c r="I188"/>
  <c r="G188"/>
  <c r="K187"/>
  <c r="G187"/>
  <c r="K185"/>
  <c r="I185"/>
  <c r="G185"/>
  <c r="K184"/>
  <c r="G184"/>
  <c r="G182"/>
  <c r="K180"/>
  <c r="K179"/>
  <c r="I179"/>
  <c r="G179"/>
  <c r="I178"/>
  <c r="G178"/>
  <c r="K177"/>
  <c r="I177"/>
  <c r="G177"/>
  <c r="I175"/>
  <c r="G175"/>
  <c r="G174"/>
  <c r="K173"/>
  <c r="G173"/>
  <c r="K172"/>
  <c r="G172"/>
  <c r="I172"/>
  <c r="I171"/>
  <c r="G171"/>
  <c r="K170"/>
  <c r="G170"/>
  <c r="I168"/>
  <c r="G168"/>
  <c r="K167"/>
  <c r="I167"/>
  <c r="G167"/>
  <c r="K166"/>
  <c r="G166"/>
  <c r="K165"/>
  <c r="I165"/>
  <c r="G165"/>
  <c r="G164"/>
  <c r="K164"/>
  <c r="K160"/>
  <c r="I160"/>
  <c r="G160"/>
  <c r="I159"/>
  <c r="G159"/>
  <c r="K158"/>
  <c r="I158"/>
  <c r="G158"/>
  <c r="I156"/>
  <c r="G156"/>
  <c r="K155"/>
  <c r="I155"/>
  <c r="G155"/>
  <c r="K153"/>
  <c r="I153"/>
  <c r="G153"/>
  <c r="K152"/>
  <c r="G152"/>
  <c r="I151"/>
  <c r="G151"/>
  <c r="K149"/>
  <c r="I149"/>
  <c r="G149"/>
  <c r="K148"/>
  <c r="G148"/>
  <c r="I147"/>
  <c r="K146"/>
  <c r="I146"/>
  <c r="G146"/>
  <c r="G145"/>
  <c r="I144"/>
  <c r="G144"/>
  <c r="G141"/>
  <c r="I140"/>
  <c r="G140"/>
  <c r="K140"/>
  <c r="K139"/>
  <c r="I139"/>
  <c r="G139"/>
  <c r="K137"/>
  <c r="G137"/>
  <c r="I136"/>
  <c r="G136"/>
  <c r="I135"/>
  <c r="G135"/>
  <c r="K133"/>
  <c r="I133"/>
  <c r="G133"/>
  <c r="K132"/>
  <c r="I132"/>
  <c r="G132"/>
  <c r="I129"/>
  <c r="G129"/>
  <c r="K127"/>
  <c r="I127"/>
  <c r="G127"/>
  <c r="G125"/>
  <c r="K125"/>
  <c r="K124"/>
  <c r="I124"/>
  <c r="G124"/>
  <c r="K122"/>
  <c r="I122"/>
  <c r="G122"/>
  <c r="I121"/>
  <c r="G121"/>
  <c r="I120"/>
  <c r="G120"/>
  <c r="G118"/>
  <c r="K117"/>
  <c r="G117"/>
  <c r="I116"/>
  <c r="G116"/>
  <c r="K116"/>
  <c r="K115"/>
  <c r="K114"/>
  <c r="I114"/>
  <c r="G114"/>
  <c r="G112"/>
  <c r="K112"/>
  <c r="K111"/>
  <c r="I111"/>
  <c r="G111"/>
  <c r="I109"/>
  <c r="G109"/>
  <c r="K108"/>
  <c r="I108"/>
  <c r="G108"/>
  <c r="I106"/>
  <c r="G106"/>
  <c r="I104"/>
  <c r="G104"/>
  <c r="K103"/>
  <c r="I103"/>
  <c r="G103"/>
  <c r="I102"/>
  <c r="K101"/>
  <c r="I101"/>
  <c r="G101"/>
  <c r="K100"/>
  <c r="G100"/>
  <c r="I99"/>
  <c r="G99"/>
  <c r="I97"/>
  <c r="G97"/>
  <c r="K97"/>
  <c r="G96"/>
  <c r="K95"/>
  <c r="G95"/>
  <c r="I93"/>
  <c r="G93"/>
  <c r="G92"/>
  <c r="I91"/>
  <c r="G91"/>
  <c r="K91"/>
  <c r="G89"/>
  <c r="I89"/>
  <c r="I88"/>
  <c r="G88"/>
  <c r="K88"/>
  <c r="I87"/>
  <c r="G87"/>
  <c r="I84"/>
  <c r="G84"/>
  <c r="I83"/>
  <c r="G83"/>
  <c r="G82"/>
  <c r="K82"/>
  <c r="K81"/>
  <c r="G80"/>
  <c r="K80"/>
  <c r="I78"/>
  <c r="G78"/>
  <c r="K77"/>
  <c r="I77"/>
  <c r="G77"/>
  <c r="K75"/>
  <c r="I75"/>
  <c r="G75"/>
  <c r="I74"/>
  <c r="G74"/>
  <c r="I73"/>
  <c r="G73"/>
  <c r="K73"/>
  <c r="G71"/>
  <c r="I71"/>
  <c r="G70"/>
  <c r="I69"/>
  <c r="G69"/>
  <c r="K69"/>
  <c r="I67"/>
  <c r="G67"/>
  <c r="K66"/>
  <c r="G66"/>
  <c r="G65"/>
  <c r="K64"/>
  <c r="I63"/>
  <c r="G63"/>
  <c r="G62"/>
  <c r="I61"/>
  <c r="G61"/>
  <c r="K61"/>
  <c r="I59"/>
  <c r="G59"/>
  <c r="G57"/>
  <c r="G55"/>
  <c r="K55"/>
  <c r="G53"/>
  <c r="G52"/>
  <c r="K51"/>
  <c r="I51"/>
  <c r="G51"/>
  <c r="G49"/>
  <c r="I48"/>
  <c r="G48"/>
  <c r="G47"/>
  <c r="G45"/>
  <c r="I43"/>
  <c r="G43"/>
  <c r="K42"/>
  <c r="I42"/>
  <c r="G42"/>
  <c r="G41"/>
  <c r="K40"/>
  <c r="I40"/>
  <c r="G40"/>
  <c r="G39"/>
  <c r="I38"/>
  <c r="G38"/>
  <c r="G36"/>
  <c r="I35"/>
  <c r="G35"/>
  <c r="K34"/>
  <c r="I34"/>
  <c r="G34"/>
  <c r="I32"/>
  <c r="G32"/>
  <c r="K31"/>
  <c r="G31"/>
  <c r="G30"/>
  <c r="K30"/>
  <c r="K27"/>
  <c r="I27"/>
  <c r="G27"/>
  <c r="I23"/>
  <c r="G23"/>
  <c r="G22"/>
  <c r="G20"/>
  <c r="K20"/>
  <c r="I19"/>
  <c r="G19"/>
  <c r="G18"/>
  <c r="I16"/>
  <c r="G16"/>
  <c r="I12"/>
  <c r="G12"/>
  <c r="K12"/>
  <c r="G11"/>
  <c r="K10"/>
  <c r="I10"/>
  <c r="G10"/>
  <c r="G8"/>
  <c r="I8"/>
  <c r="AH223" i="31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8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14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16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G200" i="14" l="1"/>
  <c r="I61"/>
  <c r="I192"/>
  <c r="G57"/>
  <c r="I15"/>
  <c r="I57"/>
  <c r="I145"/>
  <c r="I132"/>
  <c r="I31"/>
  <c r="I187"/>
  <c r="I49"/>
  <c r="G229"/>
  <c r="G131"/>
  <c r="G31"/>
  <c r="G165"/>
  <c r="I166" i="16"/>
  <c r="K145"/>
  <c r="K200"/>
  <c r="K84"/>
  <c r="K185"/>
  <c r="K224"/>
  <c r="I30"/>
  <c r="G32"/>
  <c r="G85"/>
  <c r="G8"/>
  <c r="K60"/>
  <c r="I186"/>
  <c r="K29"/>
  <c r="K113"/>
  <c r="I147"/>
  <c r="I225"/>
  <c r="G107"/>
  <c r="G131"/>
  <c r="G225"/>
  <c r="K8"/>
  <c r="K147"/>
  <c r="K186"/>
  <c r="K225"/>
  <c r="K46"/>
  <c r="K107"/>
  <c r="I29"/>
  <c r="I81"/>
  <c r="I107"/>
  <c r="I60"/>
  <c r="G29"/>
  <c r="G46"/>
  <c r="G81"/>
  <c r="G224" i="14"/>
  <c r="I29"/>
  <c r="I186"/>
  <c r="I195"/>
  <c r="I147"/>
  <c r="I81"/>
  <c r="I225"/>
  <c r="G107"/>
  <c r="I45" i="8"/>
  <c r="I57"/>
  <c r="I9"/>
  <c r="I37"/>
  <c r="I85"/>
  <c r="I142"/>
  <c r="I233"/>
  <c r="G81"/>
  <c r="K96"/>
  <c r="I22"/>
  <c r="K18"/>
  <c r="I13"/>
  <c r="I162"/>
  <c r="I169"/>
  <c r="I191"/>
  <c r="I17"/>
  <c r="I60"/>
  <c r="I90"/>
  <c r="I131"/>
  <c r="K9"/>
  <c r="K13"/>
  <c r="G46"/>
  <c r="G147"/>
  <c r="G225"/>
  <c r="I11"/>
  <c r="I15"/>
  <c r="K15"/>
  <c r="I186"/>
  <c r="I225"/>
  <c r="I46"/>
  <c r="G29"/>
  <c r="G200"/>
  <c r="G60"/>
  <c r="G107"/>
  <c r="G186"/>
  <c r="K146" i="16"/>
  <c r="I53" i="8"/>
  <c r="I81"/>
  <c r="K8"/>
  <c r="K32"/>
  <c r="K37"/>
  <c r="K59"/>
  <c r="K85"/>
  <c r="I98"/>
  <c r="K119"/>
  <c r="K157"/>
  <c r="K162"/>
  <c r="K191"/>
  <c r="I201"/>
  <c r="K229"/>
  <c r="K47"/>
  <c r="K35"/>
  <c r="K92"/>
  <c r="K60"/>
  <c r="K150"/>
  <c r="I187"/>
  <c r="K14"/>
  <c r="K16"/>
  <c r="K21"/>
  <c r="K39"/>
  <c r="K54"/>
  <c r="K65"/>
  <c r="K76"/>
  <c r="K93"/>
  <c r="K106"/>
  <c r="K109"/>
  <c r="K113"/>
  <c r="K121"/>
  <c r="K136"/>
  <c r="K147"/>
  <c r="K159"/>
  <c r="K168"/>
  <c r="K176"/>
  <c r="I195"/>
  <c r="K200"/>
  <c r="K219"/>
  <c r="I231"/>
  <c r="I234"/>
  <c r="K141"/>
  <c r="K175"/>
  <c r="I29"/>
  <c r="K49"/>
  <c r="I92"/>
  <c r="K98"/>
  <c r="K129"/>
  <c r="K19"/>
  <c r="K23"/>
  <c r="I36"/>
  <c r="K38"/>
  <c r="I39"/>
  <c r="K50"/>
  <c r="I52"/>
  <c r="I55"/>
  <c r="K63"/>
  <c r="K67"/>
  <c r="K72"/>
  <c r="K83"/>
  <c r="I118"/>
  <c r="K120"/>
  <c r="K131"/>
  <c r="K135"/>
  <c r="K142"/>
  <c r="K144"/>
  <c r="K156"/>
  <c r="I164"/>
  <c r="K182"/>
  <c r="I207"/>
  <c r="I210"/>
  <c r="K215"/>
  <c r="K218"/>
  <c r="K238"/>
  <c r="K241"/>
  <c r="K222"/>
  <c r="K22"/>
  <c r="I47"/>
  <c r="K57"/>
  <c r="K68"/>
  <c r="K84"/>
  <c r="K90"/>
  <c r="K99"/>
  <c r="I100"/>
  <c r="K107"/>
  <c r="K151"/>
  <c r="K174"/>
  <c r="K186"/>
  <c r="K194"/>
  <c r="I226"/>
  <c r="I229"/>
  <c r="K236"/>
  <c r="K240"/>
  <c r="K36"/>
  <c r="K45"/>
  <c r="K53"/>
  <c r="K71"/>
  <c r="K89"/>
  <c r="K118"/>
  <c r="I20"/>
  <c r="I80"/>
  <c r="I112"/>
  <c r="I125"/>
  <c r="K11"/>
  <c r="R197" i="31" l="1"/>
  <c r="Q197"/>
  <c r="U197" s="1"/>
  <c r="J197"/>
  <c r="H197"/>
  <c r="F197"/>
  <c r="E197"/>
  <c r="P197" s="1"/>
  <c r="R197" i="8"/>
  <c r="Q197"/>
  <c r="U197" s="1"/>
  <c r="P197"/>
  <c r="O197"/>
  <c r="N197"/>
  <c r="M197"/>
  <c r="R197" i="14"/>
  <c r="Q197"/>
  <c r="U197" s="1"/>
  <c r="P197"/>
  <c r="O197"/>
  <c r="N197"/>
  <c r="M197"/>
  <c r="K197"/>
  <c r="R197" i="16"/>
  <c r="Q197"/>
  <c r="U197" s="1"/>
  <c r="P197"/>
  <c r="O197"/>
  <c r="N197"/>
  <c r="M197"/>
  <c r="S180" i="31"/>
  <c r="Q180"/>
  <c r="U180" s="1"/>
  <c r="J180"/>
  <c r="H180"/>
  <c r="F180"/>
  <c r="E180"/>
  <c r="S180" i="8"/>
  <c r="Q180"/>
  <c r="U180" s="1"/>
  <c r="P180"/>
  <c r="O180"/>
  <c r="N180"/>
  <c r="M180"/>
  <c r="S180" i="14"/>
  <c r="Q180"/>
  <c r="U180" s="1"/>
  <c r="P180"/>
  <c r="O180"/>
  <c r="N180"/>
  <c r="M180"/>
  <c r="K180"/>
  <c r="S180" i="16"/>
  <c r="Q180"/>
  <c r="U180" s="1"/>
  <c r="P180"/>
  <c r="O180"/>
  <c r="N180"/>
  <c r="M180"/>
  <c r="R160" i="31"/>
  <c r="Q160"/>
  <c r="U160" s="1"/>
  <c r="J160"/>
  <c r="H160"/>
  <c r="F160"/>
  <c r="E160"/>
  <c r="R160" i="8"/>
  <c r="Q160"/>
  <c r="U160" s="1"/>
  <c r="P160"/>
  <c r="O160"/>
  <c r="N160"/>
  <c r="M160"/>
  <c r="R160" i="14"/>
  <c r="Q160"/>
  <c r="U160" s="1"/>
  <c r="P160"/>
  <c r="O160"/>
  <c r="N160"/>
  <c r="M160"/>
  <c r="K160"/>
  <c r="R160" i="16"/>
  <c r="Q160"/>
  <c r="U160" s="1"/>
  <c r="P160"/>
  <c r="O160"/>
  <c r="N160"/>
  <c r="M160"/>
  <c r="Q42" i="31"/>
  <c r="U42" s="1"/>
  <c r="J42"/>
  <c r="H42"/>
  <c r="I42" s="1"/>
  <c r="F42"/>
  <c r="E42"/>
  <c r="P42" s="1"/>
  <c r="Q42" i="8"/>
  <c r="U42" s="1"/>
  <c r="P42"/>
  <c r="O42"/>
  <c r="N42"/>
  <c r="M42"/>
  <c r="Q42" i="14"/>
  <c r="U42" s="1"/>
  <c r="P42"/>
  <c r="O42"/>
  <c r="N42"/>
  <c r="M42"/>
  <c r="K42"/>
  <c r="Q42" i="16"/>
  <c r="U42" s="1"/>
  <c r="P42"/>
  <c r="O42"/>
  <c r="N42"/>
  <c r="M42"/>
  <c r="S204" i="31"/>
  <c r="Q204"/>
  <c r="U204" s="1"/>
  <c r="J204"/>
  <c r="H204"/>
  <c r="F204"/>
  <c r="E204"/>
  <c r="O204" s="1"/>
  <c r="Q203"/>
  <c r="U203" s="1"/>
  <c r="J203"/>
  <c r="H203"/>
  <c r="F203"/>
  <c r="E203"/>
  <c r="S204" i="8"/>
  <c r="Q204"/>
  <c r="U204" s="1"/>
  <c r="P204"/>
  <c r="O204"/>
  <c r="N204"/>
  <c r="M204"/>
  <c r="Q203"/>
  <c r="U203" s="1"/>
  <c r="P203"/>
  <c r="O203"/>
  <c r="N203"/>
  <c r="M203"/>
  <c r="S204" i="14"/>
  <c r="Q204"/>
  <c r="U204" s="1"/>
  <c r="P204"/>
  <c r="O204"/>
  <c r="N204"/>
  <c r="M204"/>
  <c r="K204"/>
  <c r="Q203"/>
  <c r="U203" s="1"/>
  <c r="P203"/>
  <c r="O203"/>
  <c r="N203"/>
  <c r="M203"/>
  <c r="K203"/>
  <c r="S204" i="16"/>
  <c r="Q204"/>
  <c r="U204" s="1"/>
  <c r="P204"/>
  <c r="O204"/>
  <c r="N204"/>
  <c r="M204"/>
  <c r="Q203"/>
  <c r="U203" s="1"/>
  <c r="P203"/>
  <c r="O203"/>
  <c r="N203"/>
  <c r="M203"/>
  <c r="S155" i="31"/>
  <c r="R155"/>
  <c r="Q155"/>
  <c r="U155" s="1"/>
  <c r="J155"/>
  <c r="H155"/>
  <c r="F155"/>
  <c r="E155"/>
  <c r="O155" s="1"/>
  <c r="S155" i="8"/>
  <c r="R155"/>
  <c r="Q155"/>
  <c r="U155" s="1"/>
  <c r="P155"/>
  <c r="O155"/>
  <c r="N155"/>
  <c r="M155"/>
  <c r="S155" i="14"/>
  <c r="R155"/>
  <c r="Q155"/>
  <c r="U155" s="1"/>
  <c r="P155"/>
  <c r="O155"/>
  <c r="N155"/>
  <c r="M155"/>
  <c r="K155"/>
  <c r="S155" i="16"/>
  <c r="R155"/>
  <c r="Q155"/>
  <c r="U155" s="1"/>
  <c r="P155"/>
  <c r="O155"/>
  <c r="N155"/>
  <c r="M155"/>
  <c r="R148" i="31"/>
  <c r="Q148"/>
  <c r="U148" s="1"/>
  <c r="J148"/>
  <c r="H148"/>
  <c r="F148"/>
  <c r="E148"/>
  <c r="O148" s="1"/>
  <c r="R148" i="8"/>
  <c r="Q148"/>
  <c r="U148" s="1"/>
  <c r="P148"/>
  <c r="O148"/>
  <c r="N148"/>
  <c r="M148"/>
  <c r="R148" i="14"/>
  <c r="Q148"/>
  <c r="U148" s="1"/>
  <c r="P148"/>
  <c r="O148"/>
  <c r="N148"/>
  <c r="M148"/>
  <c r="K148"/>
  <c r="R148" i="16"/>
  <c r="Q148"/>
  <c r="U148" s="1"/>
  <c r="P148"/>
  <c r="O148"/>
  <c r="N148"/>
  <c r="M148"/>
  <c r="Q134" i="31"/>
  <c r="U134" s="1"/>
  <c r="J134"/>
  <c r="H134"/>
  <c r="F134"/>
  <c r="E134"/>
  <c r="O134" s="1"/>
  <c r="Q134" i="8"/>
  <c r="U134" s="1"/>
  <c r="P134"/>
  <c r="O134"/>
  <c r="N134"/>
  <c r="M134"/>
  <c r="Q134" i="14"/>
  <c r="U134" s="1"/>
  <c r="P134"/>
  <c r="O134"/>
  <c r="N134"/>
  <c r="M134"/>
  <c r="K134"/>
  <c r="Q134" i="16"/>
  <c r="U134" s="1"/>
  <c r="P134"/>
  <c r="O134"/>
  <c r="N134"/>
  <c r="M134"/>
  <c r="E190" i="31"/>
  <c r="S190"/>
  <c r="Q190"/>
  <c r="U190" s="1"/>
  <c r="J190"/>
  <c r="H190"/>
  <c r="F190"/>
  <c r="S190" i="8"/>
  <c r="Q190"/>
  <c r="U190" s="1"/>
  <c r="P190"/>
  <c r="O190"/>
  <c r="N190"/>
  <c r="M190"/>
  <c r="S190" i="14"/>
  <c r="Q190"/>
  <c r="U190" s="1"/>
  <c r="P190"/>
  <c r="O190"/>
  <c r="N190"/>
  <c r="M190"/>
  <c r="K190"/>
  <c r="S190" i="16"/>
  <c r="Q190"/>
  <c r="U190" s="1"/>
  <c r="P190"/>
  <c r="O190"/>
  <c r="N190"/>
  <c r="M190"/>
  <c r="Q189" i="31"/>
  <c r="U189" s="1"/>
  <c r="J189"/>
  <c r="H189"/>
  <c r="F189"/>
  <c r="E189"/>
  <c r="P189" s="1"/>
  <c r="Q189" i="8"/>
  <c r="U189" s="1"/>
  <c r="P189"/>
  <c r="O189"/>
  <c r="N189"/>
  <c r="M189"/>
  <c r="Q189" i="14"/>
  <c r="U189" s="1"/>
  <c r="P189"/>
  <c r="O189"/>
  <c r="N189"/>
  <c r="M189"/>
  <c r="K189"/>
  <c r="Q189" i="16"/>
  <c r="U189" s="1"/>
  <c r="P189"/>
  <c r="O189"/>
  <c r="N189"/>
  <c r="M189"/>
  <c r="S188" i="31"/>
  <c r="Q188"/>
  <c r="U188" s="1"/>
  <c r="J188"/>
  <c r="H188"/>
  <c r="F188"/>
  <c r="E188"/>
  <c r="S188" i="8"/>
  <c r="Q188"/>
  <c r="U188" s="1"/>
  <c r="P188"/>
  <c r="O188"/>
  <c r="N188"/>
  <c r="M188"/>
  <c r="S188" i="14"/>
  <c r="Q188"/>
  <c r="U188" s="1"/>
  <c r="P188"/>
  <c r="O188"/>
  <c r="N188"/>
  <c r="M188"/>
  <c r="K188"/>
  <c r="S188" i="16"/>
  <c r="Q188"/>
  <c r="U188" s="1"/>
  <c r="P188"/>
  <c r="O188"/>
  <c r="N188"/>
  <c r="M188"/>
  <c r="S173" i="31"/>
  <c r="Q173"/>
  <c r="U173" s="1"/>
  <c r="J173"/>
  <c r="H173"/>
  <c r="F173"/>
  <c r="E173"/>
  <c r="S173" i="8"/>
  <c r="Q173"/>
  <c r="U173" s="1"/>
  <c r="P173"/>
  <c r="O173"/>
  <c r="N173"/>
  <c r="M173"/>
  <c r="S173" i="14"/>
  <c r="Q173"/>
  <c r="U173" s="1"/>
  <c r="P173"/>
  <c r="O173"/>
  <c r="N173"/>
  <c r="M173"/>
  <c r="K173"/>
  <c r="S173" i="16"/>
  <c r="Q173"/>
  <c r="U173" s="1"/>
  <c r="P173"/>
  <c r="O173"/>
  <c r="N173"/>
  <c r="M173"/>
  <c r="S167" i="31"/>
  <c r="Q167"/>
  <c r="U167" s="1"/>
  <c r="J167"/>
  <c r="H167"/>
  <c r="F167"/>
  <c r="E167"/>
  <c r="S167" i="8"/>
  <c r="Q167"/>
  <c r="U167" s="1"/>
  <c r="P167"/>
  <c r="O167"/>
  <c r="N167"/>
  <c r="M167"/>
  <c r="S167" i="14"/>
  <c r="Q167"/>
  <c r="U167" s="1"/>
  <c r="P167"/>
  <c r="O167"/>
  <c r="N167"/>
  <c r="M167"/>
  <c r="K167"/>
  <c r="S167" i="16"/>
  <c r="Q167"/>
  <c r="U167" s="1"/>
  <c r="P167"/>
  <c r="O167"/>
  <c r="N167"/>
  <c r="M167"/>
  <c r="Q166" i="31"/>
  <c r="U166" s="1"/>
  <c r="J166"/>
  <c r="H166"/>
  <c r="F166"/>
  <c r="E166"/>
  <c r="P166" s="1"/>
  <c r="Q166" i="8"/>
  <c r="U166" s="1"/>
  <c r="P166"/>
  <c r="O166"/>
  <c r="N166"/>
  <c r="M166"/>
  <c r="Q166" i="14"/>
  <c r="U166" s="1"/>
  <c r="P166"/>
  <c r="O166"/>
  <c r="N166"/>
  <c r="M166"/>
  <c r="K166"/>
  <c r="Q166" i="16"/>
  <c r="U166" s="1"/>
  <c r="P166"/>
  <c r="O166"/>
  <c r="N166"/>
  <c r="M166"/>
  <c r="S127" i="31"/>
  <c r="Q127"/>
  <c r="U127" s="1"/>
  <c r="J127"/>
  <c r="H127"/>
  <c r="F127"/>
  <c r="E127"/>
  <c r="O127" s="1"/>
  <c r="S127" i="8"/>
  <c r="Q127"/>
  <c r="U127" s="1"/>
  <c r="P127"/>
  <c r="O127"/>
  <c r="N127"/>
  <c r="M127"/>
  <c r="S127" i="14"/>
  <c r="Q127"/>
  <c r="U127" s="1"/>
  <c r="P127"/>
  <c r="O127"/>
  <c r="N127"/>
  <c r="M127"/>
  <c r="K127"/>
  <c r="S127" i="16"/>
  <c r="Q127"/>
  <c r="U127" s="1"/>
  <c r="P127"/>
  <c r="O127"/>
  <c r="N127"/>
  <c r="M127"/>
  <c r="S124" i="31"/>
  <c r="Q124"/>
  <c r="U124" s="1"/>
  <c r="J124"/>
  <c r="H124"/>
  <c r="F124"/>
  <c r="E124"/>
  <c r="S124" i="8"/>
  <c r="Q124"/>
  <c r="U124" s="1"/>
  <c r="P124"/>
  <c r="O124"/>
  <c r="N124"/>
  <c r="M124"/>
  <c r="S124" i="14"/>
  <c r="Q124"/>
  <c r="U124" s="1"/>
  <c r="P124"/>
  <c r="O124"/>
  <c r="N124"/>
  <c r="M124"/>
  <c r="K124"/>
  <c r="S124" i="16"/>
  <c r="Q124"/>
  <c r="U124" s="1"/>
  <c r="P124"/>
  <c r="O124"/>
  <c r="N124"/>
  <c r="M124"/>
  <c r="S115" i="31"/>
  <c r="Q115"/>
  <c r="U115" s="1"/>
  <c r="J115"/>
  <c r="H115"/>
  <c r="F115"/>
  <c r="E115"/>
  <c r="S115" i="8"/>
  <c r="Q115"/>
  <c r="U115" s="1"/>
  <c r="P115"/>
  <c r="O115"/>
  <c r="N115"/>
  <c r="M115"/>
  <c r="S115" i="14"/>
  <c r="Q115"/>
  <c r="U115" s="1"/>
  <c r="P115"/>
  <c r="O115"/>
  <c r="N115"/>
  <c r="M115"/>
  <c r="K115"/>
  <c r="S115" i="16"/>
  <c r="Q115"/>
  <c r="U115" s="1"/>
  <c r="P115"/>
  <c r="O115"/>
  <c r="N115"/>
  <c r="M115"/>
  <c r="S114" i="31"/>
  <c r="Q114"/>
  <c r="U114" s="1"/>
  <c r="J114"/>
  <c r="H114"/>
  <c r="F114"/>
  <c r="E114"/>
  <c r="S114" i="8"/>
  <c r="Q114"/>
  <c r="U114" s="1"/>
  <c r="P114"/>
  <c r="O114"/>
  <c r="N114"/>
  <c r="M114"/>
  <c r="S114" i="14"/>
  <c r="Q114"/>
  <c r="U114" s="1"/>
  <c r="P114"/>
  <c r="O114"/>
  <c r="N114"/>
  <c r="M114"/>
  <c r="K114"/>
  <c r="S114" i="16"/>
  <c r="Q114"/>
  <c r="U114" s="1"/>
  <c r="P114"/>
  <c r="O114"/>
  <c r="N114"/>
  <c r="M114"/>
  <c r="S111" i="31"/>
  <c r="Q111"/>
  <c r="U111" s="1"/>
  <c r="J111"/>
  <c r="H111"/>
  <c r="F111"/>
  <c r="E111"/>
  <c r="S111" i="8"/>
  <c r="Q111"/>
  <c r="U111" s="1"/>
  <c r="P111"/>
  <c r="O111"/>
  <c r="N111"/>
  <c r="M111"/>
  <c r="S111" i="14"/>
  <c r="Q111"/>
  <c r="U111" s="1"/>
  <c r="P111"/>
  <c r="O111"/>
  <c r="N111"/>
  <c r="M111"/>
  <c r="K111"/>
  <c r="S111" i="16"/>
  <c r="Q111"/>
  <c r="U111" s="1"/>
  <c r="P111"/>
  <c r="O111"/>
  <c r="N111"/>
  <c r="M111"/>
  <c r="Q108" i="31"/>
  <c r="U108" s="1"/>
  <c r="J108"/>
  <c r="H108"/>
  <c r="F108"/>
  <c r="E108"/>
  <c r="O108" s="1"/>
  <c r="Q108" i="8"/>
  <c r="U108" s="1"/>
  <c r="P108"/>
  <c r="O108"/>
  <c r="N108"/>
  <c r="M108"/>
  <c r="Q108" i="14"/>
  <c r="U108" s="1"/>
  <c r="P108"/>
  <c r="O108"/>
  <c r="N108"/>
  <c r="M108"/>
  <c r="K108"/>
  <c r="Q108" i="16"/>
  <c r="U108" s="1"/>
  <c r="P108"/>
  <c r="O108"/>
  <c r="N108"/>
  <c r="M108"/>
  <c r="I180" i="31" l="1"/>
  <c r="L148"/>
  <c r="M148" s="1"/>
  <c r="L155"/>
  <c r="M155" s="1"/>
  <c r="G108"/>
  <c r="L108"/>
  <c r="M108" s="1"/>
  <c r="L115"/>
  <c r="M115" s="1"/>
  <c r="G189"/>
  <c r="L189"/>
  <c r="M189" s="1"/>
  <c r="G134"/>
  <c r="L134"/>
  <c r="M134" s="1"/>
  <c r="G203"/>
  <c r="L203"/>
  <c r="M203" s="1"/>
  <c r="G197"/>
  <c r="L197"/>
  <c r="M197" s="1"/>
  <c r="L111"/>
  <c r="M111" s="1"/>
  <c r="G114"/>
  <c r="L114"/>
  <c r="M114" s="1"/>
  <c r="G124"/>
  <c r="L124"/>
  <c r="M124" s="1"/>
  <c r="G127"/>
  <c r="L127"/>
  <c r="M127" s="1"/>
  <c r="G166"/>
  <c r="L166"/>
  <c r="M166" s="1"/>
  <c r="G167"/>
  <c r="L167"/>
  <c r="M167" s="1"/>
  <c r="G173"/>
  <c r="L173"/>
  <c r="M173" s="1"/>
  <c r="L188"/>
  <c r="M188" s="1"/>
  <c r="G190"/>
  <c r="L190"/>
  <c r="M190" s="1"/>
  <c r="L204"/>
  <c r="M204" s="1"/>
  <c r="G160"/>
  <c r="L160"/>
  <c r="M160" s="1"/>
  <c r="G180"/>
  <c r="L180"/>
  <c r="M180" s="1"/>
  <c r="L42"/>
  <c r="M42" s="1"/>
  <c r="I173"/>
  <c r="K42"/>
  <c r="K180"/>
  <c r="K197"/>
  <c r="K160"/>
  <c r="I111"/>
  <c r="I189"/>
  <c r="I124"/>
  <c r="K124"/>
  <c r="K167"/>
  <c r="K166"/>
  <c r="K108"/>
  <c r="I155"/>
  <c r="I148"/>
  <c r="K127"/>
  <c r="I127"/>
  <c r="K203"/>
  <c r="K173"/>
  <c r="K134"/>
  <c r="K204"/>
  <c r="K189"/>
  <c r="V203" i="8"/>
  <c r="V134"/>
  <c r="V166"/>
  <c r="V108"/>
  <c r="K155" i="31"/>
  <c r="V42" i="8"/>
  <c r="V189"/>
  <c r="V189" i="14"/>
  <c r="V134" i="16"/>
  <c r="V108"/>
  <c r="V42"/>
  <c r="K148" i="31"/>
  <c r="V190" i="8"/>
  <c r="V148"/>
  <c r="V155"/>
  <c r="V189" i="16"/>
  <c r="V155" i="14"/>
  <c r="V127" i="8"/>
  <c r="V204"/>
  <c r="V173"/>
  <c r="V167" i="16"/>
  <c r="V148"/>
  <c r="V204"/>
  <c r="V160"/>
  <c r="V190" i="14"/>
  <c r="V180"/>
  <c r="V160"/>
  <c r="V197"/>
  <c r="V203"/>
  <c r="V42"/>
  <c r="V180" i="8"/>
  <c r="V197"/>
  <c r="V197" i="16"/>
  <c r="I197" i="31"/>
  <c r="N197"/>
  <c r="V197" s="1"/>
  <c r="O197"/>
  <c r="N180"/>
  <c r="V180" s="1"/>
  <c r="P180"/>
  <c r="O180"/>
  <c r="I160"/>
  <c r="V180" i="16"/>
  <c r="N160" i="31"/>
  <c r="V160" s="1"/>
  <c r="P160"/>
  <c r="O160"/>
  <c r="V160" i="8"/>
  <c r="N42" i="31"/>
  <c r="V42" s="1"/>
  <c r="G42"/>
  <c r="O42"/>
  <c r="N203"/>
  <c r="V203" s="1"/>
  <c r="N204"/>
  <c r="V204" s="1"/>
  <c r="I204"/>
  <c r="G204"/>
  <c r="P204"/>
  <c r="P203"/>
  <c r="O203"/>
  <c r="I203"/>
  <c r="V204" i="14"/>
  <c r="V203" i="16"/>
  <c r="P155" i="31"/>
  <c r="N155"/>
  <c r="V155" s="1"/>
  <c r="G155"/>
  <c r="P148"/>
  <c r="V155" i="16"/>
  <c r="N148" i="31"/>
  <c r="V148" s="1"/>
  <c r="G148"/>
  <c r="V148" i="14"/>
  <c r="V173" i="16"/>
  <c r="V190"/>
  <c r="P134" i="31"/>
  <c r="O190"/>
  <c r="N134"/>
  <c r="V134" s="1"/>
  <c r="I134"/>
  <c r="I190"/>
  <c r="V134" i="14"/>
  <c r="N190" i="31"/>
  <c r="V190" s="1"/>
  <c r="K190"/>
  <c r="P190"/>
  <c r="O189"/>
  <c r="N189"/>
  <c r="V189" s="1"/>
  <c r="K188"/>
  <c r="V173" i="14"/>
  <c r="V167"/>
  <c r="V108"/>
  <c r="V111"/>
  <c r="G188" i="31"/>
  <c r="V127" i="14"/>
  <c r="N188" i="31"/>
  <c r="V188" s="1"/>
  <c r="I188"/>
  <c r="O188"/>
  <c r="P188"/>
  <c r="V115" i="8"/>
  <c r="V124"/>
  <c r="V111"/>
  <c r="V114"/>
  <c r="V167"/>
  <c r="V188"/>
  <c r="V115" i="14"/>
  <c r="V114"/>
  <c r="V124"/>
  <c r="P173" i="31"/>
  <c r="V188" i="14"/>
  <c r="V188" i="16"/>
  <c r="N173" i="31"/>
  <c r="V173" s="1"/>
  <c r="I167"/>
  <c r="O173"/>
  <c r="N167"/>
  <c r="V167" s="1"/>
  <c r="P167"/>
  <c r="O167"/>
  <c r="N166"/>
  <c r="V166" s="1"/>
  <c r="O166"/>
  <c r="I166"/>
  <c r="V166" i="14"/>
  <c r="V166" i="16"/>
  <c r="V124"/>
  <c r="V114"/>
  <c r="V127"/>
  <c r="N127" i="31"/>
  <c r="V127" s="1"/>
  <c r="P127"/>
  <c r="I115"/>
  <c r="G115"/>
  <c r="K115"/>
  <c r="N124"/>
  <c r="V124" s="1"/>
  <c r="O124"/>
  <c r="P124"/>
  <c r="O115"/>
  <c r="N115"/>
  <c r="V115" s="1"/>
  <c r="P115"/>
  <c r="N114"/>
  <c r="V114" s="1"/>
  <c r="I114"/>
  <c r="K114"/>
  <c r="V115" i="16"/>
  <c r="O114" i="31"/>
  <c r="P114"/>
  <c r="G111"/>
  <c r="K111"/>
  <c r="N111"/>
  <c r="V111" s="1"/>
  <c r="O111"/>
  <c r="P111"/>
  <c r="V111" i="16"/>
  <c r="P108" i="31"/>
  <c r="N108"/>
  <c r="V108" s="1"/>
  <c r="I108"/>
  <c r="N242" i="8" l="1"/>
  <c r="N238"/>
  <c r="N237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30"/>
  <c r="N29"/>
  <c r="N28" s="1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242" i="14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242" i="16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6" s="1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30"/>
  <c r="N29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163" l="1"/>
  <c r="N28"/>
  <c r="N130"/>
  <c r="N183"/>
  <c r="N79"/>
  <c r="N223"/>
  <c r="N6"/>
  <c r="N44"/>
  <c r="N105"/>
  <c r="N143"/>
  <c r="N199"/>
  <c r="N143" i="14"/>
  <c r="N199"/>
  <c r="N56"/>
  <c r="N163"/>
  <c r="N130"/>
  <c r="N183"/>
  <c r="N6"/>
  <c r="N44"/>
  <c r="N79"/>
  <c r="N105"/>
  <c r="N223"/>
  <c r="N44" i="8"/>
  <c r="N6"/>
  <c r="N79"/>
  <c r="N130"/>
  <c r="N143"/>
  <c r="N199"/>
  <c r="N183"/>
  <c r="N105"/>
  <c r="N56"/>
  <c r="N163"/>
  <c r="N30" i="14"/>
  <c r="N235" i="8"/>
  <c r="N236"/>
  <c r="N29" i="14" l="1"/>
  <c r="N28" s="1"/>
  <c r="N241" i="8"/>
  <c r="N234"/>
  <c r="F242" i="31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2"/>
  <c r="F220"/>
  <c r="F219"/>
  <c r="F218"/>
  <c r="F217"/>
  <c r="F216"/>
  <c r="F215"/>
  <c r="F214"/>
  <c r="F212"/>
  <c r="F211"/>
  <c r="F210"/>
  <c r="F209"/>
  <c r="F208"/>
  <c r="F207"/>
  <c r="F206"/>
  <c r="F205"/>
  <c r="F202"/>
  <c r="F201"/>
  <c r="F200"/>
  <c r="F198"/>
  <c r="F196"/>
  <c r="F195"/>
  <c r="F194"/>
  <c r="F193"/>
  <c r="F192"/>
  <c r="F191"/>
  <c r="F187"/>
  <c r="F186"/>
  <c r="F185"/>
  <c r="F184"/>
  <c r="F182"/>
  <c r="F179"/>
  <c r="F178"/>
  <c r="F177"/>
  <c r="F176"/>
  <c r="F175"/>
  <c r="F174"/>
  <c r="F172"/>
  <c r="F171"/>
  <c r="F170"/>
  <c r="F169"/>
  <c r="F168"/>
  <c r="F165"/>
  <c r="F164"/>
  <c r="F162"/>
  <c r="F159"/>
  <c r="F158"/>
  <c r="F157"/>
  <c r="F156"/>
  <c r="F154"/>
  <c r="F153"/>
  <c r="F152"/>
  <c r="F151"/>
  <c r="F150"/>
  <c r="F149"/>
  <c r="F147"/>
  <c r="F146"/>
  <c r="F145"/>
  <c r="F144"/>
  <c r="F142"/>
  <c r="F141"/>
  <c r="F140"/>
  <c r="F139"/>
  <c r="F138"/>
  <c r="F137"/>
  <c r="F136"/>
  <c r="F135"/>
  <c r="F133"/>
  <c r="F132"/>
  <c r="F131"/>
  <c r="F129"/>
  <c r="F126"/>
  <c r="F125"/>
  <c r="F123"/>
  <c r="F122"/>
  <c r="F121"/>
  <c r="F120"/>
  <c r="F119"/>
  <c r="F118"/>
  <c r="F117"/>
  <c r="F116"/>
  <c r="F113"/>
  <c r="F112"/>
  <c r="F110"/>
  <c r="F109"/>
  <c r="F107"/>
  <c r="F106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5"/>
  <c r="F84"/>
  <c r="F83"/>
  <c r="F82"/>
  <c r="F81"/>
  <c r="F80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5"/>
  <c r="F54"/>
  <c r="F53"/>
  <c r="F52"/>
  <c r="F51"/>
  <c r="F50"/>
  <c r="F49"/>
  <c r="F48"/>
  <c r="F47"/>
  <c r="F46"/>
  <c r="F45"/>
  <c r="F43"/>
  <c r="F41"/>
  <c r="F40"/>
  <c r="F39"/>
  <c r="F38"/>
  <c r="F37"/>
  <c r="F36"/>
  <c r="F35"/>
  <c r="F34"/>
  <c r="F33"/>
  <c r="F32"/>
  <c r="F31"/>
  <c r="F30"/>
  <c r="F29"/>
  <c r="F27"/>
  <c r="F23"/>
  <c r="F22"/>
  <c r="F21"/>
  <c r="F20"/>
  <c r="F19"/>
  <c r="F18"/>
  <c r="F17"/>
  <c r="F16"/>
  <c r="F15"/>
  <c r="F14"/>
  <c r="F13"/>
  <c r="F12"/>
  <c r="F11"/>
  <c r="F10"/>
  <c r="F9"/>
  <c r="F8"/>
  <c r="F7"/>
  <c r="F6" l="1"/>
  <c r="N239" i="8"/>
  <c r="N240"/>
  <c r="N233"/>
  <c r="F44" i="31"/>
  <c r="F143"/>
  <c r="E32" i="30" s="1"/>
  <c r="F105" i="31"/>
  <c r="F223"/>
  <c r="G10"/>
  <c r="G14"/>
  <c r="G18"/>
  <c r="G22"/>
  <c r="G32"/>
  <c r="G36"/>
  <c r="G40"/>
  <c r="G48"/>
  <c r="G52"/>
  <c r="G57"/>
  <c r="G62"/>
  <c r="G66"/>
  <c r="G70"/>
  <c r="G74"/>
  <c r="G78"/>
  <c r="G82"/>
  <c r="G87"/>
  <c r="G91"/>
  <c r="G95"/>
  <c r="G99"/>
  <c r="G103"/>
  <c r="G109"/>
  <c r="G113"/>
  <c r="G117"/>
  <c r="G121"/>
  <c r="G125"/>
  <c r="G129"/>
  <c r="G131"/>
  <c r="G135"/>
  <c r="G139"/>
  <c r="G147"/>
  <c r="G159"/>
  <c r="G164"/>
  <c r="G168"/>
  <c r="G172"/>
  <c r="G176"/>
  <c r="G182"/>
  <c r="G185"/>
  <c r="G193"/>
  <c r="G198"/>
  <c r="G201"/>
  <c r="G209"/>
  <c r="G214"/>
  <c r="G218"/>
  <c r="G227"/>
  <c r="G231"/>
  <c r="G235"/>
  <c r="G239"/>
  <c r="G9"/>
  <c r="G13"/>
  <c r="G17"/>
  <c r="G21"/>
  <c r="G31"/>
  <c r="G35"/>
  <c r="G47"/>
  <c r="G55"/>
  <c r="G61"/>
  <c r="G65"/>
  <c r="G69"/>
  <c r="G77"/>
  <c r="G81"/>
  <c r="G85"/>
  <c r="G90"/>
  <c r="G94"/>
  <c r="G98"/>
  <c r="G102"/>
  <c r="G112"/>
  <c r="G116"/>
  <c r="G120"/>
  <c r="G138"/>
  <c r="G142"/>
  <c r="G146"/>
  <c r="G150"/>
  <c r="G154"/>
  <c r="G158"/>
  <c r="G171"/>
  <c r="G175"/>
  <c r="G179"/>
  <c r="G184"/>
  <c r="G192"/>
  <c r="G196"/>
  <c r="G200"/>
  <c r="G208"/>
  <c r="G212"/>
  <c r="G217"/>
  <c r="G222"/>
  <c r="G226"/>
  <c r="G230"/>
  <c r="G234"/>
  <c r="G238"/>
  <c r="G242"/>
  <c r="F56"/>
  <c r="F163"/>
  <c r="F199"/>
  <c r="F79"/>
  <c r="G8"/>
  <c r="G16"/>
  <c r="G20"/>
  <c r="G27"/>
  <c r="G30"/>
  <c r="G34"/>
  <c r="G38"/>
  <c r="G43"/>
  <c r="G46"/>
  <c r="G50"/>
  <c r="G54"/>
  <c r="G60"/>
  <c r="G64"/>
  <c r="G68"/>
  <c r="G72"/>
  <c r="G76"/>
  <c r="G80"/>
  <c r="G84"/>
  <c r="G89"/>
  <c r="G93"/>
  <c r="G97"/>
  <c r="G101"/>
  <c r="G107"/>
  <c r="G119"/>
  <c r="G123"/>
  <c r="G133"/>
  <c r="G137"/>
  <c r="G141"/>
  <c r="G145"/>
  <c r="G149"/>
  <c r="G153"/>
  <c r="G157"/>
  <c r="G170"/>
  <c r="G178"/>
  <c r="G187"/>
  <c r="G191"/>
  <c r="G195"/>
  <c r="G207"/>
  <c r="G211"/>
  <c r="G220"/>
  <c r="G225"/>
  <c r="G229"/>
  <c r="G233"/>
  <c r="G237"/>
  <c r="G241"/>
  <c r="F130"/>
  <c r="F183"/>
  <c r="F28"/>
  <c r="G7"/>
  <c r="G11"/>
  <c r="G15"/>
  <c r="G19"/>
  <c r="G23"/>
  <c r="G29"/>
  <c r="G33"/>
  <c r="G37"/>
  <c r="G41"/>
  <c r="G45"/>
  <c r="G49"/>
  <c r="G53"/>
  <c r="G59"/>
  <c r="G63"/>
  <c r="G67"/>
  <c r="G71"/>
  <c r="G75"/>
  <c r="G83"/>
  <c r="G88"/>
  <c r="G92"/>
  <c r="G96"/>
  <c r="G100"/>
  <c r="G104"/>
  <c r="G106"/>
  <c r="G110"/>
  <c r="G118"/>
  <c r="G122"/>
  <c r="G126"/>
  <c r="G132"/>
  <c r="G136"/>
  <c r="G140"/>
  <c r="G144"/>
  <c r="G152"/>
  <c r="G156"/>
  <c r="G162"/>
  <c r="G165"/>
  <c r="G169"/>
  <c r="G177"/>
  <c r="G186"/>
  <c r="G194"/>
  <c r="G206"/>
  <c r="G210"/>
  <c r="G215"/>
  <c r="G219"/>
  <c r="G224"/>
  <c r="G228"/>
  <c r="G232"/>
  <c r="G236"/>
  <c r="G240"/>
  <c r="K7" i="8"/>
  <c r="I7"/>
  <c r="G7"/>
  <c r="E25" i="7"/>
  <c r="K242" i="14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2"/>
  <c r="K220"/>
  <c r="K219"/>
  <c r="K218"/>
  <c r="K217"/>
  <c r="K216"/>
  <c r="K215"/>
  <c r="K214"/>
  <c r="K212"/>
  <c r="K211"/>
  <c r="K210"/>
  <c r="K209"/>
  <c r="K208"/>
  <c r="K207"/>
  <c r="K206"/>
  <c r="K205"/>
  <c r="K202"/>
  <c r="K201"/>
  <c r="K200"/>
  <c r="K198"/>
  <c r="K196"/>
  <c r="K195"/>
  <c r="K194"/>
  <c r="K193"/>
  <c r="K192"/>
  <c r="K191"/>
  <c r="K187"/>
  <c r="K186"/>
  <c r="K185"/>
  <c r="K184"/>
  <c r="K182"/>
  <c r="K179"/>
  <c r="K178"/>
  <c r="K177"/>
  <c r="K176"/>
  <c r="K175"/>
  <c r="K174"/>
  <c r="K172"/>
  <c r="K171"/>
  <c r="K170"/>
  <c r="K169"/>
  <c r="K168"/>
  <c r="K165"/>
  <c r="K164"/>
  <c r="K162"/>
  <c r="K159"/>
  <c r="K158"/>
  <c r="K157"/>
  <c r="K156"/>
  <c r="K154"/>
  <c r="K153"/>
  <c r="K152"/>
  <c r="K151"/>
  <c r="K150"/>
  <c r="K149"/>
  <c r="K147"/>
  <c r="K146"/>
  <c r="K145"/>
  <c r="K144"/>
  <c r="K142"/>
  <c r="K141"/>
  <c r="K140"/>
  <c r="K139"/>
  <c r="K138"/>
  <c r="K137"/>
  <c r="K136"/>
  <c r="K135"/>
  <c r="K133"/>
  <c r="K132"/>
  <c r="K131"/>
  <c r="K129"/>
  <c r="K126"/>
  <c r="K125"/>
  <c r="K123"/>
  <c r="K122"/>
  <c r="K121"/>
  <c r="K120"/>
  <c r="K119"/>
  <c r="K118"/>
  <c r="K117"/>
  <c r="K116"/>
  <c r="K113"/>
  <c r="K112"/>
  <c r="K110"/>
  <c r="K109"/>
  <c r="K107"/>
  <c r="K106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5"/>
  <c r="K84"/>
  <c r="K83"/>
  <c r="K82"/>
  <c r="K81"/>
  <c r="K80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7"/>
  <c r="K55"/>
  <c r="K54"/>
  <c r="K53"/>
  <c r="K52"/>
  <c r="K51"/>
  <c r="K50"/>
  <c r="K49"/>
  <c r="K48"/>
  <c r="K47"/>
  <c r="K46"/>
  <c r="K45"/>
  <c r="K43"/>
  <c r="K41"/>
  <c r="K40"/>
  <c r="K39"/>
  <c r="K38"/>
  <c r="K37"/>
  <c r="K36"/>
  <c r="K35"/>
  <c r="K34"/>
  <c r="K33"/>
  <c r="K32"/>
  <c r="K31"/>
  <c r="K30"/>
  <c r="K29"/>
  <c r="K27"/>
  <c r="K23"/>
  <c r="K22"/>
  <c r="K21"/>
  <c r="K20"/>
  <c r="K19"/>
  <c r="K18"/>
  <c r="K17"/>
  <c r="K16"/>
  <c r="K15"/>
  <c r="K14"/>
  <c r="K13"/>
  <c r="K12"/>
  <c r="K11"/>
  <c r="K10"/>
  <c r="K9"/>
  <c r="K8"/>
  <c r="K7"/>
  <c r="I7"/>
  <c r="G7"/>
  <c r="E34" i="13"/>
  <c r="E33"/>
  <c r="E30"/>
  <c r="E29"/>
  <c r="E26"/>
  <c r="E25"/>
  <c r="K7" i="16"/>
  <c r="I7"/>
  <c r="G7"/>
  <c r="E36" i="15"/>
  <c r="E35"/>
  <c r="E32"/>
  <c r="E30"/>
  <c r="E25"/>
  <c r="N232" i="8" l="1"/>
  <c r="E28" i="7"/>
  <c r="E36"/>
  <c r="E32"/>
  <c r="E6"/>
  <c r="E29"/>
  <c r="E33"/>
  <c r="E27"/>
  <c r="E31"/>
  <c r="E35"/>
  <c r="E26"/>
  <c r="E30"/>
  <c r="E34"/>
  <c r="F26" i="13"/>
  <c r="E7"/>
  <c r="F7" s="1"/>
  <c r="F34"/>
  <c r="E15"/>
  <c r="F15" s="1"/>
  <c r="E6"/>
  <c r="E10"/>
  <c r="F10" s="1"/>
  <c r="F29"/>
  <c r="E14"/>
  <c r="F30"/>
  <c r="E11"/>
  <c r="F11" s="1"/>
  <c r="E28"/>
  <c r="E32"/>
  <c r="E36"/>
  <c r="E27"/>
  <c r="E31"/>
  <c r="E35"/>
  <c r="E27" i="30"/>
  <c r="E13"/>
  <c r="E26"/>
  <c r="G130" i="31"/>
  <c r="E31" i="30"/>
  <c r="E25"/>
  <c r="E33"/>
  <c r="E28"/>
  <c r="E29"/>
  <c r="G105" i="31"/>
  <c r="E30" i="30"/>
  <c r="G183" i="31"/>
  <c r="E34" i="30"/>
  <c r="E35"/>
  <c r="G223" i="31"/>
  <c r="E36" i="30"/>
  <c r="E11" i="15"/>
  <c r="E6"/>
  <c r="E13"/>
  <c r="E17"/>
  <c r="E16"/>
  <c r="E27"/>
  <c r="E31"/>
  <c r="E28"/>
  <c r="E26"/>
  <c r="E34"/>
  <c r="E29"/>
  <c r="E33"/>
  <c r="E13" i="7" l="1"/>
  <c r="F13" s="1"/>
  <c r="N231" i="8"/>
  <c r="E9" i="7"/>
  <c r="E37"/>
  <c r="E37" i="13"/>
  <c r="E37" i="15"/>
  <c r="E37" i="30"/>
  <c r="E8"/>
  <c r="F36" i="7"/>
  <c r="E17"/>
  <c r="F17" s="1"/>
  <c r="F32"/>
  <c r="E8"/>
  <c r="E7"/>
  <c r="E12"/>
  <c r="F12" s="1"/>
  <c r="F31"/>
  <c r="F30"/>
  <c r="E11"/>
  <c r="F11" s="1"/>
  <c r="E16"/>
  <c r="E14"/>
  <c r="F14" s="1"/>
  <c r="F33"/>
  <c r="E10"/>
  <c r="F34"/>
  <c r="E15"/>
  <c r="F15" s="1"/>
  <c r="F31" i="13"/>
  <c r="E12"/>
  <c r="F12" s="1"/>
  <c r="F28"/>
  <c r="E9"/>
  <c r="F9" s="1"/>
  <c r="F27"/>
  <c r="E8"/>
  <c r="F8" s="1"/>
  <c r="F35"/>
  <c r="E16"/>
  <c r="F16" s="1"/>
  <c r="E13"/>
  <c r="F36"/>
  <c r="E17"/>
  <c r="F17" s="1"/>
  <c r="E16" i="30"/>
  <c r="E9"/>
  <c r="F36"/>
  <c r="E17"/>
  <c r="F17" s="1"/>
  <c r="F30"/>
  <c r="E11"/>
  <c r="F11" s="1"/>
  <c r="F34"/>
  <c r="E15"/>
  <c r="F15" s="1"/>
  <c r="E10"/>
  <c r="E14"/>
  <c r="E6"/>
  <c r="E7"/>
  <c r="E12"/>
  <c r="F12" s="1"/>
  <c r="F31"/>
  <c r="E14" i="15"/>
  <c r="F14" s="1"/>
  <c r="F33"/>
  <c r="E9"/>
  <c r="F34"/>
  <c r="E15"/>
  <c r="F15" s="1"/>
  <c r="E8"/>
  <c r="F8" s="1"/>
  <c r="F27"/>
  <c r="F26"/>
  <c r="E7"/>
  <c r="E10"/>
  <c r="E12"/>
  <c r="F12" s="1"/>
  <c r="F31"/>
  <c r="N230" i="8" l="1"/>
  <c r="E18" i="7"/>
  <c r="E18" i="13"/>
  <c r="E18" i="15"/>
  <c r="E18" i="30"/>
  <c r="F7" i="15"/>
  <c r="N229" i="8" l="1"/>
  <c r="N228" l="1"/>
  <c r="N227" l="1"/>
  <c r="N226" l="1"/>
  <c r="N225" l="1"/>
  <c r="N224" l="1"/>
  <c r="N223" s="1"/>
  <c r="J242" i="31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2"/>
  <c r="J220"/>
  <c r="J219"/>
  <c r="J218"/>
  <c r="J217"/>
  <c r="J216"/>
  <c r="J215"/>
  <c r="J214"/>
  <c r="J212"/>
  <c r="J211"/>
  <c r="J210"/>
  <c r="J209"/>
  <c r="J208"/>
  <c r="J207"/>
  <c r="J206"/>
  <c r="J205"/>
  <c r="J202"/>
  <c r="J201"/>
  <c r="J200"/>
  <c r="J198"/>
  <c r="J196"/>
  <c r="J195"/>
  <c r="J194"/>
  <c r="J193"/>
  <c r="J192"/>
  <c r="J191"/>
  <c r="J187"/>
  <c r="J186"/>
  <c r="J185"/>
  <c r="J184"/>
  <c r="J182"/>
  <c r="J179"/>
  <c r="J178"/>
  <c r="J177"/>
  <c r="J176"/>
  <c r="J175"/>
  <c r="J174"/>
  <c r="J172"/>
  <c r="J171"/>
  <c r="J170"/>
  <c r="J169"/>
  <c r="J168"/>
  <c r="J165"/>
  <c r="J164"/>
  <c r="J162"/>
  <c r="J159"/>
  <c r="J158"/>
  <c r="J157"/>
  <c r="J156"/>
  <c r="J154"/>
  <c r="J153"/>
  <c r="J152"/>
  <c r="J151"/>
  <c r="J150"/>
  <c r="J149"/>
  <c r="J147"/>
  <c r="J146"/>
  <c r="J145"/>
  <c r="J144"/>
  <c r="J142"/>
  <c r="J141"/>
  <c r="J140"/>
  <c r="J139"/>
  <c r="J138"/>
  <c r="J137"/>
  <c r="J136"/>
  <c r="J135"/>
  <c r="J133"/>
  <c r="J132"/>
  <c r="J131"/>
  <c r="J129"/>
  <c r="J126"/>
  <c r="J125"/>
  <c r="J123"/>
  <c r="J122"/>
  <c r="J121"/>
  <c r="J120"/>
  <c r="J119"/>
  <c r="J118"/>
  <c r="J117"/>
  <c r="J116"/>
  <c r="J113"/>
  <c r="J112"/>
  <c r="J110"/>
  <c r="J109"/>
  <c r="J107"/>
  <c r="J106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5"/>
  <c r="J84"/>
  <c r="J83"/>
  <c r="J82"/>
  <c r="J81"/>
  <c r="J80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7"/>
  <c r="J55"/>
  <c r="J54"/>
  <c r="J53"/>
  <c r="J52"/>
  <c r="J51"/>
  <c r="J50"/>
  <c r="J49"/>
  <c r="J48"/>
  <c r="J47"/>
  <c r="J46"/>
  <c r="J45"/>
  <c r="J43"/>
  <c r="J41"/>
  <c r="J40"/>
  <c r="J39"/>
  <c r="J38"/>
  <c r="J37"/>
  <c r="J36"/>
  <c r="J35"/>
  <c r="J34"/>
  <c r="J33"/>
  <c r="J32"/>
  <c r="J31"/>
  <c r="J30"/>
  <c r="J29"/>
  <c r="J27"/>
  <c r="J23"/>
  <c r="J22"/>
  <c r="J21"/>
  <c r="J20"/>
  <c r="J19"/>
  <c r="J18"/>
  <c r="J17"/>
  <c r="J16"/>
  <c r="J15"/>
  <c r="J14"/>
  <c r="J13"/>
  <c r="J12"/>
  <c r="J11"/>
  <c r="J10"/>
  <c r="J9"/>
  <c r="J8"/>
  <c r="J7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2"/>
  <c r="H220"/>
  <c r="H219"/>
  <c r="H218"/>
  <c r="H217"/>
  <c r="H216"/>
  <c r="H215"/>
  <c r="H214"/>
  <c r="H212"/>
  <c r="H211"/>
  <c r="H210"/>
  <c r="H209"/>
  <c r="H208"/>
  <c r="H207"/>
  <c r="H206"/>
  <c r="H205"/>
  <c r="H202"/>
  <c r="H201"/>
  <c r="H200"/>
  <c r="H198"/>
  <c r="H196"/>
  <c r="H195"/>
  <c r="H194"/>
  <c r="H193"/>
  <c r="H192"/>
  <c r="H191"/>
  <c r="H187"/>
  <c r="H186"/>
  <c r="H185"/>
  <c r="H184"/>
  <c r="H182"/>
  <c r="H179"/>
  <c r="H178"/>
  <c r="H177"/>
  <c r="H176"/>
  <c r="H175"/>
  <c r="H174"/>
  <c r="H172"/>
  <c r="H171"/>
  <c r="H170"/>
  <c r="H169"/>
  <c r="H168"/>
  <c r="H165"/>
  <c r="H164"/>
  <c r="H162"/>
  <c r="H159"/>
  <c r="H158"/>
  <c r="H157"/>
  <c r="H156"/>
  <c r="H154"/>
  <c r="H153"/>
  <c r="H152"/>
  <c r="H151"/>
  <c r="H150"/>
  <c r="H149"/>
  <c r="H147"/>
  <c r="H146"/>
  <c r="H145"/>
  <c r="H144"/>
  <c r="H142"/>
  <c r="H141"/>
  <c r="H140"/>
  <c r="H139"/>
  <c r="H138"/>
  <c r="H137"/>
  <c r="H136"/>
  <c r="H135"/>
  <c r="H133"/>
  <c r="H132"/>
  <c r="H131"/>
  <c r="H129"/>
  <c r="H126"/>
  <c r="H125"/>
  <c r="H123"/>
  <c r="H122"/>
  <c r="H121"/>
  <c r="H120"/>
  <c r="H119"/>
  <c r="H118"/>
  <c r="H117"/>
  <c r="H116"/>
  <c r="H113"/>
  <c r="H112"/>
  <c r="H110"/>
  <c r="H109"/>
  <c r="H107"/>
  <c r="H106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5"/>
  <c r="H84"/>
  <c r="H83"/>
  <c r="H82"/>
  <c r="H81"/>
  <c r="H80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7"/>
  <c r="H55"/>
  <c r="H54"/>
  <c r="H53"/>
  <c r="H52"/>
  <c r="H51"/>
  <c r="H50"/>
  <c r="H49"/>
  <c r="H48"/>
  <c r="H47"/>
  <c r="H46"/>
  <c r="H45"/>
  <c r="H43"/>
  <c r="H41"/>
  <c r="H40"/>
  <c r="H39"/>
  <c r="H38"/>
  <c r="H37"/>
  <c r="H36"/>
  <c r="H35"/>
  <c r="H34"/>
  <c r="H33"/>
  <c r="H32"/>
  <c r="H31"/>
  <c r="H30"/>
  <c r="H29"/>
  <c r="H27"/>
  <c r="H23"/>
  <c r="H22"/>
  <c r="H21"/>
  <c r="H20"/>
  <c r="H19"/>
  <c r="H18"/>
  <c r="H17"/>
  <c r="H16"/>
  <c r="H15"/>
  <c r="H14"/>
  <c r="H13"/>
  <c r="H12"/>
  <c r="H11"/>
  <c r="H10"/>
  <c r="H9"/>
  <c r="H8"/>
  <c r="H7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2"/>
  <c r="E220"/>
  <c r="E219"/>
  <c r="E218"/>
  <c r="E217"/>
  <c r="E216"/>
  <c r="G216" s="1"/>
  <c r="E215"/>
  <c r="E214"/>
  <c r="E212"/>
  <c r="E211"/>
  <c r="E210"/>
  <c r="E209"/>
  <c r="E208"/>
  <c r="E207"/>
  <c r="E206"/>
  <c r="E205"/>
  <c r="G205" s="1"/>
  <c r="E202"/>
  <c r="G202" s="1"/>
  <c r="E201"/>
  <c r="E200"/>
  <c r="E198"/>
  <c r="E196"/>
  <c r="E195"/>
  <c r="E194"/>
  <c r="E193"/>
  <c r="E192"/>
  <c r="E191"/>
  <c r="E187"/>
  <c r="E186"/>
  <c r="E185"/>
  <c r="E184"/>
  <c r="E182"/>
  <c r="E179"/>
  <c r="E178"/>
  <c r="E177"/>
  <c r="E176"/>
  <c r="E175"/>
  <c r="E174"/>
  <c r="G174" s="1"/>
  <c r="E172"/>
  <c r="E171"/>
  <c r="E170"/>
  <c r="E169"/>
  <c r="E168"/>
  <c r="E165"/>
  <c r="E164"/>
  <c r="E162"/>
  <c r="E159"/>
  <c r="E158"/>
  <c r="E157"/>
  <c r="E156"/>
  <c r="E154"/>
  <c r="E153"/>
  <c r="E152"/>
  <c r="E151"/>
  <c r="G151" s="1"/>
  <c r="E150"/>
  <c r="E149"/>
  <c r="E147"/>
  <c r="E146"/>
  <c r="E145"/>
  <c r="E144"/>
  <c r="E142"/>
  <c r="E141"/>
  <c r="E140"/>
  <c r="E139"/>
  <c r="E138"/>
  <c r="E137"/>
  <c r="E136"/>
  <c r="E135"/>
  <c r="E133"/>
  <c r="E132"/>
  <c r="E131"/>
  <c r="E129"/>
  <c r="E126"/>
  <c r="E125"/>
  <c r="E123"/>
  <c r="E122"/>
  <c r="E121"/>
  <c r="E120"/>
  <c r="E119"/>
  <c r="E118"/>
  <c r="E117"/>
  <c r="E116"/>
  <c r="E113"/>
  <c r="E112"/>
  <c r="E110"/>
  <c r="E109"/>
  <c r="E107"/>
  <c r="E106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5"/>
  <c r="E84"/>
  <c r="E83"/>
  <c r="E82"/>
  <c r="E81"/>
  <c r="E80"/>
  <c r="E78"/>
  <c r="E77"/>
  <c r="E76"/>
  <c r="E75"/>
  <c r="E74"/>
  <c r="E73"/>
  <c r="G73" s="1"/>
  <c r="E72"/>
  <c r="E71"/>
  <c r="E70"/>
  <c r="E69"/>
  <c r="E68"/>
  <c r="E67"/>
  <c r="E66"/>
  <c r="E65"/>
  <c r="E64"/>
  <c r="E63"/>
  <c r="E62"/>
  <c r="E61"/>
  <c r="E60"/>
  <c r="E59"/>
  <c r="E57"/>
  <c r="E55"/>
  <c r="E54"/>
  <c r="E53"/>
  <c r="E52"/>
  <c r="E51"/>
  <c r="G51" s="1"/>
  <c r="E50"/>
  <c r="E49"/>
  <c r="E48"/>
  <c r="E47"/>
  <c r="E46"/>
  <c r="E45"/>
  <c r="E43"/>
  <c r="E41"/>
  <c r="E40"/>
  <c r="E39"/>
  <c r="G39" s="1"/>
  <c r="E38"/>
  <c r="E37"/>
  <c r="E36"/>
  <c r="E35"/>
  <c r="E34"/>
  <c r="E33"/>
  <c r="E32"/>
  <c r="E31"/>
  <c r="E30"/>
  <c r="E29"/>
  <c r="E27"/>
  <c r="E23"/>
  <c r="E22"/>
  <c r="E21"/>
  <c r="E20"/>
  <c r="E19"/>
  <c r="E18"/>
  <c r="E17"/>
  <c r="E16"/>
  <c r="E15"/>
  <c r="E14"/>
  <c r="E13"/>
  <c r="E12"/>
  <c r="G12" s="1"/>
  <c r="E11"/>
  <c r="E10"/>
  <c r="E9"/>
  <c r="E8"/>
  <c r="E7"/>
  <c r="S242"/>
  <c r="Q242"/>
  <c r="U242" s="1"/>
  <c r="S241"/>
  <c r="R241"/>
  <c r="Q241"/>
  <c r="U241" s="1"/>
  <c r="S240"/>
  <c r="R240"/>
  <c r="Q240"/>
  <c r="U240" s="1"/>
  <c r="S239"/>
  <c r="R239"/>
  <c r="Q239"/>
  <c r="U239" s="1"/>
  <c r="Q238"/>
  <c r="U238" s="1"/>
  <c r="Q237"/>
  <c r="U237" s="1"/>
  <c r="R236"/>
  <c r="Q236"/>
  <c r="U236" s="1"/>
  <c r="S235"/>
  <c r="R235"/>
  <c r="Q235"/>
  <c r="U235" s="1"/>
  <c r="R234"/>
  <c r="Q234"/>
  <c r="U234" s="1"/>
  <c r="S233"/>
  <c r="R233"/>
  <c r="Q233"/>
  <c r="U233" s="1"/>
  <c r="R232"/>
  <c r="Q232"/>
  <c r="U232" s="1"/>
  <c r="S231"/>
  <c r="R231"/>
  <c r="Q231"/>
  <c r="U231" s="1"/>
  <c r="S230"/>
  <c r="R230"/>
  <c r="Q230"/>
  <c r="U230" s="1"/>
  <c r="S229"/>
  <c r="R229"/>
  <c r="Q229"/>
  <c r="U229" s="1"/>
  <c r="R228"/>
  <c r="Q228"/>
  <c r="U228" s="1"/>
  <c r="S227"/>
  <c r="Q227"/>
  <c r="U227" s="1"/>
  <c r="S226"/>
  <c r="R226"/>
  <c r="Q226"/>
  <c r="U226" s="1"/>
  <c r="S225"/>
  <c r="Q225"/>
  <c r="U225" s="1"/>
  <c r="S224"/>
  <c r="R224"/>
  <c r="Q224"/>
  <c r="U224" s="1"/>
  <c r="Q222"/>
  <c r="U222" s="1"/>
  <c r="Q220"/>
  <c r="U220" s="1"/>
  <c r="R219"/>
  <c r="Q219"/>
  <c r="U219" s="1"/>
  <c r="R218"/>
  <c r="Q218"/>
  <c r="U218" s="1"/>
  <c r="R217"/>
  <c r="Q217"/>
  <c r="U217" s="1"/>
  <c r="R216"/>
  <c r="Q216"/>
  <c r="U216" s="1"/>
  <c r="R215"/>
  <c r="Q215"/>
  <c r="U215" s="1"/>
  <c r="S214"/>
  <c r="R214"/>
  <c r="Q214"/>
  <c r="U214" s="1"/>
  <c r="S212"/>
  <c r="R212"/>
  <c r="Q212"/>
  <c r="U212" s="1"/>
  <c r="R211"/>
  <c r="Q211"/>
  <c r="U211" s="1"/>
  <c r="R210"/>
  <c r="Q210"/>
  <c r="U210" s="1"/>
  <c r="Q209"/>
  <c r="U209" s="1"/>
  <c r="Q208"/>
  <c r="U208" s="1"/>
  <c r="R207"/>
  <c r="Q207"/>
  <c r="U207" s="1"/>
  <c r="R206"/>
  <c r="Q206"/>
  <c r="U206" s="1"/>
  <c r="R205"/>
  <c r="Q205"/>
  <c r="U205" s="1"/>
  <c r="R202"/>
  <c r="Q202"/>
  <c r="U202" s="1"/>
  <c r="R201"/>
  <c r="Q201"/>
  <c r="U201" s="1"/>
  <c r="Q200"/>
  <c r="U200" s="1"/>
  <c r="S198"/>
  <c r="Q198"/>
  <c r="U198" s="1"/>
  <c r="R196"/>
  <c r="Q196"/>
  <c r="U196" s="1"/>
  <c r="S195"/>
  <c r="R195"/>
  <c r="Q195"/>
  <c r="U195" s="1"/>
  <c r="R194"/>
  <c r="Q194"/>
  <c r="U194" s="1"/>
  <c r="S193"/>
  <c r="R193"/>
  <c r="Q193"/>
  <c r="U193" s="1"/>
  <c r="R192"/>
  <c r="Q192"/>
  <c r="U192" s="1"/>
  <c r="S191"/>
  <c r="R191"/>
  <c r="Q191"/>
  <c r="U191" s="1"/>
  <c r="S187"/>
  <c r="R187"/>
  <c r="Q187"/>
  <c r="U187" s="1"/>
  <c r="S186"/>
  <c r="R186"/>
  <c r="Q186"/>
  <c r="U186" s="1"/>
  <c r="S185"/>
  <c r="R185"/>
  <c r="Q185"/>
  <c r="U185" s="1"/>
  <c r="S184"/>
  <c r="R184"/>
  <c r="Q184"/>
  <c r="U184" s="1"/>
  <c r="T183"/>
  <c r="T199" s="1"/>
  <c r="T223" s="1"/>
  <c r="Q182"/>
  <c r="U182" s="1"/>
  <c r="S179"/>
  <c r="S199" s="1"/>
  <c r="S223" s="1"/>
  <c r="Q179"/>
  <c r="U179" s="1"/>
  <c r="Q178"/>
  <c r="U178" s="1"/>
  <c r="U177"/>
  <c r="Q176"/>
  <c r="U176" s="1"/>
  <c r="R175"/>
  <c r="R199" s="1"/>
  <c r="R223" s="1"/>
  <c r="Q175"/>
  <c r="S174"/>
  <c r="R174"/>
  <c r="Q174"/>
  <c r="U174" s="1"/>
  <c r="R172"/>
  <c r="Q172"/>
  <c r="U172" s="1"/>
  <c r="S171"/>
  <c r="R171"/>
  <c r="Q171"/>
  <c r="U171" s="1"/>
  <c r="S170"/>
  <c r="Q170"/>
  <c r="U170" s="1"/>
  <c r="S169"/>
  <c r="R169"/>
  <c r="Q169"/>
  <c r="U169" s="1"/>
  <c r="S168"/>
  <c r="R168"/>
  <c r="Q168"/>
  <c r="U168" s="1"/>
  <c r="S165"/>
  <c r="S183" s="1"/>
  <c r="R165"/>
  <c r="R183" s="1"/>
  <c r="Q165"/>
  <c r="Q183" s="1"/>
  <c r="S164"/>
  <c r="R164"/>
  <c r="Q164"/>
  <c r="U164" s="1"/>
  <c r="S162"/>
  <c r="Q162"/>
  <c r="U162" s="1"/>
  <c r="R159"/>
  <c r="Q159"/>
  <c r="U159" s="1"/>
  <c r="S158"/>
  <c r="Q158"/>
  <c r="U158" s="1"/>
  <c r="S157"/>
  <c r="R157"/>
  <c r="Q157"/>
  <c r="U157" s="1"/>
  <c r="S156"/>
  <c r="R156"/>
  <c r="Q156"/>
  <c r="U156" s="1"/>
  <c r="R154"/>
  <c r="Q154"/>
  <c r="U154" s="1"/>
  <c r="S153"/>
  <c r="R153"/>
  <c r="Q153"/>
  <c r="U153" s="1"/>
  <c r="R152"/>
  <c r="Q152"/>
  <c r="U152" s="1"/>
  <c r="S151"/>
  <c r="R151"/>
  <c r="Q151"/>
  <c r="U151" s="1"/>
  <c r="R150"/>
  <c r="Q150"/>
  <c r="U150" s="1"/>
  <c r="S149"/>
  <c r="R149"/>
  <c r="Q149"/>
  <c r="U149" s="1"/>
  <c r="S147"/>
  <c r="R147"/>
  <c r="Q147"/>
  <c r="U147" s="1"/>
  <c r="S146"/>
  <c r="R146"/>
  <c r="Q146"/>
  <c r="U146" s="1"/>
  <c r="S145"/>
  <c r="R145"/>
  <c r="Q145"/>
  <c r="U145" s="1"/>
  <c r="S144"/>
  <c r="R144"/>
  <c r="Q144"/>
  <c r="U144" s="1"/>
  <c r="Q142"/>
  <c r="U142" s="1"/>
  <c r="Q141"/>
  <c r="U141" s="1"/>
  <c r="R140"/>
  <c r="Q140"/>
  <c r="U140" s="1"/>
  <c r="S139"/>
  <c r="R139"/>
  <c r="Q139"/>
  <c r="U139" s="1"/>
  <c r="R138"/>
  <c r="Q138"/>
  <c r="U138" s="1"/>
  <c r="S137"/>
  <c r="R137"/>
  <c r="Q137"/>
  <c r="U137" s="1"/>
  <c r="R136"/>
  <c r="Q136"/>
  <c r="U136" s="1"/>
  <c r="S135"/>
  <c r="R135"/>
  <c r="Q135"/>
  <c r="U135" s="1"/>
  <c r="S133"/>
  <c r="R133"/>
  <c r="Q133"/>
  <c r="U133" s="1"/>
  <c r="S132"/>
  <c r="R132"/>
  <c r="Q132"/>
  <c r="U132" s="1"/>
  <c r="S131"/>
  <c r="R131"/>
  <c r="Q131"/>
  <c r="U131" s="1"/>
  <c r="T130"/>
  <c r="T143" s="1"/>
  <c r="T163" s="1"/>
  <c r="Q129"/>
  <c r="U129" s="1"/>
  <c r="R126"/>
  <c r="Q126"/>
  <c r="U126" s="1"/>
  <c r="S125"/>
  <c r="R125"/>
  <c r="Q125"/>
  <c r="U125" s="1"/>
  <c r="R123"/>
  <c r="Q123"/>
  <c r="U123" s="1"/>
  <c r="R122"/>
  <c r="Q122"/>
  <c r="U122" s="1"/>
  <c r="R121"/>
  <c r="Q121"/>
  <c r="U121" s="1"/>
  <c r="S120"/>
  <c r="R120"/>
  <c r="Q120"/>
  <c r="U120" s="1"/>
  <c r="R119"/>
  <c r="Q119"/>
  <c r="U119" s="1"/>
  <c r="R118"/>
  <c r="Q118"/>
  <c r="U118" s="1"/>
  <c r="R117"/>
  <c r="Q117"/>
  <c r="U117" s="1"/>
  <c r="R116"/>
  <c r="R130" s="1"/>
  <c r="R143" s="1"/>
  <c r="R163" s="1"/>
  <c r="Q116"/>
  <c r="U116" s="1"/>
  <c r="S130"/>
  <c r="S143" s="1"/>
  <c r="S163" s="1"/>
  <c r="Q130"/>
  <c r="S113"/>
  <c r="R113"/>
  <c r="Q113"/>
  <c r="U113" s="1"/>
  <c r="S112"/>
  <c r="R112"/>
  <c r="Q112"/>
  <c r="U112" s="1"/>
  <c r="S110"/>
  <c r="R110"/>
  <c r="Q110"/>
  <c r="U110" s="1"/>
  <c r="S109"/>
  <c r="R109"/>
  <c r="Q109"/>
  <c r="U109" s="1"/>
  <c r="R107"/>
  <c r="Q107"/>
  <c r="U107" s="1"/>
  <c r="R106"/>
  <c r="Q106"/>
  <c r="U106" s="1"/>
  <c r="T105"/>
  <c r="Q104"/>
  <c r="U104" s="1"/>
  <c r="S103"/>
  <c r="Q103"/>
  <c r="U103" s="1"/>
  <c r="S102"/>
  <c r="R102"/>
  <c r="Q102"/>
  <c r="U102" s="1"/>
  <c r="S101"/>
  <c r="Q101"/>
  <c r="U101" s="1"/>
  <c r="S100"/>
  <c r="R100"/>
  <c r="Q100"/>
  <c r="U100" s="1"/>
  <c r="R99"/>
  <c r="Q99"/>
  <c r="U99" s="1"/>
  <c r="S98"/>
  <c r="R98"/>
  <c r="Q98"/>
  <c r="U98" s="1"/>
  <c r="R97"/>
  <c r="Q97"/>
  <c r="U97" s="1"/>
  <c r="S96"/>
  <c r="Q96"/>
  <c r="U96" s="1"/>
  <c r="S95"/>
  <c r="R95"/>
  <c r="Q95"/>
  <c r="U95" s="1"/>
  <c r="S94"/>
  <c r="Q94"/>
  <c r="U94" s="1"/>
  <c r="S93"/>
  <c r="R93"/>
  <c r="Q93"/>
  <c r="U93" s="1"/>
  <c r="S92"/>
  <c r="R92"/>
  <c r="Q92"/>
  <c r="U92" s="1"/>
  <c r="S91"/>
  <c r="Q91"/>
  <c r="U91" s="1"/>
  <c r="S90"/>
  <c r="R90"/>
  <c r="Q90"/>
  <c r="U90" s="1"/>
  <c r="S89"/>
  <c r="R89"/>
  <c r="Q89"/>
  <c r="U89" s="1"/>
  <c r="S88"/>
  <c r="R88"/>
  <c r="Q88"/>
  <c r="U88" s="1"/>
  <c r="S87"/>
  <c r="Q87"/>
  <c r="U87" s="1"/>
  <c r="S85"/>
  <c r="Q85"/>
  <c r="U85" s="1"/>
  <c r="S84"/>
  <c r="Q84"/>
  <c r="U84" s="1"/>
  <c r="S83"/>
  <c r="Q83"/>
  <c r="U83" s="1"/>
  <c r="S82"/>
  <c r="Q82"/>
  <c r="U82" s="1"/>
  <c r="S81"/>
  <c r="Q81"/>
  <c r="U81" s="1"/>
  <c r="S80"/>
  <c r="S105" s="1"/>
  <c r="R80"/>
  <c r="R105" s="1"/>
  <c r="Q80"/>
  <c r="U80" s="1"/>
  <c r="Q78"/>
  <c r="U78" s="1"/>
  <c r="Q77"/>
  <c r="U77" s="1"/>
  <c r="S76"/>
  <c r="R76"/>
  <c r="Q76"/>
  <c r="U76" s="1"/>
  <c r="S75"/>
  <c r="R75"/>
  <c r="Q75"/>
  <c r="U75" s="1"/>
  <c r="S74"/>
  <c r="R74"/>
  <c r="Q74"/>
  <c r="U74" s="1"/>
  <c r="S73"/>
  <c r="R73"/>
  <c r="Q73"/>
  <c r="U73" s="1"/>
  <c r="R72"/>
  <c r="Q72"/>
  <c r="U72" s="1"/>
  <c r="Q71"/>
  <c r="U71" s="1"/>
  <c r="R70"/>
  <c r="Q70"/>
  <c r="U70" s="1"/>
  <c r="R69"/>
  <c r="Q69"/>
  <c r="U69" s="1"/>
  <c r="S68"/>
  <c r="R68"/>
  <c r="Q68"/>
  <c r="U68" s="1"/>
  <c r="R67"/>
  <c r="Q67"/>
  <c r="U67" s="1"/>
  <c r="R66"/>
  <c r="Q66"/>
  <c r="U66" s="1"/>
  <c r="R65"/>
  <c r="Q65"/>
  <c r="U65" s="1"/>
  <c r="R64"/>
  <c r="Q64"/>
  <c r="U64" s="1"/>
  <c r="S63"/>
  <c r="R63"/>
  <c r="Q63"/>
  <c r="U63" s="1"/>
  <c r="R62"/>
  <c r="Q62"/>
  <c r="U62" s="1"/>
  <c r="R61"/>
  <c r="Q61"/>
  <c r="U61" s="1"/>
  <c r="S60"/>
  <c r="R60"/>
  <c r="Q60"/>
  <c r="U60" s="1"/>
  <c r="R59"/>
  <c r="Q59"/>
  <c r="U59" s="1"/>
  <c r="S57"/>
  <c r="R57"/>
  <c r="Q57"/>
  <c r="U57" s="1"/>
  <c r="Q55"/>
  <c r="U55" s="1"/>
  <c r="R54"/>
  <c r="Q54"/>
  <c r="U54" s="1"/>
  <c r="R53"/>
  <c r="R79" s="1"/>
  <c r="Q53"/>
  <c r="S52"/>
  <c r="R52"/>
  <c r="Q52"/>
  <c r="U52" s="1"/>
  <c r="S51"/>
  <c r="R51"/>
  <c r="Q51"/>
  <c r="U51" s="1"/>
  <c r="R50"/>
  <c r="Q50"/>
  <c r="U50" s="1"/>
  <c r="S49"/>
  <c r="R49"/>
  <c r="Q49"/>
  <c r="U49" s="1"/>
  <c r="S48"/>
  <c r="R48"/>
  <c r="Q48"/>
  <c r="U48" s="1"/>
  <c r="R47"/>
  <c r="Q47"/>
  <c r="U47" s="1"/>
  <c r="R46"/>
  <c r="Q46"/>
  <c r="U46" s="1"/>
  <c r="R45"/>
  <c r="Q45"/>
  <c r="U45" s="1"/>
  <c r="T44"/>
  <c r="T56" s="1"/>
  <c r="T79" s="1"/>
  <c r="Q43"/>
  <c r="U43" s="1"/>
  <c r="Q41"/>
  <c r="U41" s="1"/>
  <c r="S40"/>
  <c r="R40"/>
  <c r="Q40"/>
  <c r="U40" s="1"/>
  <c r="S39"/>
  <c r="R39"/>
  <c r="Q39"/>
  <c r="U39" s="1"/>
  <c r="S38"/>
  <c r="R38"/>
  <c r="Q38"/>
  <c r="U38" s="1"/>
  <c r="S37"/>
  <c r="R37"/>
  <c r="Q37"/>
  <c r="U37" s="1"/>
  <c r="S36"/>
  <c r="Q36"/>
  <c r="U36" s="1"/>
  <c r="R35"/>
  <c r="Q35"/>
  <c r="U35" s="1"/>
  <c r="S34"/>
  <c r="R34"/>
  <c r="Q34"/>
  <c r="U34" s="1"/>
  <c r="S33"/>
  <c r="S56" s="1"/>
  <c r="S79" s="1"/>
  <c r="R33"/>
  <c r="Q33"/>
  <c r="U33" s="1"/>
  <c r="R32"/>
  <c r="R56" s="1"/>
  <c r="Q32"/>
  <c r="Q56" s="1"/>
  <c r="S31"/>
  <c r="S44" s="1"/>
  <c r="R31"/>
  <c r="Q31"/>
  <c r="U31" s="1"/>
  <c r="R30"/>
  <c r="R44" s="1"/>
  <c r="Q30"/>
  <c r="U30" s="1"/>
  <c r="S29"/>
  <c r="R29"/>
  <c r="Q29"/>
  <c r="U29" s="1"/>
  <c r="Q27"/>
  <c r="U27" s="1"/>
  <c r="T23"/>
  <c r="T28" s="1"/>
  <c r="S23"/>
  <c r="R23"/>
  <c r="Q23"/>
  <c r="U23" s="1"/>
  <c r="S22"/>
  <c r="R22"/>
  <c r="Q22"/>
  <c r="U22" s="1"/>
  <c r="S21"/>
  <c r="R21"/>
  <c r="Q21"/>
  <c r="U21" s="1"/>
  <c r="S20"/>
  <c r="R20"/>
  <c r="Q20"/>
  <c r="U20" s="1"/>
  <c r="S19"/>
  <c r="R19"/>
  <c r="Q19"/>
  <c r="U19" s="1"/>
  <c r="S18"/>
  <c r="R18"/>
  <c r="Q18"/>
  <c r="U18" s="1"/>
  <c r="S17"/>
  <c r="R17"/>
  <c r="Q17"/>
  <c r="U17" s="1"/>
  <c r="S16"/>
  <c r="R16"/>
  <c r="Q16"/>
  <c r="U16" s="1"/>
  <c r="S15"/>
  <c r="R15"/>
  <c r="Q15"/>
  <c r="U15" s="1"/>
  <c r="S14"/>
  <c r="R14"/>
  <c r="Q14"/>
  <c r="U14" s="1"/>
  <c r="S13"/>
  <c r="R13"/>
  <c r="R28" s="1"/>
  <c r="Q13"/>
  <c r="U13" s="1"/>
  <c r="S12"/>
  <c r="S28" s="1"/>
  <c r="Q12"/>
  <c r="U12" s="1"/>
  <c r="S11"/>
  <c r="R11"/>
  <c r="Q11"/>
  <c r="U11" s="1"/>
  <c r="S10"/>
  <c r="Q10"/>
  <c r="U10" s="1"/>
  <c r="S9"/>
  <c r="Q9"/>
  <c r="U9" s="1"/>
  <c r="S8"/>
  <c r="R8"/>
  <c r="Q8"/>
  <c r="U8" s="1"/>
  <c r="S7"/>
  <c r="R7"/>
  <c r="Q7"/>
  <c r="U7" s="1"/>
  <c r="T6"/>
  <c r="S6"/>
  <c r="R6"/>
  <c r="Q6"/>
  <c r="A21" i="30"/>
  <c r="A20"/>
  <c r="L7" i="31" l="1"/>
  <c r="L15"/>
  <c r="L23"/>
  <c r="L35"/>
  <c r="L45"/>
  <c r="M45" s="1"/>
  <c r="L53"/>
  <c r="L63"/>
  <c r="M63" s="1"/>
  <c r="L71"/>
  <c r="L80"/>
  <c r="L89"/>
  <c r="M89" s="1"/>
  <c r="L106"/>
  <c r="M106" s="1"/>
  <c r="L118"/>
  <c r="M118" s="1"/>
  <c r="L129"/>
  <c r="M129" s="1"/>
  <c r="L139"/>
  <c r="L149"/>
  <c r="L158"/>
  <c r="M158" s="1"/>
  <c r="L171"/>
  <c r="L182"/>
  <c r="M182" s="1"/>
  <c r="L194"/>
  <c r="L206"/>
  <c r="L215"/>
  <c r="L225"/>
  <c r="M225" s="1"/>
  <c r="L233"/>
  <c r="M233" s="1"/>
  <c r="L241"/>
  <c r="L12"/>
  <c r="M12" s="1"/>
  <c r="L50"/>
  <c r="M50" s="1"/>
  <c r="L85"/>
  <c r="M85" s="1"/>
  <c r="L123"/>
  <c r="L154"/>
  <c r="M154" s="1"/>
  <c r="L201"/>
  <c r="M201" s="1"/>
  <c r="L230"/>
  <c r="M230" s="1"/>
  <c r="L19"/>
  <c r="M19" s="1"/>
  <c r="L59"/>
  <c r="L84"/>
  <c r="L112"/>
  <c r="L153"/>
  <c r="L187"/>
  <c r="M187" s="1"/>
  <c r="L237"/>
  <c r="L32"/>
  <c r="L68"/>
  <c r="L113"/>
  <c r="L177"/>
  <c r="L39"/>
  <c r="L75"/>
  <c r="L122"/>
  <c r="L210"/>
  <c r="M210" s="1"/>
  <c r="L40"/>
  <c r="L76"/>
  <c r="M76" s="1"/>
  <c r="L102"/>
  <c r="L145"/>
  <c r="M145" s="1"/>
  <c r="L191"/>
  <c r="M191" s="1"/>
  <c r="L220"/>
  <c r="M220" s="1"/>
  <c r="L31"/>
  <c r="L67"/>
  <c r="L101"/>
  <c r="M101" s="1"/>
  <c r="L144"/>
  <c r="L176"/>
  <c r="L219"/>
  <c r="L20"/>
  <c r="L60"/>
  <c r="M60" s="1"/>
  <c r="L94"/>
  <c r="M94" s="1"/>
  <c r="L136"/>
  <c r="M136" s="1"/>
  <c r="L168"/>
  <c r="M168" s="1"/>
  <c r="L211"/>
  <c r="M211" s="1"/>
  <c r="L238"/>
  <c r="L11"/>
  <c r="L49"/>
  <c r="M49" s="1"/>
  <c r="L93"/>
  <c r="L135"/>
  <c r="L165"/>
  <c r="M165" s="1"/>
  <c r="L200"/>
  <c r="L229"/>
  <c r="M229" s="1"/>
  <c r="L8"/>
  <c r="L16"/>
  <c r="M16" s="1"/>
  <c r="L27"/>
  <c r="M27" s="1"/>
  <c r="L36"/>
  <c r="L46"/>
  <c r="L54"/>
  <c r="L64"/>
  <c r="L72"/>
  <c r="L81"/>
  <c r="L90"/>
  <c r="L98"/>
  <c r="L107"/>
  <c r="M107" s="1"/>
  <c r="L119"/>
  <c r="L131"/>
  <c r="L140"/>
  <c r="M140" s="1"/>
  <c r="L150"/>
  <c r="M150" s="1"/>
  <c r="L159"/>
  <c r="L172"/>
  <c r="L184"/>
  <c r="M184" s="1"/>
  <c r="L195"/>
  <c r="M195" s="1"/>
  <c r="L207"/>
  <c r="L216"/>
  <c r="L226"/>
  <c r="M226" s="1"/>
  <c r="L234"/>
  <c r="M234" s="1"/>
  <c r="L242"/>
  <c r="L9"/>
  <c r="M9" s="1"/>
  <c r="L13"/>
  <c r="L17"/>
  <c r="L21"/>
  <c r="L29"/>
  <c r="L33"/>
  <c r="L37"/>
  <c r="L41"/>
  <c r="M41" s="1"/>
  <c r="L47"/>
  <c r="M47" s="1"/>
  <c r="L51"/>
  <c r="L55"/>
  <c r="M55" s="1"/>
  <c r="L61"/>
  <c r="M61" s="1"/>
  <c r="L65"/>
  <c r="M65" s="1"/>
  <c r="L69"/>
  <c r="L73"/>
  <c r="L77"/>
  <c r="L82"/>
  <c r="M82" s="1"/>
  <c r="L87"/>
  <c r="M87" s="1"/>
  <c r="L91"/>
  <c r="M91" s="1"/>
  <c r="L95"/>
  <c r="M95" s="1"/>
  <c r="L99"/>
  <c r="M99" s="1"/>
  <c r="L103"/>
  <c r="L109"/>
  <c r="L116"/>
  <c r="M116" s="1"/>
  <c r="L120"/>
  <c r="M120" s="1"/>
  <c r="L125"/>
  <c r="L132"/>
  <c r="M132" s="1"/>
  <c r="L137"/>
  <c r="M137" s="1"/>
  <c r="L146"/>
  <c r="L151"/>
  <c r="M151" s="1"/>
  <c r="L156"/>
  <c r="M156" s="1"/>
  <c r="L162"/>
  <c r="M162" s="1"/>
  <c r="L169"/>
  <c r="L174"/>
  <c r="L178"/>
  <c r="L185"/>
  <c r="L192"/>
  <c r="M192" s="1"/>
  <c r="L196"/>
  <c r="L202"/>
  <c r="L208"/>
  <c r="L212"/>
  <c r="M212" s="1"/>
  <c r="L217"/>
  <c r="L222"/>
  <c r="M222" s="1"/>
  <c r="L227"/>
  <c r="L231"/>
  <c r="L235"/>
  <c r="L239"/>
  <c r="M239" s="1"/>
  <c r="L10"/>
  <c r="L14"/>
  <c r="L18"/>
  <c r="M18" s="1"/>
  <c r="L22"/>
  <c r="L30"/>
  <c r="M30" s="1"/>
  <c r="L34"/>
  <c r="M34" s="1"/>
  <c r="L38"/>
  <c r="M38" s="1"/>
  <c r="L43"/>
  <c r="L48"/>
  <c r="L52"/>
  <c r="L57"/>
  <c r="L62"/>
  <c r="M62" s="1"/>
  <c r="L66"/>
  <c r="M66" s="1"/>
  <c r="L70"/>
  <c r="M70" s="1"/>
  <c r="L74"/>
  <c r="M74" s="1"/>
  <c r="L78"/>
  <c r="L83"/>
  <c r="M83" s="1"/>
  <c r="L88"/>
  <c r="M88" s="1"/>
  <c r="L92"/>
  <c r="L96"/>
  <c r="L100"/>
  <c r="L104"/>
  <c r="L110"/>
  <c r="L117"/>
  <c r="L121"/>
  <c r="L126"/>
  <c r="L133"/>
  <c r="M133" s="1"/>
  <c r="L138"/>
  <c r="L142"/>
  <c r="L147"/>
  <c r="M147" s="1"/>
  <c r="L152"/>
  <c r="L157"/>
  <c r="M157" s="1"/>
  <c r="L164"/>
  <c r="L170"/>
  <c r="L175"/>
  <c r="M175" s="1"/>
  <c r="L179"/>
  <c r="M179" s="1"/>
  <c r="L186"/>
  <c r="L193"/>
  <c r="M193" s="1"/>
  <c r="L198"/>
  <c r="M198" s="1"/>
  <c r="L205"/>
  <c r="L209"/>
  <c r="L214"/>
  <c r="L218"/>
  <c r="M218" s="1"/>
  <c r="L224"/>
  <c r="M224" s="1"/>
  <c r="L228"/>
  <c r="M228" s="1"/>
  <c r="L232"/>
  <c r="L236"/>
  <c r="L240"/>
  <c r="I97"/>
  <c r="L97"/>
  <c r="I141"/>
  <c r="L141"/>
  <c r="I19"/>
  <c r="I211"/>
  <c r="I241"/>
  <c r="I68"/>
  <c r="J6"/>
  <c r="H6"/>
  <c r="E6"/>
  <c r="U32"/>
  <c r="Q143"/>
  <c r="Q163" s="1"/>
  <c r="I185"/>
  <c r="I93"/>
  <c r="I157"/>
  <c r="I46"/>
  <c r="I208"/>
  <c r="I83"/>
  <c r="I150"/>
  <c r="I129"/>
  <c r="I207"/>
  <c r="I96"/>
  <c r="N23"/>
  <c r="N136"/>
  <c r="N54"/>
  <c r="N89"/>
  <c r="N57"/>
  <c r="N218"/>
  <c r="N18"/>
  <c r="N76"/>
  <c r="O7"/>
  <c r="N7"/>
  <c r="N11"/>
  <c r="N19"/>
  <c r="N29"/>
  <c r="N37"/>
  <c r="N45"/>
  <c r="N63"/>
  <c r="N71"/>
  <c r="P88"/>
  <c r="N88"/>
  <c r="N100"/>
  <c r="N110"/>
  <c r="P126"/>
  <c r="N126"/>
  <c r="N132"/>
  <c r="N144"/>
  <c r="N156"/>
  <c r="N169"/>
  <c r="N202"/>
  <c r="N210"/>
  <c r="N219"/>
  <c r="N228"/>
  <c r="N240"/>
  <c r="O8"/>
  <c r="N8"/>
  <c r="N12"/>
  <c r="N16"/>
  <c r="O20"/>
  <c r="N20"/>
  <c r="P27"/>
  <c r="N27"/>
  <c r="N30"/>
  <c r="O34"/>
  <c r="N34"/>
  <c r="O38"/>
  <c r="N38"/>
  <c r="O43"/>
  <c r="N43"/>
  <c r="O46"/>
  <c r="N46"/>
  <c r="O50"/>
  <c r="N50"/>
  <c r="P60"/>
  <c r="N60"/>
  <c r="P64"/>
  <c r="N64"/>
  <c r="N68"/>
  <c r="P72"/>
  <c r="N72"/>
  <c r="O80"/>
  <c r="N80"/>
  <c r="N84"/>
  <c r="N93"/>
  <c r="N97"/>
  <c r="P101"/>
  <c r="N101"/>
  <c r="N107"/>
  <c r="P119"/>
  <c r="N119"/>
  <c r="O123"/>
  <c r="N123"/>
  <c r="N133"/>
  <c r="N137"/>
  <c r="O141"/>
  <c r="N141"/>
  <c r="N145"/>
  <c r="O149"/>
  <c r="N149"/>
  <c r="P153"/>
  <c r="N153"/>
  <c r="N157"/>
  <c r="P170"/>
  <c r="N170"/>
  <c r="P174"/>
  <c r="N174"/>
  <c r="O178"/>
  <c r="N178"/>
  <c r="N187"/>
  <c r="O191"/>
  <c r="N191"/>
  <c r="N195"/>
  <c r="P207"/>
  <c r="N207"/>
  <c r="O211"/>
  <c r="N211"/>
  <c r="P216"/>
  <c r="N216"/>
  <c r="P220"/>
  <c r="N220"/>
  <c r="N225"/>
  <c r="N229"/>
  <c r="P233"/>
  <c r="N233"/>
  <c r="O237"/>
  <c r="N237"/>
  <c r="O241"/>
  <c r="N241"/>
  <c r="N15"/>
  <c r="N41"/>
  <c r="N49"/>
  <c r="N59"/>
  <c r="N75"/>
  <c r="N83"/>
  <c r="P96"/>
  <c r="N96"/>
  <c r="N106"/>
  <c r="N122"/>
  <c r="N140"/>
  <c r="N152"/>
  <c r="N165"/>
  <c r="N186"/>
  <c r="N206"/>
  <c r="N236"/>
  <c r="O10"/>
  <c r="N10"/>
  <c r="N14"/>
  <c r="N22"/>
  <c r="N32"/>
  <c r="O36"/>
  <c r="N36"/>
  <c r="O40"/>
  <c r="N40"/>
  <c r="N48"/>
  <c r="N52"/>
  <c r="N62"/>
  <c r="N66"/>
  <c r="N70"/>
  <c r="N74"/>
  <c r="N78"/>
  <c r="P82"/>
  <c r="N82"/>
  <c r="N87"/>
  <c r="O91"/>
  <c r="N91"/>
  <c r="N95"/>
  <c r="N99"/>
  <c r="N103"/>
  <c r="P109"/>
  <c r="N109"/>
  <c r="N113"/>
  <c r="N117"/>
  <c r="N121"/>
  <c r="O125"/>
  <c r="N125"/>
  <c r="N129"/>
  <c r="O131"/>
  <c r="N131"/>
  <c r="N135"/>
  <c r="N139"/>
  <c r="N147"/>
  <c r="N151"/>
  <c r="N159"/>
  <c r="O164"/>
  <c r="N164"/>
  <c r="O168"/>
  <c r="N168"/>
  <c r="N172"/>
  <c r="N176"/>
  <c r="N182"/>
  <c r="N185"/>
  <c r="O193"/>
  <c r="N193"/>
  <c r="N198"/>
  <c r="N201"/>
  <c r="N205"/>
  <c r="O209"/>
  <c r="N209"/>
  <c r="O214"/>
  <c r="N214"/>
  <c r="N227"/>
  <c r="N231"/>
  <c r="N235"/>
  <c r="N239"/>
  <c r="O33"/>
  <c r="N33"/>
  <c r="N53"/>
  <c r="N67"/>
  <c r="N92"/>
  <c r="O104"/>
  <c r="N104"/>
  <c r="P118"/>
  <c r="N118"/>
  <c r="N162"/>
  <c r="N177"/>
  <c r="N194"/>
  <c r="N215"/>
  <c r="N224"/>
  <c r="N232"/>
  <c r="N9"/>
  <c r="N13"/>
  <c r="N17"/>
  <c r="N21"/>
  <c r="N31"/>
  <c r="N35"/>
  <c r="N39"/>
  <c r="O47"/>
  <c r="N47"/>
  <c r="N51"/>
  <c r="O55"/>
  <c r="N55"/>
  <c r="N61"/>
  <c r="N65"/>
  <c r="N69"/>
  <c r="N73"/>
  <c r="N77"/>
  <c r="N81"/>
  <c r="N85"/>
  <c r="N90"/>
  <c r="N94"/>
  <c r="N98"/>
  <c r="N102"/>
  <c r="N112"/>
  <c r="O116"/>
  <c r="N116"/>
  <c r="N120"/>
  <c r="N138"/>
  <c r="N142"/>
  <c r="N146"/>
  <c r="N150"/>
  <c r="N154"/>
  <c r="N158"/>
  <c r="N171"/>
  <c r="N179"/>
  <c r="N184"/>
  <c r="N192"/>
  <c r="N196"/>
  <c r="N200"/>
  <c r="N208"/>
  <c r="N212"/>
  <c r="O217"/>
  <c r="N217"/>
  <c r="N222"/>
  <c r="N226"/>
  <c r="P230"/>
  <c r="N230"/>
  <c r="O234"/>
  <c r="N234"/>
  <c r="N238"/>
  <c r="N242"/>
  <c r="N175"/>
  <c r="I12"/>
  <c r="I20"/>
  <c r="I43"/>
  <c r="I54"/>
  <c r="I60"/>
  <c r="I84"/>
  <c r="I133"/>
  <c r="I153"/>
  <c r="I170"/>
  <c r="I191"/>
  <c r="I195"/>
  <c r="I107"/>
  <c r="I137"/>
  <c r="I149"/>
  <c r="I178"/>
  <c r="I187"/>
  <c r="I216"/>
  <c r="I225"/>
  <c r="I237"/>
  <c r="K10"/>
  <c r="K22"/>
  <c r="K36"/>
  <c r="K57"/>
  <c r="K70"/>
  <c r="K91"/>
  <c r="K99"/>
  <c r="K109"/>
  <c r="K131"/>
  <c r="K168"/>
  <c r="K182"/>
  <c r="K214"/>
  <c r="K231"/>
  <c r="I9"/>
  <c r="I13"/>
  <c r="I17"/>
  <c r="I21"/>
  <c r="I31"/>
  <c r="I35"/>
  <c r="I39"/>
  <c r="I47"/>
  <c r="I51"/>
  <c r="I55"/>
  <c r="I61"/>
  <c r="I65"/>
  <c r="I73"/>
  <c r="I77"/>
  <c r="I81"/>
  <c r="I85"/>
  <c r="I90"/>
  <c r="I94"/>
  <c r="I98"/>
  <c r="I102"/>
  <c r="I112"/>
  <c r="I116"/>
  <c r="I120"/>
  <c r="I138"/>
  <c r="I142"/>
  <c r="I146"/>
  <c r="I154"/>
  <c r="I171"/>
  <c r="I175"/>
  <c r="I179"/>
  <c r="I184"/>
  <c r="I192"/>
  <c r="I200"/>
  <c r="I212"/>
  <c r="I217"/>
  <c r="I222"/>
  <c r="I226"/>
  <c r="I230"/>
  <c r="I234"/>
  <c r="I238"/>
  <c r="I242"/>
  <c r="K7"/>
  <c r="K15"/>
  <c r="K19"/>
  <c r="K23"/>
  <c r="K33"/>
  <c r="K37"/>
  <c r="K41"/>
  <c r="K45"/>
  <c r="K49"/>
  <c r="K59"/>
  <c r="K63"/>
  <c r="K67"/>
  <c r="K71"/>
  <c r="K83"/>
  <c r="K88"/>
  <c r="K92"/>
  <c r="K96"/>
  <c r="K100"/>
  <c r="K104"/>
  <c r="K110"/>
  <c r="K118"/>
  <c r="K126"/>
  <c r="K132"/>
  <c r="K136"/>
  <c r="K140"/>
  <c r="K152"/>
  <c r="K156"/>
  <c r="K162"/>
  <c r="K177"/>
  <c r="K186"/>
  <c r="K194"/>
  <c r="K202"/>
  <c r="K206"/>
  <c r="K215"/>
  <c r="K228"/>
  <c r="K232"/>
  <c r="K240"/>
  <c r="K48"/>
  <c r="K125"/>
  <c r="K201"/>
  <c r="I69"/>
  <c r="I158"/>
  <c r="I196"/>
  <c r="K11"/>
  <c r="K29"/>
  <c r="K53"/>
  <c r="K75"/>
  <c r="K106"/>
  <c r="K122"/>
  <c r="K144"/>
  <c r="K165"/>
  <c r="K169"/>
  <c r="K210"/>
  <c r="K219"/>
  <c r="K224"/>
  <c r="K236"/>
  <c r="I30"/>
  <c r="I38"/>
  <c r="I50"/>
  <c r="I72"/>
  <c r="I80"/>
  <c r="I119"/>
  <c r="I145"/>
  <c r="I220"/>
  <c r="I229"/>
  <c r="K14"/>
  <c r="K32"/>
  <c r="K40"/>
  <c r="K66"/>
  <c r="K74"/>
  <c r="K82"/>
  <c r="K113"/>
  <c r="K121"/>
  <c r="K129"/>
  <c r="K139"/>
  <c r="K151"/>
  <c r="K164"/>
  <c r="K176"/>
  <c r="K185"/>
  <c r="K198"/>
  <c r="K205"/>
  <c r="I11"/>
  <c r="I15"/>
  <c r="I23"/>
  <c r="I29"/>
  <c r="I33"/>
  <c r="I37"/>
  <c r="I41"/>
  <c r="I45"/>
  <c r="I49"/>
  <c r="I59"/>
  <c r="I63"/>
  <c r="I67"/>
  <c r="I71"/>
  <c r="I75"/>
  <c r="I88"/>
  <c r="I92"/>
  <c r="I100"/>
  <c r="I104"/>
  <c r="I106"/>
  <c r="I110"/>
  <c r="I118"/>
  <c r="I122"/>
  <c r="I126"/>
  <c r="I132"/>
  <c r="I136"/>
  <c r="I140"/>
  <c r="I144"/>
  <c r="I152"/>
  <c r="I156"/>
  <c r="I162"/>
  <c r="I165"/>
  <c r="I169"/>
  <c r="I177"/>
  <c r="I186"/>
  <c r="I194"/>
  <c r="I206"/>
  <c r="I210"/>
  <c r="I215"/>
  <c r="I219"/>
  <c r="I224"/>
  <c r="I228"/>
  <c r="I232"/>
  <c r="I236"/>
  <c r="I240"/>
  <c r="K9"/>
  <c r="K13"/>
  <c r="K17"/>
  <c r="K21"/>
  <c r="K31"/>
  <c r="K35"/>
  <c r="K47"/>
  <c r="K51"/>
  <c r="K55"/>
  <c r="K61"/>
  <c r="K65"/>
  <c r="K69"/>
  <c r="K73"/>
  <c r="K77"/>
  <c r="K81"/>
  <c r="K85"/>
  <c r="K90"/>
  <c r="K94"/>
  <c r="K98"/>
  <c r="K102"/>
  <c r="K112"/>
  <c r="K116"/>
  <c r="K120"/>
  <c r="K138"/>
  <c r="K142"/>
  <c r="K146"/>
  <c r="K150"/>
  <c r="K154"/>
  <c r="K158"/>
  <c r="K175"/>
  <c r="K179"/>
  <c r="K184"/>
  <c r="K192"/>
  <c r="K196"/>
  <c r="K208"/>
  <c r="K212"/>
  <c r="K217"/>
  <c r="K222"/>
  <c r="K226"/>
  <c r="K230"/>
  <c r="K234"/>
  <c r="K238"/>
  <c r="K103"/>
  <c r="K239"/>
  <c r="I7"/>
  <c r="I53"/>
  <c r="I202"/>
  <c r="K39"/>
  <c r="K171"/>
  <c r="K200"/>
  <c r="K242"/>
  <c r="I8"/>
  <c r="I16"/>
  <c r="I27"/>
  <c r="I34"/>
  <c r="I64"/>
  <c r="I76"/>
  <c r="I89"/>
  <c r="I101"/>
  <c r="I123"/>
  <c r="I174"/>
  <c r="I233"/>
  <c r="K18"/>
  <c r="K52"/>
  <c r="K62"/>
  <c r="K78"/>
  <c r="K95"/>
  <c r="K117"/>
  <c r="K135"/>
  <c r="K159"/>
  <c r="K172"/>
  <c r="K218"/>
  <c r="K227"/>
  <c r="K235"/>
  <c r="I10"/>
  <c r="I14"/>
  <c r="I18"/>
  <c r="I22"/>
  <c r="I32"/>
  <c r="I36"/>
  <c r="I40"/>
  <c r="I48"/>
  <c r="I52"/>
  <c r="I74"/>
  <c r="I78"/>
  <c r="I82"/>
  <c r="I87"/>
  <c r="I91"/>
  <c r="I95"/>
  <c r="I99"/>
  <c r="I103"/>
  <c r="I109"/>
  <c r="I113"/>
  <c r="I117"/>
  <c r="I121"/>
  <c r="I125"/>
  <c r="I131"/>
  <c r="I135"/>
  <c r="I139"/>
  <c r="I147"/>
  <c r="I151"/>
  <c r="I159"/>
  <c r="I164"/>
  <c r="I168"/>
  <c r="I176"/>
  <c r="I182"/>
  <c r="I193"/>
  <c r="I201"/>
  <c r="I205"/>
  <c r="I209"/>
  <c r="I218"/>
  <c r="I227"/>
  <c r="I239"/>
  <c r="K8"/>
  <c r="K12"/>
  <c r="K16"/>
  <c r="K20"/>
  <c r="K27"/>
  <c r="K30"/>
  <c r="K34"/>
  <c r="K38"/>
  <c r="K43"/>
  <c r="K46"/>
  <c r="K50"/>
  <c r="K54"/>
  <c r="K60"/>
  <c r="K64"/>
  <c r="K68"/>
  <c r="K72"/>
  <c r="K76"/>
  <c r="K80"/>
  <c r="K84"/>
  <c r="K89"/>
  <c r="K93"/>
  <c r="K97"/>
  <c r="K107"/>
  <c r="K119"/>
  <c r="K123"/>
  <c r="K133"/>
  <c r="K137"/>
  <c r="K141"/>
  <c r="K149"/>
  <c r="K153"/>
  <c r="K157"/>
  <c r="K170"/>
  <c r="K174"/>
  <c r="K178"/>
  <c r="K187"/>
  <c r="K191"/>
  <c r="K195"/>
  <c r="K207"/>
  <c r="K211"/>
  <c r="K216"/>
  <c r="K220"/>
  <c r="K225"/>
  <c r="K229"/>
  <c r="K233"/>
  <c r="K237"/>
  <c r="K241"/>
  <c r="K87"/>
  <c r="K147"/>
  <c r="K193"/>
  <c r="K209"/>
  <c r="I57"/>
  <c r="I62"/>
  <c r="I66"/>
  <c r="I70"/>
  <c r="I172"/>
  <c r="I198"/>
  <c r="I214"/>
  <c r="I231"/>
  <c r="I235"/>
  <c r="K101"/>
  <c r="K145"/>
  <c r="U165"/>
  <c r="Q44"/>
  <c r="Q28"/>
  <c r="O177"/>
  <c r="O121"/>
  <c r="P12"/>
  <c r="O215"/>
  <c r="P225"/>
  <c r="P45"/>
  <c r="P59"/>
  <c r="O206"/>
  <c r="P236"/>
  <c r="P87"/>
  <c r="O186"/>
  <c r="P205"/>
  <c r="P185"/>
  <c r="O185"/>
  <c r="P210"/>
  <c r="P85"/>
  <c r="P212"/>
  <c r="P73"/>
  <c r="P65"/>
  <c r="O226"/>
  <c r="O94"/>
  <c r="P102"/>
  <c r="P239"/>
  <c r="O219"/>
  <c r="O210"/>
  <c r="P198"/>
  <c r="P159"/>
  <c r="O135"/>
  <c r="O99"/>
  <c r="O48"/>
  <c r="O51"/>
  <c r="O39"/>
  <c r="O158"/>
  <c r="P19"/>
  <c r="P67"/>
  <c r="P93"/>
  <c r="O132"/>
  <c r="O162"/>
  <c r="O240"/>
  <c r="O16"/>
  <c r="O45"/>
  <c r="O142"/>
  <c r="O202"/>
  <c r="O228"/>
  <c r="O107"/>
  <c r="O152"/>
  <c r="P49"/>
  <c r="O53"/>
  <c r="P84"/>
  <c r="P144"/>
  <c r="O232"/>
  <c r="P77"/>
  <c r="P81"/>
  <c r="O205"/>
  <c r="P120"/>
  <c r="O238"/>
  <c r="O13"/>
  <c r="O17"/>
  <c r="O21"/>
  <c r="P66"/>
  <c r="P90"/>
  <c r="O235"/>
  <c r="P52"/>
  <c r="P184"/>
  <c r="O31"/>
  <c r="O61"/>
  <c r="O74"/>
  <c r="P98"/>
  <c r="P112"/>
  <c r="P117"/>
  <c r="P172"/>
  <c r="P192"/>
  <c r="O231"/>
  <c r="O208"/>
  <c r="O212"/>
  <c r="P218"/>
  <c r="P200"/>
  <c r="O196"/>
  <c r="J183"/>
  <c r="J163"/>
  <c r="P165"/>
  <c r="P156"/>
  <c r="J143"/>
  <c r="O146"/>
  <c r="P139"/>
  <c r="O138"/>
  <c r="P133"/>
  <c r="E130"/>
  <c r="P131"/>
  <c r="P129"/>
  <c r="P116"/>
  <c r="H105"/>
  <c r="H79"/>
  <c r="P83"/>
  <c r="J79"/>
  <c r="P75"/>
  <c r="P68"/>
  <c r="O70"/>
  <c r="O57"/>
  <c r="O63"/>
  <c r="J44"/>
  <c r="P47"/>
  <c r="P50"/>
  <c r="P30"/>
  <c r="P15"/>
  <c r="P23"/>
  <c r="J223"/>
  <c r="J56"/>
  <c r="H56"/>
  <c r="P38"/>
  <c r="P157"/>
  <c r="O195"/>
  <c r="P97"/>
  <c r="O60"/>
  <c r="O207"/>
  <c r="P9"/>
  <c r="O9"/>
  <c r="P22"/>
  <c r="P29"/>
  <c r="P32"/>
  <c r="P37"/>
  <c r="O11"/>
  <c r="O35"/>
  <c r="O29"/>
  <c r="O32"/>
  <c r="O37"/>
  <c r="P11"/>
  <c r="P14"/>
  <c r="P35"/>
  <c r="P18"/>
  <c r="E28"/>
  <c r="P41"/>
  <c r="O41"/>
  <c r="O14"/>
  <c r="O22"/>
  <c r="O18"/>
  <c r="J28"/>
  <c r="P113"/>
  <c r="P150"/>
  <c r="U53"/>
  <c r="Q79"/>
  <c r="E56"/>
  <c r="P76"/>
  <c r="P100"/>
  <c r="E105"/>
  <c r="P141"/>
  <c r="H223"/>
  <c r="O110"/>
  <c r="P7"/>
  <c r="P10"/>
  <c r="O12"/>
  <c r="O15"/>
  <c r="P16"/>
  <c r="O19"/>
  <c r="P20"/>
  <c r="O23"/>
  <c r="O27"/>
  <c r="H28"/>
  <c r="O30"/>
  <c r="P33"/>
  <c r="P36"/>
  <c r="P39"/>
  <c r="H44"/>
  <c r="O76"/>
  <c r="O100"/>
  <c r="O150"/>
  <c r="J199"/>
  <c r="E79"/>
  <c r="P110"/>
  <c r="P191"/>
  <c r="P62"/>
  <c r="P69"/>
  <c r="Q105"/>
  <c r="P103"/>
  <c r="P106"/>
  <c r="H163"/>
  <c r="O49"/>
  <c r="O113"/>
  <c r="P8"/>
  <c r="P13"/>
  <c r="P17"/>
  <c r="P21"/>
  <c r="P31"/>
  <c r="P34"/>
  <c r="P40"/>
  <c r="P43"/>
  <c r="E44"/>
  <c r="P46"/>
  <c r="P48"/>
  <c r="P51"/>
  <c r="O62"/>
  <c r="O69"/>
  <c r="O103"/>
  <c r="J105"/>
  <c r="O106"/>
  <c r="H130"/>
  <c r="P164"/>
  <c r="E163"/>
  <c r="P54"/>
  <c r="P71"/>
  <c r="P78"/>
  <c r="P89"/>
  <c r="P92"/>
  <c r="P95"/>
  <c r="P122"/>
  <c r="E143"/>
  <c r="P235"/>
  <c r="O54"/>
  <c r="O71"/>
  <c r="O78"/>
  <c r="O89"/>
  <c r="O92"/>
  <c r="O95"/>
  <c r="O122"/>
  <c r="J130"/>
  <c r="P136"/>
  <c r="P147"/>
  <c r="P169"/>
  <c r="P171"/>
  <c r="U175"/>
  <c r="Q199"/>
  <c r="Q223" s="1"/>
  <c r="P182"/>
  <c r="H183"/>
  <c r="P187"/>
  <c r="E183"/>
  <c r="P201"/>
  <c r="E199"/>
  <c r="P222"/>
  <c r="O59"/>
  <c r="O64"/>
  <c r="O66"/>
  <c r="O68"/>
  <c r="O72"/>
  <c r="O75"/>
  <c r="O81"/>
  <c r="O83"/>
  <c r="O85"/>
  <c r="O88"/>
  <c r="O97"/>
  <c r="O102"/>
  <c r="O109"/>
  <c r="O112"/>
  <c r="O117"/>
  <c r="O119"/>
  <c r="O126"/>
  <c r="O133"/>
  <c r="O136"/>
  <c r="H143"/>
  <c r="O147"/>
  <c r="O169"/>
  <c r="O171"/>
  <c r="O182"/>
  <c r="O187"/>
  <c r="O201"/>
  <c r="O222"/>
  <c r="P176"/>
  <c r="P194"/>
  <c r="P224"/>
  <c r="E223"/>
  <c r="P227"/>
  <c r="O52"/>
  <c r="P53"/>
  <c r="P55"/>
  <c r="P57"/>
  <c r="P61"/>
  <c r="P63"/>
  <c r="O65"/>
  <c r="O67"/>
  <c r="P70"/>
  <c r="O73"/>
  <c r="P74"/>
  <c r="O77"/>
  <c r="P80"/>
  <c r="O82"/>
  <c r="O84"/>
  <c r="O87"/>
  <c r="O90"/>
  <c r="P91"/>
  <c r="O93"/>
  <c r="P94"/>
  <c r="O96"/>
  <c r="O98"/>
  <c r="P99"/>
  <c r="O101"/>
  <c r="P104"/>
  <c r="P107"/>
  <c r="O118"/>
  <c r="O120"/>
  <c r="P121"/>
  <c r="P123"/>
  <c r="P125"/>
  <c r="O129"/>
  <c r="P132"/>
  <c r="O176"/>
  <c r="O194"/>
  <c r="O224"/>
  <c r="O227"/>
  <c r="P229"/>
  <c r="P242"/>
  <c r="H199"/>
  <c r="O229"/>
  <c r="O242"/>
  <c r="P137"/>
  <c r="O139"/>
  <c r="P140"/>
  <c r="O144"/>
  <c r="P145"/>
  <c r="P151"/>
  <c r="O153"/>
  <c r="P154"/>
  <c r="O156"/>
  <c r="O159"/>
  <c r="O165"/>
  <c r="O170"/>
  <c r="O172"/>
  <c r="O174"/>
  <c r="P175"/>
  <c r="P179"/>
  <c r="O184"/>
  <c r="O192"/>
  <c r="P195"/>
  <c r="O198"/>
  <c r="O200"/>
  <c r="P202"/>
  <c r="P209"/>
  <c r="P214"/>
  <c r="O216"/>
  <c r="O218"/>
  <c r="O220"/>
  <c r="O225"/>
  <c r="P228"/>
  <c r="O230"/>
  <c r="P231"/>
  <c r="O233"/>
  <c r="P234"/>
  <c r="O236"/>
  <c r="P238"/>
  <c r="O239"/>
  <c r="P240"/>
  <c r="P135"/>
  <c r="O137"/>
  <c r="P138"/>
  <c r="O140"/>
  <c r="P142"/>
  <c r="O145"/>
  <c r="P146"/>
  <c r="P149"/>
  <c r="O151"/>
  <c r="P152"/>
  <c r="O154"/>
  <c r="O157"/>
  <c r="P158"/>
  <c r="P162"/>
  <c r="P168"/>
  <c r="O175"/>
  <c r="P177"/>
  <c r="P178"/>
  <c r="O179"/>
  <c r="P186"/>
  <c r="P193"/>
  <c r="P196"/>
  <c r="P206"/>
  <c r="P208"/>
  <c r="P211"/>
  <c r="P215"/>
  <c r="P217"/>
  <c r="P219"/>
  <c r="P226"/>
  <c r="P232"/>
  <c r="P237"/>
  <c r="P241"/>
  <c r="G199" l="1"/>
  <c r="G79"/>
  <c r="G56"/>
  <c r="G44"/>
  <c r="G28"/>
  <c r="G163"/>
  <c r="G143"/>
  <c r="L6"/>
  <c r="M6" s="1"/>
  <c r="N6"/>
  <c r="I28"/>
  <c r="K28"/>
  <c r="G6"/>
  <c r="I143"/>
  <c r="K105"/>
  <c r="I130"/>
  <c r="K130"/>
  <c r="I199"/>
  <c r="K199"/>
  <c r="I223"/>
  <c r="K6"/>
  <c r="K56"/>
  <c r="I44"/>
  <c r="I105"/>
  <c r="K183"/>
  <c r="I183"/>
  <c r="I163"/>
  <c r="I56"/>
  <c r="K79"/>
  <c r="I79"/>
  <c r="K143"/>
  <c r="I6"/>
  <c r="K223"/>
  <c r="K44"/>
  <c r="K163"/>
  <c r="V217"/>
  <c r="M217"/>
  <c r="V119"/>
  <c r="M119"/>
  <c r="V15"/>
  <c r="M15"/>
  <c r="V20"/>
  <c r="M20"/>
  <c r="V17"/>
  <c r="M17"/>
  <c r="V113"/>
  <c r="M113"/>
  <c r="V122"/>
  <c r="M122"/>
  <c r="V207"/>
  <c r="M207"/>
  <c r="V103"/>
  <c r="M103"/>
  <c r="V39"/>
  <c r="M39"/>
  <c r="V84"/>
  <c r="M84"/>
  <c r="V68"/>
  <c r="M68"/>
  <c r="M242"/>
  <c r="V57"/>
  <c r="M57"/>
  <c r="V238"/>
  <c r="M238"/>
  <c r="V215"/>
  <c r="M215"/>
  <c r="V177"/>
  <c r="M177"/>
  <c r="V135"/>
  <c r="M135"/>
  <c r="V174"/>
  <c r="M174"/>
  <c r="V8"/>
  <c r="M8"/>
  <c r="V23"/>
  <c r="M23"/>
  <c r="V37"/>
  <c r="M37"/>
  <c r="V43"/>
  <c r="M43"/>
  <c r="V59"/>
  <c r="M59"/>
  <c r="V78"/>
  <c r="M78"/>
  <c r="V98"/>
  <c r="M98"/>
  <c r="V110"/>
  <c r="M110"/>
  <c r="V142"/>
  <c r="M142"/>
  <c r="V172"/>
  <c r="M172"/>
  <c r="V176"/>
  <c r="M176"/>
  <c r="V205"/>
  <c r="M205"/>
  <c r="V216"/>
  <c r="M216"/>
  <c r="V241"/>
  <c r="M241"/>
  <c r="V125"/>
  <c r="M125"/>
  <c r="V102"/>
  <c r="M102"/>
  <c r="V236"/>
  <c r="M236"/>
  <c r="V29"/>
  <c r="M29"/>
  <c r="V69"/>
  <c r="M69"/>
  <c r="V152"/>
  <c r="M152"/>
  <c r="V131"/>
  <c r="M131"/>
  <c r="V209"/>
  <c r="M209"/>
  <c r="V93"/>
  <c r="M93"/>
  <c r="V97"/>
  <c r="M97"/>
  <c r="V46"/>
  <c r="M46"/>
  <c r="V171"/>
  <c r="M171"/>
  <c r="V146"/>
  <c r="M146"/>
  <c r="V22"/>
  <c r="M22"/>
  <c r="V64"/>
  <c r="M64"/>
  <c r="V202"/>
  <c r="M202"/>
  <c r="V227"/>
  <c r="M227"/>
  <c r="V51"/>
  <c r="M51"/>
  <c r="V232"/>
  <c r="M232"/>
  <c r="V138"/>
  <c r="M138"/>
  <c r="V126"/>
  <c r="M126"/>
  <c r="V169"/>
  <c r="M169"/>
  <c r="V11"/>
  <c r="M11"/>
  <c r="V10"/>
  <c r="M10"/>
  <c r="V14"/>
  <c r="M14"/>
  <c r="V52"/>
  <c r="M52"/>
  <c r="V164"/>
  <c r="M164"/>
  <c r="V185"/>
  <c r="M185"/>
  <c r="V231"/>
  <c r="M231"/>
  <c r="V104"/>
  <c r="M104"/>
  <c r="V53"/>
  <c r="M53"/>
  <c r="V117"/>
  <c r="M117"/>
  <c r="V73"/>
  <c r="M73"/>
  <c r="V159"/>
  <c r="M159"/>
  <c r="V31"/>
  <c r="M31"/>
  <c r="V72"/>
  <c r="M72"/>
  <c r="V200"/>
  <c r="M200"/>
  <c r="V48"/>
  <c r="M48"/>
  <c r="V153"/>
  <c r="M153"/>
  <c r="V141"/>
  <c r="M141"/>
  <c r="V54"/>
  <c r="M54"/>
  <c r="V80"/>
  <c r="M80"/>
  <c r="V96"/>
  <c r="M96"/>
  <c r="V235"/>
  <c r="M235"/>
  <c r="V149"/>
  <c r="M149"/>
  <c r="V112"/>
  <c r="M112"/>
  <c r="V81"/>
  <c r="M81"/>
  <c r="V13"/>
  <c r="M13"/>
  <c r="V40"/>
  <c r="M40"/>
  <c r="V77"/>
  <c r="M77"/>
  <c r="V100"/>
  <c r="M100"/>
  <c r="V90"/>
  <c r="M90"/>
  <c r="V178"/>
  <c r="M178"/>
  <c r="V237"/>
  <c r="M237"/>
  <c r="V206"/>
  <c r="M206"/>
  <c r="V186"/>
  <c r="M186"/>
  <c r="V144"/>
  <c r="M144"/>
  <c r="V21"/>
  <c r="M21"/>
  <c r="V123"/>
  <c r="M123"/>
  <c r="V7"/>
  <c r="M7"/>
  <c r="V36"/>
  <c r="M36"/>
  <c r="V33"/>
  <c r="M33"/>
  <c r="V32"/>
  <c r="M32"/>
  <c r="V35"/>
  <c r="M35"/>
  <c r="V67"/>
  <c r="M67"/>
  <c r="V71"/>
  <c r="M71"/>
  <c r="V92"/>
  <c r="M92"/>
  <c r="V121"/>
  <c r="M121"/>
  <c r="V139"/>
  <c r="M139"/>
  <c r="V240"/>
  <c r="M240"/>
  <c r="V75"/>
  <c r="M75"/>
  <c r="V208"/>
  <c r="M208"/>
  <c r="V214"/>
  <c r="M214"/>
  <c r="V219"/>
  <c r="M219"/>
  <c r="V196"/>
  <c r="M196"/>
  <c r="V109"/>
  <c r="M109"/>
  <c r="M170"/>
  <c r="V194"/>
  <c r="M194"/>
  <c r="V154"/>
  <c r="V107"/>
  <c r="V120"/>
  <c r="V66"/>
  <c r="G34" i="30"/>
  <c r="I30"/>
  <c r="G33"/>
  <c r="I35"/>
  <c r="G25"/>
  <c r="I36"/>
  <c r="G31"/>
  <c r="G27"/>
  <c r="I26"/>
  <c r="I28"/>
  <c r="G35"/>
  <c r="G32"/>
  <c r="I31"/>
  <c r="G26"/>
  <c r="I27"/>
  <c r="I29"/>
  <c r="G30"/>
  <c r="I32"/>
  <c r="G36"/>
  <c r="I25"/>
  <c r="G28"/>
  <c r="G29"/>
  <c r="D31"/>
  <c r="I33"/>
  <c r="I34"/>
  <c r="V118" i="31"/>
  <c r="V228"/>
  <c r="V175"/>
  <c r="V210"/>
  <c r="V61"/>
  <c r="V156"/>
  <c r="V239"/>
  <c r="V229"/>
  <c r="V187"/>
  <c r="V106"/>
  <c r="V234"/>
  <c r="V95"/>
  <c r="V136"/>
  <c r="V226"/>
  <c r="V211"/>
  <c r="V201"/>
  <c r="V198"/>
  <c r="V193"/>
  <c r="V191"/>
  <c r="V157"/>
  <c r="V145"/>
  <c r="V101"/>
  <c r="V82"/>
  <c r="V99"/>
  <c r="V89"/>
  <c r="V76"/>
  <c r="V74"/>
  <c r="V70"/>
  <c r="V60"/>
  <c r="V49"/>
  <c r="V91"/>
  <c r="V147"/>
  <c r="V195"/>
  <c r="V87"/>
  <c r="V62"/>
  <c r="V150"/>
  <c r="V55"/>
  <c r="V133"/>
  <c r="V165"/>
  <c r="V179"/>
  <c r="V94"/>
  <c r="V65"/>
  <c r="V41"/>
  <c r="V224"/>
  <c r="V230"/>
  <c r="V222"/>
  <c r="V220"/>
  <c r="V182"/>
  <c r="V151"/>
  <c r="V137"/>
  <c r="V140"/>
  <c r="P130"/>
  <c r="O130"/>
  <c r="V132"/>
  <c r="V63"/>
  <c r="V34"/>
  <c r="V30"/>
  <c r="V12"/>
  <c r="V18"/>
  <c r="V9"/>
  <c r="V16"/>
  <c r="V27"/>
  <c r="L56"/>
  <c r="M56" s="1"/>
  <c r="V184"/>
  <c r="L79"/>
  <c r="M79" s="1"/>
  <c r="L143"/>
  <c r="M143" s="1"/>
  <c r="V88"/>
  <c r="V45"/>
  <c r="L223"/>
  <c r="M223" s="1"/>
  <c r="O105"/>
  <c r="P105"/>
  <c r="D30" i="30"/>
  <c r="L199" i="31"/>
  <c r="M199" s="1"/>
  <c r="V233"/>
  <c r="V192"/>
  <c r="L130"/>
  <c r="M130" s="1"/>
  <c r="L44"/>
  <c r="M44" s="1"/>
  <c r="O223"/>
  <c r="P223"/>
  <c r="D36" i="30"/>
  <c r="V50" i="31"/>
  <c r="V168"/>
  <c r="V158"/>
  <c r="O183"/>
  <c r="P183"/>
  <c r="D34" i="30"/>
  <c r="V83" i="31"/>
  <c r="D27" i="30"/>
  <c r="F27" s="1"/>
  <c r="O44" i="31"/>
  <c r="P44"/>
  <c r="D25" i="30"/>
  <c r="F25" s="1"/>
  <c r="O6" i="31"/>
  <c r="P6"/>
  <c r="V38"/>
  <c r="V218"/>
  <c r="V129"/>
  <c r="L163"/>
  <c r="M163" s="1"/>
  <c r="V116"/>
  <c r="O28"/>
  <c r="P28"/>
  <c r="D26" i="30"/>
  <c r="F26" s="1"/>
  <c r="V212" i="31"/>
  <c r="V162"/>
  <c r="O199"/>
  <c r="P199"/>
  <c r="D35" i="30"/>
  <c r="F35" s="1"/>
  <c r="O143" i="31"/>
  <c r="P143"/>
  <c r="D32" i="30"/>
  <c r="F32" s="1"/>
  <c r="O163" i="31"/>
  <c r="P163"/>
  <c r="D33" i="30"/>
  <c r="F33" s="1"/>
  <c r="V85" i="31"/>
  <c r="V47"/>
  <c r="P79"/>
  <c r="O79"/>
  <c r="D29" i="30"/>
  <c r="F29" s="1"/>
  <c r="O56" i="31"/>
  <c r="P56"/>
  <c r="D28" i="30"/>
  <c r="F28" s="1"/>
  <c r="L105" i="31"/>
  <c r="M105" s="1"/>
  <c r="L183"/>
  <c r="M183" s="1"/>
  <c r="V225"/>
  <c r="L28"/>
  <c r="M28" s="1"/>
  <c r="V19"/>
  <c r="K28" i="30" l="1"/>
  <c r="K29"/>
  <c r="K30"/>
  <c r="K36"/>
  <c r="L36" s="1"/>
  <c r="K32"/>
  <c r="L32" s="1"/>
  <c r="K27"/>
  <c r="L27" s="1"/>
  <c r="K31"/>
  <c r="K26"/>
  <c r="L26" s="1"/>
  <c r="K35"/>
  <c r="L35" s="1"/>
  <c r="K25"/>
  <c r="K33"/>
  <c r="L33" s="1"/>
  <c r="K34"/>
  <c r="M29"/>
  <c r="M26"/>
  <c r="M30"/>
  <c r="M35"/>
  <c r="M32"/>
  <c r="M28"/>
  <c r="M34"/>
  <c r="M33"/>
  <c r="I37"/>
  <c r="M25"/>
  <c r="N31"/>
  <c r="M31"/>
  <c r="M27"/>
  <c r="M36"/>
  <c r="G37"/>
  <c r="I8"/>
  <c r="J27"/>
  <c r="I17"/>
  <c r="J36"/>
  <c r="G14"/>
  <c r="H33"/>
  <c r="I12"/>
  <c r="J31"/>
  <c r="G12"/>
  <c r="H31"/>
  <c r="G15"/>
  <c r="H34"/>
  <c r="I6"/>
  <c r="J25"/>
  <c r="G11"/>
  <c r="H30"/>
  <c r="I15"/>
  <c r="J34"/>
  <c r="G9"/>
  <c r="H28"/>
  <c r="I13"/>
  <c r="J32"/>
  <c r="I10"/>
  <c r="J29"/>
  <c r="G7"/>
  <c r="H26"/>
  <c r="I16"/>
  <c r="J35"/>
  <c r="I11"/>
  <c r="J30"/>
  <c r="H27"/>
  <c r="H25"/>
  <c r="I14"/>
  <c r="J33"/>
  <c r="G10"/>
  <c r="H29"/>
  <c r="G13"/>
  <c r="H32"/>
  <c r="I7"/>
  <c r="J26"/>
  <c r="I9"/>
  <c r="J28"/>
  <c r="G17"/>
  <c r="H36"/>
  <c r="G16"/>
  <c r="H35"/>
  <c r="G8"/>
  <c r="O31"/>
  <c r="D12"/>
  <c r="G6"/>
  <c r="N56" i="31"/>
  <c r="N130"/>
  <c r="N223"/>
  <c r="N29" i="30"/>
  <c r="D10"/>
  <c r="F10" s="1"/>
  <c r="O29"/>
  <c r="N32"/>
  <c r="D13"/>
  <c r="F13" s="1"/>
  <c r="O32"/>
  <c r="N44" i="31"/>
  <c r="N199"/>
  <c r="N26" i="30"/>
  <c r="D7"/>
  <c r="F7" s="1"/>
  <c r="O26"/>
  <c r="N163" i="31"/>
  <c r="N33" i="30"/>
  <c r="D14"/>
  <c r="F14" s="1"/>
  <c r="O33"/>
  <c r="N35"/>
  <c r="D16"/>
  <c r="F16" s="1"/>
  <c r="O35"/>
  <c r="N27"/>
  <c r="D8"/>
  <c r="F8" s="1"/>
  <c r="O27"/>
  <c r="N79" i="31"/>
  <c r="N183"/>
  <c r="N143"/>
  <c r="D37" i="30"/>
  <c r="F37" s="1"/>
  <c r="N25"/>
  <c r="D6"/>
  <c r="F6" s="1"/>
  <c r="O25"/>
  <c r="N34"/>
  <c r="D15"/>
  <c r="O34"/>
  <c r="N36"/>
  <c r="D17"/>
  <c r="O36"/>
  <c r="N30"/>
  <c r="D11"/>
  <c r="O30"/>
  <c r="N28"/>
  <c r="D9"/>
  <c r="F9" s="1"/>
  <c r="O28"/>
  <c r="N105" i="31"/>
  <c r="N28"/>
  <c r="M6" i="30" l="1"/>
  <c r="M17"/>
  <c r="M8"/>
  <c r="M10"/>
  <c r="M9"/>
  <c r="M15"/>
  <c r="M13"/>
  <c r="L25"/>
  <c r="K37"/>
  <c r="L37" s="1"/>
  <c r="I18"/>
  <c r="M11"/>
  <c r="M16"/>
  <c r="M7"/>
  <c r="G18"/>
  <c r="M37"/>
  <c r="N12"/>
  <c r="M12"/>
  <c r="M14"/>
  <c r="L30"/>
  <c r="L31"/>
  <c r="H17"/>
  <c r="J7"/>
  <c r="H10"/>
  <c r="J11"/>
  <c r="H7"/>
  <c r="J13"/>
  <c r="J15"/>
  <c r="J6"/>
  <c r="H12"/>
  <c r="H14"/>
  <c r="J8"/>
  <c r="K9"/>
  <c r="L9" s="1"/>
  <c r="L28"/>
  <c r="H8"/>
  <c r="J37"/>
  <c r="H37"/>
  <c r="H16"/>
  <c r="J9"/>
  <c r="H13"/>
  <c r="J14"/>
  <c r="J16"/>
  <c r="J10"/>
  <c r="H9"/>
  <c r="H11"/>
  <c r="H15"/>
  <c r="J12"/>
  <c r="J17"/>
  <c r="K15"/>
  <c r="L15" s="1"/>
  <c r="L34"/>
  <c r="K10"/>
  <c r="L10" s="1"/>
  <c r="L29"/>
  <c r="H6"/>
  <c r="K7"/>
  <c r="L7" s="1"/>
  <c r="K8"/>
  <c r="L8" s="1"/>
  <c r="K12"/>
  <c r="L12" s="1"/>
  <c r="K6"/>
  <c r="K14"/>
  <c r="L14" s="1"/>
  <c r="K13"/>
  <c r="L13" s="1"/>
  <c r="O12"/>
  <c r="K11"/>
  <c r="L11" s="1"/>
  <c r="K17"/>
  <c r="L17" s="1"/>
  <c r="K16"/>
  <c r="L16" s="1"/>
  <c r="O37"/>
  <c r="N13"/>
  <c r="O13"/>
  <c r="N9"/>
  <c r="O9"/>
  <c r="N17"/>
  <c r="O17"/>
  <c r="N16"/>
  <c r="O16"/>
  <c r="N7"/>
  <c r="O7"/>
  <c r="N10"/>
  <c r="O10"/>
  <c r="N15"/>
  <c r="O15"/>
  <c r="N14"/>
  <c r="O14"/>
  <c r="N11"/>
  <c r="O11"/>
  <c r="N37"/>
  <c r="D18"/>
  <c r="F18" s="1"/>
  <c r="N6"/>
  <c r="O6"/>
  <c r="N8"/>
  <c r="O8"/>
  <c r="S242" i="16"/>
  <c r="Q242"/>
  <c r="U242" s="1"/>
  <c r="P242"/>
  <c r="O242"/>
  <c r="S241"/>
  <c r="R241"/>
  <c r="Q241"/>
  <c r="U241" s="1"/>
  <c r="P241"/>
  <c r="O241"/>
  <c r="S240"/>
  <c r="R240"/>
  <c r="Q240"/>
  <c r="U240" s="1"/>
  <c r="P240"/>
  <c r="O240"/>
  <c r="S239"/>
  <c r="R239"/>
  <c r="Q239"/>
  <c r="U239" s="1"/>
  <c r="P239"/>
  <c r="O239"/>
  <c r="M239"/>
  <c r="Q238"/>
  <c r="U238" s="1"/>
  <c r="P238"/>
  <c r="O238"/>
  <c r="Q237"/>
  <c r="U237" s="1"/>
  <c r="P237"/>
  <c r="O237"/>
  <c r="R236"/>
  <c r="Q236"/>
  <c r="U236" s="1"/>
  <c r="P236"/>
  <c r="O236"/>
  <c r="S235"/>
  <c r="R235"/>
  <c r="Q235"/>
  <c r="U235" s="1"/>
  <c r="P235"/>
  <c r="O235"/>
  <c r="M235"/>
  <c r="R234"/>
  <c r="Q234"/>
  <c r="U234" s="1"/>
  <c r="P234"/>
  <c r="O234"/>
  <c r="S233"/>
  <c r="R233"/>
  <c r="Q233"/>
  <c r="U233" s="1"/>
  <c r="P233"/>
  <c r="O233"/>
  <c r="M233"/>
  <c r="R232"/>
  <c r="Q232"/>
  <c r="U232" s="1"/>
  <c r="P232"/>
  <c r="O232"/>
  <c r="S231"/>
  <c r="R231"/>
  <c r="Q231"/>
  <c r="U231" s="1"/>
  <c r="P231"/>
  <c r="O231"/>
  <c r="M231"/>
  <c r="S230"/>
  <c r="R230"/>
  <c r="Q230"/>
  <c r="U230" s="1"/>
  <c r="P230"/>
  <c r="O230"/>
  <c r="S229"/>
  <c r="R229"/>
  <c r="Q229"/>
  <c r="U229" s="1"/>
  <c r="P229"/>
  <c r="O229"/>
  <c r="M229"/>
  <c r="R228"/>
  <c r="Q228"/>
  <c r="U228" s="1"/>
  <c r="P228"/>
  <c r="O228"/>
  <c r="S227"/>
  <c r="Q227"/>
  <c r="U227" s="1"/>
  <c r="P227"/>
  <c r="O227"/>
  <c r="S226"/>
  <c r="R226"/>
  <c r="Q226"/>
  <c r="U226" s="1"/>
  <c r="P226"/>
  <c r="O226"/>
  <c r="S225"/>
  <c r="Q225"/>
  <c r="U225" s="1"/>
  <c r="P225"/>
  <c r="O225"/>
  <c r="S224"/>
  <c r="R224"/>
  <c r="Q224"/>
  <c r="U224" s="1"/>
  <c r="P224"/>
  <c r="O224"/>
  <c r="Q222"/>
  <c r="U222" s="1"/>
  <c r="P222"/>
  <c r="O222"/>
  <c r="Q220"/>
  <c r="U220" s="1"/>
  <c r="P220"/>
  <c r="O220"/>
  <c r="R219"/>
  <c r="Q219"/>
  <c r="U219" s="1"/>
  <c r="P219"/>
  <c r="O219"/>
  <c r="R218"/>
  <c r="Q218"/>
  <c r="U218" s="1"/>
  <c r="P218"/>
  <c r="O218"/>
  <c r="M218"/>
  <c r="R217"/>
  <c r="Q217"/>
  <c r="U217" s="1"/>
  <c r="P217"/>
  <c r="O217"/>
  <c r="R216"/>
  <c r="Q216"/>
  <c r="U216" s="1"/>
  <c r="P216"/>
  <c r="O216"/>
  <c r="R215"/>
  <c r="Q215"/>
  <c r="U215" s="1"/>
  <c r="P215"/>
  <c r="O215"/>
  <c r="S214"/>
  <c r="R214"/>
  <c r="Q214"/>
  <c r="U214" s="1"/>
  <c r="P214"/>
  <c r="O214"/>
  <c r="S212"/>
  <c r="R212"/>
  <c r="Q212"/>
  <c r="U212" s="1"/>
  <c r="P212"/>
  <c r="O212"/>
  <c r="M212"/>
  <c r="R211"/>
  <c r="Q211"/>
  <c r="U211" s="1"/>
  <c r="P211"/>
  <c r="O211"/>
  <c r="R210"/>
  <c r="Q210"/>
  <c r="U210" s="1"/>
  <c r="P210"/>
  <c r="O210"/>
  <c r="M210"/>
  <c r="Q209"/>
  <c r="U209" s="1"/>
  <c r="P209"/>
  <c r="O209"/>
  <c r="Q208"/>
  <c r="U208" s="1"/>
  <c r="P208"/>
  <c r="O208"/>
  <c r="R207"/>
  <c r="Q207"/>
  <c r="U207" s="1"/>
  <c r="P207"/>
  <c r="O207"/>
  <c r="R206"/>
  <c r="Q206"/>
  <c r="U206" s="1"/>
  <c r="P206"/>
  <c r="O206"/>
  <c r="R205"/>
  <c r="Q205"/>
  <c r="U205" s="1"/>
  <c r="P205"/>
  <c r="O205"/>
  <c r="R202"/>
  <c r="Q202"/>
  <c r="U202" s="1"/>
  <c r="P202"/>
  <c r="O202"/>
  <c r="R201"/>
  <c r="Q201"/>
  <c r="U201" s="1"/>
  <c r="P201"/>
  <c r="O201"/>
  <c r="Q200"/>
  <c r="U200" s="1"/>
  <c r="P200"/>
  <c r="O200"/>
  <c r="S198"/>
  <c r="Q198"/>
  <c r="U198" s="1"/>
  <c r="P198"/>
  <c r="O198"/>
  <c r="R196"/>
  <c r="Q196"/>
  <c r="U196" s="1"/>
  <c r="P196"/>
  <c r="O196"/>
  <c r="S195"/>
  <c r="R195"/>
  <c r="Q195"/>
  <c r="U195" s="1"/>
  <c r="P195"/>
  <c r="O195"/>
  <c r="M195"/>
  <c r="R194"/>
  <c r="Q194"/>
  <c r="U194" s="1"/>
  <c r="P194"/>
  <c r="O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S186"/>
  <c r="R186"/>
  <c r="Q186"/>
  <c r="U186" s="1"/>
  <c r="P186"/>
  <c r="O186"/>
  <c r="M186"/>
  <c r="S185"/>
  <c r="R185"/>
  <c r="Q185"/>
  <c r="U185" s="1"/>
  <c r="P185"/>
  <c r="O185"/>
  <c r="S184"/>
  <c r="R184"/>
  <c r="Q184"/>
  <c r="U184" s="1"/>
  <c r="P184"/>
  <c r="O184"/>
  <c r="T183"/>
  <c r="D34" i="15"/>
  <c r="Q182" i="16"/>
  <c r="U182" s="1"/>
  <c r="P182"/>
  <c r="O182"/>
  <c r="S179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R175"/>
  <c r="R223" s="1"/>
  <c r="Q175"/>
  <c r="U175" s="1"/>
  <c r="P175"/>
  <c r="O175"/>
  <c r="S174"/>
  <c r="R174"/>
  <c r="Q174"/>
  <c r="U174" s="1"/>
  <c r="P174"/>
  <c r="O174"/>
  <c r="R172"/>
  <c r="Q172"/>
  <c r="U172" s="1"/>
  <c r="P172"/>
  <c r="O172"/>
  <c r="S171"/>
  <c r="R171"/>
  <c r="Q171"/>
  <c r="U171" s="1"/>
  <c r="P171"/>
  <c r="O171"/>
  <c r="S170"/>
  <c r="Q170"/>
  <c r="U170" s="1"/>
  <c r="P170"/>
  <c r="O170"/>
  <c r="S169"/>
  <c r="R169"/>
  <c r="Q169"/>
  <c r="U169" s="1"/>
  <c r="P169"/>
  <c r="O169"/>
  <c r="S168"/>
  <c r="R168"/>
  <c r="Q168"/>
  <c r="U168" s="1"/>
  <c r="P168"/>
  <c r="O168"/>
  <c r="S165"/>
  <c r="S183" s="1"/>
  <c r="R165"/>
  <c r="R183" s="1"/>
  <c r="Q165"/>
  <c r="Q183" s="1"/>
  <c r="P165"/>
  <c r="O165"/>
  <c r="S164"/>
  <c r="R164"/>
  <c r="Q164"/>
  <c r="U164" s="1"/>
  <c r="P164"/>
  <c r="O164"/>
  <c r="S162"/>
  <c r="Q162"/>
  <c r="U162" s="1"/>
  <c r="P162"/>
  <c r="O162"/>
  <c r="R159"/>
  <c r="Q159"/>
  <c r="U159" s="1"/>
  <c r="P159"/>
  <c r="O159"/>
  <c r="S158"/>
  <c r="Q158"/>
  <c r="U158" s="1"/>
  <c r="P158"/>
  <c r="O158"/>
  <c r="S157"/>
  <c r="R157"/>
  <c r="Q157"/>
  <c r="U157" s="1"/>
  <c r="P157"/>
  <c r="O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S151"/>
  <c r="R151"/>
  <c r="Q151"/>
  <c r="U151" s="1"/>
  <c r="P151"/>
  <c r="O151"/>
  <c r="R150"/>
  <c r="Q150"/>
  <c r="U150" s="1"/>
  <c r="P150"/>
  <c r="O150"/>
  <c r="S149"/>
  <c r="R149"/>
  <c r="Q149"/>
  <c r="U149" s="1"/>
  <c r="P149"/>
  <c r="O149"/>
  <c r="S147"/>
  <c r="R147"/>
  <c r="Q147"/>
  <c r="U147" s="1"/>
  <c r="P147"/>
  <c r="O147"/>
  <c r="S146"/>
  <c r="R146"/>
  <c r="Q146"/>
  <c r="U146" s="1"/>
  <c r="P146"/>
  <c r="O146"/>
  <c r="M146"/>
  <c r="S145"/>
  <c r="R145"/>
  <c r="Q145"/>
  <c r="U145" s="1"/>
  <c r="P145"/>
  <c r="O145"/>
  <c r="S144"/>
  <c r="R144"/>
  <c r="Q144"/>
  <c r="U144" s="1"/>
  <c r="P144"/>
  <c r="O144"/>
  <c r="Q142"/>
  <c r="U142" s="1"/>
  <c r="P142"/>
  <c r="O142"/>
  <c r="Q141"/>
  <c r="U141" s="1"/>
  <c r="P141"/>
  <c r="O141"/>
  <c r="R140"/>
  <c r="Q140"/>
  <c r="U140" s="1"/>
  <c r="P140"/>
  <c r="O140"/>
  <c r="S139"/>
  <c r="R139"/>
  <c r="Q139"/>
  <c r="U139" s="1"/>
  <c r="P139"/>
  <c r="O139"/>
  <c r="M139"/>
  <c r="R138"/>
  <c r="Q138"/>
  <c r="U138" s="1"/>
  <c r="P138"/>
  <c r="O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S131"/>
  <c r="R131"/>
  <c r="Q131"/>
  <c r="U131" s="1"/>
  <c r="P131"/>
  <c r="O131"/>
  <c r="T130"/>
  <c r="T143" s="1"/>
  <c r="T163" s="1"/>
  <c r="Q129"/>
  <c r="U129" s="1"/>
  <c r="P129"/>
  <c r="O129"/>
  <c r="R126"/>
  <c r="Q126"/>
  <c r="U126" s="1"/>
  <c r="P126"/>
  <c r="O126"/>
  <c r="S125"/>
  <c r="R125"/>
  <c r="Q125"/>
  <c r="U125" s="1"/>
  <c r="P125"/>
  <c r="O125"/>
  <c r="M125"/>
  <c r="R123"/>
  <c r="Q123"/>
  <c r="U123" s="1"/>
  <c r="P123"/>
  <c r="O123"/>
  <c r="R122"/>
  <c r="Q122"/>
  <c r="U122" s="1"/>
  <c r="P122"/>
  <c r="O122"/>
  <c r="R121"/>
  <c r="Q121"/>
  <c r="U121" s="1"/>
  <c r="P121"/>
  <c r="O121"/>
  <c r="S120"/>
  <c r="R120"/>
  <c r="Q120"/>
  <c r="U120" s="1"/>
  <c r="P120"/>
  <c r="O120"/>
  <c r="M120"/>
  <c r="R119"/>
  <c r="Q119"/>
  <c r="U119" s="1"/>
  <c r="P119"/>
  <c r="O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M116"/>
  <c r="S130"/>
  <c r="S143" s="1"/>
  <c r="S163" s="1"/>
  <c r="S113"/>
  <c r="R113"/>
  <c r="Q113"/>
  <c r="U113" s="1"/>
  <c r="P113"/>
  <c r="O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M109"/>
  <c r="R107"/>
  <c r="Q107"/>
  <c r="U107" s="1"/>
  <c r="P107"/>
  <c r="O107"/>
  <c r="R106"/>
  <c r="Q106"/>
  <c r="U106" s="1"/>
  <c r="P106"/>
  <c r="O106"/>
  <c r="T105"/>
  <c r="Q104"/>
  <c r="U104" s="1"/>
  <c r="P104"/>
  <c r="O104"/>
  <c r="S103"/>
  <c r="Q103"/>
  <c r="U103" s="1"/>
  <c r="P103"/>
  <c r="O103"/>
  <c r="S102"/>
  <c r="R102"/>
  <c r="Q102"/>
  <c r="U102" s="1"/>
  <c r="P102"/>
  <c r="O102"/>
  <c r="S101"/>
  <c r="Q101"/>
  <c r="U101" s="1"/>
  <c r="P101"/>
  <c r="O101"/>
  <c r="S100"/>
  <c r="R100"/>
  <c r="Q100"/>
  <c r="U100" s="1"/>
  <c r="P100"/>
  <c r="O100"/>
  <c r="M100"/>
  <c r="R99"/>
  <c r="Q99"/>
  <c r="U99" s="1"/>
  <c r="P99"/>
  <c r="O99"/>
  <c r="S98"/>
  <c r="R98"/>
  <c r="Q98"/>
  <c r="U98" s="1"/>
  <c r="P98"/>
  <c r="O98"/>
  <c r="M98"/>
  <c r="R97"/>
  <c r="Q97"/>
  <c r="U97" s="1"/>
  <c r="P97"/>
  <c r="O97"/>
  <c r="S96"/>
  <c r="Q96"/>
  <c r="U96" s="1"/>
  <c r="P96"/>
  <c r="O96"/>
  <c r="M96"/>
  <c r="S95"/>
  <c r="R95"/>
  <c r="Q95"/>
  <c r="U95" s="1"/>
  <c r="P95"/>
  <c r="O95"/>
  <c r="S94"/>
  <c r="Q94"/>
  <c r="U94" s="1"/>
  <c r="P94"/>
  <c r="O94"/>
  <c r="S93"/>
  <c r="R93"/>
  <c r="Q93"/>
  <c r="U93" s="1"/>
  <c r="P93"/>
  <c r="O93"/>
  <c r="S92"/>
  <c r="R92"/>
  <c r="Q92"/>
  <c r="U92" s="1"/>
  <c r="P92"/>
  <c r="O92"/>
  <c r="S91"/>
  <c r="Q91"/>
  <c r="U91" s="1"/>
  <c r="P91"/>
  <c r="O91"/>
  <c r="S90"/>
  <c r="R90"/>
  <c r="Q90"/>
  <c r="U90" s="1"/>
  <c r="P90"/>
  <c r="O90"/>
  <c r="S89"/>
  <c r="R89"/>
  <c r="Q89"/>
  <c r="U89" s="1"/>
  <c r="P89"/>
  <c r="O89"/>
  <c r="S88"/>
  <c r="R88"/>
  <c r="Q88"/>
  <c r="U88" s="1"/>
  <c r="P88"/>
  <c r="O88"/>
  <c r="M88"/>
  <c r="S87"/>
  <c r="Q87"/>
  <c r="U87" s="1"/>
  <c r="P87"/>
  <c r="O87"/>
  <c r="S85"/>
  <c r="Q85"/>
  <c r="U85" s="1"/>
  <c r="P85"/>
  <c r="O85"/>
  <c r="M85"/>
  <c r="S84"/>
  <c r="Q84"/>
  <c r="U84" s="1"/>
  <c r="P84"/>
  <c r="O84"/>
  <c r="S83"/>
  <c r="Q83"/>
  <c r="U83" s="1"/>
  <c r="P83"/>
  <c r="O83"/>
  <c r="S82"/>
  <c r="Q82"/>
  <c r="U82" s="1"/>
  <c r="P82"/>
  <c r="O82"/>
  <c r="S81"/>
  <c r="Q81"/>
  <c r="U81" s="1"/>
  <c r="P81"/>
  <c r="O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S76"/>
  <c r="R76"/>
  <c r="Q76"/>
  <c r="U76" s="1"/>
  <c r="P76"/>
  <c r="O76"/>
  <c r="M76"/>
  <c r="S75"/>
  <c r="R75"/>
  <c r="Q75"/>
  <c r="U75" s="1"/>
  <c r="P75"/>
  <c r="O75"/>
  <c r="S74"/>
  <c r="R74"/>
  <c r="Q74"/>
  <c r="U74" s="1"/>
  <c r="P74"/>
  <c r="O74"/>
  <c r="S73"/>
  <c r="R73"/>
  <c r="Q73"/>
  <c r="U73" s="1"/>
  <c r="P73"/>
  <c r="O73"/>
  <c r="M73"/>
  <c r="R72"/>
  <c r="Q72"/>
  <c r="U72" s="1"/>
  <c r="P72"/>
  <c r="O72"/>
  <c r="Q71"/>
  <c r="U71" s="1"/>
  <c r="P71"/>
  <c r="O71"/>
  <c r="R70"/>
  <c r="Q70"/>
  <c r="U70" s="1"/>
  <c r="P70"/>
  <c r="O70"/>
  <c r="M70"/>
  <c r="R69"/>
  <c r="Q69"/>
  <c r="U69" s="1"/>
  <c r="P69"/>
  <c r="O69"/>
  <c r="S68"/>
  <c r="R68"/>
  <c r="Q68"/>
  <c r="U68" s="1"/>
  <c r="P68"/>
  <c r="O68"/>
  <c r="R67"/>
  <c r="Q67"/>
  <c r="U67" s="1"/>
  <c r="P67"/>
  <c r="O67"/>
  <c r="M67"/>
  <c r="R66"/>
  <c r="Q66"/>
  <c r="U66" s="1"/>
  <c r="P66"/>
  <c r="O66"/>
  <c r="R65"/>
  <c r="Q65"/>
  <c r="U65" s="1"/>
  <c r="P65"/>
  <c r="O65"/>
  <c r="M65"/>
  <c r="R64"/>
  <c r="Q64"/>
  <c r="U64" s="1"/>
  <c r="P64"/>
  <c r="O64"/>
  <c r="S63"/>
  <c r="R63"/>
  <c r="Q63"/>
  <c r="U63" s="1"/>
  <c r="P63"/>
  <c r="O63"/>
  <c r="R62"/>
  <c r="Q62"/>
  <c r="U62" s="1"/>
  <c r="P62"/>
  <c r="O62"/>
  <c r="R61"/>
  <c r="Q61"/>
  <c r="U61" s="1"/>
  <c r="P61"/>
  <c r="O61"/>
  <c r="S60"/>
  <c r="R60"/>
  <c r="Q60"/>
  <c r="U60" s="1"/>
  <c r="P60"/>
  <c r="O60"/>
  <c r="R59"/>
  <c r="Q59"/>
  <c r="U59" s="1"/>
  <c r="P59"/>
  <c r="O59"/>
  <c r="S57"/>
  <c r="R57"/>
  <c r="Q57"/>
  <c r="U57" s="1"/>
  <c r="P57"/>
  <c r="O57"/>
  <c r="Q55"/>
  <c r="U55" s="1"/>
  <c r="P55"/>
  <c r="O55"/>
  <c r="R54"/>
  <c r="Q54"/>
  <c r="U54" s="1"/>
  <c r="P54"/>
  <c r="O54"/>
  <c r="R53"/>
  <c r="R79" s="1"/>
  <c r="Q53"/>
  <c r="Q79" s="1"/>
  <c r="P53"/>
  <c r="O53"/>
  <c r="M53"/>
  <c r="S52"/>
  <c r="R52"/>
  <c r="Q52"/>
  <c r="U52" s="1"/>
  <c r="P52"/>
  <c r="O52"/>
  <c r="S51"/>
  <c r="R51"/>
  <c r="Q51"/>
  <c r="U51" s="1"/>
  <c r="P51"/>
  <c r="O51"/>
  <c r="M51"/>
  <c r="R50"/>
  <c r="Q50"/>
  <c r="U50" s="1"/>
  <c r="P50"/>
  <c r="O50"/>
  <c r="S49"/>
  <c r="R49"/>
  <c r="Q49"/>
  <c r="U49" s="1"/>
  <c r="P49"/>
  <c r="O49"/>
  <c r="S48"/>
  <c r="R48"/>
  <c r="Q48"/>
  <c r="U48" s="1"/>
  <c r="P48"/>
  <c r="O48"/>
  <c r="R47"/>
  <c r="Q47"/>
  <c r="U47" s="1"/>
  <c r="P47"/>
  <c r="O47"/>
  <c r="R46"/>
  <c r="Q46"/>
  <c r="U46" s="1"/>
  <c r="P46"/>
  <c r="O46"/>
  <c r="R45"/>
  <c r="Q45"/>
  <c r="U45" s="1"/>
  <c r="P45"/>
  <c r="O45"/>
  <c r="T44"/>
  <c r="T56" s="1"/>
  <c r="T79" s="1"/>
  <c r="Q43"/>
  <c r="U43" s="1"/>
  <c r="P43"/>
  <c r="O43"/>
  <c r="Q41"/>
  <c r="U41" s="1"/>
  <c r="P41"/>
  <c r="O41"/>
  <c r="S40"/>
  <c r="R40"/>
  <c r="Q40"/>
  <c r="U40" s="1"/>
  <c r="P40"/>
  <c r="O40"/>
  <c r="S39"/>
  <c r="R39"/>
  <c r="Q39"/>
  <c r="U39" s="1"/>
  <c r="P39"/>
  <c r="O39"/>
  <c r="S38"/>
  <c r="R38"/>
  <c r="Q38"/>
  <c r="U38" s="1"/>
  <c r="P38"/>
  <c r="O38"/>
  <c r="S37"/>
  <c r="R37"/>
  <c r="Q37"/>
  <c r="U37" s="1"/>
  <c r="P37"/>
  <c r="O37"/>
  <c r="S36"/>
  <c r="Q36"/>
  <c r="U36" s="1"/>
  <c r="P36"/>
  <c r="O36"/>
  <c r="R35"/>
  <c r="Q35"/>
  <c r="U35" s="1"/>
  <c r="P35"/>
  <c r="O35"/>
  <c r="S34"/>
  <c r="R34"/>
  <c r="Q34"/>
  <c r="U34" s="1"/>
  <c r="P34"/>
  <c r="O34"/>
  <c r="M34"/>
  <c r="S33"/>
  <c r="S56" s="1"/>
  <c r="S79" s="1"/>
  <c r="R33"/>
  <c r="Q33"/>
  <c r="U33" s="1"/>
  <c r="P33"/>
  <c r="O33"/>
  <c r="R32"/>
  <c r="R56" s="1"/>
  <c r="Q32"/>
  <c r="P32"/>
  <c r="O32"/>
  <c r="S31"/>
  <c r="S44" s="1"/>
  <c r="R31"/>
  <c r="Q31"/>
  <c r="U31" s="1"/>
  <c r="P31"/>
  <c r="O31"/>
  <c r="R30"/>
  <c r="R44" s="1"/>
  <c r="Q30"/>
  <c r="U30" s="1"/>
  <c r="P30"/>
  <c r="O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S22"/>
  <c r="R22"/>
  <c r="Q22"/>
  <c r="U22" s="1"/>
  <c r="P22"/>
  <c r="O22"/>
  <c r="M22"/>
  <c r="S21"/>
  <c r="R21"/>
  <c r="Q21"/>
  <c r="U21" s="1"/>
  <c r="P21"/>
  <c r="O21"/>
  <c r="S20"/>
  <c r="R20"/>
  <c r="Q20"/>
  <c r="U20" s="1"/>
  <c r="P20"/>
  <c r="O20"/>
  <c r="S19"/>
  <c r="R19"/>
  <c r="Q19"/>
  <c r="U19" s="1"/>
  <c r="P19"/>
  <c r="O19"/>
  <c r="S18"/>
  <c r="R18"/>
  <c r="Q18"/>
  <c r="U18" s="1"/>
  <c r="P18"/>
  <c r="O18"/>
  <c r="S17"/>
  <c r="R17"/>
  <c r="Q17"/>
  <c r="U17" s="1"/>
  <c r="P17"/>
  <c r="O17"/>
  <c r="S16"/>
  <c r="R16"/>
  <c r="Q16"/>
  <c r="U16" s="1"/>
  <c r="P16"/>
  <c r="O16"/>
  <c r="S15"/>
  <c r="R15"/>
  <c r="Q15"/>
  <c r="U15" s="1"/>
  <c r="P15"/>
  <c r="O15"/>
  <c r="S14"/>
  <c r="R14"/>
  <c r="Q14"/>
  <c r="U14" s="1"/>
  <c r="P14"/>
  <c r="O14"/>
  <c r="S13"/>
  <c r="R13"/>
  <c r="R28" s="1"/>
  <c r="Q13"/>
  <c r="U13" s="1"/>
  <c r="P13"/>
  <c r="O13"/>
  <c r="S12"/>
  <c r="S28" s="1"/>
  <c r="Q12"/>
  <c r="U12" s="1"/>
  <c r="P12"/>
  <c r="O12"/>
  <c r="S11"/>
  <c r="R11"/>
  <c r="Q11"/>
  <c r="U11" s="1"/>
  <c r="P11"/>
  <c r="O11"/>
  <c r="M11"/>
  <c r="S10"/>
  <c r="Q10"/>
  <c r="U10" s="1"/>
  <c r="P10"/>
  <c r="O10"/>
  <c r="S9"/>
  <c r="Q9"/>
  <c r="U9" s="1"/>
  <c r="P9"/>
  <c r="O9"/>
  <c r="M9"/>
  <c r="S8"/>
  <c r="R8"/>
  <c r="Q8"/>
  <c r="U8" s="1"/>
  <c r="P8"/>
  <c r="O8"/>
  <c r="S7"/>
  <c r="R7"/>
  <c r="Q7"/>
  <c r="U7" s="1"/>
  <c r="P7"/>
  <c r="O7"/>
  <c r="T6"/>
  <c r="S6"/>
  <c r="R6"/>
  <c r="Q6"/>
  <c r="A21" i="15"/>
  <c r="A20"/>
  <c r="T223" i="16" l="1"/>
  <c r="T199"/>
  <c r="M144"/>
  <c r="M164"/>
  <c r="M184"/>
  <c r="M45"/>
  <c r="M57"/>
  <c r="M106"/>
  <c r="M131"/>
  <c r="M224"/>
  <c r="Q105"/>
  <c r="M7"/>
  <c r="M18" i="30"/>
  <c r="L6"/>
  <c r="K18"/>
  <c r="L18" s="1"/>
  <c r="J18"/>
  <c r="H18"/>
  <c r="V14" i="16"/>
  <c r="M14"/>
  <c r="V35"/>
  <c r="M35"/>
  <c r="V48"/>
  <c r="M48"/>
  <c r="V50"/>
  <c r="M50"/>
  <c r="M52"/>
  <c r="V63"/>
  <c r="M63"/>
  <c r="V68"/>
  <c r="M68"/>
  <c r="M119"/>
  <c r="V132"/>
  <c r="M132"/>
  <c r="V135"/>
  <c r="M135"/>
  <c r="M165"/>
  <c r="V192"/>
  <c r="M192"/>
  <c r="M208"/>
  <c r="V214"/>
  <c r="M214"/>
  <c r="V220"/>
  <c r="M220"/>
  <c r="V234"/>
  <c r="M234"/>
  <c r="V12"/>
  <c r="M12"/>
  <c r="M27"/>
  <c r="V36"/>
  <c r="M36"/>
  <c r="M40"/>
  <c r="V66"/>
  <c r="M66"/>
  <c r="M75"/>
  <c r="V77"/>
  <c r="M77"/>
  <c r="M78"/>
  <c r="V82"/>
  <c r="M82"/>
  <c r="V87"/>
  <c r="M87"/>
  <c r="V92"/>
  <c r="M92"/>
  <c r="V94"/>
  <c r="M94"/>
  <c r="V97"/>
  <c r="M97"/>
  <c r="V107"/>
  <c r="M107"/>
  <c r="V123"/>
  <c r="M123"/>
  <c r="V126"/>
  <c r="M126"/>
  <c r="V140"/>
  <c r="M140"/>
  <c r="M145"/>
  <c r="V147"/>
  <c r="M147"/>
  <c r="V152"/>
  <c r="M152"/>
  <c r="M157"/>
  <c r="V162"/>
  <c r="M162"/>
  <c r="M169"/>
  <c r="V174"/>
  <c r="M174"/>
  <c r="V182"/>
  <c r="M182"/>
  <c r="V185"/>
  <c r="M185"/>
  <c r="V187"/>
  <c r="M187"/>
  <c r="M193"/>
  <c r="M200"/>
  <c r="V201"/>
  <c r="M201"/>
  <c r="V206"/>
  <c r="M206"/>
  <c r="M211"/>
  <c r="M225"/>
  <c r="V230"/>
  <c r="M230"/>
  <c r="V232"/>
  <c r="M232"/>
  <c r="M238"/>
  <c r="V241"/>
  <c r="M241"/>
  <c r="V18"/>
  <c r="M18"/>
  <c r="M20"/>
  <c r="V55"/>
  <c r="M55"/>
  <c r="M72"/>
  <c r="V99"/>
  <c r="M99"/>
  <c r="V102"/>
  <c r="M102"/>
  <c r="V113"/>
  <c r="M113"/>
  <c r="M122"/>
  <c r="V129"/>
  <c r="M129"/>
  <c r="M149"/>
  <c r="V154"/>
  <c r="M154"/>
  <c r="V159"/>
  <c r="M159"/>
  <c r="V171"/>
  <c r="M171"/>
  <c r="V177"/>
  <c r="M177"/>
  <c r="V205"/>
  <c r="M205"/>
  <c r="V209"/>
  <c r="M209"/>
  <c r="V8"/>
  <c r="M8"/>
  <c r="V30"/>
  <c r="M30"/>
  <c r="M33"/>
  <c r="M39"/>
  <c r="V41"/>
  <c r="M41"/>
  <c r="V43"/>
  <c r="M43"/>
  <c r="V47"/>
  <c r="M47"/>
  <c r="V54"/>
  <c r="M54"/>
  <c r="M59"/>
  <c r="V62"/>
  <c r="M62"/>
  <c r="V74"/>
  <c r="M74"/>
  <c r="V84"/>
  <c r="M84"/>
  <c r="V93"/>
  <c r="M93"/>
  <c r="V101"/>
  <c r="M101"/>
  <c r="M104"/>
  <c r="V110"/>
  <c r="M110"/>
  <c r="V121"/>
  <c r="M121"/>
  <c r="V136"/>
  <c r="M136"/>
  <c r="M151"/>
  <c r="M156"/>
  <c r="V158"/>
  <c r="M158"/>
  <c r="V168"/>
  <c r="M168"/>
  <c r="M170"/>
  <c r="V175"/>
  <c r="M175"/>
  <c r="V194"/>
  <c r="M194"/>
  <c r="V198"/>
  <c r="M198"/>
  <c r="V216"/>
  <c r="M216"/>
  <c r="V236"/>
  <c r="M236"/>
  <c r="V240"/>
  <c r="M240"/>
  <c r="M242"/>
  <c r="M16"/>
  <c r="V29"/>
  <c r="M29"/>
  <c r="V31"/>
  <c r="M31"/>
  <c r="M38"/>
  <c r="M60"/>
  <c r="V71"/>
  <c r="M71"/>
  <c r="M81"/>
  <c r="M89"/>
  <c r="V91"/>
  <c r="M91"/>
  <c r="V176"/>
  <c r="M176"/>
  <c r="V178"/>
  <c r="M178"/>
  <c r="V179"/>
  <c r="M179"/>
  <c r="V217"/>
  <c r="M217"/>
  <c r="V222"/>
  <c r="M222"/>
  <c r="V227"/>
  <c r="M227"/>
  <c r="M237"/>
  <c r="M10"/>
  <c r="V13"/>
  <c r="M13"/>
  <c r="V15"/>
  <c r="M15"/>
  <c r="V17"/>
  <c r="M17"/>
  <c r="M19"/>
  <c r="V21"/>
  <c r="M21"/>
  <c r="V23"/>
  <c r="M23"/>
  <c r="M32"/>
  <c r="V37"/>
  <c r="M37"/>
  <c r="V46"/>
  <c r="M46"/>
  <c r="V49"/>
  <c r="M49"/>
  <c r="V61"/>
  <c r="M61"/>
  <c r="V64"/>
  <c r="M64"/>
  <c r="V69"/>
  <c r="M69"/>
  <c r="V80"/>
  <c r="M80"/>
  <c r="M83"/>
  <c r="V90"/>
  <c r="M90"/>
  <c r="M95"/>
  <c r="V103"/>
  <c r="M103"/>
  <c r="V112"/>
  <c r="M112"/>
  <c r="V117"/>
  <c r="M117"/>
  <c r="V133"/>
  <c r="M133"/>
  <c r="V138"/>
  <c r="M138"/>
  <c r="V141"/>
  <c r="M141"/>
  <c r="M142"/>
  <c r="M150"/>
  <c r="V172"/>
  <c r="M172"/>
  <c r="V196"/>
  <c r="M196"/>
  <c r="V202"/>
  <c r="M202"/>
  <c r="V207"/>
  <c r="M207"/>
  <c r="M215"/>
  <c r="M219"/>
  <c r="V226"/>
  <c r="M226"/>
  <c r="V228"/>
  <c r="M228"/>
  <c r="G28" i="15"/>
  <c r="Q130" i="16"/>
  <c r="Q143"/>
  <c r="Q163" s="1"/>
  <c r="V45"/>
  <c r="U165"/>
  <c r="Q223"/>
  <c r="V153"/>
  <c r="G27" i="15"/>
  <c r="O28" i="16"/>
  <c r="O79"/>
  <c r="G32" i="15"/>
  <c r="V131" i="16"/>
  <c r="G30" i="15"/>
  <c r="O105" i="16"/>
  <c r="I26" i="15"/>
  <c r="O56" i="16"/>
  <c r="I32" i="15"/>
  <c r="I25"/>
  <c r="I31"/>
  <c r="O143" i="16"/>
  <c r="I33" i="15"/>
  <c r="I35"/>
  <c r="G36"/>
  <c r="I28"/>
  <c r="G34"/>
  <c r="G35"/>
  <c r="O44" i="16"/>
  <c r="G26" i="15"/>
  <c r="G25"/>
  <c r="G31"/>
  <c r="G33"/>
  <c r="I27"/>
  <c r="I34"/>
  <c r="J34" s="1"/>
  <c r="I29"/>
  <c r="O183" i="16"/>
  <c r="G29" i="15"/>
  <c r="P6" i="16"/>
  <c r="I30" i="15"/>
  <c r="P130" i="16"/>
  <c r="I36" i="15"/>
  <c r="D30"/>
  <c r="V145" i="16"/>
  <c r="D28" i="15"/>
  <c r="F28" s="1"/>
  <c r="V40" i="16"/>
  <c r="V233"/>
  <c r="N18" i="30"/>
  <c r="O18"/>
  <c r="V22" i="16"/>
  <c r="Q56"/>
  <c r="U32"/>
  <c r="V116"/>
  <c r="V139"/>
  <c r="V210"/>
  <c r="V224"/>
  <c r="D25" i="15"/>
  <c r="V195" i="16"/>
  <c r="V229"/>
  <c r="V19"/>
  <c r="V149"/>
  <c r="V225"/>
  <c r="V208"/>
  <c r="V75"/>
  <c r="V219"/>
  <c r="V169"/>
  <c r="V51"/>
  <c r="V81"/>
  <c r="V98"/>
  <c r="V156"/>
  <c r="V237"/>
  <c r="V239"/>
  <c r="V215"/>
  <c r="V59"/>
  <c r="V104"/>
  <c r="V11"/>
  <c r="V89"/>
  <c r="V95"/>
  <c r="V16"/>
  <c r="V67"/>
  <c r="V106"/>
  <c r="V38"/>
  <c r="V60"/>
  <c r="V211"/>
  <c r="V10"/>
  <c r="V151"/>
  <c r="D32" i="15"/>
  <c r="V39" i="16"/>
  <c r="V157"/>
  <c r="D27" i="15"/>
  <c r="D31"/>
  <c r="D36"/>
  <c r="V27" i="16"/>
  <c r="P44"/>
  <c r="P163"/>
  <c r="D29" i="15"/>
  <c r="F29" s="1"/>
  <c r="V76" i="16"/>
  <c r="V78"/>
  <c r="V96"/>
  <c r="V137"/>
  <c r="P143"/>
  <c r="V150"/>
  <c r="V212"/>
  <c r="P223"/>
  <c r="V231"/>
  <c r="D33" i="15"/>
  <c r="V200" i="16"/>
  <c r="D26" i="15"/>
  <c r="D35"/>
  <c r="V122" i="16"/>
  <c r="V193"/>
  <c r="V83"/>
  <c r="V109"/>
  <c r="V142"/>
  <c r="V33"/>
  <c r="V52"/>
  <c r="V72"/>
  <c r="V238"/>
  <c r="V20"/>
  <c r="V119"/>
  <c r="V218"/>
  <c r="D15" i="15"/>
  <c r="Q44" i="16"/>
  <c r="P28"/>
  <c r="U53"/>
  <c r="P56"/>
  <c r="V85"/>
  <c r="V118"/>
  <c r="V144"/>
  <c r="V146"/>
  <c r="V164"/>
  <c r="V235"/>
  <c r="Q28"/>
  <c r="O223"/>
  <c r="P79"/>
  <c r="P183"/>
  <c r="V7"/>
  <c r="V9"/>
  <c r="V34"/>
  <c r="V65"/>
  <c r="V70"/>
  <c r="V73"/>
  <c r="V88"/>
  <c r="P105"/>
  <c r="V120"/>
  <c r="V125"/>
  <c r="V184"/>
  <c r="V186"/>
  <c r="V191"/>
  <c r="O6"/>
  <c r="O130"/>
  <c r="O163"/>
  <c r="K35" i="15" l="1"/>
  <c r="K29"/>
  <c r="K33"/>
  <c r="K31"/>
  <c r="K25"/>
  <c r="K30"/>
  <c r="K28"/>
  <c r="K26"/>
  <c r="K34"/>
  <c r="K36"/>
  <c r="K32"/>
  <c r="K27"/>
  <c r="H31"/>
  <c r="M32"/>
  <c r="M34"/>
  <c r="D7"/>
  <c r="M26"/>
  <c r="D12"/>
  <c r="M31"/>
  <c r="F30"/>
  <c r="M30"/>
  <c r="G37"/>
  <c r="F36"/>
  <c r="M36"/>
  <c r="D14"/>
  <c r="M33"/>
  <c r="D10"/>
  <c r="F10" s="1"/>
  <c r="M29"/>
  <c r="F35"/>
  <c r="M35"/>
  <c r="F25"/>
  <c r="M25"/>
  <c r="D9"/>
  <c r="F9" s="1"/>
  <c r="M28"/>
  <c r="I37"/>
  <c r="M27"/>
  <c r="V165" i="16"/>
  <c r="V32"/>
  <c r="J28" i="15"/>
  <c r="I11"/>
  <c r="J30"/>
  <c r="G7"/>
  <c r="H7" s="1"/>
  <c r="H26"/>
  <c r="G13"/>
  <c r="H32"/>
  <c r="J26"/>
  <c r="G10"/>
  <c r="H29"/>
  <c r="I10"/>
  <c r="J29"/>
  <c r="I8"/>
  <c r="J27"/>
  <c r="G16"/>
  <c r="H35"/>
  <c r="I6"/>
  <c r="J25"/>
  <c r="D13"/>
  <c r="F32"/>
  <c r="G15"/>
  <c r="H15" s="1"/>
  <c r="H34"/>
  <c r="G17"/>
  <c r="H36"/>
  <c r="I14"/>
  <c r="J33"/>
  <c r="I12"/>
  <c r="J31"/>
  <c r="I13"/>
  <c r="J32"/>
  <c r="I16"/>
  <c r="J35"/>
  <c r="G11"/>
  <c r="H30"/>
  <c r="I17"/>
  <c r="J36"/>
  <c r="G14"/>
  <c r="H14" s="1"/>
  <c r="H33"/>
  <c r="G6"/>
  <c r="H25"/>
  <c r="G8"/>
  <c r="H8" s="1"/>
  <c r="H27"/>
  <c r="G9"/>
  <c r="H9" s="1"/>
  <c r="H28"/>
  <c r="I15"/>
  <c r="J15" s="1"/>
  <c r="I7"/>
  <c r="G12"/>
  <c r="H12" s="1"/>
  <c r="I9"/>
  <c r="D16"/>
  <c r="D11"/>
  <c r="D6"/>
  <c r="V53" i="16"/>
  <c r="D8" i="15"/>
  <c r="D17"/>
  <c r="V100" i="16"/>
  <c r="D37" i="15"/>
  <c r="V57" i="16"/>
  <c r="H10" i="15" l="1"/>
  <c r="F37"/>
  <c r="J14"/>
  <c r="J7"/>
  <c r="J10"/>
  <c r="J9"/>
  <c r="I18"/>
  <c r="M14"/>
  <c r="M8"/>
  <c r="K37"/>
  <c r="M9"/>
  <c r="M10"/>
  <c r="M15"/>
  <c r="M7"/>
  <c r="F17"/>
  <c r="M17"/>
  <c r="F16"/>
  <c r="M16"/>
  <c r="F6"/>
  <c r="M6"/>
  <c r="D18"/>
  <c r="F11"/>
  <c r="M11"/>
  <c r="F13"/>
  <c r="M13"/>
  <c r="M12"/>
  <c r="G18"/>
  <c r="J12"/>
  <c r="M37"/>
  <c r="H6"/>
  <c r="J17"/>
  <c r="J16"/>
  <c r="H17"/>
  <c r="H16"/>
  <c r="K14"/>
  <c r="L33"/>
  <c r="K6"/>
  <c r="L25"/>
  <c r="K17"/>
  <c r="L17" s="1"/>
  <c r="L36"/>
  <c r="K11"/>
  <c r="L11" s="1"/>
  <c r="L30"/>
  <c r="J37"/>
  <c r="H13"/>
  <c r="J11"/>
  <c r="K16"/>
  <c r="L16" s="1"/>
  <c r="L35"/>
  <c r="K8"/>
  <c r="L8" s="1"/>
  <c r="L27"/>
  <c r="K15"/>
  <c r="L34"/>
  <c r="K9"/>
  <c r="L28"/>
  <c r="H37"/>
  <c r="K10"/>
  <c r="L29"/>
  <c r="K7"/>
  <c r="L26"/>
  <c r="K13"/>
  <c r="L13" s="1"/>
  <c r="L32"/>
  <c r="K12"/>
  <c r="L31"/>
  <c r="H11"/>
  <c r="J13"/>
  <c r="J6"/>
  <c r="J8"/>
  <c r="F18"/>
  <c r="L6" l="1"/>
  <c r="K18"/>
  <c r="L18" s="1"/>
  <c r="M18"/>
  <c r="L37"/>
  <c r="L12"/>
  <c r="L7"/>
  <c r="L15"/>
  <c r="L14"/>
  <c r="H18"/>
  <c r="L10"/>
  <c r="L9"/>
  <c r="J18"/>
  <c r="S242" i="14" l="1"/>
  <c r="Q242"/>
  <c r="U242" s="1"/>
  <c r="P242"/>
  <c r="O242"/>
  <c r="S241"/>
  <c r="R241"/>
  <c r="Q241"/>
  <c r="U241" s="1"/>
  <c r="P241"/>
  <c r="O241"/>
  <c r="M241"/>
  <c r="S240"/>
  <c r="R240"/>
  <c r="Q240"/>
  <c r="U240" s="1"/>
  <c r="P240"/>
  <c r="O240"/>
  <c r="M240"/>
  <c r="S239"/>
  <c r="R239"/>
  <c r="Q239"/>
  <c r="U239" s="1"/>
  <c r="P239"/>
  <c r="O239"/>
  <c r="M239"/>
  <c r="Q238"/>
  <c r="U238" s="1"/>
  <c r="P238"/>
  <c r="O238"/>
  <c r="Q237"/>
  <c r="U237" s="1"/>
  <c r="P237"/>
  <c r="O237"/>
  <c r="R236"/>
  <c r="Q236"/>
  <c r="U236" s="1"/>
  <c r="P236"/>
  <c r="O236"/>
  <c r="S235"/>
  <c r="R235"/>
  <c r="Q235"/>
  <c r="U235" s="1"/>
  <c r="P235"/>
  <c r="O235"/>
  <c r="M235"/>
  <c r="R234"/>
  <c r="Q234"/>
  <c r="U234" s="1"/>
  <c r="P234"/>
  <c r="O234"/>
  <c r="S233"/>
  <c r="R233"/>
  <c r="Q233"/>
  <c r="U233" s="1"/>
  <c r="P233"/>
  <c r="O233"/>
  <c r="R232"/>
  <c r="Q232"/>
  <c r="U232" s="1"/>
  <c r="P232"/>
  <c r="O232"/>
  <c r="M232"/>
  <c r="S231"/>
  <c r="R231"/>
  <c r="Q231"/>
  <c r="U231" s="1"/>
  <c r="P231"/>
  <c r="O231"/>
  <c r="S230"/>
  <c r="R230"/>
  <c r="Q230"/>
  <c r="U230" s="1"/>
  <c r="P230"/>
  <c r="O230"/>
  <c r="M230"/>
  <c r="S229"/>
  <c r="R229"/>
  <c r="Q229"/>
  <c r="U229" s="1"/>
  <c r="P229"/>
  <c r="O229"/>
  <c r="M229"/>
  <c r="R228"/>
  <c r="Q228"/>
  <c r="U228" s="1"/>
  <c r="P228"/>
  <c r="O228"/>
  <c r="S227"/>
  <c r="Q227"/>
  <c r="U227" s="1"/>
  <c r="P227"/>
  <c r="O227"/>
  <c r="M227"/>
  <c r="S226"/>
  <c r="R226"/>
  <c r="Q226"/>
  <c r="U226" s="1"/>
  <c r="P226"/>
  <c r="O226"/>
  <c r="M226"/>
  <c r="S225"/>
  <c r="Q225"/>
  <c r="U225" s="1"/>
  <c r="P225"/>
  <c r="O225"/>
  <c r="S224"/>
  <c r="R224"/>
  <c r="Q224"/>
  <c r="U224" s="1"/>
  <c r="P224"/>
  <c r="O224"/>
  <c r="Q222"/>
  <c r="U222" s="1"/>
  <c r="P222"/>
  <c r="O222"/>
  <c r="M222"/>
  <c r="Q220"/>
  <c r="U220" s="1"/>
  <c r="P220"/>
  <c r="O220"/>
  <c r="R219"/>
  <c r="Q219"/>
  <c r="U219" s="1"/>
  <c r="P219"/>
  <c r="O219"/>
  <c r="M219"/>
  <c r="R218"/>
  <c r="Q218"/>
  <c r="U218" s="1"/>
  <c r="P218"/>
  <c r="O218"/>
  <c r="M218"/>
  <c r="R217"/>
  <c r="Q217"/>
  <c r="U217" s="1"/>
  <c r="P217"/>
  <c r="O217"/>
  <c r="M217"/>
  <c r="R216"/>
  <c r="Q216"/>
  <c r="U216" s="1"/>
  <c r="P216"/>
  <c r="O216"/>
  <c r="R215"/>
  <c r="Q215"/>
  <c r="U215" s="1"/>
  <c r="P215"/>
  <c r="O215"/>
  <c r="M215"/>
  <c r="S214"/>
  <c r="R214"/>
  <c r="Q214"/>
  <c r="U214" s="1"/>
  <c r="P214"/>
  <c r="O214"/>
  <c r="M214"/>
  <c r="S212"/>
  <c r="R212"/>
  <c r="Q212"/>
  <c r="U212" s="1"/>
  <c r="P212"/>
  <c r="O212"/>
  <c r="M212"/>
  <c r="R211"/>
  <c r="Q211"/>
  <c r="U211" s="1"/>
  <c r="P211"/>
  <c r="O211"/>
  <c r="R210"/>
  <c r="Q210"/>
  <c r="U210" s="1"/>
  <c r="P210"/>
  <c r="O210"/>
  <c r="Q209"/>
  <c r="U209" s="1"/>
  <c r="P209"/>
  <c r="O209"/>
  <c r="M209"/>
  <c r="Q208"/>
  <c r="U208" s="1"/>
  <c r="P208"/>
  <c r="O208"/>
  <c r="M208"/>
  <c r="R207"/>
  <c r="Q207"/>
  <c r="U207" s="1"/>
  <c r="P207"/>
  <c r="O207"/>
  <c r="R206"/>
  <c r="Q206"/>
  <c r="U206" s="1"/>
  <c r="P206"/>
  <c r="O206"/>
  <c r="R205"/>
  <c r="Q205"/>
  <c r="U205" s="1"/>
  <c r="P205"/>
  <c r="O205"/>
  <c r="R202"/>
  <c r="Q202"/>
  <c r="U202" s="1"/>
  <c r="P202"/>
  <c r="O202"/>
  <c r="R201"/>
  <c r="Q201"/>
  <c r="U201" s="1"/>
  <c r="P201"/>
  <c r="O201"/>
  <c r="M201"/>
  <c r="Q200"/>
  <c r="U200" s="1"/>
  <c r="P200"/>
  <c r="O200"/>
  <c r="S198"/>
  <c r="Q198"/>
  <c r="U198" s="1"/>
  <c r="P198"/>
  <c r="O198"/>
  <c r="R196"/>
  <c r="Q196"/>
  <c r="U196" s="1"/>
  <c r="P196"/>
  <c r="O196"/>
  <c r="M196"/>
  <c r="S195"/>
  <c r="R195"/>
  <c r="Q195"/>
  <c r="U195" s="1"/>
  <c r="P195"/>
  <c r="O195"/>
  <c r="R194"/>
  <c r="Q194"/>
  <c r="U194" s="1"/>
  <c r="P194"/>
  <c r="O194"/>
  <c r="M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M187"/>
  <c r="S186"/>
  <c r="R186"/>
  <c r="Q186"/>
  <c r="U186" s="1"/>
  <c r="P186"/>
  <c r="O186"/>
  <c r="M186"/>
  <c r="S185"/>
  <c r="R185"/>
  <c r="Q185"/>
  <c r="U185" s="1"/>
  <c r="P185"/>
  <c r="O185"/>
  <c r="S184"/>
  <c r="R184"/>
  <c r="Q184"/>
  <c r="U184" s="1"/>
  <c r="P184"/>
  <c r="O184"/>
  <c r="T199"/>
  <c r="T223" s="1"/>
  <c r="Q182"/>
  <c r="U182" s="1"/>
  <c r="P182"/>
  <c r="O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R175"/>
  <c r="R199" s="1"/>
  <c r="R223" s="1"/>
  <c r="Q175"/>
  <c r="Q199" s="1"/>
  <c r="Q223" s="1"/>
  <c r="P175"/>
  <c r="O175"/>
  <c r="S174"/>
  <c r="R174"/>
  <c r="Q174"/>
  <c r="U174" s="1"/>
  <c r="P174"/>
  <c r="O174"/>
  <c r="M174"/>
  <c r="R172"/>
  <c r="Q172"/>
  <c r="U172" s="1"/>
  <c r="P172"/>
  <c r="O172"/>
  <c r="S171"/>
  <c r="R171"/>
  <c r="Q171"/>
  <c r="U171" s="1"/>
  <c r="P171"/>
  <c r="O171"/>
  <c r="S170"/>
  <c r="Q170"/>
  <c r="U170" s="1"/>
  <c r="P170"/>
  <c r="O170"/>
  <c r="S169"/>
  <c r="R169"/>
  <c r="Q169"/>
  <c r="U169" s="1"/>
  <c r="P169"/>
  <c r="O169"/>
  <c r="S168"/>
  <c r="R168"/>
  <c r="Q168"/>
  <c r="U168" s="1"/>
  <c r="P168"/>
  <c r="O168"/>
  <c r="S165"/>
  <c r="S183" s="1"/>
  <c r="R165"/>
  <c r="R183" s="1"/>
  <c r="Q165"/>
  <c r="P165"/>
  <c r="O165"/>
  <c r="S164"/>
  <c r="R164"/>
  <c r="Q164"/>
  <c r="U164" s="1"/>
  <c r="P164"/>
  <c r="O164"/>
  <c r="S162"/>
  <c r="Q162"/>
  <c r="U162" s="1"/>
  <c r="P162"/>
  <c r="O162"/>
  <c r="R159"/>
  <c r="Q159"/>
  <c r="U159" s="1"/>
  <c r="P159"/>
  <c r="O159"/>
  <c r="M159"/>
  <c r="S158"/>
  <c r="Q158"/>
  <c r="U158" s="1"/>
  <c r="P158"/>
  <c r="O158"/>
  <c r="M158"/>
  <c r="S157"/>
  <c r="R157"/>
  <c r="Q157"/>
  <c r="U157" s="1"/>
  <c r="P157"/>
  <c r="O157"/>
  <c r="M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M152"/>
  <c r="S151"/>
  <c r="R151"/>
  <c r="Q151"/>
  <c r="U151" s="1"/>
  <c r="P151"/>
  <c r="O151"/>
  <c r="R150"/>
  <c r="Q150"/>
  <c r="U150" s="1"/>
  <c r="P150"/>
  <c r="O150"/>
  <c r="M150"/>
  <c r="S149"/>
  <c r="R149"/>
  <c r="Q149"/>
  <c r="U149" s="1"/>
  <c r="P149"/>
  <c r="O149"/>
  <c r="M149"/>
  <c r="S147"/>
  <c r="R147"/>
  <c r="Q147"/>
  <c r="U147" s="1"/>
  <c r="P147"/>
  <c r="O147"/>
  <c r="M147"/>
  <c r="S146"/>
  <c r="R146"/>
  <c r="Q146"/>
  <c r="U146" s="1"/>
  <c r="P146"/>
  <c r="O146"/>
  <c r="M146"/>
  <c r="S145"/>
  <c r="R145"/>
  <c r="Q145"/>
  <c r="U145" s="1"/>
  <c r="P145"/>
  <c r="O145"/>
  <c r="M145"/>
  <c r="S144"/>
  <c r="R144"/>
  <c r="Q144"/>
  <c r="U144" s="1"/>
  <c r="P144"/>
  <c r="O144"/>
  <c r="Q142"/>
  <c r="U142" s="1"/>
  <c r="P142"/>
  <c r="O142"/>
  <c r="M142"/>
  <c r="Q141"/>
  <c r="U141" s="1"/>
  <c r="P141"/>
  <c r="O141"/>
  <c r="R140"/>
  <c r="Q140"/>
  <c r="U140" s="1"/>
  <c r="P140"/>
  <c r="O140"/>
  <c r="S139"/>
  <c r="R139"/>
  <c r="Q139"/>
  <c r="U139" s="1"/>
  <c r="P139"/>
  <c r="O139"/>
  <c r="M139"/>
  <c r="R138"/>
  <c r="Q138"/>
  <c r="U138" s="1"/>
  <c r="P138"/>
  <c r="O138"/>
  <c r="M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M132"/>
  <c r="S131"/>
  <c r="R131"/>
  <c r="Q131"/>
  <c r="U131" s="1"/>
  <c r="P131"/>
  <c r="O131"/>
  <c r="T130"/>
  <c r="T143" s="1"/>
  <c r="T163" s="1"/>
  <c r="Q129"/>
  <c r="U129" s="1"/>
  <c r="P129"/>
  <c r="O129"/>
  <c r="R126"/>
  <c r="Q126"/>
  <c r="U126" s="1"/>
  <c r="P126"/>
  <c r="O126"/>
  <c r="M126"/>
  <c r="S125"/>
  <c r="R125"/>
  <c r="Q125"/>
  <c r="U125" s="1"/>
  <c r="P125"/>
  <c r="O125"/>
  <c r="M125"/>
  <c r="R123"/>
  <c r="Q123"/>
  <c r="U123" s="1"/>
  <c r="P123"/>
  <c r="O123"/>
  <c r="M123"/>
  <c r="R122"/>
  <c r="Q122"/>
  <c r="U122" s="1"/>
  <c r="P122"/>
  <c r="O122"/>
  <c r="R121"/>
  <c r="Q121"/>
  <c r="U121" s="1"/>
  <c r="P121"/>
  <c r="O121"/>
  <c r="S120"/>
  <c r="R120"/>
  <c r="Q120"/>
  <c r="U120" s="1"/>
  <c r="P120"/>
  <c r="O120"/>
  <c r="M120"/>
  <c r="R119"/>
  <c r="Q119"/>
  <c r="U119" s="1"/>
  <c r="P119"/>
  <c r="O119"/>
  <c r="M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S130"/>
  <c r="S143" s="1"/>
  <c r="S163" s="1"/>
  <c r="Q130"/>
  <c r="S113"/>
  <c r="R113"/>
  <c r="Q113"/>
  <c r="U113" s="1"/>
  <c r="P113"/>
  <c r="O113"/>
  <c r="M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R107"/>
  <c r="Q107"/>
  <c r="U107" s="1"/>
  <c r="P107"/>
  <c r="O107"/>
  <c r="M107"/>
  <c r="R106"/>
  <c r="Q106"/>
  <c r="U106" s="1"/>
  <c r="P106"/>
  <c r="O106"/>
  <c r="T105"/>
  <c r="Q104"/>
  <c r="U104" s="1"/>
  <c r="P104"/>
  <c r="O104"/>
  <c r="S103"/>
  <c r="Q103"/>
  <c r="U103" s="1"/>
  <c r="P103"/>
  <c r="O103"/>
  <c r="S102"/>
  <c r="R102"/>
  <c r="Q102"/>
  <c r="U102" s="1"/>
  <c r="P102"/>
  <c r="O102"/>
  <c r="M102"/>
  <c r="S101"/>
  <c r="Q101"/>
  <c r="U101" s="1"/>
  <c r="P101"/>
  <c r="O101"/>
  <c r="S100"/>
  <c r="R100"/>
  <c r="Q100"/>
  <c r="U100" s="1"/>
  <c r="P100"/>
  <c r="O100"/>
  <c r="M100"/>
  <c r="R99"/>
  <c r="Q99"/>
  <c r="U99" s="1"/>
  <c r="P99"/>
  <c r="O99"/>
  <c r="M99"/>
  <c r="S98"/>
  <c r="R98"/>
  <c r="Q98"/>
  <c r="U98" s="1"/>
  <c r="P98"/>
  <c r="O98"/>
  <c r="M98"/>
  <c r="R97"/>
  <c r="Q97"/>
  <c r="U97" s="1"/>
  <c r="P97"/>
  <c r="O97"/>
  <c r="M97"/>
  <c r="S96"/>
  <c r="Q96"/>
  <c r="U96" s="1"/>
  <c r="P96"/>
  <c r="O96"/>
  <c r="M96"/>
  <c r="S95"/>
  <c r="R95"/>
  <c r="Q95"/>
  <c r="U95" s="1"/>
  <c r="P95"/>
  <c r="O95"/>
  <c r="M95"/>
  <c r="S94"/>
  <c r="Q94"/>
  <c r="U94" s="1"/>
  <c r="P94"/>
  <c r="O94"/>
  <c r="S93"/>
  <c r="R93"/>
  <c r="Q93"/>
  <c r="U93" s="1"/>
  <c r="P93"/>
  <c r="O93"/>
  <c r="M93"/>
  <c r="S92"/>
  <c r="R92"/>
  <c r="Q92"/>
  <c r="U92" s="1"/>
  <c r="P92"/>
  <c r="O92"/>
  <c r="S91"/>
  <c r="Q91"/>
  <c r="U91" s="1"/>
  <c r="P91"/>
  <c r="O91"/>
  <c r="M91"/>
  <c r="S90"/>
  <c r="R90"/>
  <c r="Q90"/>
  <c r="U90" s="1"/>
  <c r="P90"/>
  <c r="O90"/>
  <c r="M90"/>
  <c r="S89"/>
  <c r="R89"/>
  <c r="Q89"/>
  <c r="U89" s="1"/>
  <c r="P89"/>
  <c r="O89"/>
  <c r="M89"/>
  <c r="S88"/>
  <c r="R88"/>
  <c r="Q88"/>
  <c r="U88" s="1"/>
  <c r="P88"/>
  <c r="O88"/>
  <c r="M88"/>
  <c r="S87"/>
  <c r="Q87"/>
  <c r="U87" s="1"/>
  <c r="P87"/>
  <c r="O87"/>
  <c r="S85"/>
  <c r="Q85"/>
  <c r="U85" s="1"/>
  <c r="P85"/>
  <c r="O85"/>
  <c r="M85"/>
  <c r="S84"/>
  <c r="Q84"/>
  <c r="U84" s="1"/>
  <c r="P84"/>
  <c r="O84"/>
  <c r="S83"/>
  <c r="Q83"/>
  <c r="U83" s="1"/>
  <c r="P83"/>
  <c r="O83"/>
  <c r="S82"/>
  <c r="Q82"/>
  <c r="U82" s="1"/>
  <c r="P82"/>
  <c r="O82"/>
  <c r="M82"/>
  <c r="S81"/>
  <c r="Q81"/>
  <c r="U81" s="1"/>
  <c r="P81"/>
  <c r="O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M77"/>
  <c r="S76"/>
  <c r="R76"/>
  <c r="Q76"/>
  <c r="U76" s="1"/>
  <c r="P76"/>
  <c r="O76"/>
  <c r="S75"/>
  <c r="R75"/>
  <c r="Q75"/>
  <c r="U75" s="1"/>
  <c r="P75"/>
  <c r="O75"/>
  <c r="M75"/>
  <c r="S74"/>
  <c r="R74"/>
  <c r="Q74"/>
  <c r="U74" s="1"/>
  <c r="P74"/>
  <c r="O74"/>
  <c r="M74"/>
  <c r="S73"/>
  <c r="R73"/>
  <c r="Q73"/>
  <c r="U73" s="1"/>
  <c r="P73"/>
  <c r="O73"/>
  <c r="M73"/>
  <c r="R72"/>
  <c r="Q72"/>
  <c r="U72" s="1"/>
  <c r="P72"/>
  <c r="O72"/>
  <c r="M72"/>
  <c r="Q71"/>
  <c r="U71" s="1"/>
  <c r="P71"/>
  <c r="O71"/>
  <c r="M71"/>
  <c r="R70"/>
  <c r="Q70"/>
  <c r="U70" s="1"/>
  <c r="P70"/>
  <c r="O70"/>
  <c r="M70"/>
  <c r="R69"/>
  <c r="Q69"/>
  <c r="U69" s="1"/>
  <c r="P69"/>
  <c r="O69"/>
  <c r="M69"/>
  <c r="S68"/>
  <c r="R68"/>
  <c r="Q68"/>
  <c r="U68" s="1"/>
  <c r="P68"/>
  <c r="O68"/>
  <c r="M68"/>
  <c r="R67"/>
  <c r="Q67"/>
  <c r="U67" s="1"/>
  <c r="P67"/>
  <c r="O67"/>
  <c r="R66"/>
  <c r="Q66"/>
  <c r="U66" s="1"/>
  <c r="P66"/>
  <c r="O66"/>
  <c r="M66"/>
  <c r="R65"/>
  <c r="Q65"/>
  <c r="U65" s="1"/>
  <c r="P65"/>
  <c r="O65"/>
  <c r="M65"/>
  <c r="R64"/>
  <c r="Q64"/>
  <c r="U64" s="1"/>
  <c r="P64"/>
  <c r="O64"/>
  <c r="M64"/>
  <c r="S63"/>
  <c r="R63"/>
  <c r="Q63"/>
  <c r="U63" s="1"/>
  <c r="P63"/>
  <c r="O63"/>
  <c r="M63"/>
  <c r="R62"/>
  <c r="Q62"/>
  <c r="U62" s="1"/>
  <c r="P62"/>
  <c r="O62"/>
  <c r="R61"/>
  <c r="Q61"/>
  <c r="U61" s="1"/>
  <c r="P61"/>
  <c r="O61"/>
  <c r="S60"/>
  <c r="R60"/>
  <c r="Q60"/>
  <c r="U60" s="1"/>
  <c r="P60"/>
  <c r="O60"/>
  <c r="R59"/>
  <c r="Q59"/>
  <c r="U59" s="1"/>
  <c r="P59"/>
  <c r="O59"/>
  <c r="M59"/>
  <c r="S57"/>
  <c r="R57"/>
  <c r="Q57"/>
  <c r="U57" s="1"/>
  <c r="P57"/>
  <c r="O57"/>
  <c r="Q55"/>
  <c r="U55" s="1"/>
  <c r="P55"/>
  <c r="O55"/>
  <c r="R54"/>
  <c r="Q54"/>
  <c r="U54" s="1"/>
  <c r="P54"/>
  <c r="O54"/>
  <c r="M54"/>
  <c r="R53"/>
  <c r="R79" s="1"/>
  <c r="Q53"/>
  <c r="Q79" s="1"/>
  <c r="P53"/>
  <c r="O53"/>
  <c r="M53"/>
  <c r="S52"/>
  <c r="R52"/>
  <c r="Q52"/>
  <c r="U52" s="1"/>
  <c r="P52"/>
  <c r="O52"/>
  <c r="M52"/>
  <c r="S51"/>
  <c r="R51"/>
  <c r="Q51"/>
  <c r="U51" s="1"/>
  <c r="P51"/>
  <c r="O51"/>
  <c r="R50"/>
  <c r="Q50"/>
  <c r="U50" s="1"/>
  <c r="P50"/>
  <c r="O50"/>
  <c r="M50"/>
  <c r="S49"/>
  <c r="R49"/>
  <c r="Q49"/>
  <c r="U49" s="1"/>
  <c r="P49"/>
  <c r="O49"/>
  <c r="S48"/>
  <c r="R48"/>
  <c r="Q48"/>
  <c r="U48" s="1"/>
  <c r="P48"/>
  <c r="O48"/>
  <c r="M48"/>
  <c r="R47"/>
  <c r="Q47"/>
  <c r="U47" s="1"/>
  <c r="P47"/>
  <c r="O47"/>
  <c r="R46"/>
  <c r="Q46"/>
  <c r="U46" s="1"/>
  <c r="P46"/>
  <c r="O46"/>
  <c r="R45"/>
  <c r="Q45"/>
  <c r="U45" s="1"/>
  <c r="P45"/>
  <c r="O45"/>
  <c r="T56"/>
  <c r="T79" s="1"/>
  <c r="Q43"/>
  <c r="U43" s="1"/>
  <c r="P43"/>
  <c r="O43"/>
  <c r="M43"/>
  <c r="Q41"/>
  <c r="U41" s="1"/>
  <c r="P41"/>
  <c r="O41"/>
  <c r="S40"/>
  <c r="R40"/>
  <c r="Q40"/>
  <c r="U40" s="1"/>
  <c r="P40"/>
  <c r="O40"/>
  <c r="M40"/>
  <c r="S39"/>
  <c r="R39"/>
  <c r="Q39"/>
  <c r="U39" s="1"/>
  <c r="P39"/>
  <c r="O39"/>
  <c r="M39"/>
  <c r="S38"/>
  <c r="R38"/>
  <c r="Q38"/>
  <c r="U38" s="1"/>
  <c r="P38"/>
  <c r="O38"/>
  <c r="S37"/>
  <c r="R37"/>
  <c r="Q37"/>
  <c r="U37" s="1"/>
  <c r="P37"/>
  <c r="O37"/>
  <c r="M37"/>
  <c r="S36"/>
  <c r="Q36"/>
  <c r="U36" s="1"/>
  <c r="P36"/>
  <c r="O36"/>
  <c r="R35"/>
  <c r="Q35"/>
  <c r="U35" s="1"/>
  <c r="P35"/>
  <c r="O35"/>
  <c r="S34"/>
  <c r="R34"/>
  <c r="Q34"/>
  <c r="U34" s="1"/>
  <c r="P34"/>
  <c r="O34"/>
  <c r="M34"/>
  <c r="S33"/>
  <c r="S56" s="1"/>
  <c r="S79" s="1"/>
  <c r="R33"/>
  <c r="Q33"/>
  <c r="U33" s="1"/>
  <c r="P33"/>
  <c r="O33"/>
  <c r="M33"/>
  <c r="R32"/>
  <c r="R56" s="1"/>
  <c r="Q32"/>
  <c r="Q56" s="1"/>
  <c r="P32"/>
  <c r="O32"/>
  <c r="M32"/>
  <c r="S31"/>
  <c r="S44" s="1"/>
  <c r="R31"/>
  <c r="Q31"/>
  <c r="U31" s="1"/>
  <c r="P31"/>
  <c r="O31"/>
  <c r="M31"/>
  <c r="R30"/>
  <c r="R44" s="1"/>
  <c r="Q30"/>
  <c r="P30"/>
  <c r="O30"/>
  <c r="M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S22"/>
  <c r="R22"/>
  <c r="Q22"/>
  <c r="U22" s="1"/>
  <c r="P22"/>
  <c r="O22"/>
  <c r="S21"/>
  <c r="R21"/>
  <c r="Q21"/>
  <c r="U21" s="1"/>
  <c r="P21"/>
  <c r="O21"/>
  <c r="M21"/>
  <c r="S20"/>
  <c r="R20"/>
  <c r="Q20"/>
  <c r="U20" s="1"/>
  <c r="P20"/>
  <c r="O20"/>
  <c r="M20"/>
  <c r="S19"/>
  <c r="R19"/>
  <c r="Q19"/>
  <c r="U19" s="1"/>
  <c r="P19"/>
  <c r="O19"/>
  <c r="S18"/>
  <c r="R18"/>
  <c r="Q18"/>
  <c r="U18" s="1"/>
  <c r="P18"/>
  <c r="O18"/>
  <c r="S17"/>
  <c r="R17"/>
  <c r="Q17"/>
  <c r="U17" s="1"/>
  <c r="P17"/>
  <c r="O17"/>
  <c r="M17"/>
  <c r="S16"/>
  <c r="R16"/>
  <c r="Q16"/>
  <c r="U16" s="1"/>
  <c r="P16"/>
  <c r="O16"/>
  <c r="M16"/>
  <c r="S15"/>
  <c r="R15"/>
  <c r="Q15"/>
  <c r="U15" s="1"/>
  <c r="P15"/>
  <c r="O15"/>
  <c r="M15"/>
  <c r="S14"/>
  <c r="R14"/>
  <c r="Q14"/>
  <c r="U14" s="1"/>
  <c r="P14"/>
  <c r="O14"/>
  <c r="S13"/>
  <c r="R13"/>
  <c r="R28" s="1"/>
  <c r="Q13"/>
  <c r="U13" s="1"/>
  <c r="P13"/>
  <c r="O13"/>
  <c r="M13"/>
  <c r="S12"/>
  <c r="S28" s="1"/>
  <c r="Q12"/>
  <c r="U12" s="1"/>
  <c r="P12"/>
  <c r="O12"/>
  <c r="M12"/>
  <c r="S11"/>
  <c r="R11"/>
  <c r="Q11"/>
  <c r="U11" s="1"/>
  <c r="P11"/>
  <c r="O11"/>
  <c r="M11"/>
  <c r="S10"/>
  <c r="Q10"/>
  <c r="U10" s="1"/>
  <c r="P10"/>
  <c r="O10"/>
  <c r="M10"/>
  <c r="S9"/>
  <c r="Q9"/>
  <c r="U9" s="1"/>
  <c r="P9"/>
  <c r="O9"/>
  <c r="M9"/>
  <c r="S8"/>
  <c r="R8"/>
  <c r="Q8"/>
  <c r="U8" s="1"/>
  <c r="P8"/>
  <c r="O8"/>
  <c r="M8"/>
  <c r="S7"/>
  <c r="R7"/>
  <c r="Q7"/>
  <c r="U7" s="1"/>
  <c r="P7"/>
  <c r="O7"/>
  <c r="A21" i="13"/>
  <c r="A20"/>
  <c r="U30" i="14" l="1"/>
  <c r="V30" s="1"/>
  <c r="Q44"/>
  <c r="U165"/>
  <c r="V165" s="1"/>
  <c r="Q183"/>
  <c r="M57"/>
  <c r="M106"/>
  <c r="M131"/>
  <c r="M184"/>
  <c r="M144"/>
  <c r="M45"/>
  <c r="M80"/>
  <c r="M164"/>
  <c r="M224"/>
  <c r="M7"/>
  <c r="U32"/>
  <c r="V32" s="1"/>
  <c r="Q105"/>
  <c r="M18"/>
  <c r="M22"/>
  <c r="M51"/>
  <c r="M62"/>
  <c r="M84"/>
  <c r="M103"/>
  <c r="M112"/>
  <c r="M133"/>
  <c r="M136"/>
  <c r="M141"/>
  <c r="M169"/>
  <c r="M182"/>
  <c r="M192"/>
  <c r="M195"/>
  <c r="M225"/>
  <c r="M236"/>
  <c r="M14"/>
  <c r="M41"/>
  <c r="M61"/>
  <c r="M76"/>
  <c r="M83"/>
  <c r="M87"/>
  <c r="M92"/>
  <c r="M94"/>
  <c r="M109"/>
  <c r="M117"/>
  <c r="M162"/>
  <c r="M171"/>
  <c r="M176"/>
  <c r="M177"/>
  <c r="M178"/>
  <c r="M179"/>
  <c r="M198"/>
  <c r="M202"/>
  <c r="M207"/>
  <c r="M231"/>
  <c r="M233"/>
  <c r="M242"/>
  <c r="M19"/>
  <c r="M23"/>
  <c r="M36"/>
  <c r="M47"/>
  <c r="M55"/>
  <c r="M67"/>
  <c r="M78"/>
  <c r="M116"/>
  <c r="M122"/>
  <c r="M129"/>
  <c r="M135"/>
  <c r="M140"/>
  <c r="M154"/>
  <c r="M165"/>
  <c r="M168"/>
  <c r="M170"/>
  <c r="M175"/>
  <c r="M206"/>
  <c r="M211"/>
  <c r="M220"/>
  <c r="M27"/>
  <c r="M29"/>
  <c r="M35"/>
  <c r="M38"/>
  <c r="M46"/>
  <c r="M49"/>
  <c r="M60"/>
  <c r="M81"/>
  <c r="M101"/>
  <c r="M104"/>
  <c r="M110"/>
  <c r="M121"/>
  <c r="M151"/>
  <c r="M156"/>
  <c r="M172"/>
  <c r="V185"/>
  <c r="M185"/>
  <c r="M193"/>
  <c r="M200"/>
  <c r="M205"/>
  <c r="M210"/>
  <c r="M216"/>
  <c r="M228"/>
  <c r="M234"/>
  <c r="M237"/>
  <c r="M238"/>
  <c r="V74"/>
  <c r="V41"/>
  <c r="U53"/>
  <c r="G31" i="13"/>
  <c r="I27"/>
  <c r="G29"/>
  <c r="I33"/>
  <c r="G27"/>
  <c r="I28"/>
  <c r="D29"/>
  <c r="G33"/>
  <c r="I35"/>
  <c r="I25"/>
  <c r="G28"/>
  <c r="I32"/>
  <c r="G35"/>
  <c r="K35" s="1"/>
  <c r="P199" i="14"/>
  <c r="G26" i="13"/>
  <c r="D27"/>
  <c r="I34"/>
  <c r="G25"/>
  <c r="I26"/>
  <c r="G32"/>
  <c r="G34"/>
  <c r="I30"/>
  <c r="I36"/>
  <c r="D33"/>
  <c r="F33" s="1"/>
  <c r="I29"/>
  <c r="G30"/>
  <c r="I31"/>
  <c r="G36"/>
  <c r="V226" i="14"/>
  <c r="V194"/>
  <c r="V158"/>
  <c r="V19"/>
  <c r="V43"/>
  <c r="V146"/>
  <c r="V59"/>
  <c r="V107"/>
  <c r="V149"/>
  <c r="V82"/>
  <c r="V89"/>
  <c r="V95"/>
  <c r="V63"/>
  <c r="V64"/>
  <c r="V52"/>
  <c r="V11"/>
  <c r="V112"/>
  <c r="V29"/>
  <c r="V36"/>
  <c r="V62"/>
  <c r="V98"/>
  <c r="V164"/>
  <c r="U175"/>
  <c r="V175" s="1"/>
  <c r="V231"/>
  <c r="V241"/>
  <c r="V207"/>
  <c r="V60"/>
  <c r="V135"/>
  <c r="V195"/>
  <c r="V49"/>
  <c r="V23"/>
  <c r="V46"/>
  <c r="V76"/>
  <c r="V141"/>
  <c r="Q143"/>
  <c r="Q163" s="1"/>
  <c r="V153"/>
  <c r="V81"/>
  <c r="V218"/>
  <c r="V27"/>
  <c r="V50"/>
  <c r="V122"/>
  <c r="V154"/>
  <c r="V236"/>
  <c r="V37"/>
  <c r="V38"/>
  <c r="V51"/>
  <c r="V93"/>
  <c r="V212"/>
  <c r="D30" i="13"/>
  <c r="V40" i="14"/>
  <c r="V68"/>
  <c r="V85"/>
  <c r="V106"/>
  <c r="V131"/>
  <c r="V145"/>
  <c r="V162"/>
  <c r="V177"/>
  <c r="V200"/>
  <c r="V217"/>
  <c r="V237"/>
  <c r="V15"/>
  <c r="V31"/>
  <c r="V48"/>
  <c r="V66"/>
  <c r="V87"/>
  <c r="V94"/>
  <c r="V139"/>
  <c r="V168"/>
  <c r="V174"/>
  <c r="V227"/>
  <c r="V228"/>
  <c r="V169"/>
  <c r="V20"/>
  <c r="V67"/>
  <c r="V104"/>
  <c r="V113"/>
  <c r="V138"/>
  <c r="V144"/>
  <c r="V151"/>
  <c r="V157"/>
  <c r="V187"/>
  <c r="V198"/>
  <c r="O199"/>
  <c r="O105"/>
  <c r="P130"/>
  <c r="D36" i="13"/>
  <c r="V22" i="14"/>
  <c r="V71"/>
  <c r="V83"/>
  <c r="V84"/>
  <c r="V119"/>
  <c r="V156"/>
  <c r="V179"/>
  <c r="O28"/>
  <c r="O56"/>
  <c r="V233"/>
  <c r="D35" i="13"/>
  <c r="V10" i="14"/>
  <c r="V17"/>
  <c r="V21"/>
  <c r="V33"/>
  <c r="V72"/>
  <c r="V100"/>
  <c r="V101"/>
  <c r="V118"/>
  <c r="V126"/>
  <c r="V201"/>
  <c r="V222"/>
  <c r="P223"/>
  <c r="V225"/>
  <c r="V239"/>
  <c r="D31" i="13"/>
  <c r="V18" i="14"/>
  <c r="D25" i="13"/>
  <c r="V47" i="14"/>
  <c r="V92"/>
  <c r="V110"/>
  <c r="V136"/>
  <c r="V193"/>
  <c r="V211"/>
  <c r="D28" i="13"/>
  <c r="D32"/>
  <c r="F32" s="1"/>
  <c r="V8" i="14"/>
  <c r="V80"/>
  <c r="V103"/>
  <c r="V116"/>
  <c r="V133"/>
  <c r="P143"/>
  <c r="V172"/>
  <c r="V210"/>
  <c r="V235"/>
  <c r="P56"/>
  <c r="V55"/>
  <c r="V13"/>
  <c r="V16"/>
  <c r="V39"/>
  <c r="V45"/>
  <c r="V69"/>
  <c r="V91"/>
  <c r="V96"/>
  <c r="V117"/>
  <c r="V123"/>
  <c r="V132"/>
  <c r="V137"/>
  <c r="V142"/>
  <c r="V147"/>
  <c r="V196"/>
  <c r="V209"/>
  <c r="V215"/>
  <c r="V216"/>
  <c r="V229"/>
  <c r="V240"/>
  <c r="D34" i="13"/>
  <c r="P28" i="14"/>
  <c r="D26" i="13"/>
  <c r="V12" i="14"/>
  <c r="V102"/>
  <c r="V208"/>
  <c r="V234"/>
  <c r="V7"/>
  <c r="V99"/>
  <c r="V232"/>
  <c r="V9"/>
  <c r="V54"/>
  <c r="V57"/>
  <c r="V192"/>
  <c r="V238"/>
  <c r="V61"/>
  <c r="V109"/>
  <c r="V140"/>
  <c r="V171"/>
  <c r="V182"/>
  <c r="V202"/>
  <c r="V206"/>
  <c r="V220"/>
  <c r="V230"/>
  <c r="V65"/>
  <c r="V90"/>
  <c r="V34"/>
  <c r="V186"/>
  <c r="V191"/>
  <c r="V214"/>
  <c r="V78"/>
  <c r="V178"/>
  <c r="V219"/>
  <c r="V125"/>
  <c r="V152"/>
  <c r="V70"/>
  <c r="V184"/>
  <c r="V75"/>
  <c r="V73"/>
  <c r="V77"/>
  <c r="V88"/>
  <c r="V120"/>
  <c r="V14"/>
  <c r="V35"/>
  <c r="V121"/>
  <c r="V129"/>
  <c r="V176"/>
  <c r="V205"/>
  <c r="O223"/>
  <c r="V97"/>
  <c r="V150"/>
  <c r="V159"/>
  <c r="O143"/>
  <c r="Q28"/>
  <c r="O130"/>
  <c r="P105"/>
  <c r="K34" i="13" l="1"/>
  <c r="K33"/>
  <c r="K30"/>
  <c r="K36"/>
  <c r="K28"/>
  <c r="K27"/>
  <c r="K32"/>
  <c r="K25"/>
  <c r="K26"/>
  <c r="K29"/>
  <c r="K31"/>
  <c r="M25"/>
  <c r="F25"/>
  <c r="M28"/>
  <c r="M36"/>
  <c r="M32"/>
  <c r="M30"/>
  <c r="D12"/>
  <c r="M31"/>
  <c r="D14"/>
  <c r="F14" s="1"/>
  <c r="M33"/>
  <c r="I37"/>
  <c r="D16"/>
  <c r="M35"/>
  <c r="M29"/>
  <c r="D7"/>
  <c r="M26"/>
  <c r="D15"/>
  <c r="M34"/>
  <c r="D8"/>
  <c r="M27"/>
  <c r="G37"/>
  <c r="I12"/>
  <c r="J31"/>
  <c r="I17"/>
  <c r="J36"/>
  <c r="I16"/>
  <c r="J35"/>
  <c r="G8"/>
  <c r="H27"/>
  <c r="G6"/>
  <c r="H25"/>
  <c r="G11"/>
  <c r="H30"/>
  <c r="I11"/>
  <c r="J30"/>
  <c r="I9"/>
  <c r="J28"/>
  <c r="I14"/>
  <c r="J33"/>
  <c r="G12"/>
  <c r="H31"/>
  <c r="H36"/>
  <c r="H33"/>
  <c r="G13"/>
  <c r="H32"/>
  <c r="G16"/>
  <c r="H35"/>
  <c r="G9"/>
  <c r="H28"/>
  <c r="I8"/>
  <c r="J27"/>
  <c r="I10"/>
  <c r="J29"/>
  <c r="G15"/>
  <c r="H15" s="1"/>
  <c r="H34"/>
  <c r="I7"/>
  <c r="J26"/>
  <c r="I15"/>
  <c r="J34"/>
  <c r="I13"/>
  <c r="J32"/>
  <c r="G10"/>
  <c r="H29"/>
  <c r="H26"/>
  <c r="J25"/>
  <c r="V53" i="14"/>
  <c r="G14" i="13"/>
  <c r="D10"/>
  <c r="G17"/>
  <c r="G7"/>
  <c r="I6"/>
  <c r="D13"/>
  <c r="F13" s="1"/>
  <c r="D17"/>
  <c r="D11"/>
  <c r="V224" i="14"/>
  <c r="D6" i="13"/>
  <c r="F6" s="1"/>
  <c r="D9"/>
  <c r="D37"/>
  <c r="J15" l="1"/>
  <c r="F37"/>
  <c r="H16"/>
  <c r="J16"/>
  <c r="H14"/>
  <c r="M6"/>
  <c r="M11"/>
  <c r="M13"/>
  <c r="J8"/>
  <c r="H8"/>
  <c r="M17"/>
  <c r="M10"/>
  <c r="J14"/>
  <c r="M37"/>
  <c r="H12"/>
  <c r="J12"/>
  <c r="M9"/>
  <c r="I18"/>
  <c r="J7"/>
  <c r="H7"/>
  <c r="M12"/>
  <c r="G18"/>
  <c r="M8"/>
  <c r="M7"/>
  <c r="M14"/>
  <c r="K37"/>
  <c r="L37" s="1"/>
  <c r="M15"/>
  <c r="M16"/>
  <c r="J9"/>
  <c r="H11"/>
  <c r="H17"/>
  <c r="K7"/>
  <c r="L26"/>
  <c r="K13"/>
  <c r="L13" s="1"/>
  <c r="L32"/>
  <c r="J6"/>
  <c r="K8"/>
  <c r="L8" s="1"/>
  <c r="L27"/>
  <c r="K9"/>
  <c r="L9" s="1"/>
  <c r="L28"/>
  <c r="J37"/>
  <c r="J13"/>
  <c r="J10"/>
  <c r="H9"/>
  <c r="H13"/>
  <c r="K6"/>
  <c r="L25"/>
  <c r="K12"/>
  <c r="L31"/>
  <c r="K10"/>
  <c r="L10" s="1"/>
  <c r="L29"/>
  <c r="K16"/>
  <c r="L35"/>
  <c r="K11"/>
  <c r="L11" s="1"/>
  <c r="L30"/>
  <c r="K17"/>
  <c r="L17" s="1"/>
  <c r="L36"/>
  <c r="H10"/>
  <c r="J17"/>
  <c r="K15"/>
  <c r="L15" s="1"/>
  <c r="L34"/>
  <c r="K14"/>
  <c r="L14" s="1"/>
  <c r="L33"/>
  <c r="H37"/>
  <c r="J11"/>
  <c r="H6"/>
  <c r="D18"/>
  <c r="F18" s="1"/>
  <c r="M18" l="1"/>
  <c r="L6"/>
  <c r="K18"/>
  <c r="L18" s="1"/>
  <c r="J18"/>
  <c r="L12"/>
  <c r="H18"/>
  <c r="L16"/>
  <c r="L7"/>
  <c r="A20" i="7"/>
  <c r="S242" i="8"/>
  <c r="Q242"/>
  <c r="U242" s="1"/>
  <c r="P242"/>
  <c r="O242"/>
  <c r="S241"/>
  <c r="R241"/>
  <c r="Q241"/>
  <c r="U241" s="1"/>
  <c r="P241"/>
  <c r="O241"/>
  <c r="S240"/>
  <c r="R240"/>
  <c r="Q240"/>
  <c r="U240" s="1"/>
  <c r="P240"/>
  <c r="O240"/>
  <c r="M240"/>
  <c r="S239"/>
  <c r="R239"/>
  <c r="Q239"/>
  <c r="U239" s="1"/>
  <c r="P239"/>
  <c r="O239"/>
  <c r="Q238"/>
  <c r="U238" s="1"/>
  <c r="P238"/>
  <c r="O238"/>
  <c r="Q237"/>
  <c r="U237" s="1"/>
  <c r="P237"/>
  <c r="O237"/>
  <c r="M237"/>
  <c r="R236"/>
  <c r="Q236"/>
  <c r="U236" s="1"/>
  <c r="P236"/>
  <c r="O236"/>
  <c r="M236"/>
  <c r="S235"/>
  <c r="R235"/>
  <c r="Q235"/>
  <c r="U235" s="1"/>
  <c r="P235"/>
  <c r="O235"/>
  <c r="R234"/>
  <c r="Q234"/>
  <c r="U234" s="1"/>
  <c r="P234"/>
  <c r="O234"/>
  <c r="S233"/>
  <c r="R233"/>
  <c r="Q233"/>
  <c r="U233" s="1"/>
  <c r="P233"/>
  <c r="O233"/>
  <c r="M233"/>
  <c r="R232"/>
  <c r="Q232"/>
  <c r="U232" s="1"/>
  <c r="P232"/>
  <c r="O232"/>
  <c r="M232"/>
  <c r="S231"/>
  <c r="R231"/>
  <c r="Q231"/>
  <c r="U231" s="1"/>
  <c r="P231"/>
  <c r="O231"/>
  <c r="M231"/>
  <c r="S230"/>
  <c r="R230"/>
  <c r="Q230"/>
  <c r="U230" s="1"/>
  <c r="P230"/>
  <c r="O230"/>
  <c r="M230"/>
  <c r="S229"/>
  <c r="R229"/>
  <c r="Q229"/>
  <c r="U229" s="1"/>
  <c r="P229"/>
  <c r="O229"/>
  <c r="R228"/>
  <c r="Q228"/>
  <c r="U228" s="1"/>
  <c r="P228"/>
  <c r="O228"/>
  <c r="M228"/>
  <c r="S227"/>
  <c r="Q227"/>
  <c r="U227" s="1"/>
  <c r="P227"/>
  <c r="O227"/>
  <c r="S226"/>
  <c r="R226"/>
  <c r="Q226"/>
  <c r="U226" s="1"/>
  <c r="P226"/>
  <c r="O226"/>
  <c r="S225"/>
  <c r="Q225"/>
  <c r="U225" s="1"/>
  <c r="P225"/>
  <c r="O225"/>
  <c r="S224"/>
  <c r="R224"/>
  <c r="Q224"/>
  <c r="U224" s="1"/>
  <c r="P224"/>
  <c r="O224"/>
  <c r="Q222"/>
  <c r="U222" s="1"/>
  <c r="P222"/>
  <c r="O222"/>
  <c r="Q220"/>
  <c r="U220" s="1"/>
  <c r="P220"/>
  <c r="O220"/>
  <c r="R219"/>
  <c r="Q219"/>
  <c r="U219" s="1"/>
  <c r="P219"/>
  <c r="O219"/>
  <c r="M219"/>
  <c r="R218"/>
  <c r="Q218"/>
  <c r="U218" s="1"/>
  <c r="P218"/>
  <c r="O218"/>
  <c r="M218"/>
  <c r="R217"/>
  <c r="Q217"/>
  <c r="U217" s="1"/>
  <c r="P217"/>
  <c r="O217"/>
  <c r="M217"/>
  <c r="R216"/>
  <c r="Q216"/>
  <c r="U216" s="1"/>
  <c r="P216"/>
  <c r="O216"/>
  <c r="R215"/>
  <c r="Q215"/>
  <c r="U215" s="1"/>
  <c r="P215"/>
  <c r="O215"/>
  <c r="M215"/>
  <c r="S214"/>
  <c r="R214"/>
  <c r="Q214"/>
  <c r="U214" s="1"/>
  <c r="P214"/>
  <c r="O214"/>
  <c r="M214"/>
  <c r="S212"/>
  <c r="R212"/>
  <c r="Q212"/>
  <c r="U212" s="1"/>
  <c r="P212"/>
  <c r="O212"/>
  <c r="R211"/>
  <c r="Q211"/>
  <c r="U211" s="1"/>
  <c r="P211"/>
  <c r="O211"/>
  <c r="M211"/>
  <c r="R210"/>
  <c r="Q210"/>
  <c r="U210" s="1"/>
  <c r="P210"/>
  <c r="O210"/>
  <c r="M210"/>
  <c r="Q209"/>
  <c r="U209" s="1"/>
  <c r="P209"/>
  <c r="O209"/>
  <c r="Q208"/>
  <c r="U208" s="1"/>
  <c r="P208"/>
  <c r="O208"/>
  <c r="M208"/>
  <c r="R207"/>
  <c r="Q207"/>
  <c r="U207" s="1"/>
  <c r="P207"/>
  <c r="O207"/>
  <c r="R206"/>
  <c r="Q206"/>
  <c r="U206" s="1"/>
  <c r="P206"/>
  <c r="O206"/>
  <c r="M206"/>
  <c r="R205"/>
  <c r="Q205"/>
  <c r="U205" s="1"/>
  <c r="P205"/>
  <c r="O205"/>
  <c r="M205"/>
  <c r="R202"/>
  <c r="Q202"/>
  <c r="U202" s="1"/>
  <c r="P202"/>
  <c r="O202"/>
  <c r="R201"/>
  <c r="Q201"/>
  <c r="U201" s="1"/>
  <c r="P201"/>
  <c r="O201"/>
  <c r="Q200"/>
  <c r="U200" s="1"/>
  <c r="P200"/>
  <c r="O200"/>
  <c r="S198"/>
  <c r="Q198"/>
  <c r="U198" s="1"/>
  <c r="P198"/>
  <c r="O198"/>
  <c r="R196"/>
  <c r="Q196"/>
  <c r="U196" s="1"/>
  <c r="P196"/>
  <c r="O196"/>
  <c r="M196"/>
  <c r="S195"/>
  <c r="R195"/>
  <c r="Q195"/>
  <c r="U195" s="1"/>
  <c r="P195"/>
  <c r="O195"/>
  <c r="R194"/>
  <c r="Q194"/>
  <c r="U194" s="1"/>
  <c r="P194"/>
  <c r="O194"/>
  <c r="M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M187"/>
  <c r="S186"/>
  <c r="R186"/>
  <c r="Q186"/>
  <c r="U186" s="1"/>
  <c r="P186"/>
  <c r="O186"/>
  <c r="M186"/>
  <c r="S185"/>
  <c r="R185"/>
  <c r="Q185"/>
  <c r="U185" s="1"/>
  <c r="P185"/>
  <c r="O185"/>
  <c r="M185"/>
  <c r="S184"/>
  <c r="R184"/>
  <c r="Q184"/>
  <c r="U184" s="1"/>
  <c r="P184"/>
  <c r="O184"/>
  <c r="T183"/>
  <c r="T199" s="1"/>
  <c r="T223" s="1"/>
  <c r="Q182"/>
  <c r="U182" s="1"/>
  <c r="P182"/>
  <c r="O182"/>
  <c r="M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M176"/>
  <c r="R175"/>
  <c r="R199" s="1"/>
  <c r="R223" s="1"/>
  <c r="Q175"/>
  <c r="U175" s="1"/>
  <c r="P175"/>
  <c r="O175"/>
  <c r="S174"/>
  <c r="R174"/>
  <c r="Q174"/>
  <c r="U174" s="1"/>
  <c r="P174"/>
  <c r="O174"/>
  <c r="R172"/>
  <c r="Q172"/>
  <c r="U172" s="1"/>
  <c r="P172"/>
  <c r="O172"/>
  <c r="M172"/>
  <c r="S171"/>
  <c r="R171"/>
  <c r="Q171"/>
  <c r="U171" s="1"/>
  <c r="P171"/>
  <c r="O171"/>
  <c r="M171"/>
  <c r="S170"/>
  <c r="Q170"/>
  <c r="U170" s="1"/>
  <c r="P170"/>
  <c r="O170"/>
  <c r="S169"/>
  <c r="R169"/>
  <c r="Q169"/>
  <c r="U169" s="1"/>
  <c r="P169"/>
  <c r="O169"/>
  <c r="M169"/>
  <c r="S168"/>
  <c r="R168"/>
  <c r="Q168"/>
  <c r="U168" s="1"/>
  <c r="P168"/>
  <c r="O168"/>
  <c r="S165"/>
  <c r="S183" s="1"/>
  <c r="R165"/>
  <c r="R183" s="1"/>
  <c r="Q165"/>
  <c r="Q183" s="1"/>
  <c r="P165"/>
  <c r="O165"/>
  <c r="S164"/>
  <c r="R164"/>
  <c r="Q164"/>
  <c r="U164" s="1"/>
  <c r="P164"/>
  <c r="O164"/>
  <c r="S162"/>
  <c r="Q162"/>
  <c r="U162" s="1"/>
  <c r="P162"/>
  <c r="O162"/>
  <c r="M162"/>
  <c r="R159"/>
  <c r="Q159"/>
  <c r="U159" s="1"/>
  <c r="P159"/>
  <c r="O159"/>
  <c r="M159"/>
  <c r="S158"/>
  <c r="Q158"/>
  <c r="U158" s="1"/>
  <c r="P158"/>
  <c r="O158"/>
  <c r="M158"/>
  <c r="S157"/>
  <c r="R157"/>
  <c r="Q157"/>
  <c r="U157" s="1"/>
  <c r="P157"/>
  <c r="O157"/>
  <c r="M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M152"/>
  <c r="S151"/>
  <c r="R151"/>
  <c r="Q151"/>
  <c r="U151" s="1"/>
  <c r="P151"/>
  <c r="O151"/>
  <c r="R150"/>
  <c r="Q150"/>
  <c r="U150" s="1"/>
  <c r="P150"/>
  <c r="O150"/>
  <c r="M150"/>
  <c r="S149"/>
  <c r="R149"/>
  <c r="Q149"/>
  <c r="U149" s="1"/>
  <c r="P149"/>
  <c r="O149"/>
  <c r="S147"/>
  <c r="R147"/>
  <c r="Q147"/>
  <c r="U147" s="1"/>
  <c r="P147"/>
  <c r="O147"/>
  <c r="M147"/>
  <c r="S146"/>
  <c r="R146"/>
  <c r="Q146"/>
  <c r="U146" s="1"/>
  <c r="P146"/>
  <c r="O146"/>
  <c r="M146"/>
  <c r="S145"/>
  <c r="R145"/>
  <c r="Q145"/>
  <c r="U145" s="1"/>
  <c r="P145"/>
  <c r="O145"/>
  <c r="S144"/>
  <c r="R144"/>
  <c r="Q144"/>
  <c r="U144" s="1"/>
  <c r="P144"/>
  <c r="O144"/>
  <c r="G32" i="7"/>
  <c r="Q142" i="8"/>
  <c r="U142" s="1"/>
  <c r="P142"/>
  <c r="O142"/>
  <c r="M142"/>
  <c r="Q141"/>
  <c r="U141" s="1"/>
  <c r="P141"/>
  <c r="O141"/>
  <c r="M141"/>
  <c r="R140"/>
  <c r="Q140"/>
  <c r="U140" s="1"/>
  <c r="P140"/>
  <c r="O140"/>
  <c r="M140"/>
  <c r="S139"/>
  <c r="R139"/>
  <c r="Q139"/>
  <c r="U139" s="1"/>
  <c r="P139"/>
  <c r="O139"/>
  <c r="R138"/>
  <c r="Q138"/>
  <c r="U138" s="1"/>
  <c r="P138"/>
  <c r="O138"/>
  <c r="M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M132"/>
  <c r="S131"/>
  <c r="R131"/>
  <c r="Q131"/>
  <c r="U131" s="1"/>
  <c r="P131"/>
  <c r="O131"/>
  <c r="T130"/>
  <c r="T143" s="1"/>
  <c r="T163" s="1"/>
  <c r="Q129"/>
  <c r="U129" s="1"/>
  <c r="P129"/>
  <c r="O129"/>
  <c r="M129"/>
  <c r="R126"/>
  <c r="Q126"/>
  <c r="U126" s="1"/>
  <c r="P126"/>
  <c r="O126"/>
  <c r="S125"/>
  <c r="R125"/>
  <c r="Q125"/>
  <c r="U125" s="1"/>
  <c r="P125"/>
  <c r="O125"/>
  <c r="M125"/>
  <c r="R123"/>
  <c r="Q123"/>
  <c r="U123" s="1"/>
  <c r="P123"/>
  <c r="O123"/>
  <c r="M123"/>
  <c r="R122"/>
  <c r="Q122"/>
  <c r="U122" s="1"/>
  <c r="P122"/>
  <c r="O122"/>
  <c r="R121"/>
  <c r="Q121"/>
  <c r="U121" s="1"/>
  <c r="P121"/>
  <c r="O121"/>
  <c r="M121"/>
  <c r="S120"/>
  <c r="R120"/>
  <c r="Q120"/>
  <c r="U120" s="1"/>
  <c r="P120"/>
  <c r="O120"/>
  <c r="M120"/>
  <c r="R119"/>
  <c r="Q119"/>
  <c r="U119" s="1"/>
  <c r="P119"/>
  <c r="O119"/>
  <c r="M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M116"/>
  <c r="S130"/>
  <c r="S143" s="1"/>
  <c r="S163" s="1"/>
  <c r="Q130"/>
  <c r="S113"/>
  <c r="R113"/>
  <c r="Q113"/>
  <c r="U113" s="1"/>
  <c r="P113"/>
  <c r="O113"/>
  <c r="M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R107"/>
  <c r="Q107"/>
  <c r="U107" s="1"/>
  <c r="P107"/>
  <c r="O107"/>
  <c r="M107"/>
  <c r="R106"/>
  <c r="Q106"/>
  <c r="U106" s="1"/>
  <c r="P106"/>
  <c r="O106"/>
  <c r="T105"/>
  <c r="Q104"/>
  <c r="U104" s="1"/>
  <c r="P104"/>
  <c r="O104"/>
  <c r="M104"/>
  <c r="S103"/>
  <c r="Q103"/>
  <c r="U103" s="1"/>
  <c r="P103"/>
  <c r="O103"/>
  <c r="M103"/>
  <c r="S102"/>
  <c r="R102"/>
  <c r="Q102"/>
  <c r="U102" s="1"/>
  <c r="P102"/>
  <c r="O102"/>
  <c r="M102"/>
  <c r="S101"/>
  <c r="Q101"/>
  <c r="U101" s="1"/>
  <c r="P101"/>
  <c r="O101"/>
  <c r="S100"/>
  <c r="R100"/>
  <c r="Q100"/>
  <c r="U100" s="1"/>
  <c r="P100"/>
  <c r="O100"/>
  <c r="R99"/>
  <c r="Q99"/>
  <c r="U99" s="1"/>
  <c r="P99"/>
  <c r="O99"/>
  <c r="M99"/>
  <c r="S98"/>
  <c r="R98"/>
  <c r="Q98"/>
  <c r="U98" s="1"/>
  <c r="P98"/>
  <c r="O98"/>
  <c r="R97"/>
  <c r="Q97"/>
  <c r="U97" s="1"/>
  <c r="P97"/>
  <c r="O97"/>
  <c r="M97"/>
  <c r="S96"/>
  <c r="Q96"/>
  <c r="U96" s="1"/>
  <c r="P96"/>
  <c r="O96"/>
  <c r="M96"/>
  <c r="S95"/>
  <c r="R95"/>
  <c r="Q95"/>
  <c r="U95" s="1"/>
  <c r="P95"/>
  <c r="O95"/>
  <c r="M95"/>
  <c r="S94"/>
  <c r="Q94"/>
  <c r="U94" s="1"/>
  <c r="P94"/>
  <c r="O94"/>
  <c r="S93"/>
  <c r="R93"/>
  <c r="Q93"/>
  <c r="U93" s="1"/>
  <c r="P93"/>
  <c r="O93"/>
  <c r="M93"/>
  <c r="S92"/>
  <c r="R92"/>
  <c r="Q92"/>
  <c r="U92" s="1"/>
  <c r="P92"/>
  <c r="O92"/>
  <c r="S91"/>
  <c r="Q91"/>
  <c r="U91" s="1"/>
  <c r="P91"/>
  <c r="O91"/>
  <c r="S90"/>
  <c r="R90"/>
  <c r="Q90"/>
  <c r="U90" s="1"/>
  <c r="P90"/>
  <c r="O90"/>
  <c r="M90"/>
  <c r="S89"/>
  <c r="R89"/>
  <c r="Q89"/>
  <c r="U89" s="1"/>
  <c r="P89"/>
  <c r="O89"/>
  <c r="S88"/>
  <c r="R88"/>
  <c r="Q88"/>
  <c r="U88" s="1"/>
  <c r="P88"/>
  <c r="O88"/>
  <c r="M88"/>
  <c r="S87"/>
  <c r="Q87"/>
  <c r="U87" s="1"/>
  <c r="P87"/>
  <c r="O87"/>
  <c r="M87"/>
  <c r="S85"/>
  <c r="Q85"/>
  <c r="U85" s="1"/>
  <c r="P85"/>
  <c r="O85"/>
  <c r="M85"/>
  <c r="S84"/>
  <c r="Q84"/>
  <c r="U84" s="1"/>
  <c r="P84"/>
  <c r="O84"/>
  <c r="S83"/>
  <c r="Q83"/>
  <c r="U83" s="1"/>
  <c r="P83"/>
  <c r="O83"/>
  <c r="M83"/>
  <c r="S82"/>
  <c r="Q82"/>
  <c r="U82" s="1"/>
  <c r="P82"/>
  <c r="O82"/>
  <c r="M82"/>
  <c r="S81"/>
  <c r="Q81"/>
  <c r="U81" s="1"/>
  <c r="P81"/>
  <c r="O81"/>
  <c r="M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M77"/>
  <c r="S76"/>
  <c r="R76"/>
  <c r="Q76"/>
  <c r="U76" s="1"/>
  <c r="P76"/>
  <c r="O76"/>
  <c r="M76"/>
  <c r="S75"/>
  <c r="R75"/>
  <c r="Q75"/>
  <c r="U75" s="1"/>
  <c r="P75"/>
  <c r="O75"/>
  <c r="M75"/>
  <c r="S74"/>
  <c r="R74"/>
  <c r="Q74"/>
  <c r="U74" s="1"/>
  <c r="P74"/>
  <c r="O74"/>
  <c r="S73"/>
  <c r="R73"/>
  <c r="Q73"/>
  <c r="U73" s="1"/>
  <c r="P73"/>
  <c r="O73"/>
  <c r="M73"/>
  <c r="R72"/>
  <c r="Q72"/>
  <c r="U72" s="1"/>
  <c r="P72"/>
  <c r="O72"/>
  <c r="M72"/>
  <c r="Q71"/>
  <c r="U71" s="1"/>
  <c r="P71"/>
  <c r="O71"/>
  <c r="M71"/>
  <c r="R70"/>
  <c r="Q70"/>
  <c r="U70" s="1"/>
  <c r="P70"/>
  <c r="O70"/>
  <c r="M70"/>
  <c r="R69"/>
  <c r="Q69"/>
  <c r="U69" s="1"/>
  <c r="P69"/>
  <c r="O69"/>
  <c r="M69"/>
  <c r="S68"/>
  <c r="R68"/>
  <c r="Q68"/>
  <c r="U68" s="1"/>
  <c r="P68"/>
  <c r="O68"/>
  <c r="M68"/>
  <c r="R67"/>
  <c r="Q67"/>
  <c r="U67" s="1"/>
  <c r="P67"/>
  <c r="O67"/>
  <c r="M67"/>
  <c r="R66"/>
  <c r="Q66"/>
  <c r="U66" s="1"/>
  <c r="P66"/>
  <c r="O66"/>
  <c r="M66"/>
  <c r="R65"/>
  <c r="Q65"/>
  <c r="U65" s="1"/>
  <c r="P65"/>
  <c r="O65"/>
  <c r="M65"/>
  <c r="R64"/>
  <c r="Q64"/>
  <c r="U64" s="1"/>
  <c r="P64"/>
  <c r="O64"/>
  <c r="M64"/>
  <c r="S63"/>
  <c r="R63"/>
  <c r="Q63"/>
  <c r="U63" s="1"/>
  <c r="P63"/>
  <c r="O63"/>
  <c r="M63"/>
  <c r="R62"/>
  <c r="Q62"/>
  <c r="U62" s="1"/>
  <c r="P62"/>
  <c r="O62"/>
  <c r="M62"/>
  <c r="R61"/>
  <c r="Q61"/>
  <c r="U61" s="1"/>
  <c r="P61"/>
  <c r="O61"/>
  <c r="M61"/>
  <c r="S60"/>
  <c r="R60"/>
  <c r="Q60"/>
  <c r="U60" s="1"/>
  <c r="P60"/>
  <c r="O60"/>
  <c r="R59"/>
  <c r="Q59"/>
  <c r="U59" s="1"/>
  <c r="P59"/>
  <c r="O59"/>
  <c r="S57"/>
  <c r="R57"/>
  <c r="Q57"/>
  <c r="U57" s="1"/>
  <c r="P57"/>
  <c r="O57"/>
  <c r="Q55"/>
  <c r="U55" s="1"/>
  <c r="P55"/>
  <c r="O55"/>
  <c r="R54"/>
  <c r="Q54"/>
  <c r="U54" s="1"/>
  <c r="P54"/>
  <c r="O54"/>
  <c r="M54"/>
  <c r="R53"/>
  <c r="R79" s="1"/>
  <c r="Q53"/>
  <c r="Q79" s="1"/>
  <c r="P53"/>
  <c r="O53"/>
  <c r="S52"/>
  <c r="R52"/>
  <c r="Q52"/>
  <c r="U52" s="1"/>
  <c r="P52"/>
  <c r="O52"/>
  <c r="S51"/>
  <c r="R51"/>
  <c r="Q51"/>
  <c r="U51" s="1"/>
  <c r="P51"/>
  <c r="O51"/>
  <c r="M51"/>
  <c r="R50"/>
  <c r="Q50"/>
  <c r="U50" s="1"/>
  <c r="P50"/>
  <c r="O50"/>
  <c r="M50"/>
  <c r="S49"/>
  <c r="R49"/>
  <c r="Q49"/>
  <c r="U49" s="1"/>
  <c r="P49"/>
  <c r="O49"/>
  <c r="S48"/>
  <c r="R48"/>
  <c r="Q48"/>
  <c r="U48" s="1"/>
  <c r="P48"/>
  <c r="O48"/>
  <c r="R47"/>
  <c r="Q47"/>
  <c r="U47" s="1"/>
  <c r="P47"/>
  <c r="O47"/>
  <c r="R46"/>
  <c r="Q46"/>
  <c r="U46" s="1"/>
  <c r="P46"/>
  <c r="O46"/>
  <c r="M46"/>
  <c r="R45"/>
  <c r="Q45"/>
  <c r="U45" s="1"/>
  <c r="P45"/>
  <c r="O45"/>
  <c r="T44"/>
  <c r="Q43"/>
  <c r="U43" s="1"/>
  <c r="P43"/>
  <c r="O43"/>
  <c r="M43"/>
  <c r="Q41"/>
  <c r="U41" s="1"/>
  <c r="P41"/>
  <c r="O41"/>
  <c r="M41"/>
  <c r="S40"/>
  <c r="R40"/>
  <c r="Q40"/>
  <c r="U40" s="1"/>
  <c r="P40"/>
  <c r="O40"/>
  <c r="S39"/>
  <c r="R39"/>
  <c r="Q39"/>
  <c r="U39" s="1"/>
  <c r="P39"/>
  <c r="O39"/>
  <c r="M39"/>
  <c r="S38"/>
  <c r="R38"/>
  <c r="Q38"/>
  <c r="U38" s="1"/>
  <c r="P38"/>
  <c r="O38"/>
  <c r="S37"/>
  <c r="R37"/>
  <c r="Q37"/>
  <c r="U37" s="1"/>
  <c r="P37"/>
  <c r="O37"/>
  <c r="M37"/>
  <c r="S36"/>
  <c r="Q36"/>
  <c r="U36" s="1"/>
  <c r="P36"/>
  <c r="O36"/>
  <c r="R35"/>
  <c r="Q35"/>
  <c r="U35" s="1"/>
  <c r="P35"/>
  <c r="O35"/>
  <c r="M35"/>
  <c r="S34"/>
  <c r="R34"/>
  <c r="Q34"/>
  <c r="U34" s="1"/>
  <c r="P34"/>
  <c r="O34"/>
  <c r="M34"/>
  <c r="S33"/>
  <c r="R33"/>
  <c r="Q33"/>
  <c r="U33" s="1"/>
  <c r="P33"/>
  <c r="O33"/>
  <c r="R32"/>
  <c r="R56" s="1"/>
  <c r="Q32"/>
  <c r="Q56" s="1"/>
  <c r="P32"/>
  <c r="O32"/>
  <c r="S31"/>
  <c r="S44" s="1"/>
  <c r="R31"/>
  <c r="Q31"/>
  <c r="U31" s="1"/>
  <c r="P31"/>
  <c r="O31"/>
  <c r="M31"/>
  <c r="R30"/>
  <c r="R44" s="1"/>
  <c r="Q30"/>
  <c r="P30"/>
  <c r="O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M23"/>
  <c r="S22"/>
  <c r="R22"/>
  <c r="Q22"/>
  <c r="U22" s="1"/>
  <c r="P22"/>
  <c r="O22"/>
  <c r="M22"/>
  <c r="S21"/>
  <c r="R21"/>
  <c r="Q21"/>
  <c r="U21" s="1"/>
  <c r="P21"/>
  <c r="O21"/>
  <c r="M21"/>
  <c r="S20"/>
  <c r="R20"/>
  <c r="Q20"/>
  <c r="U20" s="1"/>
  <c r="P20"/>
  <c r="O20"/>
  <c r="S19"/>
  <c r="R19"/>
  <c r="Q19"/>
  <c r="U19" s="1"/>
  <c r="P19"/>
  <c r="O19"/>
  <c r="M19"/>
  <c r="S18"/>
  <c r="R18"/>
  <c r="Q18"/>
  <c r="U18" s="1"/>
  <c r="P18"/>
  <c r="O18"/>
  <c r="M18"/>
  <c r="S17"/>
  <c r="R17"/>
  <c r="Q17"/>
  <c r="U17" s="1"/>
  <c r="P17"/>
  <c r="O17"/>
  <c r="M17"/>
  <c r="S16"/>
  <c r="R16"/>
  <c r="Q16"/>
  <c r="U16" s="1"/>
  <c r="P16"/>
  <c r="O16"/>
  <c r="M16"/>
  <c r="S15"/>
  <c r="R15"/>
  <c r="Q15"/>
  <c r="U15" s="1"/>
  <c r="P15"/>
  <c r="O15"/>
  <c r="M15"/>
  <c r="S14"/>
  <c r="R14"/>
  <c r="Q14"/>
  <c r="U14" s="1"/>
  <c r="P14"/>
  <c r="O14"/>
  <c r="S13"/>
  <c r="R13"/>
  <c r="R28" s="1"/>
  <c r="Q13"/>
  <c r="U13" s="1"/>
  <c r="P13"/>
  <c r="O13"/>
  <c r="M13"/>
  <c r="S12"/>
  <c r="S28" s="1"/>
  <c r="Q12"/>
  <c r="P12"/>
  <c r="O12"/>
  <c r="M12"/>
  <c r="S11"/>
  <c r="R11"/>
  <c r="Q11"/>
  <c r="U11" s="1"/>
  <c r="P11"/>
  <c r="O11"/>
  <c r="M11"/>
  <c r="S10"/>
  <c r="Q10"/>
  <c r="U10" s="1"/>
  <c r="P10"/>
  <c r="O10"/>
  <c r="M10"/>
  <c r="S9"/>
  <c r="Q9"/>
  <c r="U9" s="1"/>
  <c r="P9"/>
  <c r="O9"/>
  <c r="M9"/>
  <c r="S8"/>
  <c r="R8"/>
  <c r="Q8"/>
  <c r="U8" s="1"/>
  <c r="P8"/>
  <c r="O8"/>
  <c r="S7"/>
  <c r="R7"/>
  <c r="Q7"/>
  <c r="U7" s="1"/>
  <c r="P7"/>
  <c r="O7"/>
  <c r="T6"/>
  <c r="S6"/>
  <c r="R6"/>
  <c r="Q6"/>
  <c r="A21" i="7"/>
  <c r="S56" i="8" l="1"/>
  <c r="S79" s="1"/>
  <c r="T56"/>
  <c r="T79" s="1"/>
  <c r="M184"/>
  <c r="M29"/>
  <c r="M80"/>
  <c r="M200"/>
  <c r="M144"/>
  <c r="M164"/>
  <c r="M45"/>
  <c r="M224"/>
  <c r="M131"/>
  <c r="M57"/>
  <c r="M7"/>
  <c r="Q105"/>
  <c r="U53"/>
  <c r="V53" s="1"/>
  <c r="M30"/>
  <c r="V33"/>
  <c r="M33"/>
  <c r="V38"/>
  <c r="M38"/>
  <c r="V40"/>
  <c r="M40"/>
  <c r="M53"/>
  <c r="V55"/>
  <c r="M55"/>
  <c r="V74"/>
  <c r="M74"/>
  <c r="V84"/>
  <c r="M84"/>
  <c r="V98"/>
  <c r="M98"/>
  <c r="V112"/>
  <c r="M112"/>
  <c r="V136"/>
  <c r="M136"/>
  <c r="M139"/>
  <c r="M165"/>
  <c r="M174"/>
  <c r="V209"/>
  <c r="M209"/>
  <c r="V225"/>
  <c r="M225"/>
  <c r="V27"/>
  <c r="M27"/>
  <c r="M32"/>
  <c r="V48"/>
  <c r="M48"/>
  <c r="V60"/>
  <c r="M60"/>
  <c r="V92"/>
  <c r="M92"/>
  <c r="V94"/>
  <c r="M94"/>
  <c r="V100"/>
  <c r="M100"/>
  <c r="V109"/>
  <c r="M109"/>
  <c r="V117"/>
  <c r="M117"/>
  <c r="V133"/>
  <c r="M133"/>
  <c r="V145"/>
  <c r="M145"/>
  <c r="V149"/>
  <c r="M149"/>
  <c r="V154"/>
  <c r="M154"/>
  <c r="V168"/>
  <c r="M168"/>
  <c r="M170"/>
  <c r="V177"/>
  <c r="M177"/>
  <c r="V178"/>
  <c r="M178"/>
  <c r="V179"/>
  <c r="M179"/>
  <c r="V193"/>
  <c r="M193"/>
  <c r="V207"/>
  <c r="M207"/>
  <c r="V216"/>
  <c r="M216"/>
  <c r="V220"/>
  <c r="M220"/>
  <c r="V222"/>
  <c r="M222"/>
  <c r="V227"/>
  <c r="M227"/>
  <c r="M235"/>
  <c r="V238"/>
  <c r="M238"/>
  <c r="V239"/>
  <c r="M239"/>
  <c r="V241"/>
  <c r="M241"/>
  <c r="V14"/>
  <c r="M14"/>
  <c r="V20"/>
  <c r="M20"/>
  <c r="V47"/>
  <c r="M47"/>
  <c r="V52"/>
  <c r="M52"/>
  <c r="V59"/>
  <c r="M59"/>
  <c r="V78"/>
  <c r="M78"/>
  <c r="V89"/>
  <c r="M89"/>
  <c r="V91"/>
  <c r="M91"/>
  <c r="V126"/>
  <c r="M126"/>
  <c r="V151"/>
  <c r="M151"/>
  <c r="V156"/>
  <c r="M156"/>
  <c r="V175"/>
  <c r="M175"/>
  <c r="V192"/>
  <c r="M192"/>
  <c r="V195"/>
  <c r="M195"/>
  <c r="V202"/>
  <c r="M202"/>
  <c r="V212"/>
  <c r="M212"/>
  <c r="V234"/>
  <c r="M234"/>
  <c r="V8"/>
  <c r="M8"/>
  <c r="V36"/>
  <c r="M36"/>
  <c r="M49"/>
  <c r="V101"/>
  <c r="M101"/>
  <c r="V106"/>
  <c r="M106"/>
  <c r="V110"/>
  <c r="M110"/>
  <c r="V122"/>
  <c r="M122"/>
  <c r="V135"/>
  <c r="M135"/>
  <c r="V198"/>
  <c r="M198"/>
  <c r="V201"/>
  <c r="M201"/>
  <c r="V226"/>
  <c r="M226"/>
  <c r="V229"/>
  <c r="M229"/>
  <c r="M242"/>
  <c r="V162"/>
  <c r="V37"/>
  <c r="V116"/>
  <c r="U32"/>
  <c r="V107"/>
  <c r="G30" i="7"/>
  <c r="I26"/>
  <c r="I28"/>
  <c r="D30"/>
  <c r="I33"/>
  <c r="G26"/>
  <c r="G28"/>
  <c r="G33"/>
  <c r="V113" i="8"/>
  <c r="I29" i="7"/>
  <c r="I35"/>
  <c r="G35"/>
  <c r="I25"/>
  <c r="P143" i="8"/>
  <c r="I36" i="7"/>
  <c r="I31"/>
  <c r="I32"/>
  <c r="K32" s="1"/>
  <c r="I34"/>
  <c r="G29"/>
  <c r="G25"/>
  <c r="G36"/>
  <c r="V46" i="8"/>
  <c r="I27" i="7"/>
  <c r="G27"/>
  <c r="G31"/>
  <c r="G34"/>
  <c r="I30"/>
  <c r="V51" i="8"/>
  <c r="V235"/>
  <c r="V208"/>
  <c r="V210"/>
  <c r="V164"/>
  <c r="V142"/>
  <c r="V81"/>
  <c r="V96"/>
  <c r="V72"/>
  <c r="V63"/>
  <c r="V68"/>
  <c r="V43"/>
  <c r="Q199"/>
  <c r="Q223" s="1"/>
  <c r="V141"/>
  <c r="Q143"/>
  <c r="Q163" s="1"/>
  <c r="U165"/>
  <c r="V185"/>
  <c r="V194"/>
  <c r="V215"/>
  <c r="V231"/>
  <c r="V139"/>
  <c r="V31"/>
  <c r="V153"/>
  <c r="V169"/>
  <c r="V196"/>
  <c r="V21"/>
  <c r="V35"/>
  <c r="V41"/>
  <c r="V71"/>
  <c r="V87"/>
  <c r="V123"/>
  <c r="V64"/>
  <c r="V93"/>
  <c r="V103"/>
  <c r="V158"/>
  <c r="V218"/>
  <c r="V206"/>
  <c r="V217"/>
  <c r="V237"/>
  <c r="V240"/>
  <c r="V16"/>
  <c r="V62"/>
  <c r="V172"/>
  <c r="V233"/>
  <c r="V49"/>
  <c r="V61"/>
  <c r="V138"/>
  <c r="V200"/>
  <c r="O79"/>
  <c r="O183"/>
  <c r="O105"/>
  <c r="D29" i="7"/>
  <c r="F29" s="1"/>
  <c r="V13" i="8"/>
  <c r="V29"/>
  <c r="V80"/>
  <c r="V132"/>
  <c r="V144"/>
  <c r="V157"/>
  <c r="V176"/>
  <c r="O28"/>
  <c r="D27" i="7"/>
  <c r="F27" s="1"/>
  <c r="P223" i="8"/>
  <c r="V17"/>
  <c r="V69"/>
  <c r="V76"/>
  <c r="V119"/>
  <c r="V137"/>
  <c r="V182"/>
  <c r="V236"/>
  <c r="V22"/>
  <c r="V39"/>
  <c r="V118"/>
  <c r="D34" i="7"/>
  <c r="P28" i="8"/>
  <c r="V11"/>
  <c r="V50"/>
  <c r="V67"/>
  <c r="V85"/>
  <c r="V102"/>
  <c r="V147"/>
  <c r="V187"/>
  <c r="D28" i="7"/>
  <c r="F28" s="1"/>
  <c r="V10" i="8"/>
  <c r="V15"/>
  <c r="V19"/>
  <c r="V23"/>
  <c r="V66"/>
  <c r="V83"/>
  <c r="V95"/>
  <c r="V121"/>
  <c r="V129"/>
  <c r="P130"/>
  <c r="V131"/>
  <c r="P199"/>
  <c r="V224"/>
  <c r="D33" i="7"/>
  <c r="D26"/>
  <c r="F26" s="1"/>
  <c r="P44" i="8"/>
  <c r="V45"/>
  <c r="V146"/>
  <c r="P163"/>
  <c r="V9"/>
  <c r="V88"/>
  <c r="P6"/>
  <c r="D25" i="7"/>
  <c r="F25" s="1"/>
  <c r="U30" i="8"/>
  <c r="Q44"/>
  <c r="V54"/>
  <c r="V186"/>
  <c r="V230"/>
  <c r="V7"/>
  <c r="U12"/>
  <c r="Q28"/>
  <c r="V70"/>
  <c r="G13" i="7"/>
  <c r="V152" i="8"/>
  <c r="V34"/>
  <c r="V75"/>
  <c r="V184"/>
  <c r="V214"/>
  <c r="V232"/>
  <c r="V174"/>
  <c r="V219"/>
  <c r="V73"/>
  <c r="V77"/>
  <c r="V120"/>
  <c r="V90"/>
  <c r="V99"/>
  <c r="V125"/>
  <c r="V191"/>
  <c r="V65"/>
  <c r="O6"/>
  <c r="O223"/>
  <c r="V18"/>
  <c r="P79"/>
  <c r="V82"/>
  <c r="V97"/>
  <c r="V104"/>
  <c r="V140"/>
  <c r="V150"/>
  <c r="V159"/>
  <c r="P183"/>
  <c r="V205"/>
  <c r="V211"/>
  <c r="V228"/>
  <c r="O143"/>
  <c r="O199"/>
  <c r="D32" i="7"/>
  <c r="D36"/>
  <c r="O44" i="8"/>
  <c r="D31" i="7"/>
  <c r="D35"/>
  <c r="F35" s="1"/>
  <c r="P105" i="8"/>
  <c r="O130"/>
  <c r="O163"/>
  <c r="K26" i="7" l="1"/>
  <c r="K28"/>
  <c r="K31"/>
  <c r="K29"/>
  <c r="K10" s="1"/>
  <c r="K35"/>
  <c r="K36"/>
  <c r="K33"/>
  <c r="K34"/>
  <c r="K27"/>
  <c r="L27" s="1"/>
  <c r="K25"/>
  <c r="K30"/>
  <c r="M36"/>
  <c r="M28"/>
  <c r="M26"/>
  <c r="M35"/>
  <c r="M31"/>
  <c r="O30"/>
  <c r="M30"/>
  <c r="G37"/>
  <c r="N34"/>
  <c r="M34"/>
  <c r="H32"/>
  <c r="M32"/>
  <c r="O33"/>
  <c r="M33"/>
  <c r="O29"/>
  <c r="M29"/>
  <c r="M25"/>
  <c r="M27"/>
  <c r="I37"/>
  <c r="H35"/>
  <c r="G15"/>
  <c r="H34"/>
  <c r="I13"/>
  <c r="J32"/>
  <c r="G17"/>
  <c r="H36"/>
  <c r="G10"/>
  <c r="H29"/>
  <c r="I17"/>
  <c r="J36"/>
  <c r="G9"/>
  <c r="H28"/>
  <c r="I14"/>
  <c r="J33"/>
  <c r="I9"/>
  <c r="J28"/>
  <c r="G11"/>
  <c r="H30"/>
  <c r="G8"/>
  <c r="H27"/>
  <c r="I15"/>
  <c r="J34"/>
  <c r="G14"/>
  <c r="H33"/>
  <c r="G7"/>
  <c r="H26"/>
  <c r="I7"/>
  <c r="J26"/>
  <c r="H25"/>
  <c r="I10"/>
  <c r="J29"/>
  <c r="I11"/>
  <c r="J30"/>
  <c r="G12"/>
  <c r="H31"/>
  <c r="I8"/>
  <c r="J27"/>
  <c r="I12"/>
  <c r="J31"/>
  <c r="I6"/>
  <c r="J25"/>
  <c r="I16"/>
  <c r="J35"/>
  <c r="V30" i="8"/>
  <c r="V165"/>
  <c r="V32"/>
  <c r="G16" i="7"/>
  <c r="N30"/>
  <c r="D11"/>
  <c r="G6"/>
  <c r="D7"/>
  <c r="F7" s="1"/>
  <c r="D9"/>
  <c r="F9" s="1"/>
  <c r="N33"/>
  <c r="D14"/>
  <c r="V12" i="8"/>
  <c r="O27" i="7"/>
  <c r="O28"/>
  <c r="N28"/>
  <c r="N29"/>
  <c r="N27"/>
  <c r="D10"/>
  <c r="F10" s="1"/>
  <c r="D8"/>
  <c r="F8" s="1"/>
  <c r="O26"/>
  <c r="D15"/>
  <c r="V171" i="8"/>
  <c r="N26" i="7"/>
  <c r="O34"/>
  <c r="N31"/>
  <c r="O31"/>
  <c r="D12"/>
  <c r="V57" i="8"/>
  <c r="N35" i="7"/>
  <c r="O35"/>
  <c r="D16"/>
  <c r="F16" s="1"/>
  <c r="D13"/>
  <c r="N32"/>
  <c r="O32"/>
  <c r="D17"/>
  <c r="N36"/>
  <c r="O36"/>
  <c r="N25"/>
  <c r="D37"/>
  <c r="D6"/>
  <c r="F6" s="1"/>
  <c r="O25"/>
  <c r="F37" l="1"/>
  <c r="M9"/>
  <c r="M15"/>
  <c r="M12"/>
  <c r="M6"/>
  <c r="L10"/>
  <c r="M11"/>
  <c r="O8"/>
  <c r="M8"/>
  <c r="N14"/>
  <c r="M14"/>
  <c r="O7"/>
  <c r="M7"/>
  <c r="G18"/>
  <c r="M17"/>
  <c r="M16"/>
  <c r="I18"/>
  <c r="M37"/>
  <c r="L25"/>
  <c r="K37"/>
  <c r="H13"/>
  <c r="M13"/>
  <c r="M10"/>
  <c r="H6"/>
  <c r="J12"/>
  <c r="H12"/>
  <c r="J10"/>
  <c r="H11"/>
  <c r="J14"/>
  <c r="J17"/>
  <c r="H17"/>
  <c r="H15"/>
  <c r="K15"/>
  <c r="L15" s="1"/>
  <c r="L34"/>
  <c r="K14"/>
  <c r="L14" s="1"/>
  <c r="L33"/>
  <c r="K16"/>
  <c r="L16" s="1"/>
  <c r="L35"/>
  <c r="J16"/>
  <c r="J7"/>
  <c r="H14"/>
  <c r="H8"/>
  <c r="K17"/>
  <c r="L17" s="1"/>
  <c r="L36"/>
  <c r="L26"/>
  <c r="K11"/>
  <c r="L11" s="1"/>
  <c r="L30"/>
  <c r="K13"/>
  <c r="L13" s="1"/>
  <c r="L32"/>
  <c r="K9"/>
  <c r="L9" s="1"/>
  <c r="L28"/>
  <c r="J37"/>
  <c r="J6"/>
  <c r="J8"/>
  <c r="J11"/>
  <c r="J9"/>
  <c r="H9"/>
  <c r="H10"/>
  <c r="J13"/>
  <c r="K12"/>
  <c r="L12" s="1"/>
  <c r="L31"/>
  <c r="L29"/>
  <c r="H37"/>
  <c r="H16"/>
  <c r="H7"/>
  <c r="J15"/>
  <c r="K7"/>
  <c r="L7" s="1"/>
  <c r="K6"/>
  <c r="N11"/>
  <c r="O11"/>
  <c r="N7"/>
  <c r="K8"/>
  <c r="L8" s="1"/>
  <c r="N9"/>
  <c r="O9"/>
  <c r="O14"/>
  <c r="N8"/>
  <c r="O10"/>
  <c r="N10"/>
  <c r="O37"/>
  <c r="N37"/>
  <c r="N15"/>
  <c r="O15"/>
  <c r="N13"/>
  <c r="O13"/>
  <c r="O6"/>
  <c r="D18"/>
  <c r="F18" s="1"/>
  <c r="N6"/>
  <c r="N16"/>
  <c r="O16"/>
  <c r="N17"/>
  <c r="O17"/>
  <c r="O12"/>
  <c r="N12"/>
  <c r="M18" l="1"/>
  <c r="J18"/>
  <c r="L6"/>
  <c r="K18"/>
  <c r="L18" s="1"/>
  <c r="L37"/>
  <c r="H18"/>
  <c r="O18"/>
  <c r="N18"/>
</calcChain>
</file>

<file path=xl/sharedStrings.xml><?xml version="1.0" encoding="utf-8"?>
<sst xmlns="http://schemas.openxmlformats.org/spreadsheetml/2006/main" count="4348" uniqueCount="758">
  <si>
    <t>หน่วยเบิกจ่าย</t>
  </si>
  <si>
    <t>เงินประจำงวด</t>
  </si>
  <si>
    <t>เบิกจ่าย</t>
  </si>
  <si>
    <t>รวมPOและเบิกจ่าย</t>
  </si>
  <si>
    <t>คงเหลือ</t>
  </si>
  <si>
    <t>จำนวนเงิน</t>
  </si>
  <si>
    <t>ร้อยละ</t>
  </si>
  <si>
    <t>บริการ</t>
  </si>
  <si>
    <t>ที่ได้รับ (1)</t>
  </si>
  <si>
    <t>(2)</t>
  </si>
  <si>
    <t>(3)</t>
  </si>
  <si>
    <t>วพบ.นครพิงค์ เชียงใหม่</t>
  </si>
  <si>
    <t>2100200055</t>
  </si>
  <si>
    <t>วพบ. นครลำปาง</t>
  </si>
  <si>
    <t>2100200056</t>
  </si>
  <si>
    <t>วพบ. พะเยา</t>
  </si>
  <si>
    <t>2100200058</t>
  </si>
  <si>
    <t>สสจ.เชียงใหม่</t>
  </si>
  <si>
    <t>2100200154</t>
  </si>
  <si>
    <t>รพ.นครพิงค์</t>
  </si>
  <si>
    <t>2100200155</t>
  </si>
  <si>
    <t>สสจ.ลำพูน</t>
  </si>
  <si>
    <t>2100200156</t>
  </si>
  <si>
    <t>รพ. ลำพูน</t>
  </si>
  <si>
    <t>2100200157</t>
  </si>
  <si>
    <t>สสจ.ลำปาง</t>
  </si>
  <si>
    <t>2100200158</t>
  </si>
  <si>
    <t>รพ. ลำปาง</t>
  </si>
  <si>
    <t>2100200159</t>
  </si>
  <si>
    <t>สสจ.แพร่</t>
  </si>
  <si>
    <t>2100200162</t>
  </si>
  <si>
    <t>รพ. แพร่</t>
  </si>
  <si>
    <t>2100200163</t>
  </si>
  <si>
    <t>สสจ.น่าน</t>
  </si>
  <si>
    <t>2100200164</t>
  </si>
  <si>
    <t>ผูกพัน  PO</t>
  </si>
  <si>
    <t>รวม</t>
  </si>
  <si>
    <t>หน่วย : ล้านบาท</t>
  </si>
  <si>
    <t>หน่วย : บาท</t>
  </si>
  <si>
    <t>สป.กำหนดเป้าการเบิกจ่าย</t>
  </si>
  <si>
    <t>ภายในสิ้นเดือน ก.พ.61</t>
  </si>
  <si>
    <t>ให้ได้ร้อยละ 90 (รวมPO)</t>
  </si>
  <si>
    <t>ให้ได้ร้อยละ 80 (ไม่รวมPO)</t>
  </si>
  <si>
    <t>เงินประจำงวดคงเหลือ</t>
  </si>
  <si>
    <t>งบดำเนินงาน</t>
  </si>
  <si>
    <t>งบลงทุน</t>
  </si>
  <si>
    <t>งบเงินอุดหนุน</t>
  </si>
  <si>
    <t>งบรายจ่ายอื่น</t>
  </si>
  <si>
    <t>รวมเขต 1</t>
  </si>
  <si>
    <t>สสจ.</t>
  </si>
  <si>
    <t>รพ.</t>
  </si>
  <si>
    <t>รพ.ลำพูน</t>
  </si>
  <si>
    <t>รพ.ลำปาง</t>
  </si>
  <si>
    <t>รพ.แพร่</t>
  </si>
  <si>
    <t>รพ.น่าน</t>
  </si>
  <si>
    <t>2100200165</t>
  </si>
  <si>
    <t>สสจ.พะเยา</t>
  </si>
  <si>
    <t>2100200166</t>
  </si>
  <si>
    <t>รพ.พะเยา</t>
  </si>
  <si>
    <t>2100200167</t>
  </si>
  <si>
    <t>รพ.เชียงคำ</t>
  </si>
  <si>
    <t>2100200168</t>
  </si>
  <si>
    <t>สสจ.เชียงราย</t>
  </si>
  <si>
    <t>2100200169</t>
  </si>
  <si>
    <t>รพ.เชียงรายประชานุเคราะห์</t>
  </si>
  <si>
    <t>2100200170</t>
  </si>
  <si>
    <t>สสจ.แม่ฮ่องสอน</t>
  </si>
  <si>
    <t>2100200171</t>
  </si>
  <si>
    <t>รพ.ศรีสังวาลย์</t>
  </si>
  <si>
    <t>2100200172</t>
  </si>
  <si>
    <t>สำนักงานเขตสุขภาพที่ 1</t>
  </si>
  <si>
    <t>สนง.เขต</t>
  </si>
  <si>
    <t>รพ.จอมทอง</t>
  </si>
  <si>
    <t>รพ.ฝาง</t>
  </si>
  <si>
    <t>รวมเขต 2</t>
  </si>
  <si>
    <t>สสจ.อุตรดิตถ์</t>
  </si>
  <si>
    <t>2100200160</t>
  </si>
  <si>
    <t>รพ.อุตรดิตถ์</t>
  </si>
  <si>
    <t>2100200161</t>
  </si>
  <si>
    <t>สสจ.ตาก</t>
  </si>
  <si>
    <t>2100200179</t>
  </si>
  <si>
    <t>รพ.สมเด็จพระเจ้าตากสินมหาราช</t>
  </si>
  <si>
    <t>2100200180</t>
  </si>
  <si>
    <t>รพ.แม่สอด</t>
  </si>
  <si>
    <t>2100200181</t>
  </si>
  <si>
    <t>สสจ.สุโขทัย</t>
  </si>
  <si>
    <t>2100200182</t>
  </si>
  <si>
    <t>รพ.สุโขทัย</t>
  </si>
  <si>
    <t>2100200183</t>
  </si>
  <si>
    <t>รพ.ศรีสังวร</t>
  </si>
  <si>
    <t>2100200184</t>
  </si>
  <si>
    <t>สสจ.พิษณุโลก</t>
  </si>
  <si>
    <t>2100200185</t>
  </si>
  <si>
    <t>รพ.พุทธชินราช</t>
  </si>
  <si>
    <t>2100200186</t>
  </si>
  <si>
    <t>สสจ.เพชรบูรณ์</t>
  </si>
  <si>
    <t>2100200189</t>
  </si>
  <si>
    <t>รพ.เพชรบูรณ์</t>
  </si>
  <si>
    <t>2100200190</t>
  </si>
  <si>
    <t>สสอ.แม่สอด</t>
  </si>
  <si>
    <t>2100200209</t>
  </si>
  <si>
    <t>สสอ.</t>
  </si>
  <si>
    <t>สำนักงานเขตสุขภาพที่ 2</t>
  </si>
  <si>
    <t>รวมเขต 3</t>
  </si>
  <si>
    <t>สสจ.ชัยนาท</t>
  </si>
  <si>
    <t>2100200094</t>
  </si>
  <si>
    <t>รพ.ชัยนาทนเรนทร</t>
  </si>
  <si>
    <t>2100200095</t>
  </si>
  <si>
    <t>สสจ.นครสวรรค์</t>
  </si>
  <si>
    <t>2100200173</t>
  </si>
  <si>
    <t>รพ. สวรรค์ประชารักษ์</t>
  </si>
  <si>
    <t>2100200174</t>
  </si>
  <si>
    <t>สสจ.อุทัยธานี</t>
  </si>
  <si>
    <t>2100200175</t>
  </si>
  <si>
    <t>รพ.อุทัยธานี</t>
  </si>
  <si>
    <t>2100200176</t>
  </si>
  <si>
    <t>สสจ.กำแพงเพชร</t>
  </si>
  <si>
    <t>2100200177</t>
  </si>
  <si>
    <t>รพ.กำแพงเพชร</t>
  </si>
  <si>
    <t>2100200178</t>
  </si>
  <si>
    <t>สสจ.พิจิตร</t>
  </si>
  <si>
    <t>2100200187</t>
  </si>
  <si>
    <t>รพ.พิจิตร</t>
  </si>
  <si>
    <t>2100200188</t>
  </si>
  <si>
    <t>สำนักงานเขตสุขภาพที่ 3</t>
  </si>
  <si>
    <t>รวมเขต 4</t>
  </si>
  <si>
    <t>สสจ.นนทบุรี</t>
  </si>
  <si>
    <t>2100200078</t>
  </si>
  <si>
    <t>รพ.พระนั่งเกล้า</t>
  </si>
  <si>
    <t>2100200079</t>
  </si>
  <si>
    <t>สสจ.ปทุมธานี</t>
  </si>
  <si>
    <t>2100200081</t>
  </si>
  <si>
    <t>รพ.ปทุมธานี</t>
  </si>
  <si>
    <t>2100200082</t>
  </si>
  <si>
    <t>สสจ.พระนครศรีอยุธยา</t>
  </si>
  <si>
    <t>2100200083</t>
  </si>
  <si>
    <t>รพ.พระนครศรีอยุธยา</t>
  </si>
  <si>
    <t>2100200084</t>
  </si>
  <si>
    <t>รพ.เสนา</t>
  </si>
  <si>
    <t>2100200085</t>
  </si>
  <si>
    <t>สสจ.อ่างทอง</t>
  </si>
  <si>
    <t>2100200086</t>
  </si>
  <si>
    <t>รพ.อ่างทอง</t>
  </si>
  <si>
    <t>2100200087</t>
  </si>
  <si>
    <t>สสจ.ลพบุรี</t>
  </si>
  <si>
    <t>2100200088</t>
  </si>
  <si>
    <t>2100200089</t>
  </si>
  <si>
    <t>รพ.บ้านหมี่</t>
  </si>
  <si>
    <t>2100200090</t>
  </si>
  <si>
    <t>สสจ.สิงห์บุรี</t>
  </si>
  <si>
    <t>2100200091</t>
  </si>
  <si>
    <t>รพ.สิงห์บุรี</t>
  </si>
  <si>
    <t>2100200092</t>
  </si>
  <si>
    <t>รพ.อินทร์บุรี</t>
  </si>
  <si>
    <t>2100200093</t>
  </si>
  <si>
    <t>สสจ.สระบุรี</t>
  </si>
  <si>
    <t>2100200096</t>
  </si>
  <si>
    <t>รพ.สระบุรี</t>
  </si>
  <si>
    <t>2100200097</t>
  </si>
  <si>
    <t>รพ.พระพุทธบาท</t>
  </si>
  <si>
    <t>2100200098</t>
  </si>
  <si>
    <t>สสจ.นครนายก</t>
  </si>
  <si>
    <t>2100200111</t>
  </si>
  <si>
    <t>รพ.นครนายก</t>
  </si>
  <si>
    <t>2100200112</t>
  </si>
  <si>
    <t>สำนักงานเขตสุขภาพที่ 4</t>
  </si>
  <si>
    <t>รวมเขต 5</t>
  </si>
  <si>
    <t>สสจ.ราชบุรี</t>
  </si>
  <si>
    <t>2100200191</t>
  </si>
  <si>
    <t>รพ.ราชบุรี</t>
  </si>
  <si>
    <t>2100200192</t>
  </si>
  <si>
    <t>รพ.บ้านโป่ง</t>
  </si>
  <si>
    <t>2100200193</t>
  </si>
  <si>
    <t>รพ.โพธาราม</t>
  </si>
  <si>
    <t>2100200194</t>
  </si>
  <si>
    <t>รพ.ดำเนินสะดวก</t>
  </si>
  <si>
    <t>2100200195</t>
  </si>
  <si>
    <t>สสจ.กาญจนบุรี</t>
  </si>
  <si>
    <t>2100200196</t>
  </si>
  <si>
    <t>รพ.พหลพลพยุหเสนา</t>
  </si>
  <si>
    <t>2100200197</t>
  </si>
  <si>
    <t>รพ.มะการักษ์</t>
  </si>
  <si>
    <t>2100200198</t>
  </si>
  <si>
    <t>สสจ.สุพรรณบุรี</t>
  </si>
  <si>
    <t>2100200199</t>
  </si>
  <si>
    <t>รพ.เจ้าพระยายมราช</t>
  </si>
  <si>
    <t>2100200200</t>
  </si>
  <si>
    <t>รพ.สมเด็จพระสังฆราชองค์ที่ 17</t>
  </si>
  <si>
    <t>2100200201</t>
  </si>
  <si>
    <t>สสจ.นครปฐม</t>
  </si>
  <si>
    <t>2100200202</t>
  </si>
  <si>
    <t>รพ.นครปฐม</t>
  </si>
  <si>
    <t>2100200203</t>
  </si>
  <si>
    <t>สสจ.สมุทรสาคร</t>
  </si>
  <si>
    <t>2100200204</t>
  </si>
  <si>
    <t>รพ.สมุทรสาคร</t>
  </si>
  <si>
    <t>2100200205</t>
  </si>
  <si>
    <t>สสจ.สมุทรสงคราม</t>
  </si>
  <si>
    <t>2100200206</t>
  </si>
  <si>
    <t>รพ.พระพุทธเลิศหล้า</t>
  </si>
  <si>
    <t>2100200218</t>
  </si>
  <si>
    <t>สสจ.เพชรบุรี</t>
  </si>
  <si>
    <t>2100200219</t>
  </si>
  <si>
    <t>รพ.พระจอมเกล้า</t>
  </si>
  <si>
    <t>2100200220</t>
  </si>
  <si>
    <t>สสจ.ประจวบคีรีขันธ์</t>
  </si>
  <si>
    <t>2100200221</t>
  </si>
  <si>
    <t>รพ.ประจวบคีรีขันธ์</t>
  </si>
  <si>
    <t>2100200222</t>
  </si>
  <si>
    <t>รพ.หัวหิน</t>
  </si>
  <si>
    <t>2100200259</t>
  </si>
  <si>
    <t>รพ.กระทุ่มแบน</t>
  </si>
  <si>
    <t>2100200271</t>
  </si>
  <si>
    <t>สำนักงานเขตสุขภาพที่ 5</t>
  </si>
  <si>
    <t>รวมเขต 6</t>
  </si>
  <si>
    <t>สสจ.สมุทรปราการ</t>
  </si>
  <si>
    <t>2100200076</t>
  </si>
  <si>
    <t>รพ.สมุทรปราการ</t>
  </si>
  <si>
    <t>2100200077</t>
  </si>
  <si>
    <t>รพ.บางพลี</t>
  </si>
  <si>
    <t>สสจ.ชลบุรี</t>
  </si>
  <si>
    <t>2100200099</t>
  </si>
  <si>
    <t>รพ.ชลบุรี</t>
  </si>
  <si>
    <t>2100200100</t>
  </si>
  <si>
    <t>รพ.บางละมุง</t>
  </si>
  <si>
    <t>สสจ.ระยอง</t>
  </si>
  <si>
    <t>2100200101</t>
  </si>
  <si>
    <t>รพ.ระยอง</t>
  </si>
  <si>
    <t>2100200102</t>
  </si>
  <si>
    <t>สสจ.จันทบุรี</t>
  </si>
  <si>
    <t>2100200103</t>
  </si>
  <si>
    <t>รพ.พระปกเกล้า</t>
  </si>
  <si>
    <t>2100200104</t>
  </si>
  <si>
    <t>สสจ.ตราด</t>
  </si>
  <si>
    <t>2100200105</t>
  </si>
  <si>
    <t>รพ.ตราด</t>
  </si>
  <si>
    <t>2100200106</t>
  </si>
  <si>
    <t>สสจ.ฉะเชิงเทรา</t>
  </si>
  <si>
    <t>2100200107</t>
  </si>
  <si>
    <t>รพ.พุทธโสธร</t>
  </si>
  <si>
    <t>2100200108</t>
  </si>
  <si>
    <t>สสจ.ปราจีนบุรี</t>
  </si>
  <si>
    <t>2100200109</t>
  </si>
  <si>
    <t>รพ.เจ้าพระยาอภัยภูเบศร์</t>
  </si>
  <si>
    <t>2100200110</t>
  </si>
  <si>
    <t>รพ.กบินทร์บุรี</t>
  </si>
  <si>
    <t>สสจ.สระแก้ว</t>
  </si>
  <si>
    <t>2100200113</t>
  </si>
  <si>
    <t>รพร.สระแก้ว</t>
  </si>
  <si>
    <t>2100200114</t>
  </si>
  <si>
    <t>รพ.อรัญประเทศ</t>
  </si>
  <si>
    <t>สำนักงานเขตสุขภาพที่ 6</t>
  </si>
  <si>
    <t>รวมเขต 7</t>
  </si>
  <si>
    <t>สสจ.ขอนแก่น</t>
  </si>
  <si>
    <t>2100200133</t>
  </si>
  <si>
    <t>รพ.ขอนแก่น</t>
  </si>
  <si>
    <t>2100200134</t>
  </si>
  <si>
    <t>รพ.สิรินทร</t>
  </si>
  <si>
    <t>2100200135</t>
  </si>
  <si>
    <t>รพ.ชุมแพ</t>
  </si>
  <si>
    <t>สสจ.มหาสารคาม</t>
  </si>
  <si>
    <t>2100200142</t>
  </si>
  <si>
    <t>รพ.มหาสารคาม</t>
  </si>
  <si>
    <t>2100200143</t>
  </si>
  <si>
    <t>สสจ.ร้อยเอ็ด</t>
  </si>
  <si>
    <t>2100200144</t>
  </si>
  <si>
    <t>รพ.ร้อยเอ็ด</t>
  </si>
  <si>
    <t>2100200145</t>
  </si>
  <si>
    <t>สสจ.กาฬสินธุ์</t>
  </si>
  <si>
    <t>2100200146</t>
  </si>
  <si>
    <t>รพ.กาฬสินธุ์</t>
  </si>
  <si>
    <t>2100200147</t>
  </si>
  <si>
    <t>สสอ.พล</t>
  </si>
  <si>
    <t>2100200211</t>
  </si>
  <si>
    <t>รวมเขต 8</t>
  </si>
  <si>
    <t>สสจ.หนองบัวลำภู</t>
  </si>
  <si>
    <t>2100200131</t>
  </si>
  <si>
    <t>รพ.หนองบัวลำภู</t>
  </si>
  <si>
    <t>2100200132</t>
  </si>
  <si>
    <t>สสจ.อุดรธานี</t>
  </si>
  <si>
    <t>2100200136</t>
  </si>
  <si>
    <t>รพ.อุดรธานี</t>
  </si>
  <si>
    <t>2100200137</t>
  </si>
  <si>
    <t>รพ.กุมภวาปี</t>
  </si>
  <si>
    <t>สสจ.เลย</t>
  </si>
  <si>
    <t>2100200138</t>
  </si>
  <si>
    <t>รพ.เลย</t>
  </si>
  <si>
    <t>2100200139</t>
  </si>
  <si>
    <t>สสจ.หนองคาย</t>
  </si>
  <si>
    <t>2100200140</t>
  </si>
  <si>
    <t>รพ.หนองคาย</t>
  </si>
  <si>
    <t>2100200141</t>
  </si>
  <si>
    <t>สสจ.สกลนคร</t>
  </si>
  <si>
    <t>2100200148</t>
  </si>
  <si>
    <t>รพ.สกลนคร</t>
  </si>
  <si>
    <t>2100200149</t>
  </si>
  <si>
    <t>รพร.สว่างแดนดิน</t>
  </si>
  <si>
    <t>สสจ.นครพนม</t>
  </si>
  <si>
    <t>2100200150</t>
  </si>
  <si>
    <t>รพ.นครพนม</t>
  </si>
  <si>
    <t>2100200151</t>
  </si>
  <si>
    <t>สสจ.บึงกาฬ</t>
  </si>
  <si>
    <t>2100200264</t>
  </si>
  <si>
    <t>รพ.บึงกาฬ</t>
  </si>
  <si>
    <t>2100200265</t>
  </si>
  <si>
    <t>สำนักงานเขตสุขภาพที่ 8</t>
  </si>
  <si>
    <t>รวมเขต 9</t>
  </si>
  <si>
    <t>สสจ.นครราชสีมา</t>
  </si>
  <si>
    <t>2100200115</t>
  </si>
  <si>
    <t>รพ.มหาราชนครราชสีมา</t>
  </si>
  <si>
    <t>2100200116</t>
  </si>
  <si>
    <t>รพ.เทพรัตน์นครราชสีมา</t>
  </si>
  <si>
    <t>รพ.ปากช่องนานา</t>
  </si>
  <si>
    <t>สสจ.บุรีรัมย์</t>
  </si>
  <si>
    <t>2100200117</t>
  </si>
  <si>
    <t>รพ.บุรีรัมย์</t>
  </si>
  <si>
    <t>2100200118</t>
  </si>
  <si>
    <t>รพ.นางรอง</t>
  </si>
  <si>
    <t>2100200285</t>
  </si>
  <si>
    <t>สสจ.สุรินทร์</t>
  </si>
  <si>
    <t>2100200119</t>
  </si>
  <si>
    <t>รพ.สุรินทร์</t>
  </si>
  <si>
    <t>2100200120</t>
  </si>
  <si>
    <t>รพ.ปราสาท</t>
  </si>
  <si>
    <t>สสจ.ชัยภูมิ</t>
  </si>
  <si>
    <t>2100200127</t>
  </si>
  <si>
    <t>รพ.ชัยภูมิ</t>
  </si>
  <si>
    <t>2100200128</t>
  </si>
  <si>
    <t>รพ.บัวใหญ่</t>
  </si>
  <si>
    <t>2100200207</t>
  </si>
  <si>
    <t>สสอ.ภูเขียว</t>
  </si>
  <si>
    <t>2100200210</t>
  </si>
  <si>
    <t>สสอ.สี่คิ้ว</t>
  </si>
  <si>
    <t>2100200208</t>
  </si>
  <si>
    <t>รพ.ภูเขียว</t>
  </si>
  <si>
    <t>2100200257</t>
  </si>
  <si>
    <t>สำนักงานเขตสุขภาพที่ 9</t>
  </si>
  <si>
    <t>รวมเขต 10</t>
  </si>
  <si>
    <t>สสจ.ศรีสะเกษ</t>
  </si>
  <si>
    <t>2100200121</t>
  </si>
  <si>
    <t>รพ.ศรีสะเกษ</t>
  </si>
  <si>
    <t>2100200122</t>
  </si>
  <si>
    <t xml:space="preserve">สสจ.อุบลราชธานี </t>
  </si>
  <si>
    <t>2100200123</t>
  </si>
  <si>
    <t>รพ.สรรพสิทธิประสงค์</t>
  </si>
  <si>
    <t>2100200124</t>
  </si>
  <si>
    <t>รพ.วารินชำราบ</t>
  </si>
  <si>
    <t>รพร.เดชอุดม</t>
  </si>
  <si>
    <t>รพ.50พรรษา มหาวชิราลงกรณ์</t>
  </si>
  <si>
    <t>สสจ.ยโสธร</t>
  </si>
  <si>
    <t>2100200125</t>
  </si>
  <si>
    <t>รพ.ยโสธร</t>
  </si>
  <si>
    <t>2100200126</t>
  </si>
  <si>
    <t>สสจ.อำนาจเจริญ</t>
  </si>
  <si>
    <t>2100200129</t>
  </si>
  <si>
    <t>รพ.อำนาจเจริญ</t>
  </si>
  <si>
    <t>2100200130</t>
  </si>
  <si>
    <t>สสจ.มุกดาหาร</t>
  </si>
  <si>
    <t>2100200152</t>
  </si>
  <si>
    <t>รพ.มุกดาหาร</t>
  </si>
  <si>
    <t>2100200153</t>
  </si>
  <si>
    <t>สำนักงานเขตสุขภาพที่ 10</t>
  </si>
  <si>
    <t>รวมเขต 11</t>
  </si>
  <si>
    <t>สสอ.ปากพนัง</t>
  </si>
  <si>
    <t>2100200214</t>
  </si>
  <si>
    <t>สสจ.นครศรีธรรมราช</t>
  </si>
  <si>
    <t>2100200223</t>
  </si>
  <si>
    <t>รพ.มหาราชนครศรีธรรมราช</t>
  </si>
  <si>
    <t>2100200224</t>
  </si>
  <si>
    <t>รพ.ทุ่งสง</t>
  </si>
  <si>
    <t>รพ.สิชล</t>
  </si>
  <si>
    <t>สสจ.กระบี่</t>
  </si>
  <si>
    <t>2100200225</t>
  </si>
  <si>
    <t>รพ.กระบี่</t>
  </si>
  <si>
    <t>2100200226</t>
  </si>
  <si>
    <t>สสจ.พังงา</t>
  </si>
  <si>
    <t>2100200227</t>
  </si>
  <si>
    <t>รพ.พังงา</t>
  </si>
  <si>
    <t>2100200228</t>
  </si>
  <si>
    <t>รพ.ตะกั่วป่า</t>
  </si>
  <si>
    <t>2100200229</t>
  </si>
  <si>
    <t>สสจ.ภูเก็ต</t>
  </si>
  <si>
    <t>2100200230</t>
  </si>
  <si>
    <t>รพ.วชิระภูเก็ต</t>
  </si>
  <si>
    <t>2100200231</t>
  </si>
  <si>
    <t>สสจ.สุราษฎร์ธานี</t>
  </si>
  <si>
    <t>2100200232</t>
  </si>
  <si>
    <t>รพ.สุราษฎรธานี</t>
  </si>
  <si>
    <t>2100200233</t>
  </si>
  <si>
    <t>รพ.เกาะสมุย</t>
  </si>
  <si>
    <t>2100200234</t>
  </si>
  <si>
    <t>สสจ.ระนอง</t>
  </si>
  <si>
    <t>2100200235</t>
  </si>
  <si>
    <t>รพ.ระนอง</t>
  </si>
  <si>
    <t>2100200236</t>
  </si>
  <si>
    <t>สสจ.ชุมพร</t>
  </si>
  <si>
    <t>2100200237</t>
  </si>
  <si>
    <t>รพ.ชุมพรเขตรอุดมศักดิ์</t>
  </si>
  <si>
    <t>2100200238</t>
  </si>
  <si>
    <t>สสอ.ทุ่งสง</t>
  </si>
  <si>
    <t>2100200258</t>
  </si>
  <si>
    <t>สำนักงานเขตสุขภาพที่ 11</t>
  </si>
  <si>
    <t>รวมเขต 12</t>
  </si>
  <si>
    <t>สสจ.สงขลา</t>
  </si>
  <si>
    <t>2100200239</t>
  </si>
  <si>
    <t>รพ.สงขลา</t>
  </si>
  <si>
    <t>2100200240</t>
  </si>
  <si>
    <t>รพ.หาดใหญ่</t>
  </si>
  <si>
    <t>2100200241</t>
  </si>
  <si>
    <t>สสจ.สตูล</t>
  </si>
  <si>
    <t>2100200242</t>
  </si>
  <si>
    <t>รพ.สตูล</t>
  </si>
  <si>
    <t>2100200243</t>
  </si>
  <si>
    <t>สสจ.ตรัง</t>
  </si>
  <si>
    <t>2100200244</t>
  </si>
  <si>
    <t>รพ.ตรัง</t>
  </si>
  <si>
    <t>2100200245</t>
  </si>
  <si>
    <t>สสจ.พัทลุง</t>
  </si>
  <si>
    <t>2100200246</t>
  </si>
  <si>
    <t>รพ.พัทลุง</t>
  </si>
  <si>
    <t>2100200247</t>
  </si>
  <si>
    <t>สสจ.ปัตตานี</t>
  </si>
  <si>
    <t>2100200248</t>
  </si>
  <si>
    <t>รพ.ปัตตานี</t>
  </si>
  <si>
    <t>2100200249</t>
  </si>
  <si>
    <t>สสจ.ยะลา</t>
  </si>
  <si>
    <t>2100200250</t>
  </si>
  <si>
    <t>รพ.ยะลา</t>
  </si>
  <si>
    <t>2100200251</t>
  </si>
  <si>
    <t>รพ.เบตง</t>
  </si>
  <si>
    <t>2100200252</t>
  </si>
  <si>
    <t>สสอ.เบตง</t>
  </si>
  <si>
    <t>2100200216</t>
  </si>
  <si>
    <t>สสจ.นราธิวาส</t>
  </si>
  <si>
    <t>2100200253</t>
  </si>
  <si>
    <t>รพ.นราธิวาสราชนครินทร์</t>
  </si>
  <si>
    <t>2100200254</t>
  </si>
  <si>
    <t>รพ.สุไหงโก-ลก</t>
  </si>
  <si>
    <t>2100200255</t>
  </si>
  <si>
    <t>สำนักงานเขตสุขภาพที่ 12</t>
  </si>
  <si>
    <t>เขต</t>
  </si>
  <si>
    <t>สสจ,จันทบุรี</t>
  </si>
  <si>
    <t>ไม่รวมงบบุคลากร</t>
  </si>
  <si>
    <t>มีแต่ งบดำเนินงาน + งบเงินอุดหนุน + งบรายจ่ายอื่น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</si>
  <si>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</si>
  <si>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</si>
  <si>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</si>
  <si>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</si>
  <si>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</si>
  <si>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</si>
  <si>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</si>
  <si>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</si>
  <si>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</si>
  <si>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</si>
  <si>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</si>
  <si>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</si>
  <si>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สุขภาพ</t>
  </si>
  <si>
    <t>การสำรองเงิน</t>
  </si>
  <si>
    <t>(4)</t>
  </si>
  <si>
    <t>(5)=(3)+(4)</t>
  </si>
  <si>
    <t>(6)=(1)-(2)-(3)-(4)</t>
  </si>
  <si>
    <t>(5)=(2)+(3)+(4)</t>
  </si>
  <si>
    <t>2100201089</t>
  </si>
  <si>
    <t>2100201096</t>
  </si>
  <si>
    <t>2100201090</t>
  </si>
  <si>
    <t>2100201109</t>
  </si>
  <si>
    <t>2100201097</t>
  </si>
  <si>
    <t>2100201091</t>
  </si>
  <si>
    <t>2100201100</t>
  </si>
  <si>
    <t>2100201101</t>
  </si>
  <si>
    <t>2100201102</t>
  </si>
  <si>
    <t>2100201103</t>
  </si>
  <si>
    <t>2100201107</t>
  </si>
  <si>
    <t>2100201108</t>
  </si>
  <si>
    <t>2100201098</t>
  </si>
  <si>
    <t>2100201099</t>
  </si>
  <si>
    <t>2100201092</t>
  </si>
  <si>
    <t>2100201095</t>
  </si>
  <si>
    <t>2100201088</t>
  </si>
  <si>
    <t>2100201105</t>
  </si>
  <si>
    <t>2100201106</t>
  </si>
  <si>
    <t>2100201110</t>
  </si>
  <si>
    <t>2100201104</t>
  </si>
  <si>
    <t>2100201111</t>
  </si>
  <si>
    <t>2100201093</t>
  </si>
  <si>
    <t>**  2100200076  สสจ.สป.</t>
  </si>
  <si>
    <t>**  2100200077  รพท.สป</t>
  </si>
  <si>
    <t>**  2100201089  รพ.บางพลี</t>
  </si>
  <si>
    <t>**  2100200078  สสจ.นท.</t>
  </si>
  <si>
    <t>**  2100200079  รพท.พนก.</t>
  </si>
  <si>
    <t>**  2100200081  สสจ.ปท.</t>
  </si>
  <si>
    <t>**  2100200082  รพท.ปท</t>
  </si>
  <si>
    <t>**  2100200083  สสจ.อย.</t>
  </si>
  <si>
    <t>**  2100200084  รพศ.อย</t>
  </si>
  <si>
    <t>**  2100200085  โรงพยาบาลเสนา</t>
  </si>
  <si>
    <t>**  2100200086  สสจ.อท.</t>
  </si>
  <si>
    <t>**  2100200087  รพท.อท</t>
  </si>
  <si>
    <t>**  2100200088  สสจ.ลบ.</t>
  </si>
  <si>
    <t>**  2100200089  รพท.ลบ</t>
  </si>
  <si>
    <t>**  2100200090  รพท.บม</t>
  </si>
  <si>
    <t>**  2100200091  สสจ.สห.</t>
  </si>
  <si>
    <t>**  2100200092  รพท.สห</t>
  </si>
  <si>
    <t>**  2100200093  รพท.อร</t>
  </si>
  <si>
    <t>**  2100200094  สสจ.ชน.</t>
  </si>
  <si>
    <t>**  2100200095  รพท.ชน</t>
  </si>
  <si>
    <t>**  2100200096  สสจ.สบ.</t>
  </si>
  <si>
    <t>**  2100200097  รพศ.สบ</t>
  </si>
  <si>
    <t>**  2100200098  รพท.สบ</t>
  </si>
  <si>
    <t>**  2100200099  สสจ.ชบ.</t>
  </si>
  <si>
    <t>**  2100200100  รพศ.ชบ</t>
  </si>
  <si>
    <t>**  2100201096  รพ.บางละมุง</t>
  </si>
  <si>
    <t>**  2100200101  สสจ.รย.</t>
  </si>
  <si>
    <t>**  2100200102  โรงพยาบาลระยอง</t>
  </si>
  <si>
    <t>**  2100201090  โรงพยาบาลแกลง</t>
  </si>
  <si>
    <t>**  2100201109  รพ.เฉลิมพระเกี</t>
  </si>
  <si>
    <t>**  2100200103  สสจ.จน.</t>
  </si>
  <si>
    <t>**  2100200104  รพศ. จบ</t>
  </si>
  <si>
    <t>**  2100200105  สสจ.ตร.</t>
  </si>
  <si>
    <t>**  2100200106  โรงพยาบาลตราด</t>
  </si>
  <si>
    <t>**  2100200107  สสจ.ฉช.</t>
  </si>
  <si>
    <t>**  2100200108  รพท.ฉช</t>
  </si>
  <si>
    <t>**  2100200109  สสจ.ปจ.</t>
  </si>
  <si>
    <t>**  2100200110  รพศ.ปจ</t>
  </si>
  <si>
    <t>**  2100201097  รพ.กบินทร์บุรี</t>
  </si>
  <si>
    <t>**  2100200111  สสจ.นย.</t>
  </si>
  <si>
    <t>**  2100200112  รพท.นย</t>
  </si>
  <si>
    <t>**  2100200113  สสจ.สก.</t>
  </si>
  <si>
    <t>**  2100200114  รพท.สก</t>
  </si>
  <si>
    <t>**  2100201091  รพ.อรัญประเทศ</t>
  </si>
  <si>
    <t>**  2100200115  สสจ.นม.</t>
  </si>
  <si>
    <t>**  2100200116  รพศ.นม</t>
  </si>
  <si>
    <t>**  2100200207  รพช.บัวใหญ่</t>
  </si>
  <si>
    <t>**  2100200208  สสอ.สค.</t>
  </si>
  <si>
    <t>**  2100201111  โรงพยาบาลพิมาย</t>
  </si>
  <si>
    <t>**  2100201100  รพ.เทพรัตน์นคร</t>
  </si>
  <si>
    <t>**  2100201101  รพ.ปากช่องนานา</t>
  </si>
  <si>
    <t>**  2100200117  สสจ.บร.</t>
  </si>
  <si>
    <t>**  2100200118  รพศ.บร</t>
  </si>
  <si>
    <t>**  2100200285  รพท.นางรอง</t>
  </si>
  <si>
    <t>**  2100200119  สสจ.สร.</t>
  </si>
  <si>
    <t>**  2100200120  รพศ.สร</t>
  </si>
  <si>
    <t>**  2100201102  รพ.ปราสาท</t>
  </si>
  <si>
    <t>**  2100200121  สสจ.ศก.</t>
  </si>
  <si>
    <t>**  2100200122  รพท.ศก</t>
  </si>
  <si>
    <t>**  2100201093  รพ.กันทรลักษณ์</t>
  </si>
  <si>
    <t>**  2100200123  สสจ.อบ.</t>
  </si>
  <si>
    <t>**  2100200124  รพศ.อบ</t>
  </si>
  <si>
    <t>**  2100201103  รพ.วารินชำราบ</t>
  </si>
  <si>
    <t>**  2100201107  รพ.สมเด็จพระยุ</t>
  </si>
  <si>
    <t>**  2100201108  รพ.๕๐ พรรษา มห</t>
  </si>
  <si>
    <t>**  2100200125  สสจ.ยส.</t>
  </si>
  <si>
    <t>**  2100200126  โรงพยาบาลยโสธร</t>
  </si>
  <si>
    <t>**  2100200127  สสจ.ชย.</t>
  </si>
  <si>
    <t>**  2100200128  รพท.ชย</t>
  </si>
  <si>
    <t>**  2100200257  รพ.ภูเขียวเฉลิ</t>
  </si>
  <si>
    <t>**  2100200129  สสจ.อจ.</t>
  </si>
  <si>
    <t>**  2100200130  รพท.อจ</t>
  </si>
  <si>
    <t>**  2100200264  สสจ.บก.</t>
  </si>
  <si>
    <t>**  2100200265  รพท.บก</t>
  </si>
  <si>
    <t>**  2100200131  สสจ.นภ.</t>
  </si>
  <si>
    <t>**  2100200132  รพท.นภ</t>
  </si>
  <si>
    <t>**  2100200133  สสจ.ขก.</t>
  </si>
  <si>
    <t>**  2100200134  รพศ.ขก</t>
  </si>
  <si>
    <t>**  2100200135  รพท.ขก</t>
  </si>
  <si>
    <t>**  2100200211  สสอ.พ.</t>
  </si>
  <si>
    <t>**  2100201098  โรงพยาบาลชุมแพ</t>
  </si>
  <si>
    <t>**  2100200136  สสจ.อด.</t>
  </si>
  <si>
    <t>**  2100200137  รพศงอด</t>
  </si>
  <si>
    <t>**  2100201099  รพ.กุมภวาปี</t>
  </si>
  <si>
    <t>**  2100200138  สสจ.ลย.</t>
  </si>
  <si>
    <t>**  2100200139  โรงพยาบาลเลย</t>
  </si>
  <si>
    <t>**  2100200140  สสจ.นค.</t>
  </si>
  <si>
    <t>**  2100200141  รพท.นค</t>
  </si>
  <si>
    <t>**  2100200142  สสจ.มค.</t>
  </si>
  <si>
    <t>**  2100200143  รพท.มค</t>
  </si>
  <si>
    <t>**  2100200144  สสจ.รอ.</t>
  </si>
  <si>
    <t>**  2100200145  รพท.รอ</t>
  </si>
  <si>
    <t>**  2100200146  สสจ.กส.</t>
  </si>
  <si>
    <t>**  2100200147  รพท.กส</t>
  </si>
  <si>
    <t>**  2100200148  สสจ.สน.</t>
  </si>
  <si>
    <t>**  2100200149  รพท.สน</t>
  </si>
  <si>
    <t>**  2100201092  รพร.สว่างแดนดิ</t>
  </si>
  <si>
    <t>**  2100201104  รพ.วานรนิวาส</t>
  </si>
  <si>
    <t>**  2100200150  สสจ.นพ.</t>
  </si>
  <si>
    <t>**  2100200151  รพท.นพ</t>
  </si>
  <si>
    <t>**  2100200152  สสจ.มห.</t>
  </si>
  <si>
    <t>**  2100200153  รพท.มห</t>
  </si>
  <si>
    <t>**  2100200154  สสจ.ชม.</t>
  </si>
  <si>
    <t>**  2100200155  รพท.ชม</t>
  </si>
  <si>
    <t>**  2100201095  รพ.จอมทอง</t>
  </si>
  <si>
    <t>**  2100201088  โรงพยาบาลฝาง</t>
  </si>
  <si>
    <t>**  2100200156  สสจ.ลพ.</t>
  </si>
  <si>
    <t>**  2100200157  โรงพยาบาลลำพูน</t>
  </si>
  <si>
    <t>**  2100200158  สสจ.ลป.</t>
  </si>
  <si>
    <t>**  2100200159  โรงพยาบาลลำปาง</t>
  </si>
  <si>
    <t>**  2100200160  สสจ.อต.</t>
  </si>
  <si>
    <t>**  2100200161  รพศ.อต</t>
  </si>
  <si>
    <t>**  2100200162  สสจ.พร.</t>
  </si>
  <si>
    <t>**  2100200163  โรงพยาบาลแพร่</t>
  </si>
  <si>
    <t>**  2100200164  สสจ.นน.</t>
  </si>
  <si>
    <t>**  2100200165  โรงพยาบาลน่าน</t>
  </si>
  <si>
    <t>**  2100200166  สสจ.พย.</t>
  </si>
  <si>
    <t>**  2100200167  โรงพยาบาลพะเยา</t>
  </si>
  <si>
    <t>**  2100200168  รพท.ชค</t>
  </si>
  <si>
    <t>**  2100200169  สสจ.ชร.</t>
  </si>
  <si>
    <t>**  2100200170  รพศ.ชร</t>
  </si>
  <si>
    <t>**  2100200171  สสจ.มส.</t>
  </si>
  <si>
    <t>**  2100200172  รพท.มส</t>
  </si>
  <si>
    <t>**  2100200173  สสจ.นว.</t>
  </si>
  <si>
    <t>**  2100200174  รพศ.นว</t>
  </si>
  <si>
    <t>**  2100200175  สสจ.อน.</t>
  </si>
  <si>
    <t>**  2100200176  รพท.อน</t>
  </si>
  <si>
    <t>**  2100200177  สสจ.กพ.</t>
  </si>
  <si>
    <t>**  2100200178  รพท.กพ</t>
  </si>
  <si>
    <t>**  2100200209  สสอ.มส.</t>
  </si>
  <si>
    <t>**  2100200179  สสจ.ตก.</t>
  </si>
  <si>
    <t>**  2100200180  รพท.ตก</t>
  </si>
  <si>
    <t>**  2100200181  รพท.แม่สอด</t>
  </si>
  <si>
    <t>**  2100200182  สสจ.สท.</t>
  </si>
  <si>
    <t>**  2100200183  รพท.สท</t>
  </si>
  <si>
    <t>**  2100200184  รพท.ศว</t>
  </si>
  <si>
    <t>**  2100200185  สสจ.พล.</t>
  </si>
  <si>
    <t>**  2100200186  รพศ.พล</t>
  </si>
  <si>
    <t>**  2100200187  สสจ.พจ.</t>
  </si>
  <si>
    <t>**  2100200188  รพท.พจ</t>
  </si>
  <si>
    <t>**  2100200189  สสจ.พช.</t>
  </si>
  <si>
    <t>**  2100200190  รพท.พช</t>
  </si>
  <si>
    <t>**  2100201110  รพ.วิเชียรบุรี</t>
  </si>
  <si>
    <t>**  2100200191  สสจ.รบ.</t>
  </si>
  <si>
    <t>**  2100200192  รพท.รบ</t>
  </si>
  <si>
    <t>**  2100200193  รพท.บ้านโป่ง</t>
  </si>
  <si>
    <t>**  2100200194  รพท.พธร</t>
  </si>
  <si>
    <t>**  2100200195  รพท.ดนส</t>
  </si>
  <si>
    <t>**  2100200196  สสจ.กจ.</t>
  </si>
  <si>
    <t>**  2100200197  รพท.พพน</t>
  </si>
  <si>
    <t>**  2100200198  รพท.มกร</t>
  </si>
  <si>
    <t>**  2100200199  สสจ.สพ.</t>
  </si>
  <si>
    <t>**  2100200200  รพศ.สพ</t>
  </si>
  <si>
    <t>**  2100200201  รพท.สพ</t>
  </si>
  <si>
    <t>**  2100200202  สสจ.นฐ.</t>
  </si>
  <si>
    <t>**  2100200203  รพศ.นฐ</t>
  </si>
  <si>
    <t>**  2100200204  สสจ.สค.</t>
  </si>
  <si>
    <t>**  2100200205  รพท.สค</t>
  </si>
  <si>
    <t>**  2100200271  รพ.กทบ.</t>
  </si>
  <si>
    <t>**  2100200206  สสจ.สส.</t>
  </si>
  <si>
    <t>**  2100200218  รพท.สส</t>
  </si>
  <si>
    <t>**  2100200219  สสจ.พบ.</t>
  </si>
  <si>
    <t>**  2100200220  รพท.พบ</t>
  </si>
  <si>
    <t>**  2100200221  สสจ.ปข.</t>
  </si>
  <si>
    <t>**  2100200222  รพท.ปข</t>
  </si>
  <si>
    <t>**  2100200259  รพ.หัวหิน</t>
  </si>
  <si>
    <t>**  2100200214  สสอ.ปน.</t>
  </si>
  <si>
    <t>**  2100200223  สสจ.นศ.</t>
  </si>
  <si>
    <t>**  2100200224  รพศ.นศ</t>
  </si>
  <si>
    <t>**  2100200258  สสล.ทส.</t>
  </si>
  <si>
    <t>**  2100201105  รพ.ทุ่งสง</t>
  </si>
  <si>
    <t>**  2100201106  โรงพยาบาลสิชล</t>
  </si>
  <si>
    <t>**  2100200225  สสจ.กบ.</t>
  </si>
  <si>
    <t>**  2100200226  รพท.กบ</t>
  </si>
  <si>
    <t>**  2100200227  สสจ.พง.</t>
  </si>
  <si>
    <t>**  2100200228  โรงพยาบาลพังงา</t>
  </si>
  <si>
    <t>**  2100200229  รพท.ตกป</t>
  </si>
  <si>
    <t>**  2100200230  สสจ.ภก.</t>
  </si>
  <si>
    <t>**  2100200231  รพท.ภก</t>
  </si>
  <si>
    <t>**  2100200232  สสจ.สฎ.</t>
  </si>
  <si>
    <t>**  2100200233  รพศ.สฎ</t>
  </si>
  <si>
    <t>**  2100200234  รพท.สมุย</t>
  </si>
  <si>
    <t>**  2100200235  สสจ.รน.</t>
  </si>
  <si>
    <t>**  2100200236  โรงพยาบาลระนอง</t>
  </si>
  <si>
    <t>**  2100200237  สสจ.ชพ.</t>
  </si>
  <si>
    <t>**  2100200238  รพท.ชพ</t>
  </si>
  <si>
    <t>**  2100200239  สสจ.สข.</t>
  </si>
  <si>
    <t>**  2100200240  โรงพยาบาลสงขลา</t>
  </si>
  <si>
    <t>**  2100200241  รพท.สข</t>
  </si>
  <si>
    <t>**  2100200242  สสจ.สต.</t>
  </si>
  <si>
    <t>**  2100200243  โรงพยาบาลสตูล</t>
  </si>
  <si>
    <t>**  2100200244  สสจ.ตง.</t>
  </si>
  <si>
    <t>**  2100200245  โรงพยาบาลตรัง</t>
  </si>
  <si>
    <t>**  2100200246  สสจ.พท.</t>
  </si>
  <si>
    <t>**  2100200247  รพท.พท</t>
  </si>
  <si>
    <t>**  2100200248  สสจ.ปน.</t>
  </si>
  <si>
    <t>**  2100200249  รพท.ปน</t>
  </si>
  <si>
    <t>**  2100200216  สสอ.บต.</t>
  </si>
  <si>
    <t>**  2100200250  สสจ.ยล.</t>
  </si>
  <si>
    <t>**  2100200251  โรงพยาบาลยะลา</t>
  </si>
  <si>
    <t>**  2100200252  โรงพยาบาลเบตง</t>
  </si>
  <si>
    <t>**  2100200253  สสจ.นธ.</t>
  </si>
  <si>
    <t>**  2100200254  รพท.นธ</t>
  </si>
  <si>
    <t>**  2100200255  รพท.สหล</t>
  </si>
  <si>
    <t>**  2100200210  สสอ.ภข.</t>
  </si>
  <si>
    <t>2100201113</t>
  </si>
  <si>
    <t>รพ.พระนารายณ์มหาราช</t>
  </si>
  <si>
    <t>สำรองเงิน+PO+เบิกจ่าย</t>
  </si>
  <si>
    <t>รพ.วิเชียรบุรี</t>
  </si>
  <si>
    <t>รพ. แกลง</t>
  </si>
  <si>
    <t>รพ.เฉลิมพระเกียรติสมเด็จพระเทพฯ</t>
  </si>
  <si>
    <t>รพ.วานรนิวาส</t>
  </si>
  <si>
    <t>รพ.พิมาย</t>
  </si>
  <si>
    <t>รพ.กันทรลักษ์</t>
  </si>
  <si>
    <t>2100201117</t>
  </si>
  <si>
    <t>2100201122</t>
  </si>
  <si>
    <t>**  2100201122  สนข.1</t>
  </si>
  <si>
    <t>**  2100201117  รพ.สันทราย</t>
  </si>
  <si>
    <t>2100201123</t>
  </si>
  <si>
    <t>**  2100201123  สนข.2</t>
  </si>
  <si>
    <t>2100201124</t>
  </si>
  <si>
    <t>**  2100201124  สนข.3</t>
  </si>
  <si>
    <t>2100201125</t>
  </si>
  <si>
    <t>**  2100201125  สนข.4</t>
  </si>
  <si>
    <t>2100201126</t>
  </si>
  <si>
    <t>**  2100201126  สนข.5</t>
  </si>
  <si>
    <t>2100201118</t>
  </si>
  <si>
    <t>**  2100201118  รพ.พนัสนิคม</t>
  </si>
  <si>
    <t>2100201127</t>
  </si>
  <si>
    <t>**  2100201127  สนข.6</t>
  </si>
  <si>
    <t>2100201128</t>
  </si>
  <si>
    <t>**  2100201128  สนข.7</t>
  </si>
  <si>
    <t>2100201119</t>
  </si>
  <si>
    <t>2100201129</t>
  </si>
  <si>
    <t>**  2100201119  รพ.สมเด็จพระยุพราชท่</t>
  </si>
  <si>
    <t>**  2100201129  สนข.8</t>
  </si>
  <si>
    <t>**  2100201130  สนข.9</t>
  </si>
  <si>
    <t>2100201130</t>
  </si>
  <si>
    <t>2100201120</t>
  </si>
  <si>
    <t>**  2100201120  รพ.ศีขรภูมิ</t>
  </si>
  <si>
    <t>2100201131</t>
  </si>
  <si>
    <t>**  2100201131  สนข.10</t>
  </si>
  <si>
    <t>2100201121</t>
  </si>
  <si>
    <t>2100201132</t>
  </si>
  <si>
    <t>**  2100201132  สนข.11</t>
  </si>
  <si>
    <t>**  2100201121  รพ.ท่าศาลา</t>
  </si>
  <si>
    <t>2100201133</t>
  </si>
  <si>
    <t>**  2100201133  สนข.12</t>
  </si>
  <si>
    <t>รพ.สันทราย</t>
  </si>
  <si>
    <t>รพ.พนัสนิคม</t>
  </si>
  <si>
    <t>สำนักงานเขตสุขภาพที่ 7</t>
  </si>
  <si>
    <t>รพ.สมเด็จพระยุพราชท่าบ่อ</t>
  </si>
  <si>
    <t>รพ.ศีขรภูมิ</t>
  </si>
  <si>
    <t>รพ.ท่าศาลา</t>
  </si>
  <si>
    <t>2100201115</t>
  </si>
  <si>
    <t>รพ.ศูนย์บริการการแพทย์นนทบุรี
*ศูนย์ต้นทุน*</t>
  </si>
  <si>
    <t>*ศูนย์ต้นทุน*</t>
  </si>
  <si>
    <t xml:space="preserve">**  2100201115  </t>
  </si>
  <si>
    <t xml:space="preserve">**  2100201113  </t>
  </si>
  <si>
    <t>รพ.หนองปรือ *ศูนย์ต้นทุน*</t>
  </si>
  <si>
    <t>2100201116</t>
  </si>
  <si>
    <t xml:space="preserve">**  2100201116  </t>
  </si>
  <si>
    <t>รพ.เกาะเต่า *ศูนย์ต้นทุน*</t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</si>
  <si>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 (รายจ่ายประจำ)  รายเขต  (ไม่รวมงบบุคลากร)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</si>
  <si>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(งบดำเนินงาน)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</si>
  <si>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 (งบดำเนินงาน)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</si>
  <si>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(งบเงินอุดหนุน)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</si>
  <si>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 (งบเงินอุดหนุน)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</si>
  <si>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(งบรายจ่ายอื่น)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</si>
  <si>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ไม่มี</t>
    </r>
    <r>
      <rPr>
        <b/>
        <sz val="14"/>
        <rFont val="TH SarabunPSK"/>
        <family val="2"/>
      </rPr>
      <t xml:space="preserve"> เบิกแทนกัน)   (งบรายจ่ายอื่น)  รายเขต</t>
    </r>
  </si>
  <si>
    <t xml:space="preserve">                          ข้อมูลจากระบบ New GFMIS Thai ณ วันที่ 28 เมษายน 2567</t>
  </si>
  <si>
    <t xml:space="preserve">                  ข้อมูลจากระบบ New GFMIS Thai ณ วันที่ 28 เมษายน 2567</t>
  </si>
  <si>
    <t xml:space="preserve">                ข้อมูลจากระบบ New GFMIS Thai ณ วันที่ 28 เมษายน 2567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</si>
</sst>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0_-;\-* #,##0.000_-;_-* &quot;-&quot;???_-;_-@_-"/>
    <numFmt numFmtId="188" formatCode="0.000"/>
    <numFmt numFmtId="189" formatCode="_-* #,##0.00_-;\-* #,##0.00_-;_-* &quot;-&quot;???_-;_-@_-"/>
    <numFmt numFmtId="191" formatCode="_(* #,##0.00_);_(* \(#,##0.00\);_(* &quot;-&quot;??_);_(@_)"/>
  </numFmts>
  <fonts count="36"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b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sz val="10"/>
      <name val="Arial"/>
      <family val="2"/>
    </font>
    <font>
      <sz val="12"/>
      <name val="Times New Roman"/>
      <family val="1"/>
      <charset val="22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4"/>
      <name val="TH SarabunIT๙"/>
      <family val="2"/>
    </font>
    <font>
      <sz val="10"/>
      <name val="MS Sans Serif"/>
      <family val="2"/>
      <charset val="222"/>
    </font>
    <font>
      <sz val="12"/>
      <name val="Times New Roman"/>
      <family val="1"/>
    </font>
    <font>
      <sz val="14"/>
      <name val="Angsana New"/>
      <family val="1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6" fillId="0" borderId="0"/>
    <xf numFmtId="0" fontId="5" fillId="0" borderId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8" applyNumberFormat="0" applyAlignment="0" applyProtection="0"/>
    <xf numFmtId="0" fontId="16" fillId="0" borderId="9" applyNumberFormat="0" applyFill="0" applyAlignment="0" applyProtection="0"/>
    <xf numFmtId="0" fontId="17" fillId="23" borderId="0" applyNumberFormat="0" applyBorder="0" applyAlignment="0" applyProtection="0"/>
    <xf numFmtId="0" fontId="18" fillId="24" borderId="7" applyNumberFormat="0" applyAlignment="0" applyProtection="0"/>
    <xf numFmtId="0" fontId="19" fillId="25" borderId="0" applyNumberFormat="0" applyBorder="0" applyAlignment="0" applyProtection="0"/>
    <xf numFmtId="0" fontId="20" fillId="0" borderId="10" applyNumberFormat="0" applyFill="0" applyAlignment="0" applyProtection="0"/>
    <xf numFmtId="0" fontId="2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2" fillId="21" borderId="11" applyNumberFormat="0" applyAlignment="0" applyProtection="0"/>
    <xf numFmtId="0" fontId="9" fillId="33" borderId="12" applyNumberFormat="0" applyFon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8" fillId="0" borderId="0"/>
    <xf numFmtId="0" fontId="29" fillId="0" borderId="0"/>
    <xf numFmtId="191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3" fillId="0" borderId="0"/>
    <xf numFmtId="0" fontId="5" fillId="0" borderId="0"/>
    <xf numFmtId="0" fontId="32" fillId="0" borderId="0"/>
    <xf numFmtId="0" fontId="5" fillId="0" borderId="0"/>
    <xf numFmtId="0" fontId="34" fillId="0" borderId="0"/>
    <xf numFmtId="0" fontId="34" fillId="0" borderId="0"/>
    <xf numFmtId="0" fontId="30" fillId="0" borderId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0" fillId="0" borderId="0"/>
    <xf numFmtId="0" fontId="34" fillId="0" borderId="0"/>
    <xf numFmtId="0" fontId="5" fillId="39" borderId="20" applyNumberFormat="0" applyProtection="0">
      <alignment horizontal="left" vertical="center" indent="1"/>
    </xf>
    <xf numFmtId="0" fontId="5" fillId="40" borderId="20" applyNumberFormat="0" applyProtection="0">
      <alignment horizontal="left" vertical="center" indent="1"/>
    </xf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43" fontId="4" fillId="2" borderId="2" xfId="24" applyFont="1" applyFill="1" applyBorder="1" applyAlignment="1">
      <alignment horizontal="center" vertical="top" wrapText="1"/>
    </xf>
    <xf numFmtId="43" fontId="4" fillId="34" borderId="2" xfId="24" applyFont="1" applyFill="1" applyBorder="1" applyAlignment="1">
      <alignment horizontal="center" vertical="top" wrapText="1"/>
    </xf>
    <xf numFmtId="0" fontId="4" fillId="34" borderId="2" xfId="0" applyFont="1" applyFill="1" applyBorder="1" applyAlignment="1">
      <alignment horizontal="center" vertical="top"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vertical="top" wrapText="1"/>
    </xf>
    <xf numFmtId="43" fontId="4" fillId="2" borderId="3" xfId="24" quotePrefix="1" applyFont="1" applyFill="1" applyBorder="1" applyAlignment="1">
      <alignment horizontal="center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43" fontId="4" fillId="34" borderId="3" xfId="24" quotePrefix="1" applyFont="1" applyFill="1" applyBorder="1" applyAlignment="1">
      <alignment horizontal="center" vertical="top" wrapText="1"/>
    </xf>
    <xf numFmtId="0" fontId="4" fillId="34" borderId="3" xfId="0" quotePrefix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6" fillId="2" borderId="4" xfId="20" applyFont="1" applyFill="1" applyBorder="1" applyAlignment="1">
      <alignment wrapText="1"/>
    </xf>
    <xf numFmtId="49" fontId="7" fillId="2" borderId="5" xfId="19" applyNumberFormat="1" applyFont="1" applyFill="1" applyBorder="1" applyAlignment="1">
      <alignment horizontal="center"/>
    </xf>
    <xf numFmtId="49" fontId="7" fillId="35" borderId="5" xfId="19" applyNumberFormat="1" applyFont="1" applyFill="1" applyBorder="1" applyAlignment="1">
      <alignment horizontal="center"/>
    </xf>
    <xf numFmtId="4" fontId="2" fillId="0" borderId="4" xfId="0" applyNumberFormat="1" applyFont="1" applyBorder="1"/>
    <xf numFmtId="49" fontId="7" fillId="0" borderId="5" xfId="19" applyNumberFormat="1" applyFont="1" applyBorder="1" applyAlignment="1">
      <alignment horizontal="center"/>
    </xf>
    <xf numFmtId="49" fontId="7" fillId="36" borderId="5" xfId="19" applyNumberFormat="1" applyFont="1" applyFill="1" applyBorder="1" applyAlignment="1">
      <alignment horizontal="center"/>
    </xf>
    <xf numFmtId="0" fontId="4" fillId="34" borderId="16" xfId="0" applyFont="1" applyFill="1" applyBorder="1"/>
    <xf numFmtId="187" fontId="2" fillId="0" borderId="4" xfId="0" applyNumberFormat="1" applyFont="1" applyBorder="1"/>
    <xf numFmtId="187" fontId="2" fillId="0" borderId="4" xfId="24" applyNumberFormat="1" applyFont="1" applyFill="1" applyBorder="1"/>
    <xf numFmtId="43" fontId="2" fillId="0" borderId="4" xfId="0" applyNumberFormat="1" applyFont="1" applyBorder="1"/>
    <xf numFmtId="4" fontId="4" fillId="35" borderId="4" xfId="0" applyNumberFormat="1" applyFont="1" applyFill="1" applyBorder="1"/>
    <xf numFmtId="187" fontId="4" fillId="35" borderId="4" xfId="0" applyNumberFormat="1" applyFont="1" applyFill="1" applyBorder="1"/>
    <xf numFmtId="43" fontId="4" fillId="36" borderId="4" xfId="0" applyNumberFormat="1" applyFont="1" applyFill="1" applyBorder="1"/>
    <xf numFmtId="4" fontId="4" fillId="36" borderId="4" xfId="0" applyNumberFormat="1" applyFont="1" applyFill="1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6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2" fillId="2" borderId="4" xfId="0" applyNumberFormat="1" applyFont="1" applyFill="1" applyBorder="1"/>
    <xf numFmtId="188" fontId="2" fillId="2" borderId="4" xfId="0" applyNumberFormat="1" applyFont="1" applyFill="1" applyBorder="1"/>
    <xf numFmtId="0" fontId="4" fillId="34" borderId="0" xfId="0" applyFont="1" applyFill="1"/>
    <xf numFmtId="0" fontId="4" fillId="2" borderId="0" xfId="0" applyFont="1" applyFill="1" applyAlignment="1">
      <alignment horizontal="center" vertical="top" wrapText="1"/>
    </xf>
    <xf numFmtId="43" fontId="4" fillId="2" borderId="1" xfId="24" applyFont="1" applyFill="1" applyBorder="1" applyAlignment="1">
      <alignment horizontal="center" vertical="top" wrapText="1"/>
    </xf>
    <xf numFmtId="43" fontId="4" fillId="2" borderId="3" xfId="24" applyFont="1" applyFill="1" applyBorder="1" applyAlignment="1">
      <alignment horizontal="center" vertical="top" wrapText="1"/>
    </xf>
    <xf numFmtId="43" fontId="3" fillId="2" borderId="3" xfId="24" applyFont="1" applyFill="1" applyBorder="1" applyAlignment="1">
      <alignment horizontal="center" vertical="top" wrapText="1"/>
    </xf>
    <xf numFmtId="43" fontId="2" fillId="2" borderId="0" xfId="0" applyNumberFormat="1" applyFont="1" applyFill="1"/>
    <xf numFmtId="43" fontId="2" fillId="2" borderId="0" xfId="24" applyFont="1" applyFill="1"/>
    <xf numFmtId="0" fontId="2" fillId="34" borderId="0" xfId="0" applyFont="1" applyFill="1"/>
    <xf numFmtId="0" fontId="2" fillId="0" borderId="19" xfId="0" applyFont="1" applyBorder="1"/>
    <xf numFmtId="0" fontId="2" fillId="0" borderId="0" xfId="0" applyFont="1"/>
    <xf numFmtId="43" fontId="2" fillId="0" borderId="0" xfId="24" applyFont="1" applyFill="1"/>
    <xf numFmtId="4" fontId="2" fillId="0" borderId="19" xfId="0" applyNumberFormat="1" applyFont="1" applyBorder="1"/>
    <xf numFmtId="2" fontId="2" fillId="0" borderId="19" xfId="24" applyNumberFormat="1" applyFont="1" applyFill="1" applyBorder="1"/>
    <xf numFmtId="43" fontId="2" fillId="0" borderId="0" xfId="0" applyNumberFormat="1" applyFont="1"/>
    <xf numFmtId="0" fontId="1" fillId="2" borderId="0" xfId="0" applyFont="1" applyFill="1" applyAlignment="1">
      <alignment horizontal="center"/>
    </xf>
    <xf numFmtId="43" fontId="4" fillId="34" borderId="16" xfId="0" applyNumberFormat="1" applyFont="1" applyFill="1" applyBorder="1"/>
    <xf numFmtId="43" fontId="4" fillId="2" borderId="1" xfId="0" applyNumberFormat="1" applyFont="1" applyFill="1" applyBorder="1" applyAlignment="1">
      <alignment horizontal="center" vertical="top" wrapText="1"/>
    </xf>
    <xf numFmtId="43" fontId="4" fillId="2" borderId="2" xfId="0" applyNumberFormat="1" applyFont="1" applyFill="1" applyBorder="1" applyAlignment="1">
      <alignment horizontal="center" vertical="top" wrapText="1"/>
    </xf>
    <xf numFmtId="43" fontId="4" fillId="2" borderId="3" xfId="0" applyNumberFormat="1" applyFont="1" applyFill="1" applyBorder="1" applyAlignment="1">
      <alignment horizontal="center" vertical="top" wrapText="1"/>
    </xf>
    <xf numFmtId="43" fontId="4" fillId="2" borderId="3" xfId="0" quotePrefix="1" applyNumberFormat="1" applyFont="1" applyFill="1" applyBorder="1" applyAlignment="1">
      <alignment horizontal="center" vertical="top" wrapText="1"/>
    </xf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89" fontId="2" fillId="0" borderId="4" xfId="0" applyNumberFormat="1" applyFont="1" applyBorder="1"/>
    <xf numFmtId="0" fontId="4" fillId="2" borderId="0" xfId="0" applyFont="1" applyFill="1" applyAlignment="1">
      <alignment vertical="top"/>
    </xf>
    <xf numFmtId="49" fontId="7" fillId="35" borderId="5" xfId="19" applyNumberFormat="1" applyFont="1" applyFill="1" applyBorder="1" applyAlignment="1">
      <alignment horizontal="center" vertical="top"/>
    </xf>
    <xf numFmtId="43" fontId="4" fillId="35" borderId="4" xfId="0" applyNumberFormat="1" applyFont="1" applyFill="1" applyBorder="1" applyAlignment="1">
      <alignment vertical="top"/>
    </xf>
    <xf numFmtId="4" fontId="4" fillId="35" borderId="4" xfId="0" applyNumberFormat="1" applyFont="1" applyFill="1" applyBorder="1" applyAlignment="1">
      <alignment vertical="top"/>
    </xf>
    <xf numFmtId="43" fontId="4" fillId="35" borderId="4" xfId="0" applyNumberFormat="1" applyFont="1" applyFill="1" applyBorder="1" applyAlignment="1">
      <alignment horizontal="center" vertical="top"/>
    </xf>
    <xf numFmtId="43" fontId="4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6" fillId="2" borderId="4" xfId="20" applyFont="1" applyFill="1" applyBorder="1" applyAlignment="1">
      <alignment vertical="top" wrapText="1"/>
    </xf>
    <xf numFmtId="49" fontId="7" fillId="2" borderId="5" xfId="19" applyNumberFormat="1" applyFont="1" applyFill="1" applyBorder="1" applyAlignment="1">
      <alignment horizontal="center" vertical="top"/>
    </xf>
    <xf numFmtId="43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43" fontId="2" fillId="34" borderId="4" xfId="24" applyFont="1" applyFill="1" applyBorder="1" applyAlignment="1">
      <alignment vertical="top"/>
    </xf>
    <xf numFmtId="43" fontId="2" fillId="37" borderId="4" xfId="24" applyFont="1" applyFill="1" applyBorder="1" applyAlignment="1">
      <alignment horizontal="center" vertical="top"/>
    </xf>
    <xf numFmtId="43" fontId="2" fillId="2" borderId="4" xfId="24" applyFont="1" applyFill="1" applyBorder="1" applyAlignment="1">
      <alignment vertical="top"/>
    </xf>
    <xf numFmtId="43" fontId="2" fillId="2" borderId="4" xfId="24" applyFont="1" applyFill="1" applyBorder="1" applyAlignment="1">
      <alignment horizontal="center" vertical="top"/>
    </xf>
    <xf numFmtId="43" fontId="2" fillId="2" borderId="4" xfId="24" applyFont="1" applyFill="1" applyBorder="1" applyAlignment="1">
      <alignment horizontal="center" vertical="top" wrapText="1"/>
    </xf>
    <xf numFmtId="43" fontId="2" fillId="2" borderId="0" xfId="0" applyNumberFormat="1" applyFont="1" applyFill="1" applyAlignment="1">
      <alignment vertical="top"/>
    </xf>
    <xf numFmtId="49" fontId="7" fillId="0" borderId="5" xfId="19" applyNumberFormat="1" applyFont="1" applyBorder="1" applyAlignment="1">
      <alignment horizontal="center" vertical="top"/>
    </xf>
    <xf numFmtId="43" fontId="2" fillId="2" borderId="0" xfId="24" applyFont="1" applyFill="1" applyAlignment="1">
      <alignment vertical="top"/>
    </xf>
    <xf numFmtId="0" fontId="1" fillId="34" borderId="4" xfId="0" applyFont="1" applyFill="1" applyBorder="1" applyAlignment="1">
      <alignment horizontal="center" vertical="top"/>
    </xf>
    <xf numFmtId="0" fontId="6" fillId="0" borderId="4" xfId="20" applyFont="1" applyBorder="1" applyAlignment="1">
      <alignment vertical="top" wrapText="1"/>
    </xf>
    <xf numFmtId="49" fontId="7" fillId="34" borderId="5" xfId="19" applyNumberFormat="1" applyFont="1" applyFill="1" applyBorder="1" applyAlignment="1">
      <alignment horizontal="center" vertical="top"/>
    </xf>
    <xf numFmtId="0" fontId="6" fillId="34" borderId="4" xfId="20" applyFont="1" applyFill="1" applyBorder="1" applyAlignment="1">
      <alignment vertical="top" wrapText="1"/>
    </xf>
    <xf numFmtId="43" fontId="2" fillId="34" borderId="4" xfId="24" applyFont="1" applyFill="1" applyBorder="1" applyAlignment="1">
      <alignment horizontal="center" vertical="top" wrapText="1"/>
    </xf>
    <xf numFmtId="43" fontId="2" fillId="34" borderId="0" xfId="0" applyNumberFormat="1" applyFont="1" applyFill="1" applyAlignment="1">
      <alignment vertical="top"/>
    </xf>
    <xf numFmtId="43" fontId="2" fillId="34" borderId="4" xfId="24" applyFont="1" applyFill="1" applyBorder="1" applyAlignment="1">
      <alignment horizontal="center" vertical="top"/>
    </xf>
    <xf numFmtId="43" fontId="1" fillId="2" borderId="0" xfId="0" applyNumberFormat="1" applyFont="1" applyFill="1" applyAlignment="1">
      <alignment vertical="top"/>
    </xf>
    <xf numFmtId="43" fontId="2" fillId="2" borderId="4" xfId="24" applyFont="1" applyFill="1" applyBorder="1" applyAlignment="1">
      <alignment vertical="top" wrapText="1"/>
    </xf>
    <xf numFmtId="0" fontId="6" fillId="2" borderId="4" xfId="20" applyFont="1" applyFill="1" applyBorder="1" applyAlignment="1">
      <alignment vertical="top"/>
    </xf>
    <xf numFmtId="4" fontId="4" fillId="35" borderId="1" xfId="0" applyNumberFormat="1" applyFont="1" applyFill="1" applyBorder="1" applyAlignment="1">
      <alignment vertical="top"/>
    </xf>
    <xf numFmtId="43" fontId="2" fillId="35" borderId="0" xfId="0" applyNumberFormat="1" applyFont="1" applyFill="1" applyAlignment="1">
      <alignment vertical="top"/>
    </xf>
    <xf numFmtId="0" fontId="2" fillId="34" borderId="0" xfId="0" applyFont="1" applyFill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38" borderId="4" xfId="0" applyFont="1" applyFill="1" applyBorder="1" applyAlignment="1">
      <alignment horizontal="center" vertical="top"/>
    </xf>
    <xf numFmtId="0" fontId="6" fillId="38" borderId="4" xfId="20" applyFont="1" applyFill="1" applyBorder="1" applyAlignment="1">
      <alignment vertical="top" wrapText="1"/>
    </xf>
    <xf numFmtId="49" fontId="7" fillId="38" borderId="5" xfId="19" applyNumberFormat="1" applyFont="1" applyFill="1" applyBorder="1" applyAlignment="1">
      <alignment horizontal="center" vertical="top"/>
    </xf>
    <xf numFmtId="0" fontId="8" fillId="36" borderId="5" xfId="0" applyFont="1" applyFill="1" applyBorder="1" applyAlignment="1">
      <alignment horizontal="center"/>
    </xf>
    <xf numFmtId="0" fontId="8" fillId="36" borderId="6" xfId="0" applyFont="1" applyFill="1" applyBorder="1" applyAlignment="1">
      <alignment horizontal="center"/>
    </xf>
    <xf numFmtId="0" fontId="4" fillId="34" borderId="0" xfId="0" applyFont="1" applyFill="1" applyAlignment="1">
      <alignment horizontal="center"/>
    </xf>
    <xf numFmtId="0" fontId="4" fillId="34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3" fontId="4" fillId="34" borderId="5" xfId="24" applyFont="1" applyFill="1" applyBorder="1" applyAlignment="1">
      <alignment horizontal="center" vertical="top" wrapText="1"/>
    </xf>
    <xf numFmtId="0" fontId="4" fillId="34" borderId="6" xfId="0" applyFont="1" applyFill="1" applyBorder="1" applyAlignment="1">
      <alignment horizontal="center" vertical="top" wrapText="1"/>
    </xf>
    <xf numFmtId="0" fontId="8" fillId="35" borderId="5" xfId="0" applyFont="1" applyFill="1" applyBorder="1" applyAlignment="1">
      <alignment horizontal="center"/>
    </xf>
    <xf numFmtId="0" fontId="8" fillId="35" borderId="6" xfId="0" applyFont="1" applyFill="1" applyBorder="1" applyAlignment="1">
      <alignment horizontal="center"/>
    </xf>
    <xf numFmtId="0" fontId="8" fillId="35" borderId="5" xfId="0" applyFont="1" applyFill="1" applyBorder="1" applyAlignment="1">
      <alignment horizontal="center" vertical="top"/>
    </xf>
    <xf numFmtId="0" fontId="8" fillId="35" borderId="6" xfId="0" applyFont="1" applyFill="1" applyBorder="1" applyAlignment="1">
      <alignment horizontal="center" vertical="top"/>
    </xf>
    <xf numFmtId="43" fontId="4" fillId="2" borderId="18" xfId="24" applyFont="1" applyFill="1" applyBorder="1" applyAlignment="1">
      <alignment horizontal="center" vertical="top" wrapText="1"/>
    </xf>
    <xf numFmtId="43" fontId="4" fillId="2" borderId="6" xfId="24" applyFont="1" applyFill="1" applyBorder="1" applyAlignment="1">
      <alignment horizontal="center" vertical="top" wrapText="1"/>
    </xf>
  </cellXfs>
  <cellStyles count="134">
    <cellStyle name=" 1" xfId="46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2" builtinId="27" customBuiltin="1"/>
    <cellStyle name="Calculation" xfId="21" builtinId="22" customBuiltin="1"/>
    <cellStyle name="Check Cell" xfId="26" builtinId="23" customBuiltin="1"/>
    <cellStyle name="Comma" xfId="24" builtinId="3"/>
    <cellStyle name="Comma 11" xfId="47"/>
    <cellStyle name="Comma 2" xfId="48"/>
    <cellStyle name="Comma 2 2" xfId="49"/>
    <cellStyle name="Comma 2 9" xfId="50"/>
    <cellStyle name="Comma 3" xfId="51"/>
    <cellStyle name="Comma 3 2" xfId="52"/>
    <cellStyle name="Comma 5" xfId="53"/>
    <cellStyle name="Comma 6" xfId="54"/>
    <cellStyle name="Comma 7" xfId="55"/>
    <cellStyle name="Comma 9" xfId="56"/>
    <cellStyle name="Comma 9 2" xfId="57"/>
    <cellStyle name="Comma 9 3" xfId="58"/>
    <cellStyle name="Currency 3" xfId="59"/>
    <cellStyle name="Explanatory Text" xfId="23" builtinId="53" customBuiltin="1"/>
    <cellStyle name="Good" xfId="28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29" builtinId="20" customBuiltin="1"/>
    <cellStyle name="Linked Cell" xfId="27" builtinId="24" customBuiltin="1"/>
    <cellStyle name="Neutral" xfId="30" builtinId="28" customBuiltin="1"/>
    <cellStyle name="Normal" xfId="0" builtinId="0"/>
    <cellStyle name="Normal 12" xfId="60"/>
    <cellStyle name="Normal 2" xfId="45"/>
    <cellStyle name="Normal 2 2" xfId="61"/>
    <cellStyle name="Normal 4" xfId="62"/>
    <cellStyle name="Normal 4 2" xfId="63"/>
    <cellStyle name="Normal 4 2 2" xfId="64"/>
    <cellStyle name="Normal 5" xfId="65"/>
    <cellStyle name="Normal 6" xfId="66"/>
    <cellStyle name="Normal 8" xfId="67"/>
    <cellStyle name="Normal 9" xfId="68"/>
    <cellStyle name="Normal_Org structure from questionaire กท ท่องเที่ยวและกีฬา draft 8" xfId="19"/>
    <cellStyle name="Normal_UA_GFMIS For User_สาธารณสุข-Final" xfId="20"/>
    <cellStyle name="Note" xfId="40" builtinId="10" customBuiltin="1"/>
    <cellStyle name="Output" xfId="39" builtinId="21" customBuiltin="1"/>
    <cellStyle name="SAPBEXHLevel0" xfId="131"/>
    <cellStyle name="SAPBEXstdItem" xfId="132"/>
    <cellStyle name="Style 1" xfId="69"/>
    <cellStyle name="Style 1 3" xfId="70"/>
    <cellStyle name="Text" xfId="71"/>
    <cellStyle name="Title" xfId="25" builtinId="15" customBuiltin="1"/>
    <cellStyle name="Total" xfId="31" builtinId="25" customBuiltin="1"/>
    <cellStyle name="Warning Text" xfId="22" builtinId="11" customBuiltin="1"/>
    <cellStyle name="เครื่องหมายจุลภาค 10" xfId="72"/>
    <cellStyle name="เครื่องหมายจุลภาค 11" xfId="73"/>
    <cellStyle name="เครื่องหมายจุลภาค 14" xfId="74"/>
    <cellStyle name="เครื่องหมายจุลภาค 2" xfId="75"/>
    <cellStyle name="เครื่องหมายจุลภาค 2 2" xfId="76"/>
    <cellStyle name="เครื่องหมายจุลภาค 2 2 2" xfId="77"/>
    <cellStyle name="เครื่องหมายจุลภาค 2 4" xfId="78"/>
    <cellStyle name="เครื่องหมายจุลภาค 3" xfId="79"/>
    <cellStyle name="เครื่องหมายจุลภาค 3 3" xfId="80"/>
    <cellStyle name="เครื่องหมายจุลภาค 4" xfId="81"/>
    <cellStyle name="เครื่องหมายจุลภาค 5" xfId="82"/>
    <cellStyle name="เครื่องหมายจุลภาค 7" xfId="83"/>
    <cellStyle name="จุลภาค 2" xfId="133"/>
    <cellStyle name="ปกติ 10" xfId="84"/>
    <cellStyle name="ปกติ 10 18" xfId="85"/>
    <cellStyle name="ปกติ 10 19" xfId="86"/>
    <cellStyle name="ปกติ 10 20" xfId="87"/>
    <cellStyle name="ปกติ 10 21" xfId="88"/>
    <cellStyle name="ปกติ 10 22" xfId="89"/>
    <cellStyle name="ปกติ 12" xfId="90"/>
    <cellStyle name="ปกติ 15" xfId="91"/>
    <cellStyle name="ปกติ 2" xfId="92"/>
    <cellStyle name="ปกติ 2 10" xfId="93"/>
    <cellStyle name="ปกติ 2 11" xfId="94"/>
    <cellStyle name="ปกติ 2 13" xfId="95"/>
    <cellStyle name="ปกติ 2 14" xfId="96"/>
    <cellStyle name="ปกติ 2 15" xfId="97"/>
    <cellStyle name="ปกติ 2 16" xfId="98"/>
    <cellStyle name="ปกติ 2 17" xfId="99"/>
    <cellStyle name="ปกติ 2 18" xfId="100"/>
    <cellStyle name="ปกติ 2 19" xfId="101"/>
    <cellStyle name="ปกติ 2 2" xfId="102"/>
    <cellStyle name="ปกติ 2 20" xfId="103"/>
    <cellStyle name="ปกติ 2 21" xfId="104"/>
    <cellStyle name="ปกติ 2 22" xfId="105"/>
    <cellStyle name="ปกติ 2 3" xfId="106"/>
    <cellStyle name="ปกติ 2 4" xfId="107"/>
    <cellStyle name="ปกติ 2 5" xfId="108"/>
    <cellStyle name="ปกติ 2 6" xfId="109"/>
    <cellStyle name="ปกติ 2 7" xfId="110"/>
    <cellStyle name="ปกติ 2 8" xfId="111"/>
    <cellStyle name="ปกติ 2 9" xfId="112"/>
    <cellStyle name="ปกติ 22" xfId="113"/>
    <cellStyle name="ปกติ 23" xfId="114"/>
    <cellStyle name="ปกติ 24" xfId="115"/>
    <cellStyle name="ปกติ 25" xfId="116"/>
    <cellStyle name="ปกติ 26" xfId="117"/>
    <cellStyle name="ปกติ 27" xfId="118"/>
    <cellStyle name="ปกติ 3" xfId="119"/>
    <cellStyle name="ปกติ 3 2" xfId="120"/>
    <cellStyle name="ปกติ 3 22" xfId="121"/>
    <cellStyle name="ปกติ 3_2.Kudkaopun_ok" xfId="122"/>
    <cellStyle name="ปกติ 4" xfId="123"/>
    <cellStyle name="ปกติ 5" xfId="124"/>
    <cellStyle name="ปกติ 6" xfId="125"/>
    <cellStyle name="ปกติ 7" xfId="126"/>
    <cellStyle name="ปกติ 7 2" xfId="127"/>
    <cellStyle name="ปกติ 8" xfId="128"/>
    <cellStyle name="ปกติ 9" xfId="129"/>
    <cellStyle name="ลักษณะ 1" xfId="130"/>
  </cellStyles>
  <dxfs count="0"/>
  <tableStyles count="0" defaultTableStyle="TableStyleMedium9" defaultPivotStyle="PivotStyleLight16"/>
  <colors>
    <mruColors>
      <color rgb="FF99CCFF"/>
      <color rgb="FFCCFFFF"/>
      <color rgb="FFFFCCFF"/>
      <color rgb="FFCCFFCC"/>
      <color rgb="FFCCECFF"/>
      <color rgb="FFFFCC66"/>
      <color rgb="FFFFFF99"/>
      <color rgb="FFFF99FF"/>
      <color rgb="FF00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bud/AppData/Local/Microsoft/Windows/INetCache/IE/75741E9N/&#3648;&#3610;&#3636;&#3585;&#3592;&#3656;&#3634;&#3618;&#3648;&#3586;&#3605;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bud/AppData/Local/Microsoft/Windows/INetCache/IE/RTN54T2P/12&#3648;&#3588;&#3619;&#3639;&#3629;&#3586;&#3656;&#3634;&#3618;31&#3617;&#3637;&#3588;.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าพรวมเขต2"/>
      <sheetName val="นน อยุธยา  ปทุมอ่างทอง"/>
      <sheetName val="Sheet1"/>
      <sheetName val="นครนายก"/>
    </sheetNames>
    <sheetDataSet>
      <sheetData sheetId="0" refreshError="1"/>
      <sheetData sheetId="1" refreshError="1">
        <row r="510">
          <cell r="E510">
            <v>14443900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กราฟ"/>
      <sheetName val="ภาพรวม"/>
      <sheetName val="12เขต"/>
      <sheetName val="มีค59"/>
    </sheetNames>
    <sheetDataSet>
      <sheetData sheetId="0" refreshError="1"/>
      <sheetData sheetId="1" refreshError="1"/>
      <sheetData sheetId="2" refreshError="1"/>
      <sheetData sheetId="3" refreshError="1">
        <row r="6049">
          <cell r="E6049">
            <v>0</v>
          </cell>
        </row>
        <row r="7596">
          <cell r="E7596">
            <v>0</v>
          </cell>
        </row>
        <row r="8109">
          <cell r="E81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2">
    <tabColor theme="9" tint="-0.499984740745262"/>
  </sheetPr>
  <dimension ref="A1:Q37"/>
  <sheetViews>
    <sheetView tabSelected="1" workbookViewId="0">
      <selection sqref="A1:O1"/>
    </sheetView>
  </sheetViews>
  <sheetFormatPr defaultRowHeight="14.25"/>
  <cols>
    <col min="1" max="1" width="6.875" customWidth="1"/>
    <col min="2" max="2" width="25.125" hidden="1" customWidth="1"/>
    <col min="3" max="3" width="0" hidden="1" customWidth="1"/>
    <col min="4" max="5" width="16.75" customWidth="1"/>
    <col min="6" max="6" width="5.625" bestFit="1" customWidth="1"/>
    <col min="7" max="7" width="16.75" customWidth="1"/>
    <col min="8" max="8" width="5.625" bestFit="1" customWidth="1"/>
    <col min="9" max="9" width="16.75" customWidth="1"/>
    <col min="10" max="10" width="5.625" customWidth="1"/>
    <col min="11" max="11" width="16.75" customWidth="1"/>
    <col min="12" max="12" width="6.375" customWidth="1"/>
    <col min="13" max="13" width="16.75" customWidth="1"/>
    <col min="14" max="15" width="16.625" hidden="1" customWidth="1"/>
  </cols>
  <sheetData>
    <row r="1" spans="1:17" s="1" customFormat="1" ht="30.75" customHeight="1">
      <c r="A1" s="101" t="s">
        <v>748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7" s="1" customFormat="1" ht="30.75" customHeight="1">
      <c r="A2" s="102" t="s">
        <v>757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3" t="s">
        <v>37</v>
      </c>
      <c r="N2" s="23"/>
      <c r="O2" s="23" t="s">
        <v>37</v>
      </c>
      <c r="Q2" s="1" t="s">
        <v>443</v>
      </c>
    </row>
    <row r="3" spans="1:17" s="4" customFormat="1" ht="30.75" customHeight="1">
      <c r="A3" s="58" t="s">
        <v>440</v>
      </c>
      <c r="B3" s="2" t="s">
        <v>0</v>
      </c>
      <c r="C3" s="2"/>
      <c r="D3" s="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3" t="s">
        <v>4</v>
      </c>
      <c r="N3" s="31" t="s">
        <v>39</v>
      </c>
      <c r="O3" s="34" t="s">
        <v>39</v>
      </c>
      <c r="Q3" s="4" t="s">
        <v>442</v>
      </c>
    </row>
    <row r="4" spans="1:17" s="4" customFormat="1" ht="25.5" customHeight="1">
      <c r="A4" s="59" t="s">
        <v>7</v>
      </c>
      <c r="B4" s="5"/>
      <c r="C4" s="5"/>
      <c r="D4" s="6"/>
      <c r="E4" s="7" t="s">
        <v>5</v>
      </c>
      <c r="F4" s="7" t="s">
        <v>6</v>
      </c>
      <c r="G4" s="7" t="s">
        <v>5</v>
      </c>
      <c r="H4" s="7" t="s">
        <v>6</v>
      </c>
      <c r="I4" s="6" t="s">
        <v>5</v>
      </c>
      <c r="J4" s="6" t="s">
        <v>6</v>
      </c>
      <c r="K4" s="8" t="s">
        <v>5</v>
      </c>
      <c r="L4" s="9" t="s">
        <v>6</v>
      </c>
      <c r="M4" s="6"/>
      <c r="N4" s="33" t="s">
        <v>40</v>
      </c>
      <c r="O4" s="33" t="s">
        <v>40</v>
      </c>
    </row>
    <row r="5" spans="1:17" s="4" customFormat="1" ht="21.75">
      <c r="A5" s="60" t="s">
        <v>456</v>
      </c>
      <c r="B5" s="10"/>
      <c r="C5" s="10"/>
      <c r="D5" s="11" t="s">
        <v>8</v>
      </c>
      <c r="E5" s="12" t="s">
        <v>9</v>
      </c>
      <c r="F5" s="12"/>
      <c r="G5" s="12" t="s">
        <v>10</v>
      </c>
      <c r="H5" s="12"/>
      <c r="I5" s="13" t="s">
        <v>458</v>
      </c>
      <c r="J5" s="13"/>
      <c r="K5" s="14" t="s">
        <v>461</v>
      </c>
      <c r="L5" s="15"/>
      <c r="M5" s="13" t="s">
        <v>460</v>
      </c>
      <c r="N5" s="32" t="s">
        <v>42</v>
      </c>
      <c r="O5" s="32" t="s">
        <v>41</v>
      </c>
    </row>
    <row r="6" spans="1:17" s="1" customFormat="1" ht="30.75" customHeight="1">
      <c r="A6" s="16">
        <v>1</v>
      </c>
      <c r="B6" s="17" t="s">
        <v>11</v>
      </c>
      <c r="C6" s="18" t="s">
        <v>12</v>
      </c>
      <c r="D6" s="24">
        <f>+D25/1000000</f>
        <v>681.01807252000003</v>
      </c>
      <c r="E6" s="24">
        <f>+E25/1000000</f>
        <v>0</v>
      </c>
      <c r="F6" s="20">
        <f>IF(E6=0,0,E6/$D6*100)</f>
        <v>0</v>
      </c>
      <c r="G6" s="24">
        <f>+G25/1000000</f>
        <v>0</v>
      </c>
      <c r="H6" s="20">
        <f t="shared" ref="H6:J17" si="0">IF(G6=0,0,G6/$D6*100)</f>
        <v>0</v>
      </c>
      <c r="I6" s="24">
        <f>+I25/1000000</f>
        <v>559.31259345000001</v>
      </c>
      <c r="J6" s="20">
        <f t="shared" si="0"/>
        <v>82.128891437543189</v>
      </c>
      <c r="K6" s="25">
        <f>+K25/1000000</f>
        <v>559.31259345000001</v>
      </c>
      <c r="L6" s="20">
        <f t="shared" ref="L6" si="1">IF(K6=0,0,K6/$D6*100)</f>
        <v>82.128891437543189</v>
      </c>
      <c r="M6" s="24">
        <f>D6-E6-G6-I6</f>
        <v>121.70547907000002</v>
      </c>
      <c r="N6" s="36">
        <f>D6*80/100</f>
        <v>544.814458016</v>
      </c>
      <c r="O6" s="36">
        <f>D6*90/100</f>
        <v>612.91626526800007</v>
      </c>
    </row>
    <row r="7" spans="1:17" s="1" customFormat="1" ht="30.75" customHeight="1">
      <c r="A7" s="16">
        <v>2</v>
      </c>
      <c r="B7" s="17" t="s">
        <v>13</v>
      </c>
      <c r="C7" s="18" t="s">
        <v>14</v>
      </c>
      <c r="D7" s="24">
        <f>+D26/1000000</f>
        <v>395.17587667999999</v>
      </c>
      <c r="E7" s="24">
        <f t="shared" ref="E7:G10" si="2">+E26/1000000</f>
        <v>0</v>
      </c>
      <c r="F7" s="20">
        <f t="shared" ref="F7:F17" si="3">IF(E7=0,0,E7/$D7*100)</f>
        <v>0</v>
      </c>
      <c r="G7" s="24">
        <f t="shared" si="2"/>
        <v>0</v>
      </c>
      <c r="H7" s="20">
        <f t="shared" si="0"/>
        <v>0</v>
      </c>
      <c r="I7" s="24">
        <f>+I26/1000000</f>
        <v>334.47171765999997</v>
      </c>
      <c r="J7" s="20">
        <f t="shared" si="0"/>
        <v>84.638698209517443</v>
      </c>
      <c r="K7" s="25">
        <f>+K26/1000000</f>
        <v>334.47171765999997</v>
      </c>
      <c r="L7" s="20">
        <f t="shared" ref="L7" si="4">IF(K7=0,0,K7/$D7*100)</f>
        <v>84.638698209517443</v>
      </c>
      <c r="M7" s="24">
        <f t="shared" ref="M7:M17" si="5">D7-E7-G7-I7</f>
        <v>60.70415902000002</v>
      </c>
      <c r="N7" s="36">
        <f t="shared" ref="N7:N17" si="6">D7*80/100</f>
        <v>316.14070134399998</v>
      </c>
      <c r="O7" s="36">
        <f t="shared" ref="O7:O17" si="7">D7*90/100</f>
        <v>355.65828901200001</v>
      </c>
    </row>
    <row r="8" spans="1:17" s="1" customFormat="1" ht="30.75" customHeight="1">
      <c r="A8" s="16">
        <v>3</v>
      </c>
      <c r="B8" s="17" t="s">
        <v>15</v>
      </c>
      <c r="C8" s="18" t="s">
        <v>16</v>
      </c>
      <c r="D8" s="24">
        <f>+D27/1000000</f>
        <v>283.44887699999998</v>
      </c>
      <c r="E8" s="24">
        <f t="shared" si="2"/>
        <v>0</v>
      </c>
      <c r="F8" s="20">
        <f t="shared" si="3"/>
        <v>0</v>
      </c>
      <c r="G8" s="24">
        <f t="shared" si="2"/>
        <v>0</v>
      </c>
      <c r="H8" s="20">
        <f t="shared" si="0"/>
        <v>0</v>
      </c>
      <c r="I8" s="24">
        <f t="shared" ref="I8:I15" si="8">+I27/1000000</f>
        <v>233.09955836</v>
      </c>
      <c r="J8" s="20">
        <f t="shared" si="0"/>
        <v>82.236896059390645</v>
      </c>
      <c r="K8" s="25">
        <f t="shared" ref="K8:K15" si="9">+K27/1000000</f>
        <v>233.09955836</v>
      </c>
      <c r="L8" s="20">
        <f t="shared" ref="L8" si="10">IF(K8=0,0,K8/$D8*100)</f>
        <v>82.236896059390645</v>
      </c>
      <c r="M8" s="24">
        <f t="shared" si="5"/>
        <v>50.349318639999979</v>
      </c>
      <c r="N8" s="36">
        <f t="shared" si="6"/>
        <v>226.75910160000001</v>
      </c>
      <c r="O8" s="36">
        <f t="shared" si="7"/>
        <v>255.10398929999999</v>
      </c>
    </row>
    <row r="9" spans="1:17" s="1" customFormat="1" ht="30.75" customHeight="1">
      <c r="A9" s="16">
        <v>4</v>
      </c>
      <c r="B9" s="17" t="s">
        <v>17</v>
      </c>
      <c r="C9" s="18" t="s">
        <v>18</v>
      </c>
      <c r="D9" s="24">
        <f>+D28/1000000</f>
        <v>437.32989099999998</v>
      </c>
      <c r="E9" s="24">
        <f t="shared" si="2"/>
        <v>0</v>
      </c>
      <c r="F9" s="20">
        <f t="shared" si="3"/>
        <v>0</v>
      </c>
      <c r="G9" s="24">
        <f t="shared" si="2"/>
        <v>0</v>
      </c>
      <c r="H9" s="20">
        <f t="shared" si="0"/>
        <v>0</v>
      </c>
      <c r="I9" s="24">
        <f>+I28/1000000</f>
        <v>349.59446850999996</v>
      </c>
      <c r="J9" s="20">
        <f t="shared" si="0"/>
        <v>79.938388778003727</v>
      </c>
      <c r="K9" s="25">
        <f>+K28/1000000</f>
        <v>349.59446850999996</v>
      </c>
      <c r="L9" s="20">
        <f t="shared" ref="L9" si="11">IF(K9=0,0,K9/$D9*100)</f>
        <v>79.938388778003727</v>
      </c>
      <c r="M9" s="24">
        <f t="shared" si="5"/>
        <v>87.735422490000019</v>
      </c>
      <c r="N9" s="36">
        <f t="shared" si="6"/>
        <v>349.86391279999998</v>
      </c>
      <c r="O9" s="36">
        <f t="shared" si="7"/>
        <v>393.59690190000003</v>
      </c>
    </row>
    <row r="10" spans="1:17" s="1" customFormat="1" ht="30.75" customHeight="1">
      <c r="A10" s="16">
        <v>5</v>
      </c>
      <c r="B10" s="17" t="s">
        <v>19</v>
      </c>
      <c r="C10" s="18" t="s">
        <v>20</v>
      </c>
      <c r="D10" s="24">
        <f>+D29/1000000</f>
        <v>499.08523300000002</v>
      </c>
      <c r="E10" s="24">
        <f t="shared" si="2"/>
        <v>0</v>
      </c>
      <c r="F10" s="20">
        <f t="shared" si="3"/>
        <v>0</v>
      </c>
      <c r="G10" s="24">
        <f t="shared" si="2"/>
        <v>0</v>
      </c>
      <c r="H10" s="20">
        <f t="shared" si="0"/>
        <v>0</v>
      </c>
      <c r="I10" s="24">
        <f t="shared" si="8"/>
        <v>411.47782941999998</v>
      </c>
      <c r="J10" s="20">
        <f t="shared" si="0"/>
        <v>82.446404383998257</v>
      </c>
      <c r="K10" s="25">
        <f t="shared" si="9"/>
        <v>411.47782941999998</v>
      </c>
      <c r="L10" s="20">
        <f t="shared" ref="L10" si="12">IF(K10=0,0,K10/$D10*100)</f>
        <v>82.446404383998257</v>
      </c>
      <c r="M10" s="24">
        <f t="shared" si="5"/>
        <v>87.607403580000039</v>
      </c>
      <c r="N10" s="36">
        <f t="shared" si="6"/>
        <v>399.26818639999999</v>
      </c>
      <c r="O10" s="36">
        <f t="shared" si="7"/>
        <v>449.1767097</v>
      </c>
    </row>
    <row r="11" spans="1:17" s="1" customFormat="1" ht="30.75" customHeight="1">
      <c r="A11" s="16">
        <v>6</v>
      </c>
      <c r="B11" s="17" t="s">
        <v>21</v>
      </c>
      <c r="C11" s="18" t="s">
        <v>22</v>
      </c>
      <c r="D11" s="24">
        <f t="shared" ref="D11:G14" si="13">+D30/1000000</f>
        <v>568.91964299999995</v>
      </c>
      <c r="E11" s="24">
        <f t="shared" ref="E11" si="14">+E30/1000000</f>
        <v>0</v>
      </c>
      <c r="F11" s="20">
        <f t="shared" si="3"/>
        <v>0</v>
      </c>
      <c r="G11" s="24">
        <f t="shared" si="13"/>
        <v>0</v>
      </c>
      <c r="H11" s="20">
        <f t="shared" si="0"/>
        <v>0</v>
      </c>
      <c r="I11" s="24">
        <f>+I30/1000000</f>
        <v>454.93570440999991</v>
      </c>
      <c r="J11" s="20">
        <f t="shared" si="0"/>
        <v>79.964843894482996</v>
      </c>
      <c r="K11" s="25">
        <f>+K30/1000000</f>
        <v>454.93570440999991</v>
      </c>
      <c r="L11" s="20">
        <f t="shared" ref="L11" si="15">IF(K11=0,0,K11/$D11*100)</f>
        <v>79.964843894482996</v>
      </c>
      <c r="M11" s="24">
        <f t="shared" si="5"/>
        <v>113.98393859000004</v>
      </c>
      <c r="N11" s="36">
        <f t="shared" si="6"/>
        <v>455.13571439999998</v>
      </c>
      <c r="O11" s="36">
        <f t="shared" si="7"/>
        <v>512.02767869999991</v>
      </c>
    </row>
    <row r="12" spans="1:17" s="1" customFormat="1" ht="30.75" customHeight="1">
      <c r="A12" s="16">
        <v>7</v>
      </c>
      <c r="B12" s="17" t="s">
        <v>23</v>
      </c>
      <c r="C12" s="18" t="s">
        <v>24</v>
      </c>
      <c r="D12" s="24">
        <f>+D31/1000000</f>
        <v>447.87118500000003</v>
      </c>
      <c r="E12" s="24">
        <f t="shared" ref="E12" si="16">+E31/1000000</f>
        <v>0</v>
      </c>
      <c r="F12" s="20">
        <f t="shared" si="3"/>
        <v>0</v>
      </c>
      <c r="G12" s="24">
        <f t="shared" si="13"/>
        <v>0</v>
      </c>
      <c r="H12" s="20">
        <f t="shared" si="0"/>
        <v>0</v>
      </c>
      <c r="I12" s="24">
        <f t="shared" si="8"/>
        <v>366.76482553999995</v>
      </c>
      <c r="J12" s="20">
        <f t="shared" si="0"/>
        <v>81.890694874688123</v>
      </c>
      <c r="K12" s="25">
        <f t="shared" si="9"/>
        <v>366.76482553999995</v>
      </c>
      <c r="L12" s="20">
        <f t="shared" ref="L12" si="17">IF(K12=0,0,K12/$D12*100)</f>
        <v>81.890694874688123</v>
      </c>
      <c r="M12" s="24">
        <f t="shared" si="5"/>
        <v>81.106359460000078</v>
      </c>
      <c r="N12" s="36">
        <f t="shared" si="6"/>
        <v>358.29694800000004</v>
      </c>
      <c r="O12" s="36">
        <f t="shared" si="7"/>
        <v>403.08406650000006</v>
      </c>
    </row>
    <row r="13" spans="1:17" s="1" customFormat="1" ht="30.75" customHeight="1">
      <c r="A13" s="16">
        <v>8</v>
      </c>
      <c r="B13" s="17" t="s">
        <v>25</v>
      </c>
      <c r="C13" s="18" t="s">
        <v>26</v>
      </c>
      <c r="D13" s="24">
        <f>+D32/1000000</f>
        <v>473.14786299999997</v>
      </c>
      <c r="E13" s="24">
        <f t="shared" ref="E13" si="18">+E32/1000000</f>
        <v>0</v>
      </c>
      <c r="F13" s="20">
        <f t="shared" si="3"/>
        <v>0</v>
      </c>
      <c r="G13" s="24">
        <f t="shared" si="13"/>
        <v>0</v>
      </c>
      <c r="H13" s="20">
        <f t="shared" si="0"/>
        <v>0</v>
      </c>
      <c r="I13" s="24">
        <f t="shared" si="8"/>
        <v>365.8335855599999</v>
      </c>
      <c r="J13" s="20">
        <f t="shared" si="0"/>
        <v>77.319082292885668</v>
      </c>
      <c r="K13" s="25">
        <f t="shared" si="9"/>
        <v>365.8335855599999</v>
      </c>
      <c r="L13" s="20">
        <f t="shared" ref="L13" si="19">IF(K13=0,0,K13/$D13*100)</f>
        <v>77.319082292885668</v>
      </c>
      <c r="M13" s="24">
        <f t="shared" si="5"/>
        <v>107.31427744000007</v>
      </c>
      <c r="N13" s="36">
        <f t="shared" si="6"/>
        <v>378.51829039999996</v>
      </c>
      <c r="O13" s="36">
        <f t="shared" si="7"/>
        <v>425.83307669999994</v>
      </c>
    </row>
    <row r="14" spans="1:17" s="1" customFormat="1" ht="30.75" customHeight="1">
      <c r="A14" s="16">
        <v>9</v>
      </c>
      <c r="B14" s="17" t="s">
        <v>27</v>
      </c>
      <c r="C14" s="18" t="s">
        <v>28</v>
      </c>
      <c r="D14" s="24">
        <f>+D33/1000000</f>
        <v>606.86185599999999</v>
      </c>
      <c r="E14" s="24">
        <f t="shared" ref="E14" si="20">+E33/1000000</f>
        <v>0</v>
      </c>
      <c r="F14" s="20">
        <f t="shared" si="3"/>
        <v>0</v>
      </c>
      <c r="G14" s="24">
        <f t="shared" si="13"/>
        <v>0</v>
      </c>
      <c r="H14" s="20">
        <f t="shared" si="0"/>
        <v>0</v>
      </c>
      <c r="I14" s="24">
        <f t="shared" si="8"/>
        <v>520.04871209999999</v>
      </c>
      <c r="J14" s="20">
        <f t="shared" si="0"/>
        <v>85.694743697979277</v>
      </c>
      <c r="K14" s="25">
        <f t="shared" si="9"/>
        <v>520.04871209999999</v>
      </c>
      <c r="L14" s="20">
        <f t="shared" ref="L14" si="21">IF(K14=0,0,K14/$D14*100)</f>
        <v>85.694743697979277</v>
      </c>
      <c r="M14" s="24">
        <f t="shared" si="5"/>
        <v>86.8131439</v>
      </c>
      <c r="N14" s="36">
        <f t="shared" si="6"/>
        <v>485.48948480000001</v>
      </c>
      <c r="O14" s="36">
        <f t="shared" si="7"/>
        <v>546.17567040000006</v>
      </c>
    </row>
    <row r="15" spans="1:17" s="1" customFormat="1" ht="30.75" customHeight="1">
      <c r="A15" s="16">
        <v>10</v>
      </c>
      <c r="B15" s="17" t="s">
        <v>29</v>
      </c>
      <c r="C15" s="18" t="s">
        <v>30</v>
      </c>
      <c r="D15" s="24">
        <f t="shared" ref="D15:G17" si="22">+D34/1000000</f>
        <v>424.29201499999999</v>
      </c>
      <c r="E15" s="24">
        <f t="shared" ref="E15" si="23">+E34/1000000</f>
        <v>0</v>
      </c>
      <c r="F15" s="20">
        <f t="shared" si="3"/>
        <v>0</v>
      </c>
      <c r="G15" s="24">
        <f t="shared" si="22"/>
        <v>0</v>
      </c>
      <c r="H15" s="20">
        <f t="shared" si="0"/>
        <v>0</v>
      </c>
      <c r="I15" s="24">
        <f t="shared" si="8"/>
        <v>351.10464486000001</v>
      </c>
      <c r="J15" s="20">
        <f t="shared" si="0"/>
        <v>82.750707637050397</v>
      </c>
      <c r="K15" s="25">
        <f t="shared" si="9"/>
        <v>351.10464486000001</v>
      </c>
      <c r="L15" s="20">
        <f t="shared" ref="L15" si="24">IF(K15=0,0,K15/$D15*100)</f>
        <v>82.750707637050397</v>
      </c>
      <c r="M15" s="24">
        <f t="shared" si="5"/>
        <v>73.187370139999985</v>
      </c>
      <c r="N15" s="36">
        <f t="shared" si="6"/>
        <v>339.43361199999998</v>
      </c>
      <c r="O15" s="36">
        <f t="shared" si="7"/>
        <v>381.86281349999996</v>
      </c>
    </row>
    <row r="16" spans="1:17" s="1" customFormat="1" ht="30.75" customHeight="1">
      <c r="A16" s="16">
        <v>11</v>
      </c>
      <c r="B16" s="17" t="s">
        <v>31</v>
      </c>
      <c r="C16" s="21" t="s">
        <v>32</v>
      </c>
      <c r="D16" s="24">
        <f>+D35/1000000</f>
        <v>499.77122465999997</v>
      </c>
      <c r="E16" s="24">
        <f t="shared" ref="E16" si="25">+E35/1000000</f>
        <v>0</v>
      </c>
      <c r="F16" s="20">
        <f t="shared" si="3"/>
        <v>0</v>
      </c>
      <c r="G16" s="24">
        <f t="shared" si="22"/>
        <v>0</v>
      </c>
      <c r="H16" s="20">
        <f t="shared" si="0"/>
        <v>0</v>
      </c>
      <c r="I16" s="24">
        <f>+I35/1000000</f>
        <v>399.10638654999997</v>
      </c>
      <c r="J16" s="20">
        <f t="shared" si="0"/>
        <v>79.857816308155108</v>
      </c>
      <c r="K16" s="25">
        <f>+K35/1000000</f>
        <v>399.10638654999997</v>
      </c>
      <c r="L16" s="20">
        <f t="shared" ref="L16" si="26">IF(K16=0,0,K16/$D16*100)</f>
        <v>79.857816308155108</v>
      </c>
      <c r="M16" s="24">
        <f t="shared" si="5"/>
        <v>100.66483811000001</v>
      </c>
      <c r="N16" s="36">
        <f t="shared" si="6"/>
        <v>399.81697972799998</v>
      </c>
      <c r="O16" s="36">
        <f t="shared" si="7"/>
        <v>449.794102194</v>
      </c>
    </row>
    <row r="17" spans="1:17" s="1" customFormat="1" ht="30.75" customHeight="1">
      <c r="A17" s="16">
        <v>12</v>
      </c>
      <c r="B17" s="17" t="s">
        <v>33</v>
      </c>
      <c r="C17" s="18" t="s">
        <v>34</v>
      </c>
      <c r="D17" s="24">
        <f>+D36/1000000</f>
        <v>666.70905400000004</v>
      </c>
      <c r="E17" s="24">
        <f t="shared" ref="E17" si="27">+E36/1000000</f>
        <v>0</v>
      </c>
      <c r="F17" s="20">
        <f t="shared" si="3"/>
        <v>0</v>
      </c>
      <c r="G17" s="24">
        <f t="shared" si="22"/>
        <v>0</v>
      </c>
      <c r="H17" s="20">
        <f t="shared" si="0"/>
        <v>0</v>
      </c>
      <c r="I17" s="24">
        <f>+I36/1000000</f>
        <v>562.10651714000005</v>
      </c>
      <c r="J17" s="20">
        <f t="shared" si="0"/>
        <v>84.310617017659411</v>
      </c>
      <c r="K17" s="25">
        <f>+K36/1000000</f>
        <v>562.10651714000005</v>
      </c>
      <c r="L17" s="20">
        <f t="shared" ref="L17" si="28">IF(K17=0,0,K17/$D17*100)</f>
        <v>84.310617017659411</v>
      </c>
      <c r="M17" s="24">
        <f t="shared" si="5"/>
        <v>104.60253685999999</v>
      </c>
      <c r="N17" s="36">
        <f t="shared" si="6"/>
        <v>533.36724319999996</v>
      </c>
      <c r="O17" s="36">
        <f t="shared" si="7"/>
        <v>600.03814860000011</v>
      </c>
    </row>
    <row r="18" spans="1:17" s="4" customFormat="1" ht="30.75" customHeight="1">
      <c r="A18" s="107" t="s">
        <v>36</v>
      </c>
      <c r="B18" s="108"/>
      <c r="C18" s="19"/>
      <c r="D18" s="28">
        <f>SUM(D6:D17)</f>
        <v>5983.6307908600011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4907.8565435599994</v>
      </c>
      <c r="J18" s="27">
        <f>IF(I18=0,0,I18/$D18*100)</f>
        <v>82.021379912957741</v>
      </c>
      <c r="K18" s="28">
        <f>SUM(K6:K17)</f>
        <v>4907.8565435599994</v>
      </c>
      <c r="L18" s="27">
        <f>IF(K18=0,0,K18/$D18*100)</f>
        <v>82.021379912957741</v>
      </c>
      <c r="M18" s="28">
        <f>SUM(M6:M17)</f>
        <v>1075.7742473000003</v>
      </c>
      <c r="N18" s="28">
        <f>SUM(N6:N17)</f>
        <v>4786.9046326879998</v>
      </c>
      <c r="O18" s="28">
        <f>SUM(O6:O17)</f>
        <v>5385.2677117740004</v>
      </c>
    </row>
    <row r="19" spans="1:17" ht="21.75" hidden="1">
      <c r="F19" s="20"/>
      <c r="H19" s="20"/>
    </row>
    <row r="20" spans="1:17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(ไม่มี เบิกแทนกัน)   (รายจ่ายประจำ)  รายเขต  (ไม่รวมงบบุคลากร)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7" s="1" customFormat="1" ht="30.75" customHeight="1">
      <c r="A21" s="102" t="str">
        <f>A2</f>
        <v xml:space="preserve">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23" t="s">
        <v>38</v>
      </c>
      <c r="N21" s="23"/>
      <c r="O21" s="23" t="s">
        <v>38</v>
      </c>
      <c r="Q21" s="1" t="s">
        <v>443</v>
      </c>
    </row>
    <row r="22" spans="1:17" s="4" customFormat="1" ht="30.75" customHeight="1">
      <c r="A22" s="58" t="s">
        <v>440</v>
      </c>
      <c r="B22" s="2" t="s">
        <v>0</v>
      </c>
      <c r="C22" s="2"/>
      <c r="D22" s="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3" t="s">
        <v>4</v>
      </c>
      <c r="N22" s="31" t="s">
        <v>39</v>
      </c>
      <c r="O22" s="34" t="s">
        <v>39</v>
      </c>
      <c r="Q22" s="4" t="s">
        <v>442</v>
      </c>
    </row>
    <row r="23" spans="1:17" s="4" customFormat="1" ht="25.5" customHeight="1">
      <c r="A23" s="59" t="s">
        <v>7</v>
      </c>
      <c r="B23" s="5"/>
      <c r="C23" s="5"/>
      <c r="D23" s="6"/>
      <c r="E23" s="7" t="s">
        <v>5</v>
      </c>
      <c r="F23" s="7" t="s">
        <v>6</v>
      </c>
      <c r="G23" s="7" t="s">
        <v>5</v>
      </c>
      <c r="H23" s="7" t="s">
        <v>6</v>
      </c>
      <c r="I23" s="6" t="s">
        <v>5</v>
      </c>
      <c r="J23" s="6" t="s">
        <v>6</v>
      </c>
      <c r="K23" s="8" t="s">
        <v>5</v>
      </c>
      <c r="L23" s="9" t="s">
        <v>6</v>
      </c>
      <c r="M23" s="6"/>
      <c r="N23" s="33" t="s">
        <v>40</v>
      </c>
      <c r="O23" s="33" t="s">
        <v>40</v>
      </c>
    </row>
    <row r="24" spans="1:17" s="4" customFormat="1" ht="21.75">
      <c r="A24" s="60" t="s">
        <v>456</v>
      </c>
      <c r="B24" s="10"/>
      <c r="C24" s="10"/>
      <c r="D24" s="11" t="s">
        <v>8</v>
      </c>
      <c r="E24" s="12" t="s">
        <v>9</v>
      </c>
      <c r="F24" s="12"/>
      <c r="G24" s="12" t="s">
        <v>10</v>
      </c>
      <c r="H24" s="12"/>
      <c r="I24" s="13" t="s">
        <v>458</v>
      </c>
      <c r="J24" s="13"/>
      <c r="K24" s="14" t="s">
        <v>461</v>
      </c>
      <c r="L24" s="15"/>
      <c r="M24" s="13" t="s">
        <v>460</v>
      </c>
      <c r="N24" s="32" t="s">
        <v>42</v>
      </c>
      <c r="O24" s="32" t="s">
        <v>41</v>
      </c>
    </row>
    <row r="25" spans="1:17" s="1" customFormat="1" ht="30.75" customHeight="1">
      <c r="A25" s="16">
        <v>1</v>
      </c>
      <c r="B25" s="17" t="s">
        <v>11</v>
      </c>
      <c r="C25" s="18" t="s">
        <v>12</v>
      </c>
      <c r="D25" s="26">
        <f>'รายจ่ายประจำ (ภูมิภาค)ไม่รวมบุค'!E6</f>
        <v>681018072.51999998</v>
      </c>
      <c r="E25" s="26">
        <f>'รายจ่ายประจำ (ภูมิภาค)ไม่รวมบุค'!F6</f>
        <v>0</v>
      </c>
      <c r="F25" s="20">
        <f>IF(E25=0,0,E25/$D25*100)</f>
        <v>0</v>
      </c>
      <c r="G25" s="26">
        <f>'รายจ่ายประจำ (ภูมิภาค)ไม่รวมบุค'!H6</f>
        <v>0</v>
      </c>
      <c r="H25" s="20">
        <f t="shared" ref="H25:H36" si="29">IF(G25=0,0,G25/$D25*100)</f>
        <v>0</v>
      </c>
      <c r="I25" s="26">
        <f>'รายจ่ายประจำ (ภูมิภาค)ไม่รวมบุค'!J6</f>
        <v>559312593.45000005</v>
      </c>
      <c r="J25" s="20">
        <f t="shared" ref="J25:J36" si="30">IF(I25=0,0,I25/$D25*100)</f>
        <v>82.128891437543203</v>
      </c>
      <c r="K25" s="26">
        <f>E25+G25+I25</f>
        <v>559312593.45000005</v>
      </c>
      <c r="L25" s="20">
        <f t="shared" ref="L25:L36" si="31">IF(K25=0,0,K25/$D25*100)</f>
        <v>82.128891437543203</v>
      </c>
      <c r="M25" s="26">
        <f>D25-E25-G25-I25</f>
        <v>121705479.06999993</v>
      </c>
      <c r="N25" s="35">
        <f>D25*80/100</f>
        <v>544814458.01600003</v>
      </c>
      <c r="O25" s="35">
        <f>D25*90/100</f>
        <v>612916265.26800001</v>
      </c>
      <c r="Q25" s="1" t="s">
        <v>444</v>
      </c>
    </row>
    <row r="26" spans="1:17" s="1" customFormat="1" ht="30.75" customHeight="1">
      <c r="A26" s="16">
        <v>2</v>
      </c>
      <c r="B26" s="17" t="s">
        <v>27</v>
      </c>
      <c r="C26" s="18" t="s">
        <v>28</v>
      </c>
      <c r="D26" s="26">
        <f>'รายจ่ายประจำ (ภูมิภาค)ไม่รวมบุค'!E28</f>
        <v>395175876.68000001</v>
      </c>
      <c r="E26" s="26">
        <f>'รายจ่ายประจำ (ภูมิภาค)ไม่รวมบุค'!F28</f>
        <v>0</v>
      </c>
      <c r="F26" s="20">
        <f t="shared" ref="F26:F36" si="32">IF(E26=0,0,E26/$D26*100)</f>
        <v>0</v>
      </c>
      <c r="G26" s="26">
        <f>'รายจ่ายประจำ (ภูมิภาค)ไม่รวมบุค'!H28</f>
        <v>0</v>
      </c>
      <c r="H26" s="20">
        <f t="shared" si="29"/>
        <v>0</v>
      </c>
      <c r="I26" s="26">
        <f>'รายจ่ายประจำ (ภูมิภาค)ไม่รวมบุค'!J28</f>
        <v>334471717.65999997</v>
      </c>
      <c r="J26" s="20">
        <f t="shared" si="30"/>
        <v>84.638698209517429</v>
      </c>
      <c r="K26" s="26">
        <f t="shared" ref="K26:K36" si="33">E26+G26+I26</f>
        <v>334471717.65999997</v>
      </c>
      <c r="L26" s="20">
        <f t="shared" si="31"/>
        <v>84.638698209517429</v>
      </c>
      <c r="M26" s="26">
        <f t="shared" ref="M26:M36" si="34">D26-E26-G26-I26</f>
        <v>60704159.020000041</v>
      </c>
      <c r="N26" s="35">
        <f t="shared" ref="N26:N36" si="35">D26*80/100</f>
        <v>316140701.34400004</v>
      </c>
      <c r="O26" s="35">
        <f t="shared" ref="O26:O36" si="36">D26*90/100</f>
        <v>355658289.01199996</v>
      </c>
      <c r="Q26" s="1" t="s">
        <v>445</v>
      </c>
    </row>
    <row r="27" spans="1:17" s="1" customFormat="1" ht="30.75" customHeight="1">
      <c r="A27" s="16">
        <v>3</v>
      </c>
      <c r="B27" s="17" t="s">
        <v>25</v>
      </c>
      <c r="C27" s="18" t="s">
        <v>26</v>
      </c>
      <c r="D27" s="26">
        <f>'รายจ่ายประจำ (ภูมิภาค)ไม่รวมบุค'!E44</f>
        <v>283448877</v>
      </c>
      <c r="E27" s="26">
        <f>'รายจ่ายประจำ (ภูมิภาค)ไม่รวมบุค'!F44</f>
        <v>0</v>
      </c>
      <c r="F27" s="20">
        <f t="shared" si="32"/>
        <v>0</v>
      </c>
      <c r="G27" s="26">
        <f>'รายจ่ายประจำ (ภูมิภาค)ไม่รวมบุค'!H44</f>
        <v>0</v>
      </c>
      <c r="H27" s="20">
        <f t="shared" si="29"/>
        <v>0</v>
      </c>
      <c r="I27" s="26">
        <f>'รายจ่ายประจำ (ภูมิภาค)ไม่รวมบุค'!J44</f>
        <v>233099558.36000001</v>
      </c>
      <c r="J27" s="20">
        <f t="shared" si="30"/>
        <v>82.236896059390645</v>
      </c>
      <c r="K27" s="26">
        <f t="shared" si="33"/>
        <v>233099558.36000001</v>
      </c>
      <c r="L27" s="20">
        <f t="shared" si="31"/>
        <v>82.236896059390645</v>
      </c>
      <c r="M27" s="26">
        <f t="shared" si="34"/>
        <v>50349318.639999986</v>
      </c>
      <c r="N27" s="35">
        <f t="shared" si="35"/>
        <v>226759101.59999999</v>
      </c>
      <c r="O27" s="35">
        <f t="shared" si="36"/>
        <v>255103989.30000001</v>
      </c>
      <c r="Q27" s="1" t="s">
        <v>446</v>
      </c>
    </row>
    <row r="28" spans="1:17" s="1" customFormat="1" ht="30.75" customHeight="1">
      <c r="A28" s="16">
        <v>4</v>
      </c>
      <c r="B28" s="17" t="s">
        <v>33</v>
      </c>
      <c r="C28" s="18" t="s">
        <v>34</v>
      </c>
      <c r="D28" s="26">
        <f>'รายจ่ายประจำ (ภูมิภาค)ไม่รวมบุค'!E56</f>
        <v>437329891</v>
      </c>
      <c r="E28" s="26">
        <f>'รายจ่ายประจำ (ภูมิภาค)ไม่รวมบุค'!F56</f>
        <v>0</v>
      </c>
      <c r="F28" s="20">
        <f t="shared" si="32"/>
        <v>0</v>
      </c>
      <c r="G28" s="26">
        <f>'รายจ่ายประจำ (ภูมิภาค)ไม่รวมบุค'!H56</f>
        <v>0</v>
      </c>
      <c r="H28" s="20">
        <f t="shared" si="29"/>
        <v>0</v>
      </c>
      <c r="I28" s="26">
        <f>'รายจ่ายประจำ (ภูมิภาค)ไม่รวมบุค'!J56</f>
        <v>349594468.50999993</v>
      </c>
      <c r="J28" s="20">
        <f t="shared" si="30"/>
        <v>79.938388778003727</v>
      </c>
      <c r="K28" s="26">
        <f t="shared" si="33"/>
        <v>349594468.50999993</v>
      </c>
      <c r="L28" s="20">
        <f t="shared" si="31"/>
        <v>79.938388778003727</v>
      </c>
      <c r="M28" s="26">
        <f t="shared" si="34"/>
        <v>87735422.490000069</v>
      </c>
      <c r="N28" s="35">
        <f t="shared" si="35"/>
        <v>349863912.80000001</v>
      </c>
      <c r="O28" s="35">
        <f t="shared" si="36"/>
        <v>393596901.89999998</v>
      </c>
      <c r="Q28" s="1" t="s">
        <v>447</v>
      </c>
    </row>
    <row r="29" spans="1:17" s="1" customFormat="1" ht="30.75" customHeight="1">
      <c r="A29" s="16">
        <v>5</v>
      </c>
      <c r="B29" s="17" t="s">
        <v>13</v>
      </c>
      <c r="C29" s="18" t="s">
        <v>14</v>
      </c>
      <c r="D29" s="26">
        <f>'รายจ่ายประจำ (ภูมิภาค)ไม่รวมบุค'!E79</f>
        <v>499085233</v>
      </c>
      <c r="E29" s="26">
        <f>'รายจ่ายประจำ (ภูมิภาค)ไม่รวมบุค'!F79</f>
        <v>0</v>
      </c>
      <c r="F29" s="20">
        <f t="shared" si="32"/>
        <v>0</v>
      </c>
      <c r="G29" s="26">
        <f>'รายจ่ายประจำ (ภูมิภาค)ไม่รวมบุค'!H79</f>
        <v>0</v>
      </c>
      <c r="H29" s="20">
        <f t="shared" si="29"/>
        <v>0</v>
      </c>
      <c r="I29" s="26">
        <f>'รายจ่ายประจำ (ภูมิภาค)ไม่รวมบุค'!J79</f>
        <v>411477829.41999996</v>
      </c>
      <c r="J29" s="20">
        <f t="shared" si="30"/>
        <v>82.446404383998257</v>
      </c>
      <c r="K29" s="26">
        <f t="shared" si="33"/>
        <v>411477829.41999996</v>
      </c>
      <c r="L29" s="20">
        <f t="shared" si="31"/>
        <v>82.446404383998257</v>
      </c>
      <c r="M29" s="26">
        <f t="shared" si="34"/>
        <v>87607403.580000043</v>
      </c>
      <c r="N29" s="35">
        <f t="shared" si="35"/>
        <v>399268186.39999998</v>
      </c>
      <c r="O29" s="35">
        <f t="shared" si="36"/>
        <v>449176709.69999999</v>
      </c>
      <c r="Q29" s="1" t="s">
        <v>448</v>
      </c>
    </row>
    <row r="30" spans="1:17" s="1" customFormat="1" ht="30.75" customHeight="1">
      <c r="A30" s="16">
        <v>6</v>
      </c>
      <c r="B30" s="17" t="s">
        <v>17</v>
      </c>
      <c r="C30" s="18" t="s">
        <v>18</v>
      </c>
      <c r="D30" s="26">
        <f>'รายจ่ายประจำ (ภูมิภาค)ไม่รวมบุค'!E105</f>
        <v>568919643</v>
      </c>
      <c r="E30" s="26">
        <f>'รายจ่ายประจำ (ภูมิภาค)ไม่รวมบุค'!F105</f>
        <v>0</v>
      </c>
      <c r="F30" s="20">
        <f t="shared" si="32"/>
        <v>0</v>
      </c>
      <c r="G30" s="26">
        <f>'รายจ่ายประจำ (ภูมิภาค)ไม่รวมบุค'!H105</f>
        <v>0</v>
      </c>
      <c r="H30" s="20">
        <f t="shared" si="29"/>
        <v>0</v>
      </c>
      <c r="I30" s="26">
        <f>'รายจ่ายประจำ (ภูมิภาค)ไม่รวมบุค'!J105</f>
        <v>454935704.40999991</v>
      </c>
      <c r="J30" s="20">
        <f t="shared" si="30"/>
        <v>79.964843894482982</v>
      </c>
      <c r="K30" s="26">
        <f t="shared" si="33"/>
        <v>454935704.40999991</v>
      </c>
      <c r="L30" s="20">
        <f t="shared" si="31"/>
        <v>79.964843894482982</v>
      </c>
      <c r="M30" s="26">
        <f t="shared" si="34"/>
        <v>113983938.59000009</v>
      </c>
      <c r="N30" s="35">
        <f t="shared" si="35"/>
        <v>455135714.39999998</v>
      </c>
      <c r="O30" s="35">
        <f t="shared" si="36"/>
        <v>512027678.69999999</v>
      </c>
      <c r="Q30" s="1" t="s">
        <v>449</v>
      </c>
    </row>
    <row r="31" spans="1:17" s="1" customFormat="1" ht="30.75" customHeight="1">
      <c r="A31" s="16">
        <v>7</v>
      </c>
      <c r="B31" s="17" t="s">
        <v>15</v>
      </c>
      <c r="C31" s="18" t="s">
        <v>16</v>
      </c>
      <c r="D31" s="26">
        <f>'รายจ่ายประจำ (ภูมิภาค)ไม่รวมบุค'!E130</f>
        <v>447871185</v>
      </c>
      <c r="E31" s="26">
        <f>'รายจ่ายประจำ (ภูมิภาค)ไม่รวมบุค'!F130</f>
        <v>0</v>
      </c>
      <c r="F31" s="20">
        <f t="shared" si="32"/>
        <v>0</v>
      </c>
      <c r="G31" s="26">
        <f>'รายจ่ายประจำ (ภูมิภาค)ไม่รวมบุค'!H130</f>
        <v>0</v>
      </c>
      <c r="H31" s="20">
        <f t="shared" si="29"/>
        <v>0</v>
      </c>
      <c r="I31" s="26">
        <f>'รายจ่ายประจำ (ภูมิภาค)ไม่รวมบุค'!J130</f>
        <v>366764825.53999996</v>
      </c>
      <c r="J31" s="20">
        <f t="shared" si="30"/>
        <v>81.890694874688123</v>
      </c>
      <c r="K31" s="26">
        <f t="shared" si="33"/>
        <v>366764825.53999996</v>
      </c>
      <c r="L31" s="20">
        <f t="shared" si="31"/>
        <v>81.890694874688123</v>
      </c>
      <c r="M31" s="26">
        <f t="shared" si="34"/>
        <v>81106359.460000038</v>
      </c>
      <c r="N31" s="35">
        <f t="shared" si="35"/>
        <v>358296948</v>
      </c>
      <c r="O31" s="35">
        <f t="shared" si="36"/>
        <v>403084066.5</v>
      </c>
      <c r="Q31" s="1" t="s">
        <v>450</v>
      </c>
    </row>
    <row r="32" spans="1:17" s="1" customFormat="1" ht="30.75" customHeight="1">
      <c r="A32" s="16">
        <v>8</v>
      </c>
      <c r="B32" s="17" t="s">
        <v>19</v>
      </c>
      <c r="C32" s="18" t="s">
        <v>20</v>
      </c>
      <c r="D32" s="26">
        <f>'รายจ่ายประจำ (ภูมิภาค)ไม่รวมบุค'!E143</f>
        <v>473147863</v>
      </c>
      <c r="E32" s="26">
        <f>'รายจ่ายประจำ (ภูมิภาค)ไม่รวมบุค'!F143</f>
        <v>0</v>
      </c>
      <c r="F32" s="20">
        <f t="shared" si="32"/>
        <v>0</v>
      </c>
      <c r="G32" s="26">
        <f>'รายจ่ายประจำ (ภูมิภาค)ไม่รวมบุค'!H143</f>
        <v>0</v>
      </c>
      <c r="H32" s="20">
        <f t="shared" si="29"/>
        <v>0</v>
      </c>
      <c r="I32" s="26">
        <f>'รายจ่ายประจำ (ภูมิภาค)ไม่รวมบุค'!J143</f>
        <v>365833585.55999988</v>
      </c>
      <c r="J32" s="20">
        <f t="shared" si="30"/>
        <v>77.319082292885653</v>
      </c>
      <c r="K32" s="26">
        <f t="shared" si="33"/>
        <v>365833585.55999988</v>
      </c>
      <c r="L32" s="20">
        <f t="shared" si="31"/>
        <v>77.319082292885653</v>
      </c>
      <c r="M32" s="26">
        <f t="shared" si="34"/>
        <v>107314277.44000012</v>
      </c>
      <c r="N32" s="35">
        <f t="shared" si="35"/>
        <v>378518290.39999998</v>
      </c>
      <c r="O32" s="35">
        <f t="shared" si="36"/>
        <v>425833076.69999999</v>
      </c>
      <c r="Q32" s="1" t="s">
        <v>451</v>
      </c>
    </row>
    <row r="33" spans="1:17" s="1" customFormat="1" ht="30.75" customHeight="1">
      <c r="A33" s="16">
        <v>9</v>
      </c>
      <c r="B33" s="17" t="s">
        <v>29</v>
      </c>
      <c r="C33" s="18" t="s">
        <v>30</v>
      </c>
      <c r="D33" s="26">
        <f>'รายจ่ายประจำ (ภูมิภาค)ไม่รวมบุค'!E163</f>
        <v>606861856</v>
      </c>
      <c r="E33" s="26">
        <f>'รายจ่ายประจำ (ภูมิภาค)ไม่รวมบุค'!F163</f>
        <v>0</v>
      </c>
      <c r="F33" s="20">
        <f t="shared" si="32"/>
        <v>0</v>
      </c>
      <c r="G33" s="26">
        <f>'รายจ่ายประจำ (ภูมิภาค)ไม่รวมบุค'!H163</f>
        <v>0</v>
      </c>
      <c r="H33" s="20">
        <f t="shared" si="29"/>
        <v>0</v>
      </c>
      <c r="I33" s="26">
        <f>'รายจ่ายประจำ (ภูมิภาค)ไม่รวมบุค'!J163</f>
        <v>520048712.10000002</v>
      </c>
      <c r="J33" s="20">
        <f t="shared" si="30"/>
        <v>85.694743697979277</v>
      </c>
      <c r="K33" s="26">
        <f t="shared" si="33"/>
        <v>520048712.10000002</v>
      </c>
      <c r="L33" s="20">
        <f t="shared" si="31"/>
        <v>85.694743697979277</v>
      </c>
      <c r="M33" s="26">
        <f t="shared" si="34"/>
        <v>86813143.899999976</v>
      </c>
      <c r="N33" s="35">
        <f t="shared" si="35"/>
        <v>485489484.80000001</v>
      </c>
      <c r="O33" s="35">
        <f t="shared" si="36"/>
        <v>546175670.39999998</v>
      </c>
      <c r="Q33" s="1" t="s">
        <v>452</v>
      </c>
    </row>
    <row r="34" spans="1:17" s="1" customFormat="1" ht="30.75" customHeight="1">
      <c r="A34" s="16">
        <v>10</v>
      </c>
      <c r="B34" s="17" t="s">
        <v>31</v>
      </c>
      <c r="C34" s="21" t="s">
        <v>32</v>
      </c>
      <c r="D34" s="26">
        <f>'รายจ่ายประจำ (ภูมิภาค)ไม่รวมบุค'!E183</f>
        <v>424292015</v>
      </c>
      <c r="E34" s="26">
        <f>'รายจ่ายประจำ (ภูมิภาค)ไม่รวมบุค'!F183</f>
        <v>0</v>
      </c>
      <c r="F34" s="20">
        <f t="shared" si="32"/>
        <v>0</v>
      </c>
      <c r="G34" s="26">
        <f>'รายจ่ายประจำ (ภูมิภาค)ไม่รวมบุค'!H183</f>
        <v>0</v>
      </c>
      <c r="H34" s="20">
        <f t="shared" si="29"/>
        <v>0</v>
      </c>
      <c r="I34" s="26">
        <f>'รายจ่ายประจำ (ภูมิภาค)ไม่รวมบุค'!J183</f>
        <v>351104644.86000001</v>
      </c>
      <c r="J34" s="20">
        <f t="shared" si="30"/>
        <v>82.750707637050397</v>
      </c>
      <c r="K34" s="26">
        <f t="shared" si="33"/>
        <v>351104644.86000001</v>
      </c>
      <c r="L34" s="20">
        <f t="shared" si="31"/>
        <v>82.750707637050397</v>
      </c>
      <c r="M34" s="26">
        <f t="shared" si="34"/>
        <v>73187370.139999986</v>
      </c>
      <c r="N34" s="35">
        <f t="shared" si="35"/>
        <v>339433612</v>
      </c>
      <c r="O34" s="35">
        <f t="shared" si="36"/>
        <v>381862813.5</v>
      </c>
      <c r="Q34" s="1" t="s">
        <v>453</v>
      </c>
    </row>
    <row r="35" spans="1:17" s="1" customFormat="1" ht="30.75" customHeight="1">
      <c r="A35" s="16">
        <v>11</v>
      </c>
      <c r="B35" s="17" t="s">
        <v>21</v>
      </c>
      <c r="C35" s="18" t="s">
        <v>22</v>
      </c>
      <c r="D35" s="26">
        <f>'รายจ่ายประจำ (ภูมิภาค)ไม่รวมบุค'!E199</f>
        <v>499771224.65999997</v>
      </c>
      <c r="E35" s="26">
        <f>'รายจ่ายประจำ (ภูมิภาค)ไม่รวมบุค'!F199</f>
        <v>0</v>
      </c>
      <c r="F35" s="20">
        <f t="shared" si="32"/>
        <v>0</v>
      </c>
      <c r="G35" s="26">
        <f>'รายจ่ายประจำ (ภูมิภาค)ไม่รวมบุค'!H199</f>
        <v>0</v>
      </c>
      <c r="H35" s="20">
        <f t="shared" si="29"/>
        <v>0</v>
      </c>
      <c r="I35" s="26">
        <f>'รายจ่ายประจำ (ภูมิภาค)ไม่รวมบุค'!J199</f>
        <v>399106386.54999995</v>
      </c>
      <c r="J35" s="20">
        <f t="shared" si="30"/>
        <v>79.857816308155108</v>
      </c>
      <c r="K35" s="26">
        <f t="shared" si="33"/>
        <v>399106386.54999995</v>
      </c>
      <c r="L35" s="20">
        <f t="shared" si="31"/>
        <v>79.857816308155108</v>
      </c>
      <c r="M35" s="26">
        <f t="shared" si="34"/>
        <v>100664838.11000001</v>
      </c>
      <c r="N35" s="35">
        <f t="shared" si="35"/>
        <v>399816979.72799993</v>
      </c>
      <c r="O35" s="35">
        <f t="shared" si="36"/>
        <v>449794102.19399995</v>
      </c>
      <c r="Q35" s="1" t="s">
        <v>454</v>
      </c>
    </row>
    <row r="36" spans="1:17" s="1" customFormat="1" ht="30.75" customHeight="1">
      <c r="A36" s="16">
        <v>12</v>
      </c>
      <c r="B36" s="17" t="s">
        <v>23</v>
      </c>
      <c r="C36" s="18" t="s">
        <v>24</v>
      </c>
      <c r="D36" s="26">
        <f>'รายจ่ายประจำ (ภูมิภาค)ไม่รวมบุค'!E223</f>
        <v>666709054</v>
      </c>
      <c r="E36" s="26">
        <f>'รายจ่ายประจำ (ภูมิภาค)ไม่รวมบุค'!F223</f>
        <v>0</v>
      </c>
      <c r="F36" s="20">
        <f t="shared" si="32"/>
        <v>0</v>
      </c>
      <c r="G36" s="26">
        <f>'รายจ่ายประจำ (ภูมิภาค)ไม่รวมบุค'!H223</f>
        <v>0</v>
      </c>
      <c r="H36" s="20">
        <f t="shared" si="29"/>
        <v>0</v>
      </c>
      <c r="I36" s="26">
        <f>'รายจ่ายประจำ (ภูมิภาค)ไม่รวมบุค'!J223</f>
        <v>562106517.1400001</v>
      </c>
      <c r="J36" s="20">
        <f t="shared" si="30"/>
        <v>84.310617017659411</v>
      </c>
      <c r="K36" s="26">
        <f t="shared" si="33"/>
        <v>562106517.1400001</v>
      </c>
      <c r="L36" s="20">
        <f t="shared" si="31"/>
        <v>84.310617017659411</v>
      </c>
      <c r="M36" s="26">
        <f t="shared" si="34"/>
        <v>104602536.8599999</v>
      </c>
      <c r="N36" s="35">
        <f t="shared" si="35"/>
        <v>533367243.19999999</v>
      </c>
      <c r="O36" s="35">
        <f t="shared" si="36"/>
        <v>600038148.60000002</v>
      </c>
      <c r="Q36" s="1" t="s">
        <v>455</v>
      </c>
    </row>
    <row r="37" spans="1:17" s="4" customFormat="1" ht="30.75" customHeight="1">
      <c r="A37" s="99" t="s">
        <v>36</v>
      </c>
      <c r="B37" s="100"/>
      <c r="C37" s="22"/>
      <c r="D37" s="29">
        <f>SUM(D25:D36)</f>
        <v>5983630790.8599997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4907856543.5600004</v>
      </c>
      <c r="J37" s="30">
        <f>IF(I37=0,0,I37/$D37*100)</f>
        <v>82.021379912957784</v>
      </c>
      <c r="K37" s="29">
        <f>SUM(K25:K36)</f>
        <v>4907856543.5600004</v>
      </c>
      <c r="L37" s="30">
        <f>IF(K37=0,0,K37/$D37*100)</f>
        <v>82.021379912957784</v>
      </c>
      <c r="M37" s="29">
        <f>SUM(M25:M36)</f>
        <v>1075774247.3000002</v>
      </c>
      <c r="N37" s="29">
        <f>SUM(N25:N36)</f>
        <v>4786904632.6879997</v>
      </c>
      <c r="O37" s="29">
        <f>SUM(O25:O36)</f>
        <v>5385267711.7740002</v>
      </c>
    </row>
  </sheetData>
  <mergeCells count="14">
    <mergeCell ref="A37:B37"/>
    <mergeCell ref="A1:O1"/>
    <mergeCell ref="A2:L2"/>
    <mergeCell ref="G3:H3"/>
    <mergeCell ref="I3:J3"/>
    <mergeCell ref="K3:L3"/>
    <mergeCell ref="A18:B18"/>
    <mergeCell ref="A20:O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59055118110236227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>
    <tabColor theme="9" tint="-0.499984740745262"/>
  </sheetPr>
  <dimension ref="A1:AH255"/>
  <sheetViews>
    <sheetView zoomScaleSheetLayoutView="100" workbookViewId="0">
      <pane ySplit="5" topLeftCell="A6" activePane="bottomLeft" state="frozen"/>
      <selection activeCell="A6" sqref="A6:B6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125" style="43" bestFit="1" customWidth="1"/>
    <col min="8" max="8" width="16.75" style="43" customWidth="1"/>
    <col min="9" max="9" width="6.125" style="43" bestFit="1" customWidth="1"/>
    <col min="10" max="10" width="16.75" style="1" customWidth="1"/>
    <col min="11" max="11" width="6.125" style="1" bestFit="1" customWidth="1"/>
    <col min="12" max="12" width="16.75" style="1" customWidth="1"/>
    <col min="13" max="13" width="6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748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681018072.51999998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559312593.45000005</v>
      </c>
      <c r="K6" s="65">
        <f>IF(J6=0,0,J6/$E6*100)</f>
        <v>82.128891437543203</v>
      </c>
      <c r="L6" s="64">
        <f>SUM(L7:L27)</f>
        <v>559312593.45000005</v>
      </c>
      <c r="M6" s="65">
        <f>IF(L6=0,0,L6/$E6*100)</f>
        <v>82.128891437543203</v>
      </c>
      <c r="N6" s="64">
        <f>SUM(N7:N27)</f>
        <v>121705479.07000001</v>
      </c>
      <c r="O6" s="66">
        <f>E6*80/100</f>
        <v>544814458.01600003</v>
      </c>
      <c r="P6" s="66">
        <f>E6*90/100</f>
        <v>612916265.26800001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f>'งบดำเนินงาน (ภูมิภาค)'!E7+'งบเงินอุดหนุน (ภูมิภาค)'!E7+'งบรายจ่ายอื่น (ภูมิภาค)'!E7</f>
        <v>89871813</v>
      </c>
      <c r="F7" s="72">
        <f>'งบดำเนินงาน (ภูมิภาค)'!F7+'งบเงินอุดหนุน (ภูมิภาค)'!F7+'งบรายจ่ายอื่น (ภูมิภาค)'!F7</f>
        <v>0</v>
      </c>
      <c r="G7" s="73">
        <f t="shared" ref="G7:G27" si="0">IF(F7=0,0,F7/$E7*100)</f>
        <v>0</v>
      </c>
      <c r="H7" s="72">
        <f>'งบดำเนินงาน (ภูมิภาค)'!H7+'งบเงินอุดหนุน (ภูมิภาค)'!H7+'งบรายจ่ายอื่น (ภูมิภาค)'!H7</f>
        <v>0</v>
      </c>
      <c r="I7" s="73">
        <f t="shared" ref="I7:I27" si="1">IF(H7=0,0,H7/$E7*100)</f>
        <v>0</v>
      </c>
      <c r="J7" s="72">
        <f>'งบดำเนินงาน (ภูมิภาค)'!J7+'งบเงินอุดหนุน (ภูมิภาค)'!J7+'งบรายจ่ายอื่น (ภูมิภาค)'!J7</f>
        <v>78723100.260000005</v>
      </c>
      <c r="K7" s="73">
        <f t="shared" ref="K7:K27" si="2">IF(J7=0,0,J7/$E7*100)</f>
        <v>87.5948727772967</v>
      </c>
      <c r="L7" s="74">
        <f>F7+H7+J7</f>
        <v>78723100.260000005</v>
      </c>
      <c r="M7" s="73">
        <f t="shared" ref="M7:M27" si="3">IF(L7=0,0,L7/$E7*100)</f>
        <v>87.5948727772967</v>
      </c>
      <c r="N7" s="74">
        <f t="shared" ref="N7:N27" si="4">E7-F7-H7-J7</f>
        <v>11148712.739999995</v>
      </c>
      <c r="O7" s="75">
        <f t="shared" ref="O7:O27" si="5">E7*80/100</f>
        <v>71897450.400000006</v>
      </c>
      <c r="P7" s="75">
        <f t="shared" ref="P7:P27" si="6">E7*90/100</f>
        <v>80884631.700000003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f>'งบดำเนินงาน (ภูมิภาค)'!E8+'งบเงินอุดหนุน (ภูมิภาค)'!E8+'งบรายจ่ายอื่น (ภูมิภาค)'!E8</f>
        <v>50840273</v>
      </c>
      <c r="F8" s="72">
        <f>'งบดำเนินงาน (ภูมิภาค)'!F8+'งบเงินอุดหนุน (ภูมิภาค)'!F8+'งบรายจ่ายอื่น (ภูมิภาค)'!F8</f>
        <v>0</v>
      </c>
      <c r="G8" s="73">
        <f t="shared" si="0"/>
        <v>0</v>
      </c>
      <c r="H8" s="72">
        <f>'งบดำเนินงาน (ภูมิภาค)'!H8+'งบเงินอุดหนุน (ภูมิภาค)'!H8+'งบรายจ่ายอื่น (ภูมิภาค)'!H8</f>
        <v>0</v>
      </c>
      <c r="I8" s="73">
        <f t="shared" si="1"/>
        <v>0</v>
      </c>
      <c r="J8" s="72">
        <f>'งบดำเนินงาน (ภูมิภาค)'!J8+'งบเงินอุดหนุน (ภูมิภาค)'!J8+'งบรายจ่ายอื่น (ภูมิภาค)'!J8</f>
        <v>43194770.100000001</v>
      </c>
      <c r="K8" s="73">
        <f t="shared" si="2"/>
        <v>84.961719422710431</v>
      </c>
      <c r="L8" s="74">
        <f t="shared" ref="L8:L27" si="9">F8+H8+J8</f>
        <v>43194770.100000001</v>
      </c>
      <c r="M8" s="73">
        <f t="shared" si="3"/>
        <v>84.961719422710431</v>
      </c>
      <c r="N8" s="74">
        <f t="shared" si="4"/>
        <v>7645502.8999999985</v>
      </c>
      <c r="O8" s="75">
        <f t="shared" si="5"/>
        <v>40672218.399999999</v>
      </c>
      <c r="P8" s="75">
        <f t="shared" si="6"/>
        <v>45756245.700000003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f>'งบดำเนินงาน (ภูมิภาค)'!E9+'งบเงินอุดหนุน (ภูมิภาค)'!E9+'งบรายจ่ายอื่น (ภูมิภาค)'!E9</f>
        <v>30438583</v>
      </c>
      <c r="F9" s="72">
        <f>'งบดำเนินงาน (ภูมิภาค)'!F9+'งบเงินอุดหนุน (ภูมิภาค)'!F9+'งบรายจ่ายอื่น (ภูมิภาค)'!F9</f>
        <v>0</v>
      </c>
      <c r="G9" s="73">
        <f t="shared" si="0"/>
        <v>0</v>
      </c>
      <c r="H9" s="72">
        <f>'งบดำเนินงาน (ภูมิภาค)'!H9+'งบเงินอุดหนุน (ภูมิภาค)'!H9+'งบรายจ่ายอื่น (ภูมิภาค)'!H9</f>
        <v>0</v>
      </c>
      <c r="I9" s="73">
        <f t="shared" si="1"/>
        <v>0</v>
      </c>
      <c r="J9" s="72">
        <f>'งบดำเนินงาน (ภูมิภาค)'!J9+'งบเงินอุดหนุน (ภูมิภาค)'!J9+'งบรายจ่ายอื่น (ภูมิภาค)'!J9</f>
        <v>19909005.539999999</v>
      </c>
      <c r="K9" s="73">
        <f t="shared" si="2"/>
        <v>65.4071365280046</v>
      </c>
      <c r="L9" s="74">
        <f t="shared" si="9"/>
        <v>19909005.539999999</v>
      </c>
      <c r="M9" s="73">
        <f t="shared" si="3"/>
        <v>65.4071365280046</v>
      </c>
      <c r="N9" s="74">
        <f t="shared" si="4"/>
        <v>10529577.460000001</v>
      </c>
      <c r="O9" s="75">
        <f t="shared" si="5"/>
        <v>24350866.399999999</v>
      </c>
      <c r="P9" s="75">
        <f t="shared" si="6"/>
        <v>27394724.699999999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f>'งบดำเนินงาน (ภูมิภาค)'!E10+'งบเงินอุดหนุน (ภูมิภาค)'!E10+'งบรายจ่ายอื่น (ภูมิภาค)'!E10</f>
        <v>18536032</v>
      </c>
      <c r="F10" s="72">
        <f>'งบดำเนินงาน (ภูมิภาค)'!F10+'งบเงินอุดหนุน (ภูมิภาค)'!F10+'งบรายจ่ายอื่น (ภูมิภาค)'!F10</f>
        <v>0</v>
      </c>
      <c r="G10" s="73">
        <f t="shared" si="0"/>
        <v>0</v>
      </c>
      <c r="H10" s="72">
        <f>'งบดำเนินงาน (ภูมิภาค)'!H10+'งบเงินอุดหนุน (ภูมิภาค)'!H10+'งบรายจ่ายอื่น (ภูมิภาค)'!H10</f>
        <v>0</v>
      </c>
      <c r="I10" s="73">
        <f t="shared" si="1"/>
        <v>0</v>
      </c>
      <c r="J10" s="72">
        <f>'งบดำเนินงาน (ภูมิภาค)'!J10+'งบเงินอุดหนุน (ภูมิภาค)'!J10+'งบรายจ่ายอื่น (ภูมิภาค)'!J10</f>
        <v>14467762.779999999</v>
      </c>
      <c r="K10" s="73">
        <f t="shared" si="2"/>
        <v>78.052102952778668</v>
      </c>
      <c r="L10" s="74">
        <f t="shared" si="9"/>
        <v>14467762.779999999</v>
      </c>
      <c r="M10" s="73">
        <f t="shared" si="3"/>
        <v>78.052102952778668</v>
      </c>
      <c r="N10" s="74">
        <f t="shared" si="4"/>
        <v>4068269.2200000007</v>
      </c>
      <c r="O10" s="75">
        <f t="shared" si="5"/>
        <v>14828825.6</v>
      </c>
      <c r="P10" s="75">
        <f t="shared" si="6"/>
        <v>16682428.800000001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f>'งบดำเนินงาน (ภูมิภาค)'!E11+'งบเงินอุดหนุน (ภูมิภาค)'!E11+'งบรายจ่ายอื่น (ภูมิภาค)'!E11</f>
        <v>43358468</v>
      </c>
      <c r="F11" s="72">
        <f>'งบดำเนินงาน (ภูมิภาค)'!F11+'งบเงินอุดหนุน (ภูมิภาค)'!F11+'งบรายจ่ายอื่น (ภูมิภาค)'!F11</f>
        <v>0</v>
      </c>
      <c r="G11" s="73">
        <f t="shared" si="0"/>
        <v>0</v>
      </c>
      <c r="H11" s="72">
        <f>'งบดำเนินงาน (ภูมิภาค)'!H11+'งบเงินอุดหนุน (ภูมิภาค)'!H11+'งบรายจ่ายอื่น (ภูมิภาค)'!H11</f>
        <v>0</v>
      </c>
      <c r="I11" s="73">
        <f t="shared" si="1"/>
        <v>0</v>
      </c>
      <c r="J11" s="72">
        <f>'งบดำเนินงาน (ภูมิภาค)'!J11+'งบเงินอุดหนุน (ภูมิภาค)'!J11+'งบรายจ่ายอื่น (ภูมิภาค)'!J11</f>
        <v>38015879.549999997</v>
      </c>
      <c r="K11" s="73">
        <f t="shared" si="2"/>
        <v>87.678096813752731</v>
      </c>
      <c r="L11" s="74">
        <f t="shared" si="9"/>
        <v>38015879.549999997</v>
      </c>
      <c r="M11" s="73">
        <f t="shared" si="3"/>
        <v>87.678096813752731</v>
      </c>
      <c r="N11" s="74">
        <f t="shared" si="4"/>
        <v>5342588.450000003</v>
      </c>
      <c r="O11" s="75">
        <f t="shared" si="5"/>
        <v>34686774.399999999</v>
      </c>
      <c r="P11" s="75">
        <f t="shared" si="6"/>
        <v>39022621.200000003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f>'งบดำเนินงาน (ภูมิภาค)'!E12+'งบเงินอุดหนุน (ภูมิภาค)'!E12+'งบรายจ่ายอื่น (ภูมิภาค)'!E12</f>
        <v>55185042</v>
      </c>
      <c r="F12" s="72">
        <f>'งบดำเนินงาน (ภูมิภาค)'!F12+'งบเงินอุดหนุน (ภูมิภาค)'!F12+'งบรายจ่ายอื่น (ภูมิภาค)'!F12</f>
        <v>0</v>
      </c>
      <c r="G12" s="73">
        <f t="shared" si="0"/>
        <v>0</v>
      </c>
      <c r="H12" s="72">
        <f>'งบดำเนินงาน (ภูมิภาค)'!H12+'งบเงินอุดหนุน (ภูมิภาค)'!H12+'งบรายจ่ายอื่น (ภูมิภาค)'!H12</f>
        <v>0</v>
      </c>
      <c r="I12" s="73">
        <f t="shared" si="1"/>
        <v>0</v>
      </c>
      <c r="J12" s="72">
        <f>'งบดำเนินงาน (ภูมิภาค)'!J12+'งบเงินอุดหนุน (ภูมิภาค)'!J12+'งบรายจ่ายอื่น (ภูมิภาค)'!J12</f>
        <v>51807486.879999995</v>
      </c>
      <c r="K12" s="73">
        <f t="shared" si="2"/>
        <v>93.879582224473069</v>
      </c>
      <c r="L12" s="74">
        <f t="shared" si="9"/>
        <v>51807486.879999995</v>
      </c>
      <c r="M12" s="73">
        <f t="shared" si="3"/>
        <v>93.879582224473069</v>
      </c>
      <c r="N12" s="74">
        <f t="shared" si="4"/>
        <v>3377555.1200000048</v>
      </c>
      <c r="O12" s="75">
        <f t="shared" si="5"/>
        <v>44148033.600000001</v>
      </c>
      <c r="P12" s="75">
        <f t="shared" si="6"/>
        <v>49666537.799999997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f>'งบดำเนินงาน (ภูมิภาค)'!E13+'งบเงินอุดหนุน (ภูมิภาค)'!E13+'งบรายจ่ายอื่น (ภูมิภาค)'!E13</f>
        <v>28346122</v>
      </c>
      <c r="F13" s="72">
        <f>'งบดำเนินงาน (ภูมิภาค)'!F13+'งบเงินอุดหนุน (ภูมิภาค)'!F13+'งบรายจ่ายอื่น (ภูมิภาค)'!F13</f>
        <v>0</v>
      </c>
      <c r="G13" s="73">
        <f t="shared" si="0"/>
        <v>0</v>
      </c>
      <c r="H13" s="72">
        <f>'งบดำเนินงาน (ภูมิภาค)'!H13+'งบเงินอุดหนุน (ภูมิภาค)'!H13+'งบรายจ่ายอื่น (ภูมิภาค)'!H13</f>
        <v>0</v>
      </c>
      <c r="I13" s="73">
        <f t="shared" si="1"/>
        <v>0</v>
      </c>
      <c r="J13" s="72">
        <f>'งบดำเนินงาน (ภูมิภาค)'!J13+'งบเงินอุดหนุน (ภูมิภาค)'!J13+'งบรายจ่ายอื่น (ภูมิภาค)'!J13</f>
        <v>21151887.34</v>
      </c>
      <c r="K13" s="73">
        <f t="shared" si="2"/>
        <v>74.620039171495847</v>
      </c>
      <c r="L13" s="74">
        <f t="shared" si="9"/>
        <v>21151887.34</v>
      </c>
      <c r="M13" s="73">
        <f t="shared" si="3"/>
        <v>74.620039171495847</v>
      </c>
      <c r="N13" s="74">
        <f t="shared" si="4"/>
        <v>7194234.6600000001</v>
      </c>
      <c r="O13" s="75">
        <f t="shared" si="5"/>
        <v>22676897.600000001</v>
      </c>
      <c r="P13" s="75">
        <f t="shared" si="6"/>
        <v>25511509.800000001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f>'งบดำเนินงาน (ภูมิภาค)'!E14+'งบเงินอุดหนุน (ภูมิภาค)'!E14+'งบรายจ่ายอื่น (ภูมิภาค)'!E14</f>
        <v>31639567</v>
      </c>
      <c r="F14" s="72">
        <f>'งบดำเนินงาน (ภูมิภาค)'!F14+'งบเงินอุดหนุน (ภูมิภาค)'!F14+'งบรายจ่ายอื่น (ภูมิภาค)'!F14</f>
        <v>0</v>
      </c>
      <c r="G14" s="73">
        <f t="shared" si="0"/>
        <v>0</v>
      </c>
      <c r="H14" s="72">
        <f>'งบดำเนินงาน (ภูมิภาค)'!H14+'งบเงินอุดหนุน (ภูมิภาค)'!H14+'งบรายจ่ายอื่น (ภูมิภาค)'!H14</f>
        <v>0</v>
      </c>
      <c r="I14" s="73">
        <f t="shared" si="1"/>
        <v>0</v>
      </c>
      <c r="J14" s="72">
        <f>'งบดำเนินงาน (ภูมิภาค)'!J14+'งบเงินอุดหนุน (ภูมิภาค)'!J14+'งบรายจ่ายอื่น (ภูมิภาค)'!J14</f>
        <v>24940237.850000001</v>
      </c>
      <c r="K14" s="73">
        <f t="shared" si="2"/>
        <v>78.826103562036735</v>
      </c>
      <c r="L14" s="74">
        <f t="shared" si="9"/>
        <v>24940237.850000001</v>
      </c>
      <c r="M14" s="73">
        <f t="shared" si="3"/>
        <v>78.826103562036735</v>
      </c>
      <c r="N14" s="74">
        <f t="shared" si="4"/>
        <v>6699329.1499999985</v>
      </c>
      <c r="O14" s="75">
        <f t="shared" si="5"/>
        <v>25311653.600000001</v>
      </c>
      <c r="P14" s="75">
        <f t="shared" si="6"/>
        <v>28475610.300000001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f>'งบดำเนินงาน (ภูมิภาค)'!E15+'งบเงินอุดหนุน (ภูมิภาค)'!E15+'งบรายจ่ายอื่น (ภูมิภาค)'!E15</f>
        <v>39121381</v>
      </c>
      <c r="F15" s="72">
        <f>'งบดำเนินงาน (ภูมิภาค)'!F15+'งบเงินอุดหนุน (ภูมิภาค)'!F15+'งบรายจ่ายอื่น (ภูมิภาค)'!F15</f>
        <v>0</v>
      </c>
      <c r="G15" s="73">
        <f t="shared" si="0"/>
        <v>0</v>
      </c>
      <c r="H15" s="72">
        <f>'งบดำเนินงาน (ภูมิภาค)'!H15+'งบเงินอุดหนุน (ภูมิภาค)'!H15+'งบรายจ่ายอื่น (ภูมิภาค)'!H15</f>
        <v>0</v>
      </c>
      <c r="I15" s="73">
        <f t="shared" si="1"/>
        <v>0</v>
      </c>
      <c r="J15" s="72">
        <f>'งบดำเนินงาน (ภูมิภาค)'!J15+'งบเงินอุดหนุน (ภูมิภาค)'!J15+'งบรายจ่ายอื่น (ภูมิภาค)'!J15</f>
        <v>28153762</v>
      </c>
      <c r="K15" s="73">
        <f t="shared" si="2"/>
        <v>71.965153786365562</v>
      </c>
      <c r="L15" s="74">
        <f t="shared" si="9"/>
        <v>28153762</v>
      </c>
      <c r="M15" s="73">
        <f t="shared" si="3"/>
        <v>71.965153786365562</v>
      </c>
      <c r="N15" s="74">
        <f t="shared" si="4"/>
        <v>10967619</v>
      </c>
      <c r="O15" s="75">
        <f t="shared" si="5"/>
        <v>31297104.800000001</v>
      </c>
      <c r="P15" s="75">
        <f t="shared" si="6"/>
        <v>35209242.899999999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f>'งบดำเนินงาน (ภูมิภาค)'!E16+'งบเงินอุดหนุน (ภูมิภาค)'!E16+'งบรายจ่ายอื่น (ภูมิภาค)'!E16</f>
        <v>20721263</v>
      </c>
      <c r="F16" s="72">
        <f>'งบดำเนินงาน (ภูมิภาค)'!F16+'งบเงินอุดหนุน (ภูมิภาค)'!F16+'งบรายจ่ายอื่น (ภูมิภาค)'!F16</f>
        <v>0</v>
      </c>
      <c r="G16" s="73">
        <f t="shared" si="0"/>
        <v>0</v>
      </c>
      <c r="H16" s="72">
        <f>'งบดำเนินงาน (ภูมิภาค)'!H16+'งบเงินอุดหนุน (ภูมิภาค)'!H16+'งบรายจ่ายอื่น (ภูมิภาค)'!H16</f>
        <v>0</v>
      </c>
      <c r="I16" s="73">
        <f t="shared" si="1"/>
        <v>0</v>
      </c>
      <c r="J16" s="72">
        <f>'งบดำเนินงาน (ภูมิภาค)'!J16+'งบเงินอุดหนุน (ภูมิภาค)'!J16+'งบรายจ่ายอื่น (ภูมิภาค)'!J16</f>
        <v>16761003.09</v>
      </c>
      <c r="K16" s="73">
        <f t="shared" si="2"/>
        <v>80.887941483103603</v>
      </c>
      <c r="L16" s="74">
        <f t="shared" si="9"/>
        <v>16761003.09</v>
      </c>
      <c r="M16" s="73">
        <f t="shared" si="3"/>
        <v>80.887941483103603</v>
      </c>
      <c r="N16" s="74">
        <f t="shared" si="4"/>
        <v>3960259.91</v>
      </c>
      <c r="O16" s="75">
        <f t="shared" si="5"/>
        <v>16577010.4</v>
      </c>
      <c r="P16" s="75">
        <f t="shared" si="6"/>
        <v>18649136.699999999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f>'งบดำเนินงาน (ภูมิภาค)'!E17+'งบเงินอุดหนุน (ภูมิภาค)'!E17+'งบรายจ่ายอื่น (ภูมิภาค)'!E17</f>
        <v>24783581.52</v>
      </c>
      <c r="F17" s="72">
        <f>'งบดำเนินงาน (ภูมิภาค)'!F17+'งบเงินอุดหนุน (ภูมิภาค)'!F17+'งบรายจ่ายอื่น (ภูมิภาค)'!F17</f>
        <v>0</v>
      </c>
      <c r="G17" s="73">
        <f t="shared" si="0"/>
        <v>0</v>
      </c>
      <c r="H17" s="72">
        <f>'งบดำเนินงาน (ภูมิภาค)'!H17+'งบเงินอุดหนุน (ภูมิภาค)'!H17+'งบรายจ่ายอื่น (ภูมิภาค)'!H17</f>
        <v>0</v>
      </c>
      <c r="I17" s="73">
        <f t="shared" si="1"/>
        <v>0</v>
      </c>
      <c r="J17" s="72">
        <f>'งบดำเนินงาน (ภูมิภาค)'!J17+'งบเงินอุดหนุน (ภูมิภาค)'!J17+'งบรายจ่ายอื่น (ภูมิภาค)'!J17</f>
        <v>20554655.419999998</v>
      </c>
      <c r="K17" s="73">
        <f t="shared" si="2"/>
        <v>82.936582040867179</v>
      </c>
      <c r="L17" s="74">
        <f t="shared" si="9"/>
        <v>20554655.419999998</v>
      </c>
      <c r="M17" s="73">
        <f t="shared" si="3"/>
        <v>82.936582040867179</v>
      </c>
      <c r="N17" s="74">
        <f t="shared" si="4"/>
        <v>4228926.1000000015</v>
      </c>
      <c r="O17" s="75">
        <f t="shared" si="5"/>
        <v>19826865.215999998</v>
      </c>
      <c r="P17" s="75">
        <f t="shared" si="6"/>
        <v>22305223.368000001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f>'งบดำเนินงาน (ภูมิภาค)'!E18+'งบเงินอุดหนุน (ภูมิภาค)'!E18+'งบรายจ่ายอื่น (ภูมิภาค)'!E18</f>
        <v>26473815</v>
      </c>
      <c r="F18" s="72">
        <f>'งบดำเนินงาน (ภูมิภาค)'!F18+'งบเงินอุดหนุน (ภูมิภาค)'!F18+'งบรายจ่ายอื่น (ภูมิภาค)'!F18</f>
        <v>0</v>
      </c>
      <c r="G18" s="73">
        <f t="shared" si="0"/>
        <v>0</v>
      </c>
      <c r="H18" s="72">
        <f>'งบดำเนินงาน (ภูมิภาค)'!H18+'งบเงินอุดหนุน (ภูมิภาค)'!H18+'งบรายจ่ายอื่น (ภูมิภาค)'!H18</f>
        <v>0</v>
      </c>
      <c r="I18" s="73">
        <f t="shared" si="1"/>
        <v>0</v>
      </c>
      <c r="J18" s="72">
        <f>'งบดำเนินงาน (ภูมิภาค)'!J18+'งบเงินอุดหนุน (ภูมิภาค)'!J18+'งบรายจ่ายอื่น (ภูมิภาค)'!J18</f>
        <v>19570954.399999999</v>
      </c>
      <c r="K18" s="73">
        <f t="shared" si="2"/>
        <v>73.92570507877312</v>
      </c>
      <c r="L18" s="74">
        <f t="shared" si="9"/>
        <v>19570954.399999999</v>
      </c>
      <c r="M18" s="73">
        <f t="shared" si="3"/>
        <v>73.92570507877312</v>
      </c>
      <c r="N18" s="74">
        <f t="shared" si="4"/>
        <v>6902860.6000000015</v>
      </c>
      <c r="O18" s="75">
        <f t="shared" si="5"/>
        <v>21179052</v>
      </c>
      <c r="P18" s="75">
        <f t="shared" si="6"/>
        <v>23826433.5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f>'งบดำเนินงาน (ภูมิภาค)'!E19+'งบเงินอุดหนุน (ภูมิภาค)'!E19+'งบรายจ่ายอื่น (ภูมิภาค)'!E19</f>
        <v>10486558</v>
      </c>
      <c r="F19" s="72">
        <f>'งบดำเนินงาน (ภูมิภาค)'!F19+'งบเงินอุดหนุน (ภูมิภาค)'!F19+'งบรายจ่ายอื่น (ภูมิภาค)'!F19</f>
        <v>0</v>
      </c>
      <c r="G19" s="73">
        <f t="shared" si="0"/>
        <v>0</v>
      </c>
      <c r="H19" s="72">
        <f>'งบดำเนินงาน (ภูมิภาค)'!H19+'งบเงินอุดหนุน (ภูมิภาค)'!H19+'งบรายจ่ายอื่น (ภูมิภาค)'!H19</f>
        <v>0</v>
      </c>
      <c r="I19" s="73">
        <f t="shared" si="1"/>
        <v>0</v>
      </c>
      <c r="J19" s="72">
        <f>'งบดำเนินงาน (ภูมิภาค)'!J19+'งบเงินอุดหนุน (ภูมิภาค)'!J19+'งบรายจ่ายอื่น (ภูมิภาค)'!J19</f>
        <v>9453670</v>
      </c>
      <c r="K19" s="73">
        <f t="shared" si="2"/>
        <v>90.150362015830169</v>
      </c>
      <c r="L19" s="74">
        <f t="shared" si="9"/>
        <v>9453670</v>
      </c>
      <c r="M19" s="73">
        <f t="shared" si="3"/>
        <v>90.150362015830169</v>
      </c>
      <c r="N19" s="74">
        <f t="shared" si="4"/>
        <v>1032888</v>
      </c>
      <c r="O19" s="75">
        <f t="shared" si="5"/>
        <v>8389246.4000000004</v>
      </c>
      <c r="P19" s="75">
        <f t="shared" si="6"/>
        <v>9437902.1999999993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f>'งบดำเนินงาน (ภูมิภาค)'!E20+'งบเงินอุดหนุน (ภูมิภาค)'!E20+'งบรายจ่ายอื่น (ภูมิภาค)'!E20</f>
        <v>69616499</v>
      </c>
      <c r="F20" s="72">
        <f>'งบดำเนินงาน (ภูมิภาค)'!F20+'งบเงินอุดหนุน (ภูมิภาค)'!F20+'งบรายจ่ายอื่น (ภูมิภาค)'!F20</f>
        <v>0</v>
      </c>
      <c r="G20" s="73">
        <f t="shared" si="0"/>
        <v>0</v>
      </c>
      <c r="H20" s="72">
        <f>'งบดำเนินงาน (ภูมิภาค)'!H20+'งบเงินอุดหนุน (ภูมิภาค)'!H20+'งบรายจ่ายอื่น (ภูมิภาค)'!H20</f>
        <v>0</v>
      </c>
      <c r="I20" s="73">
        <f t="shared" si="1"/>
        <v>0</v>
      </c>
      <c r="J20" s="72">
        <f>'งบดำเนินงาน (ภูมิภาค)'!J20+'งบเงินอุดหนุน (ภูมิภาค)'!J20+'งบรายจ่ายอื่น (ภูมิภาค)'!J20</f>
        <v>53855129.450000003</v>
      </c>
      <c r="K20" s="73">
        <f t="shared" si="2"/>
        <v>77.359721077039509</v>
      </c>
      <c r="L20" s="74">
        <f t="shared" si="9"/>
        <v>53855129.450000003</v>
      </c>
      <c r="M20" s="73">
        <f t="shared" si="3"/>
        <v>77.359721077039509</v>
      </c>
      <c r="N20" s="74">
        <f t="shared" si="4"/>
        <v>15761369.549999997</v>
      </c>
      <c r="O20" s="75">
        <f t="shared" si="5"/>
        <v>55693199.200000003</v>
      </c>
      <c r="P20" s="75">
        <f t="shared" si="6"/>
        <v>62654849.100000001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f>'งบดำเนินงาน (ภูมิภาค)'!E21+'งบเงินอุดหนุน (ภูมิภาค)'!E21+'งบรายจ่ายอื่น (ภูมิภาค)'!E21</f>
        <v>68092475</v>
      </c>
      <c r="F21" s="72">
        <f>'งบดำเนินงาน (ภูมิภาค)'!F21+'งบเงินอุดหนุน (ภูมิภาค)'!F21+'งบรายจ่ายอื่น (ภูมิภาค)'!F21</f>
        <v>0</v>
      </c>
      <c r="G21" s="73">
        <f t="shared" si="0"/>
        <v>0</v>
      </c>
      <c r="H21" s="72">
        <f>'งบดำเนินงาน (ภูมิภาค)'!H21+'งบเงินอุดหนุน (ภูมิภาค)'!H21+'งบรายจ่ายอื่น (ภูมิภาค)'!H21</f>
        <v>0</v>
      </c>
      <c r="I21" s="73">
        <f t="shared" si="1"/>
        <v>0</v>
      </c>
      <c r="J21" s="72">
        <f>'งบดำเนินงาน (ภูมิภาค)'!J21+'งบเงินอุดหนุน (ภูมิภาค)'!J21+'งบรายจ่ายอื่น (ภูมิภาค)'!J21</f>
        <v>58427485.880000003</v>
      </c>
      <c r="K21" s="73">
        <f t="shared" si="2"/>
        <v>85.806083388803245</v>
      </c>
      <c r="L21" s="74">
        <f t="shared" si="9"/>
        <v>58427485.880000003</v>
      </c>
      <c r="M21" s="73">
        <f t="shared" si="3"/>
        <v>85.806083388803245</v>
      </c>
      <c r="N21" s="74">
        <f t="shared" si="4"/>
        <v>9664989.1199999973</v>
      </c>
      <c r="O21" s="75">
        <f t="shared" si="5"/>
        <v>54473980</v>
      </c>
      <c r="P21" s="75">
        <f t="shared" si="6"/>
        <v>61283227.5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f>'งบดำเนินงาน (ภูมิภาค)'!E22+'งบเงินอุดหนุน (ภูมิภาค)'!E22+'งบรายจ่ายอื่น (ภูมิภาค)'!E22</f>
        <v>27460277</v>
      </c>
      <c r="F22" s="72">
        <f>'งบดำเนินงาน (ภูมิภาค)'!F22+'งบเงินอุดหนุน (ภูมิภาค)'!F22+'งบรายจ่ายอื่น (ภูมิภาค)'!F22</f>
        <v>0</v>
      </c>
      <c r="G22" s="73">
        <f t="shared" si="0"/>
        <v>0</v>
      </c>
      <c r="H22" s="72">
        <f>'งบดำเนินงาน (ภูมิภาค)'!H22+'งบเงินอุดหนุน (ภูมิภาค)'!H22+'งบรายจ่ายอื่น (ภูมิภาค)'!H22</f>
        <v>0</v>
      </c>
      <c r="I22" s="73">
        <f t="shared" si="1"/>
        <v>0</v>
      </c>
      <c r="J22" s="72">
        <f>'งบดำเนินงาน (ภูมิภาค)'!J22+'งบเงินอุดหนุน (ภูมิภาค)'!J22+'งบรายจ่ายอื่น (ภูมิภาค)'!J22</f>
        <v>24900433.590000004</v>
      </c>
      <c r="K22" s="73">
        <f t="shared" si="2"/>
        <v>90.678013153326901</v>
      </c>
      <c r="L22" s="74">
        <f t="shared" si="9"/>
        <v>24900433.590000004</v>
      </c>
      <c r="M22" s="73">
        <f t="shared" si="3"/>
        <v>90.678013153326901</v>
      </c>
      <c r="N22" s="74">
        <f t="shared" si="4"/>
        <v>2559843.4099999964</v>
      </c>
      <c r="O22" s="75">
        <f t="shared" si="5"/>
        <v>21968221.600000001</v>
      </c>
      <c r="P22" s="75">
        <f t="shared" si="6"/>
        <v>24714249.300000001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f>'งบดำเนินงาน (ภูมิภาค)'!E23+'งบเงินอุดหนุน (ภูมิภาค)'!E23+'งบรายจ่ายอื่น (ภูมิภาค)'!E23</f>
        <v>10641288</v>
      </c>
      <c r="F23" s="72">
        <f>'งบดำเนินงาน (ภูมิภาค)'!F23+'งบเงินอุดหนุน (ภูมิภาค)'!F23+'งบรายจ่ายอื่น (ภูมิภาค)'!F23</f>
        <v>0</v>
      </c>
      <c r="G23" s="73">
        <f t="shared" si="0"/>
        <v>0</v>
      </c>
      <c r="H23" s="72">
        <f>'งบดำเนินงาน (ภูมิภาค)'!H23+'งบเงินอุดหนุน (ภูมิภาค)'!H23+'งบรายจ่ายอื่น (ภูมิภาค)'!H23</f>
        <v>0</v>
      </c>
      <c r="I23" s="73">
        <f t="shared" si="1"/>
        <v>0</v>
      </c>
      <c r="J23" s="72">
        <f>'งบดำเนินงาน (ภูมิภาค)'!J23+'งบเงินอุดหนุน (ภูมิภาค)'!J23+'งบรายจ่ายอื่น (ภูมิภาค)'!J23</f>
        <v>9203076.2899999991</v>
      </c>
      <c r="K23" s="73">
        <f t="shared" si="2"/>
        <v>86.484608724056699</v>
      </c>
      <c r="L23" s="74">
        <f t="shared" si="9"/>
        <v>9203076.2899999991</v>
      </c>
      <c r="M23" s="73">
        <f t="shared" si="3"/>
        <v>86.484608724056699</v>
      </c>
      <c r="N23" s="74">
        <f t="shared" si="4"/>
        <v>1438211.7100000009</v>
      </c>
      <c r="O23" s="75">
        <f t="shared" si="5"/>
        <v>8513030.4000000004</v>
      </c>
      <c r="P23" s="75">
        <f t="shared" si="6"/>
        <v>9577159.1999999993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f>'งบดำเนินงาน (ภูมิภาค)'!E24+'งบเงินอุดหนุน (ภูมิภาค)'!E24+'งบรายจ่ายอื่น (ภูมิภาค)'!E24</f>
        <v>10390315</v>
      </c>
      <c r="F24" s="72">
        <f>'งบดำเนินงาน (ภูมิภาค)'!F24+'งบเงินอุดหนุน (ภูมิภาค)'!F24+'งบรายจ่ายอื่น (ภูมิภาค)'!F24</f>
        <v>0</v>
      </c>
      <c r="G24" s="73">
        <f t="shared" si="0"/>
        <v>0</v>
      </c>
      <c r="H24" s="72">
        <f>'งบดำเนินงาน (ภูมิภาค)'!H24+'งบเงินอุดหนุน (ภูมิภาค)'!H24+'งบรายจ่ายอื่น (ภูมิภาค)'!H24</f>
        <v>0</v>
      </c>
      <c r="I24" s="73">
        <f t="shared" si="1"/>
        <v>0</v>
      </c>
      <c r="J24" s="72">
        <f>'งบดำเนินงาน (ภูมิภาค)'!J24+'งบเงินอุดหนุน (ภูมิภาค)'!J24+'งบรายจ่ายอื่น (ภูมิภาค)'!J24</f>
        <v>7403382.0499999998</v>
      </c>
      <c r="K24" s="73">
        <f t="shared" si="2"/>
        <v>71.252719960848154</v>
      </c>
      <c r="L24" s="74">
        <f t="shared" si="9"/>
        <v>7403382.0499999998</v>
      </c>
      <c r="M24" s="73">
        <f t="shared" si="3"/>
        <v>71.252719960848154</v>
      </c>
      <c r="N24" s="74">
        <f t="shared" si="4"/>
        <v>2986932.95</v>
      </c>
      <c r="O24" s="75">
        <f t="shared" si="5"/>
        <v>8312252</v>
      </c>
      <c r="P24" s="75">
        <f t="shared" si="6"/>
        <v>9351283.5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f>'งบดำเนินงาน (ภูมิภาค)'!E25+'งบเงินอุดหนุน (ภูมิภาค)'!E25+'งบรายจ่ายอื่น (ภูมิภาค)'!E25</f>
        <v>12746534</v>
      </c>
      <c r="F25" s="72">
        <f>'งบดำเนินงาน (ภูมิภาค)'!F25+'งบเงินอุดหนุน (ภูมิภาค)'!F25+'งบรายจ่ายอื่น (ภูมิภาค)'!F25</f>
        <v>0</v>
      </c>
      <c r="G25" s="73">
        <f t="shared" si="0"/>
        <v>0</v>
      </c>
      <c r="H25" s="72">
        <f>'งบดำเนินงาน (ภูมิภาค)'!H25+'งบเงินอุดหนุน (ภูมิภาค)'!H25+'งบรายจ่ายอื่น (ภูมิภาค)'!H25</f>
        <v>0</v>
      </c>
      <c r="I25" s="73">
        <f t="shared" si="1"/>
        <v>0</v>
      </c>
      <c r="J25" s="72">
        <f>'งบดำเนินงาน (ภูมิภาค)'!J25+'งบเงินอุดหนุน (ภูมิภาค)'!J25+'งบรายจ่ายอื่น (ภูมิภาค)'!J25</f>
        <v>8745050.6600000001</v>
      </c>
      <c r="K25" s="73">
        <f t="shared" si="2"/>
        <v>68.607283046512876</v>
      </c>
      <c r="L25" s="74">
        <f t="shared" si="9"/>
        <v>8745050.6600000001</v>
      </c>
      <c r="M25" s="73">
        <f t="shared" si="3"/>
        <v>68.607283046512876</v>
      </c>
      <c r="N25" s="74">
        <f t="shared" si="4"/>
        <v>4001483.34</v>
      </c>
      <c r="O25" s="75">
        <f t="shared" si="5"/>
        <v>10197227.199999999</v>
      </c>
      <c r="P25" s="75">
        <f t="shared" si="6"/>
        <v>11471880.6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f>'งบดำเนินงาน (ภูมิภาค)'!E26+'งบเงินอุดหนุน (ภูมิภาค)'!E26+'งบรายจ่ายอื่น (ภูมิภาค)'!E26</f>
        <v>9931833</v>
      </c>
      <c r="F26" s="72">
        <f>'งบดำเนินงาน (ภูมิภาค)'!F26+'งบเงินอุดหนุน (ภูมิภาค)'!F26+'งบรายจ่ายอื่น (ภูมิภาค)'!F26</f>
        <v>0</v>
      </c>
      <c r="G26" s="73">
        <f t="shared" ref="G26" si="10">IF(F26=0,0,F26/$E26*100)</f>
        <v>0</v>
      </c>
      <c r="H26" s="72">
        <f>'งบดำเนินงาน (ภูมิภาค)'!H26+'งบเงินอุดหนุน (ภูมิภาค)'!H26+'งบรายจ่ายอื่น (ภูมิภาค)'!H26</f>
        <v>0</v>
      </c>
      <c r="I26" s="73">
        <f t="shared" ref="I26" si="11">IF(H26=0,0,H26/$E26*100)</f>
        <v>0</v>
      </c>
      <c r="J26" s="72">
        <f>'งบดำเนินงาน (ภูมิภาค)'!J26+'งบเงินอุดหนุน (ภูมิภาค)'!J26+'งบรายจ่ายอื่น (ภูมิภาค)'!J26</f>
        <v>9620000.8599999994</v>
      </c>
      <c r="K26" s="73">
        <f t="shared" ref="K26" si="12">IF(J26=0,0,J26/$E26*100)</f>
        <v>96.860276043707131</v>
      </c>
      <c r="L26" s="74">
        <f t="shared" si="9"/>
        <v>9620000.8599999994</v>
      </c>
      <c r="M26" s="73">
        <f t="shared" ref="M26" si="13">IF(L26=0,0,L26/$E26*100)</f>
        <v>96.860276043707131</v>
      </c>
      <c r="N26" s="74">
        <f t="shared" ref="N26" si="14">E26-F26-H26-J26</f>
        <v>311832.1400000006</v>
      </c>
      <c r="O26" s="75">
        <f t="shared" ref="O26" si="15">E26*80/100</f>
        <v>7945466.4000000004</v>
      </c>
      <c r="P26" s="75">
        <f t="shared" ref="P26" si="16">E26*90/100</f>
        <v>8938649.6999999993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17">SUM(Q26:T26)</f>
        <v>#REF!</v>
      </c>
      <c r="V26" s="79" t="e">
        <f t="shared" ref="V26" si="18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f>'งบดำเนินงาน (ภูมิภาค)'!E27+'งบเงินอุดหนุน (ภูมิภาค)'!E27+'งบรายจ่ายอื่น (ภูมิภาค)'!E27</f>
        <v>2336353</v>
      </c>
      <c r="F27" s="72">
        <f>'งบดำเนินงาน (ภูมิภาค)'!F27+'งบเงินอุดหนุน (ภูมิภาค)'!F27+'งบรายจ่ายอื่น (ภูมิภาค)'!F27</f>
        <v>0</v>
      </c>
      <c r="G27" s="73">
        <f t="shared" si="0"/>
        <v>0</v>
      </c>
      <c r="H27" s="72">
        <f>'งบดำเนินงาน (ภูมิภาค)'!H27+'งบเงินอุดหนุน (ภูมิภาค)'!H27+'งบรายจ่ายอื่น (ภูมิภาค)'!H27</f>
        <v>0</v>
      </c>
      <c r="I27" s="73">
        <f t="shared" si="1"/>
        <v>0</v>
      </c>
      <c r="J27" s="72">
        <f>'งบดำเนินงาน (ภูมิภาค)'!J27+'งบเงินอุดหนุน (ภูมิภาค)'!J27+'งบรายจ่ายอื่น (ภูมิภาค)'!J27</f>
        <v>453859.46</v>
      </c>
      <c r="K27" s="73">
        <f t="shared" si="2"/>
        <v>19.42597972138628</v>
      </c>
      <c r="L27" s="74">
        <f t="shared" si="9"/>
        <v>453859.46</v>
      </c>
      <c r="M27" s="73">
        <f t="shared" si="3"/>
        <v>19.42597972138628</v>
      </c>
      <c r="N27" s="74">
        <f t="shared" si="4"/>
        <v>1882493.54</v>
      </c>
      <c r="O27" s="75">
        <f t="shared" si="5"/>
        <v>1869082.4</v>
      </c>
      <c r="P27" s="75">
        <f t="shared" si="6"/>
        <v>2102717.7000000002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395175876.68000001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334471717.65999997</v>
      </c>
      <c r="K28" s="65">
        <f>IF(J28=0,0,J28/$E28*100)</f>
        <v>84.638698209517429</v>
      </c>
      <c r="L28" s="64">
        <f>SUM(L29:L43)</f>
        <v>334471717.65999997</v>
      </c>
      <c r="M28" s="65">
        <f>IF(L28=0,0,L28/$E28*100)</f>
        <v>84.638698209517429</v>
      </c>
      <c r="N28" s="64">
        <f>SUM(N29:N43)</f>
        <v>60704159.019999988</v>
      </c>
      <c r="O28" s="66">
        <f>E28*80/100</f>
        <v>316140701.34400004</v>
      </c>
      <c r="P28" s="66">
        <f>E28*90/100</f>
        <v>355658289.01199996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f>'งบดำเนินงาน (ภูมิภาค)'!E29+'งบเงินอุดหนุน (ภูมิภาค)'!E29+'งบรายจ่ายอื่น (ภูมิภาค)'!E29</f>
        <v>29008405</v>
      </c>
      <c r="F29" s="72">
        <f>'งบดำเนินงาน (ภูมิภาค)'!F29+'งบเงินอุดหนุน (ภูมิภาค)'!F29+'งบรายจ่ายอื่น (ภูมิภาค)'!F29</f>
        <v>0</v>
      </c>
      <c r="G29" s="73">
        <f t="shared" ref="G29:G43" si="19">IF(F29=0,0,F29/$E29*100)</f>
        <v>0</v>
      </c>
      <c r="H29" s="72">
        <f>'งบดำเนินงาน (ภูมิภาค)'!H29+'งบเงินอุดหนุน (ภูมิภาค)'!H29+'งบรายจ่ายอื่น (ภูมิภาค)'!H29</f>
        <v>0</v>
      </c>
      <c r="I29" s="73">
        <f t="shared" ref="I29:I43" si="20">IF(H29=0,0,H29/$E29*100)</f>
        <v>0</v>
      </c>
      <c r="J29" s="72">
        <f>'งบดำเนินงาน (ภูมิภาค)'!J29+'งบเงินอุดหนุน (ภูมิภาค)'!J29+'งบรายจ่ายอื่น (ภูมิภาค)'!J29</f>
        <v>25135425.350000001</v>
      </c>
      <c r="K29" s="73">
        <f t="shared" ref="K29:K43" si="21">IF(J29=0,0,J29/$E29*100)</f>
        <v>86.648767314162924</v>
      </c>
      <c r="L29" s="74">
        <f t="shared" ref="L29:L43" si="22">F29+H29+J29</f>
        <v>25135425.350000001</v>
      </c>
      <c r="M29" s="73">
        <f t="shared" ref="M29:M43" si="23">IF(L29=0,0,L29/$E29*100)</f>
        <v>86.648767314162924</v>
      </c>
      <c r="N29" s="74">
        <f t="shared" ref="N29:N43" si="24">E29-F29-H29-J29</f>
        <v>3872979.6499999985</v>
      </c>
      <c r="O29" s="75">
        <f t="shared" ref="O29:O43" si="25">E29*80/100</f>
        <v>23206724</v>
      </c>
      <c r="P29" s="75">
        <f t="shared" ref="P29:P43" si="26">E29*90/100</f>
        <v>26107564.5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f>'งบดำเนินงาน (ภูมิภาค)'!E30+'งบเงินอุดหนุน (ภูมิภาค)'!E30+'งบรายจ่ายอื่น (ภูมิภาค)'!E30</f>
        <v>40933525</v>
      </c>
      <c r="F30" s="72">
        <f>'งบดำเนินงาน (ภูมิภาค)'!F30+'งบเงินอุดหนุน (ภูมิภาค)'!F30+'งบรายจ่ายอื่น (ภูมิภาค)'!F30</f>
        <v>0</v>
      </c>
      <c r="G30" s="73">
        <f t="shared" si="19"/>
        <v>0</v>
      </c>
      <c r="H30" s="72">
        <f>'งบดำเนินงาน (ภูมิภาค)'!H30+'งบเงินอุดหนุน (ภูมิภาค)'!H30+'งบรายจ่ายอื่น (ภูมิภาค)'!H30</f>
        <v>0</v>
      </c>
      <c r="I30" s="73">
        <f t="shared" si="20"/>
        <v>0</v>
      </c>
      <c r="J30" s="72">
        <f>'งบดำเนินงาน (ภูมิภาค)'!J30+'งบเงินอุดหนุน (ภูมิภาค)'!J30+'งบรายจ่ายอื่น (ภูมิภาค)'!J30</f>
        <v>38436852.210000001</v>
      </c>
      <c r="K30" s="73">
        <f t="shared" si="21"/>
        <v>93.900665066104125</v>
      </c>
      <c r="L30" s="74">
        <f t="shared" si="22"/>
        <v>38436852.210000001</v>
      </c>
      <c r="M30" s="73">
        <f t="shared" si="23"/>
        <v>93.900665066104125</v>
      </c>
      <c r="N30" s="74">
        <f t="shared" si="24"/>
        <v>2496672.7899999991</v>
      </c>
      <c r="O30" s="75">
        <f t="shared" si="25"/>
        <v>32746820</v>
      </c>
      <c r="P30" s="75">
        <f t="shared" si="26"/>
        <v>36840172.5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f>'งบดำเนินงาน (ภูมิภาค)'!E31+'งบเงินอุดหนุน (ภูมิภาค)'!E31+'งบรายจ่ายอื่น (ภูมิภาค)'!E31</f>
        <v>41759654.68</v>
      </c>
      <c r="F31" s="72">
        <f>'งบดำเนินงาน (ภูมิภาค)'!F31+'งบเงินอุดหนุน (ภูมิภาค)'!F31+'งบรายจ่ายอื่น (ภูมิภาค)'!F31</f>
        <v>0</v>
      </c>
      <c r="G31" s="73">
        <f t="shared" si="19"/>
        <v>0</v>
      </c>
      <c r="H31" s="72">
        <f>'งบดำเนินงาน (ภูมิภาค)'!H31+'งบเงินอุดหนุน (ภูมิภาค)'!H31+'งบรายจ่ายอื่น (ภูมิภาค)'!H31</f>
        <v>0</v>
      </c>
      <c r="I31" s="73">
        <f t="shared" si="20"/>
        <v>0</v>
      </c>
      <c r="J31" s="72">
        <f>'งบดำเนินงาน (ภูมิภาค)'!J31+'งบเงินอุดหนุน (ภูมิภาค)'!J31+'งบรายจ่ายอื่น (ภูมิภาค)'!J31</f>
        <v>35228959.359999999</v>
      </c>
      <c r="K31" s="73">
        <f t="shared" si="21"/>
        <v>84.36123246218375</v>
      </c>
      <c r="L31" s="74">
        <f t="shared" si="22"/>
        <v>35228959.359999999</v>
      </c>
      <c r="M31" s="73">
        <f t="shared" si="23"/>
        <v>84.36123246218375</v>
      </c>
      <c r="N31" s="74">
        <f t="shared" si="24"/>
        <v>6530695.3200000003</v>
      </c>
      <c r="O31" s="75">
        <f t="shared" si="25"/>
        <v>33407723.744000003</v>
      </c>
      <c r="P31" s="75">
        <f t="shared" si="26"/>
        <v>37583689.211999997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f>'งบดำเนินงาน (ภูมิภาค)'!E32+'งบเงินอุดหนุน (ภูมิภาค)'!E32+'งบรายจ่ายอื่น (ภูมิภาค)'!E32</f>
        <v>19787691</v>
      </c>
      <c r="F32" s="72">
        <f>'งบดำเนินงาน (ภูมิภาค)'!F32+'งบเงินอุดหนุน (ภูมิภาค)'!F32+'งบรายจ่ายอื่น (ภูมิภาค)'!F32</f>
        <v>0</v>
      </c>
      <c r="G32" s="73">
        <f t="shared" si="19"/>
        <v>0</v>
      </c>
      <c r="H32" s="72">
        <f>'งบดำเนินงาน (ภูมิภาค)'!H32+'งบเงินอุดหนุน (ภูมิภาค)'!H32+'งบรายจ่ายอื่น (ภูมิภาค)'!H32</f>
        <v>0</v>
      </c>
      <c r="I32" s="73">
        <f t="shared" si="20"/>
        <v>0</v>
      </c>
      <c r="J32" s="72">
        <f>'งบดำเนินงาน (ภูมิภาค)'!J32+'งบเงินอุดหนุน (ภูมิภาค)'!J32+'งบรายจ่ายอื่น (ภูมิภาค)'!J32</f>
        <v>18732454.399999999</v>
      </c>
      <c r="K32" s="73">
        <f t="shared" si="21"/>
        <v>94.667207002575481</v>
      </c>
      <c r="L32" s="74">
        <f t="shared" si="22"/>
        <v>18732454.399999999</v>
      </c>
      <c r="M32" s="73">
        <f t="shared" si="23"/>
        <v>94.667207002575481</v>
      </c>
      <c r="N32" s="74">
        <f t="shared" si="24"/>
        <v>1055236.6000000015</v>
      </c>
      <c r="O32" s="75">
        <f t="shared" si="25"/>
        <v>15830152.800000001</v>
      </c>
      <c r="P32" s="75">
        <f t="shared" si="26"/>
        <v>17808921.899999999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f>'งบดำเนินงาน (ภูมิภาค)'!E33+'งบเงินอุดหนุน (ภูมิภาค)'!E33+'งบรายจ่ายอื่น (ภูมิภาค)'!E33</f>
        <v>16639207</v>
      </c>
      <c r="F33" s="72">
        <f>'งบดำเนินงาน (ภูมิภาค)'!F33+'งบเงินอุดหนุน (ภูมิภาค)'!F33+'งบรายจ่ายอื่น (ภูมิภาค)'!F33</f>
        <v>0</v>
      </c>
      <c r="G33" s="73">
        <f t="shared" si="19"/>
        <v>0</v>
      </c>
      <c r="H33" s="72">
        <f>'งบดำเนินงาน (ภูมิภาค)'!H33+'งบเงินอุดหนุน (ภูมิภาค)'!H33+'งบรายจ่ายอื่น (ภูมิภาค)'!H33</f>
        <v>0</v>
      </c>
      <c r="I33" s="73">
        <f t="shared" si="20"/>
        <v>0</v>
      </c>
      <c r="J33" s="72">
        <f>'งบดำเนินงาน (ภูมิภาค)'!J33+'งบเงินอุดหนุน (ภูมิภาค)'!J33+'งบรายจ่ายอื่น (ภูมิภาค)'!J33</f>
        <v>13030339.09</v>
      </c>
      <c r="K33" s="73">
        <f t="shared" si="21"/>
        <v>78.31105827339006</v>
      </c>
      <c r="L33" s="74">
        <f t="shared" si="22"/>
        <v>13030339.09</v>
      </c>
      <c r="M33" s="73">
        <f t="shared" si="23"/>
        <v>78.31105827339006</v>
      </c>
      <c r="N33" s="74">
        <f t="shared" si="24"/>
        <v>3608867.91</v>
      </c>
      <c r="O33" s="75">
        <f t="shared" si="25"/>
        <v>13311365.6</v>
      </c>
      <c r="P33" s="75">
        <f t="shared" si="26"/>
        <v>14975286.300000001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f>'งบดำเนินงาน (ภูมิภาค)'!E34+'งบเงินอุดหนุน (ภูมิภาค)'!E34+'งบรายจ่ายอื่น (ภูมิภาค)'!E34</f>
        <v>33296059</v>
      </c>
      <c r="F34" s="72">
        <f>'งบดำเนินงาน (ภูมิภาค)'!F34+'งบเงินอุดหนุน (ภูมิภาค)'!F34+'งบรายจ่ายอื่น (ภูมิภาค)'!F34</f>
        <v>0</v>
      </c>
      <c r="G34" s="73">
        <f t="shared" si="19"/>
        <v>0</v>
      </c>
      <c r="H34" s="72">
        <f>'งบดำเนินงาน (ภูมิภาค)'!H34+'งบเงินอุดหนุน (ภูมิภาค)'!H34+'งบรายจ่ายอื่น (ภูมิภาค)'!H34</f>
        <v>0</v>
      </c>
      <c r="I34" s="73">
        <f t="shared" si="20"/>
        <v>0</v>
      </c>
      <c r="J34" s="72">
        <f>'งบดำเนินงาน (ภูมิภาค)'!J34+'งบเงินอุดหนุน (ภูมิภาค)'!J34+'งบรายจ่ายอื่น (ภูมิภาค)'!J34</f>
        <v>22256770.370000001</v>
      </c>
      <c r="K34" s="73">
        <f t="shared" si="21"/>
        <v>66.845059260617006</v>
      </c>
      <c r="L34" s="74">
        <f t="shared" si="22"/>
        <v>22256770.370000001</v>
      </c>
      <c r="M34" s="73">
        <f t="shared" si="23"/>
        <v>66.845059260617006</v>
      </c>
      <c r="N34" s="74">
        <f t="shared" si="24"/>
        <v>11039288.629999999</v>
      </c>
      <c r="O34" s="75">
        <f t="shared" si="25"/>
        <v>26636847.199999999</v>
      </c>
      <c r="P34" s="75">
        <f t="shared" si="26"/>
        <v>29966453.100000001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f>'งบดำเนินงาน (ภูมิภาค)'!E35+'งบเงินอุดหนุน (ภูมิภาค)'!E35+'งบรายจ่ายอื่น (ภูมิภาค)'!E35</f>
        <v>12466782</v>
      </c>
      <c r="F35" s="72">
        <f>'งบดำเนินงาน (ภูมิภาค)'!F35+'งบเงินอุดหนุน (ภูมิภาค)'!F35+'งบรายจ่ายอื่น (ภูมิภาค)'!F35</f>
        <v>0</v>
      </c>
      <c r="G35" s="73">
        <f t="shared" si="19"/>
        <v>0</v>
      </c>
      <c r="H35" s="72">
        <f>'งบดำเนินงาน (ภูมิภาค)'!H35+'งบเงินอุดหนุน (ภูมิภาค)'!H35+'งบรายจ่ายอื่น (ภูมิภาค)'!H35</f>
        <v>0</v>
      </c>
      <c r="I35" s="73">
        <f t="shared" si="20"/>
        <v>0</v>
      </c>
      <c r="J35" s="72">
        <f>'งบดำเนินงาน (ภูมิภาค)'!J35+'งบเงินอุดหนุน (ภูมิภาค)'!J35+'งบรายจ่ายอื่น (ภูมิภาค)'!J35</f>
        <v>11039426.710000001</v>
      </c>
      <c r="K35" s="73">
        <f t="shared" si="21"/>
        <v>88.550731937078879</v>
      </c>
      <c r="L35" s="74">
        <f t="shared" si="22"/>
        <v>11039426.710000001</v>
      </c>
      <c r="M35" s="73">
        <f t="shared" si="23"/>
        <v>88.550731937078879</v>
      </c>
      <c r="N35" s="74">
        <f t="shared" si="24"/>
        <v>1427355.2899999991</v>
      </c>
      <c r="O35" s="75">
        <f t="shared" si="25"/>
        <v>9973425.5999999996</v>
      </c>
      <c r="P35" s="75">
        <f t="shared" si="26"/>
        <v>11220103.800000001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f>'งบดำเนินงาน (ภูมิภาค)'!E36+'งบเงินอุดหนุน (ภูมิภาค)'!E36+'งบรายจ่ายอื่น (ภูมิภาค)'!E36</f>
        <v>11536489</v>
      </c>
      <c r="F36" s="72">
        <f>'งบดำเนินงาน (ภูมิภาค)'!F36+'งบเงินอุดหนุน (ภูมิภาค)'!F36+'งบรายจ่ายอื่น (ภูมิภาค)'!F36</f>
        <v>0</v>
      </c>
      <c r="G36" s="73">
        <f t="shared" si="19"/>
        <v>0</v>
      </c>
      <c r="H36" s="72">
        <f>'งบดำเนินงาน (ภูมิภาค)'!H36+'งบเงินอุดหนุน (ภูมิภาค)'!H36+'งบรายจ่ายอื่น (ภูมิภาค)'!H36</f>
        <v>0</v>
      </c>
      <c r="I36" s="73">
        <f t="shared" si="20"/>
        <v>0</v>
      </c>
      <c r="J36" s="72">
        <f>'งบดำเนินงาน (ภูมิภาค)'!J36+'งบเงินอุดหนุน (ภูมิภาค)'!J36+'งบรายจ่ายอื่น (ภูมิภาค)'!J36</f>
        <v>9731096.9600000009</v>
      </c>
      <c r="K36" s="73">
        <f t="shared" si="21"/>
        <v>84.350593668489608</v>
      </c>
      <c r="L36" s="74">
        <f t="shared" si="22"/>
        <v>9731096.9600000009</v>
      </c>
      <c r="M36" s="73">
        <f t="shared" si="23"/>
        <v>84.350593668489608</v>
      </c>
      <c r="N36" s="74">
        <f t="shared" si="24"/>
        <v>1805392.0399999991</v>
      </c>
      <c r="O36" s="75">
        <f t="shared" si="25"/>
        <v>9229191.1999999993</v>
      </c>
      <c r="P36" s="75">
        <f t="shared" si="26"/>
        <v>10382840.1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f>'งบดำเนินงาน (ภูมิภาค)'!E37+'งบเงินอุดหนุน (ภูมิภาค)'!E37+'งบรายจ่ายอื่น (ภูมิภาค)'!E37</f>
        <v>44373994</v>
      </c>
      <c r="F37" s="72">
        <f>'งบดำเนินงาน (ภูมิภาค)'!F37+'งบเงินอุดหนุน (ภูมิภาค)'!F37+'งบรายจ่ายอื่น (ภูมิภาค)'!F37</f>
        <v>0</v>
      </c>
      <c r="G37" s="73">
        <f t="shared" si="19"/>
        <v>0</v>
      </c>
      <c r="H37" s="72">
        <f>'งบดำเนินงาน (ภูมิภาค)'!H37+'งบเงินอุดหนุน (ภูมิภาค)'!H37+'งบรายจ่ายอื่น (ภูมิภาค)'!H37</f>
        <v>0</v>
      </c>
      <c r="I37" s="73">
        <f t="shared" si="20"/>
        <v>0</v>
      </c>
      <c r="J37" s="72">
        <f>'งบดำเนินงาน (ภูมิภาค)'!J37+'งบเงินอุดหนุน (ภูมิภาค)'!J37+'งบรายจ่ายอื่น (ภูมิภาค)'!J37</f>
        <v>38784638.359999999</v>
      </c>
      <c r="K37" s="73">
        <f t="shared" si="21"/>
        <v>87.403983423263625</v>
      </c>
      <c r="L37" s="74">
        <f t="shared" si="22"/>
        <v>38784638.359999999</v>
      </c>
      <c r="M37" s="73">
        <f t="shared" si="23"/>
        <v>87.403983423263625</v>
      </c>
      <c r="N37" s="74">
        <f t="shared" si="24"/>
        <v>5589355.6400000006</v>
      </c>
      <c r="O37" s="75">
        <f t="shared" si="25"/>
        <v>35499195.200000003</v>
      </c>
      <c r="P37" s="75">
        <f t="shared" si="26"/>
        <v>39936594.600000001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f>'งบดำเนินงาน (ภูมิภาค)'!E38+'งบเงินอุดหนุน (ภูมิภาค)'!E38+'งบรายจ่ายอื่น (ภูมิภาค)'!E38</f>
        <v>70706609</v>
      </c>
      <c r="F38" s="72">
        <f>'งบดำเนินงาน (ภูมิภาค)'!F38+'งบเงินอุดหนุน (ภูมิภาค)'!F38+'งบรายจ่ายอื่น (ภูมิภาค)'!F38</f>
        <v>0</v>
      </c>
      <c r="G38" s="73">
        <f t="shared" si="19"/>
        <v>0</v>
      </c>
      <c r="H38" s="72">
        <f>'งบดำเนินงาน (ภูมิภาค)'!H38+'งบเงินอุดหนุน (ภูมิภาค)'!H38+'งบรายจ่ายอื่น (ภูมิภาค)'!H38</f>
        <v>0</v>
      </c>
      <c r="I38" s="73">
        <f t="shared" si="20"/>
        <v>0</v>
      </c>
      <c r="J38" s="72">
        <f>'งบดำเนินงาน (ภูมิภาค)'!J38+'งบเงินอุดหนุน (ภูมิภาค)'!J38+'งบรายจ่ายอื่น (ภูมิภาค)'!J38</f>
        <v>67566421.200000003</v>
      </c>
      <c r="K38" s="73">
        <f t="shared" si="21"/>
        <v>95.558848254199262</v>
      </c>
      <c r="L38" s="74">
        <f t="shared" si="22"/>
        <v>67566421.200000003</v>
      </c>
      <c r="M38" s="73">
        <f t="shared" si="23"/>
        <v>95.558848254199262</v>
      </c>
      <c r="N38" s="74">
        <f t="shared" si="24"/>
        <v>3140187.799999997</v>
      </c>
      <c r="O38" s="75">
        <f t="shared" si="25"/>
        <v>56565287.200000003</v>
      </c>
      <c r="P38" s="75">
        <f t="shared" si="26"/>
        <v>63635948.100000001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f>'งบดำเนินงาน (ภูมิภาค)'!E39+'งบเงินอุดหนุน (ภูมิภาค)'!E39+'งบรายจ่ายอื่น (ภูมิภาค)'!E39</f>
        <v>46967412</v>
      </c>
      <c r="F39" s="72">
        <f>'งบดำเนินงาน (ภูมิภาค)'!F39+'งบเงินอุดหนุน (ภูมิภาค)'!F39+'งบรายจ่ายอื่น (ภูมิภาค)'!F39</f>
        <v>0</v>
      </c>
      <c r="G39" s="73">
        <f t="shared" si="19"/>
        <v>0</v>
      </c>
      <c r="H39" s="72">
        <f>'งบดำเนินงาน (ภูมิภาค)'!H39+'งบเงินอุดหนุน (ภูมิภาค)'!H39+'งบรายจ่ายอื่น (ภูมิภาค)'!H39</f>
        <v>0</v>
      </c>
      <c r="I39" s="73">
        <f t="shared" si="20"/>
        <v>0</v>
      </c>
      <c r="J39" s="72">
        <f>'งบดำเนินงาน (ภูมิภาค)'!J39+'งบเงินอุดหนุน (ภูมิภาค)'!J39+'งบรายจ่ายอื่น (ภูมิภาค)'!J39</f>
        <v>32672110.030000001</v>
      </c>
      <c r="K39" s="73">
        <f t="shared" si="21"/>
        <v>69.563360293302949</v>
      </c>
      <c r="L39" s="74">
        <f t="shared" si="22"/>
        <v>32672110.030000001</v>
      </c>
      <c r="M39" s="73">
        <f t="shared" si="23"/>
        <v>69.563360293302949</v>
      </c>
      <c r="N39" s="74">
        <f t="shared" si="24"/>
        <v>14295301.969999999</v>
      </c>
      <c r="O39" s="75">
        <f t="shared" si="25"/>
        <v>37573929.600000001</v>
      </c>
      <c r="P39" s="75">
        <f t="shared" si="26"/>
        <v>42270670.799999997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f>'งบดำเนินงาน (ภูมิภาค)'!E40+'งบเงินอุดหนุน (ภูมิภาค)'!E40+'งบรายจ่ายอื่น (ภูมิภาค)'!E40</f>
        <v>18406354</v>
      </c>
      <c r="F40" s="72">
        <f>'งบดำเนินงาน (ภูมิภาค)'!F40+'งบเงินอุดหนุน (ภูมิภาค)'!F40+'งบรายจ่ายอื่น (ภูมิภาค)'!F40</f>
        <v>0</v>
      </c>
      <c r="G40" s="73">
        <f t="shared" si="19"/>
        <v>0</v>
      </c>
      <c r="H40" s="72">
        <f>'งบดำเนินงาน (ภูมิภาค)'!H40+'งบเงินอุดหนุน (ภูมิภาค)'!H40+'งบรายจ่ายอื่น (ภูมิภาค)'!H40</f>
        <v>0</v>
      </c>
      <c r="I40" s="73">
        <f t="shared" si="20"/>
        <v>0</v>
      </c>
      <c r="J40" s="72">
        <f>'งบดำเนินงาน (ภูมิภาค)'!J40+'งบเงินอุดหนุน (ภูมิภาค)'!J40+'งบรายจ่ายอื่น (ภูมิภาค)'!J40</f>
        <v>13265440.91</v>
      </c>
      <c r="K40" s="73">
        <f t="shared" si="21"/>
        <v>72.069899937814952</v>
      </c>
      <c r="L40" s="74">
        <f t="shared" si="22"/>
        <v>13265440.91</v>
      </c>
      <c r="M40" s="73">
        <f t="shared" si="23"/>
        <v>72.069899937814952</v>
      </c>
      <c r="N40" s="74">
        <f t="shared" si="24"/>
        <v>5140913.09</v>
      </c>
      <c r="O40" s="75">
        <f t="shared" si="25"/>
        <v>14725083.199999999</v>
      </c>
      <c r="P40" s="75">
        <f t="shared" si="26"/>
        <v>16565718.6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f>'งบดำเนินงาน (ภูมิภาค)'!E41+'งบเงินอุดหนุน (ภูมิภาค)'!E41+'งบรายจ่ายอื่น (ภูมิภาค)'!E41</f>
        <v>0</v>
      </c>
      <c r="F41" s="72">
        <f>'งบดำเนินงาน (ภูมิภาค)'!F41+'งบเงินอุดหนุน (ภูมิภาค)'!F41+'งบรายจ่ายอื่น (ภูมิภาค)'!F41</f>
        <v>0</v>
      </c>
      <c r="G41" s="73">
        <f t="shared" si="19"/>
        <v>0</v>
      </c>
      <c r="H41" s="72">
        <f>'งบดำเนินงาน (ภูมิภาค)'!H41+'งบเงินอุดหนุน (ภูมิภาค)'!H41+'งบรายจ่ายอื่น (ภูมิภาค)'!H41</f>
        <v>0</v>
      </c>
      <c r="I41" s="73">
        <f t="shared" si="20"/>
        <v>0</v>
      </c>
      <c r="J41" s="72">
        <f>'งบดำเนินงาน (ภูมิภาค)'!J41+'งบเงินอุดหนุน (ภูมิภาค)'!J41+'งบรายจ่ายอื่น (ภูมิภาค)'!J41</f>
        <v>0</v>
      </c>
      <c r="K41" s="73">
        <f t="shared" si="21"/>
        <v>0</v>
      </c>
      <c r="L41" s="74">
        <f t="shared" si="22"/>
        <v>0</v>
      </c>
      <c r="M41" s="73">
        <f t="shared" si="23"/>
        <v>0</v>
      </c>
      <c r="N41" s="74">
        <f t="shared" si="24"/>
        <v>0</v>
      </c>
      <c r="O41" s="75">
        <f t="shared" si="25"/>
        <v>0</v>
      </c>
      <c r="P41" s="75">
        <f t="shared" si="26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f>'งบดำเนินงาน (ภูมิภาค)'!E42+'งบเงินอุดหนุน (ภูมิภาค)'!E42+'งบรายจ่ายอื่น (ภูมิภาค)'!E42</f>
        <v>7046695</v>
      </c>
      <c r="F42" s="72">
        <f>'งบดำเนินงาน (ภูมิภาค)'!F42+'งบเงินอุดหนุน (ภูมิภาค)'!F42+'งบรายจ่ายอื่น (ภูมิภาค)'!F42</f>
        <v>0</v>
      </c>
      <c r="G42" s="73">
        <f t="shared" ref="G42" si="27">IF(F42=0,0,F42/$E42*100)</f>
        <v>0</v>
      </c>
      <c r="H42" s="72">
        <f>'งบดำเนินงาน (ภูมิภาค)'!H42+'งบเงินอุดหนุน (ภูมิภาค)'!H42+'งบรายจ่ายอื่น (ภูมิภาค)'!H42</f>
        <v>0</v>
      </c>
      <c r="I42" s="73">
        <f t="shared" ref="I42" si="28">IF(H42=0,0,H42/$E42*100)</f>
        <v>0</v>
      </c>
      <c r="J42" s="72">
        <f>'งบดำเนินงาน (ภูมิภาค)'!J42+'งบเงินอุดหนุน (ภูมิภาค)'!J42+'งบรายจ่ายอื่น (ภูมิภาค)'!J42</f>
        <v>6364839.0599999996</v>
      </c>
      <c r="K42" s="73">
        <f t="shared" ref="K42" si="29">IF(J42=0,0,J42/$E42*100)</f>
        <v>90.323748367142315</v>
      </c>
      <c r="L42" s="74">
        <f t="shared" si="22"/>
        <v>6364839.0599999996</v>
      </c>
      <c r="M42" s="73">
        <f t="shared" ref="M42" si="30">IF(L42=0,0,L42/$E42*100)</f>
        <v>90.323748367142315</v>
      </c>
      <c r="N42" s="74">
        <f t="shared" ref="N42" si="31">E42-F42-H42-J42</f>
        <v>681855.94000000041</v>
      </c>
      <c r="O42" s="75">
        <f t="shared" ref="O42" si="32">E42*80/100</f>
        <v>5637356</v>
      </c>
      <c r="P42" s="75">
        <f t="shared" ref="P42" si="33">E42*90/100</f>
        <v>6342025.5</v>
      </c>
      <c r="Q42" s="76" t="e">
        <f>+#REF!+#REF!</f>
        <v>#REF!</v>
      </c>
      <c r="R42" s="76"/>
      <c r="S42" s="77"/>
      <c r="T42" s="78"/>
      <c r="U42" s="79" t="e">
        <f t="shared" ref="U42" si="34">SUM(Q42:T42)</f>
        <v>#REF!</v>
      </c>
      <c r="V42" s="79" t="e">
        <f t="shared" ref="V42" si="35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f>'งบดำเนินงาน (ภูมิภาค)'!E43+'งบเงินอุดหนุน (ภูมิภาค)'!E43+'งบรายจ่ายอื่น (ภูมิภาค)'!E43</f>
        <v>2247000</v>
      </c>
      <c r="F43" s="72">
        <f>'งบดำเนินงาน (ภูมิภาค)'!F43+'งบเงินอุดหนุน (ภูมิภาค)'!F43+'งบรายจ่ายอื่น (ภูมิภาค)'!F43</f>
        <v>0</v>
      </c>
      <c r="G43" s="73">
        <f t="shared" si="19"/>
        <v>0</v>
      </c>
      <c r="H43" s="72">
        <f>'งบดำเนินงาน (ภูมิภาค)'!H43+'งบเงินอุดหนุน (ภูมิภาค)'!H43+'งบรายจ่ายอื่น (ภูมิภาค)'!H43</f>
        <v>0</v>
      </c>
      <c r="I43" s="73">
        <f t="shared" si="20"/>
        <v>0</v>
      </c>
      <c r="J43" s="72">
        <f>'งบดำเนินงาน (ภูมิภาค)'!J43+'งบเงินอุดหนุน (ภูมิภาค)'!J43+'งบรายจ่ายอื่น (ภูมิภาค)'!J43</f>
        <v>2226943.65</v>
      </c>
      <c r="K43" s="73">
        <f t="shared" si="21"/>
        <v>99.107416555407198</v>
      </c>
      <c r="L43" s="74">
        <f t="shared" si="22"/>
        <v>2226943.65</v>
      </c>
      <c r="M43" s="73">
        <f t="shared" si="23"/>
        <v>99.107416555407198</v>
      </c>
      <c r="N43" s="74">
        <f t="shared" si="24"/>
        <v>20056.350000000093</v>
      </c>
      <c r="O43" s="75">
        <f t="shared" si="25"/>
        <v>1797600</v>
      </c>
      <c r="P43" s="75">
        <f t="shared" si="26"/>
        <v>2022300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283448877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233099558.36000001</v>
      </c>
      <c r="K44" s="65">
        <f>IF(J44=0,0,J44/$E44*100)</f>
        <v>82.236896059390645</v>
      </c>
      <c r="L44" s="64">
        <f>SUM(L45:L55)</f>
        <v>233099558.36000001</v>
      </c>
      <c r="M44" s="65">
        <f>IF(L44=0,0,L44/$E44*100)</f>
        <v>82.236896059390645</v>
      </c>
      <c r="N44" s="64">
        <f>SUM(N45:N55)</f>
        <v>50349318.640000001</v>
      </c>
      <c r="O44" s="66">
        <f>E44*80/100</f>
        <v>226759101.59999999</v>
      </c>
      <c r="P44" s="66">
        <f>E44*90/100</f>
        <v>255103989.30000001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f>'งบดำเนินงาน (ภูมิภาค)'!E45+'งบเงินอุดหนุน (ภูมิภาค)'!E45+'งบรายจ่ายอื่น (ภูมิภาค)'!E45</f>
        <v>22055936</v>
      </c>
      <c r="F45" s="72">
        <f>'งบดำเนินงาน (ภูมิภาค)'!F45+'งบเงินอุดหนุน (ภูมิภาค)'!F45+'งบรายจ่ายอื่น (ภูมิภาค)'!F45</f>
        <v>0</v>
      </c>
      <c r="G45" s="73">
        <f t="shared" ref="G45:G55" si="36">IF(F45=0,0,F45/$E45*100)</f>
        <v>0</v>
      </c>
      <c r="H45" s="72">
        <f>'งบดำเนินงาน (ภูมิภาค)'!H45+'งบเงินอุดหนุน (ภูมิภาค)'!H45+'งบรายจ่ายอื่น (ภูมิภาค)'!H45</f>
        <v>0</v>
      </c>
      <c r="I45" s="73">
        <f t="shared" ref="I45:I55" si="37">IF(H45=0,0,H45/$E45*100)</f>
        <v>0</v>
      </c>
      <c r="J45" s="72">
        <f>'งบดำเนินงาน (ภูมิภาค)'!J45+'งบเงินอุดหนุน (ภูมิภาค)'!J45+'งบรายจ่ายอื่น (ภูมิภาค)'!J45</f>
        <v>16749907.470000001</v>
      </c>
      <c r="K45" s="73">
        <f t="shared" ref="K45:K55" si="38">IF(J45=0,0,J45/$E45*100)</f>
        <v>75.942854884961591</v>
      </c>
      <c r="L45" s="74">
        <f t="shared" ref="L45:L55" si="39">F45+H45+J45</f>
        <v>16749907.470000001</v>
      </c>
      <c r="M45" s="73">
        <f t="shared" ref="M45:M55" si="40">IF(L45=0,0,L45/$E45*100)</f>
        <v>75.942854884961591</v>
      </c>
      <c r="N45" s="74">
        <f t="shared" ref="N45:N55" si="41">E45-F45-H45-J45</f>
        <v>5306028.5299999993</v>
      </c>
      <c r="O45" s="75">
        <f t="shared" ref="O45:O55" si="42">E45*80/100</f>
        <v>17644748.800000001</v>
      </c>
      <c r="P45" s="75">
        <f t="shared" ref="P45:P55" si="43">E45*90/100</f>
        <v>19850342.399999999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f>'งบดำเนินงาน (ภูมิภาค)'!E46+'งบเงินอุดหนุน (ภูมิภาค)'!E46+'งบรายจ่ายอื่น (ภูมิภาค)'!E46</f>
        <v>14770995</v>
      </c>
      <c r="F46" s="72">
        <f>'งบดำเนินงาน (ภูมิภาค)'!F46+'งบเงินอุดหนุน (ภูมิภาค)'!F46+'งบรายจ่ายอื่น (ภูมิภาค)'!F46</f>
        <v>0</v>
      </c>
      <c r="G46" s="73">
        <f t="shared" si="36"/>
        <v>0</v>
      </c>
      <c r="H46" s="72">
        <f>'งบดำเนินงาน (ภูมิภาค)'!H46+'งบเงินอุดหนุน (ภูมิภาค)'!H46+'งบรายจ่ายอื่น (ภูมิภาค)'!H46</f>
        <v>0</v>
      </c>
      <c r="I46" s="73">
        <f t="shared" si="37"/>
        <v>0</v>
      </c>
      <c r="J46" s="72">
        <f>'งบดำเนินงาน (ภูมิภาค)'!J46+'งบเงินอุดหนุน (ภูมิภาค)'!J46+'งบรายจ่ายอื่น (ภูมิภาค)'!J46</f>
        <v>11308196.23</v>
      </c>
      <c r="K46" s="73">
        <f t="shared" si="38"/>
        <v>76.556767028896829</v>
      </c>
      <c r="L46" s="74">
        <f t="shared" si="39"/>
        <v>11308196.23</v>
      </c>
      <c r="M46" s="73">
        <f t="shared" si="40"/>
        <v>76.556767028896829</v>
      </c>
      <c r="N46" s="74">
        <f t="shared" si="41"/>
        <v>3462798.7699999996</v>
      </c>
      <c r="O46" s="75">
        <f t="shared" si="42"/>
        <v>11816796</v>
      </c>
      <c r="P46" s="75">
        <f t="shared" si="43"/>
        <v>13293895.5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f>'งบดำเนินงาน (ภูมิภาค)'!E47+'งบเงินอุดหนุน (ภูมิภาค)'!E47+'งบรายจ่ายอื่น (ภูมิภาค)'!E47</f>
        <v>50062680</v>
      </c>
      <c r="F47" s="72">
        <f>'งบดำเนินงาน (ภูมิภาค)'!F47+'งบเงินอุดหนุน (ภูมิภาค)'!F47+'งบรายจ่ายอื่น (ภูมิภาค)'!F47</f>
        <v>0</v>
      </c>
      <c r="G47" s="73">
        <f t="shared" si="36"/>
        <v>0</v>
      </c>
      <c r="H47" s="72">
        <f>'งบดำเนินงาน (ภูมิภาค)'!H47+'งบเงินอุดหนุน (ภูมิภาค)'!H47+'งบรายจ่ายอื่น (ภูมิภาค)'!H47</f>
        <v>0</v>
      </c>
      <c r="I47" s="73">
        <f t="shared" si="37"/>
        <v>0</v>
      </c>
      <c r="J47" s="72">
        <f>'งบดำเนินงาน (ภูมิภาค)'!J47+'งบเงินอุดหนุน (ภูมิภาค)'!J47+'งบรายจ่ายอื่น (ภูมิภาค)'!J47</f>
        <v>39324902.829999998</v>
      </c>
      <c r="K47" s="73">
        <f t="shared" si="38"/>
        <v>78.551333708063567</v>
      </c>
      <c r="L47" s="74">
        <f t="shared" si="39"/>
        <v>39324902.829999998</v>
      </c>
      <c r="M47" s="73">
        <f t="shared" si="40"/>
        <v>78.551333708063567</v>
      </c>
      <c r="N47" s="74">
        <f t="shared" si="41"/>
        <v>10737777.170000002</v>
      </c>
      <c r="O47" s="75">
        <f t="shared" si="42"/>
        <v>40050144</v>
      </c>
      <c r="P47" s="75">
        <f t="shared" si="43"/>
        <v>45056412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f>'งบดำเนินงาน (ภูมิภาค)'!E48+'งบเงินอุดหนุน (ภูมิภาค)'!E48+'งบรายจ่ายอื่น (ภูมิภาค)'!E48</f>
        <v>51329349</v>
      </c>
      <c r="F48" s="72">
        <f>'งบดำเนินงาน (ภูมิภาค)'!F48+'งบเงินอุดหนุน (ภูมิภาค)'!F48+'งบรายจ่ายอื่น (ภูมิภาค)'!F48</f>
        <v>0</v>
      </c>
      <c r="G48" s="73">
        <f t="shared" si="36"/>
        <v>0</v>
      </c>
      <c r="H48" s="72">
        <f>'งบดำเนินงาน (ภูมิภาค)'!H48+'งบเงินอุดหนุน (ภูมิภาค)'!H48+'งบรายจ่ายอื่น (ภูมิภาค)'!H48</f>
        <v>0</v>
      </c>
      <c r="I48" s="73">
        <f t="shared" si="37"/>
        <v>0</v>
      </c>
      <c r="J48" s="72">
        <f>'งบดำเนินงาน (ภูมิภาค)'!J48+'งบเงินอุดหนุน (ภูมิภาค)'!J48+'งบรายจ่ายอื่น (ภูมิภาค)'!J48</f>
        <v>47045565.629999995</v>
      </c>
      <c r="K48" s="73">
        <f t="shared" si="38"/>
        <v>91.654319695346203</v>
      </c>
      <c r="L48" s="74">
        <f t="shared" si="39"/>
        <v>47045565.629999995</v>
      </c>
      <c r="M48" s="73">
        <f t="shared" si="40"/>
        <v>91.654319695346203</v>
      </c>
      <c r="N48" s="74">
        <f t="shared" si="41"/>
        <v>4283783.3700000048</v>
      </c>
      <c r="O48" s="75">
        <f t="shared" si="42"/>
        <v>41063479.200000003</v>
      </c>
      <c r="P48" s="75">
        <f t="shared" si="43"/>
        <v>46196414.100000001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f>'งบดำเนินงาน (ภูมิภาค)'!E49+'งบเงินอุดหนุน (ภูมิภาค)'!E49+'งบรายจ่ายอื่น (ภูมิภาค)'!E49</f>
        <v>24198141</v>
      </c>
      <c r="F49" s="72">
        <f>'งบดำเนินงาน (ภูมิภาค)'!F49+'งบเงินอุดหนุน (ภูมิภาค)'!F49+'งบรายจ่ายอื่น (ภูมิภาค)'!F49</f>
        <v>0</v>
      </c>
      <c r="G49" s="73">
        <f t="shared" si="36"/>
        <v>0</v>
      </c>
      <c r="H49" s="72">
        <f>'งบดำเนินงาน (ภูมิภาค)'!H49+'งบเงินอุดหนุน (ภูมิภาค)'!H49+'งบรายจ่ายอื่น (ภูมิภาค)'!H49</f>
        <v>0</v>
      </c>
      <c r="I49" s="73">
        <f t="shared" si="37"/>
        <v>0</v>
      </c>
      <c r="J49" s="72">
        <f>'งบดำเนินงาน (ภูมิภาค)'!J49+'งบเงินอุดหนุน (ภูมิภาค)'!J49+'งบรายจ่ายอื่น (ภูมิภาค)'!J49</f>
        <v>19186125.460000001</v>
      </c>
      <c r="K49" s="73">
        <f t="shared" si="38"/>
        <v>79.287600894630714</v>
      </c>
      <c r="L49" s="74">
        <f t="shared" si="39"/>
        <v>19186125.460000001</v>
      </c>
      <c r="M49" s="73">
        <f t="shared" si="40"/>
        <v>79.287600894630714</v>
      </c>
      <c r="N49" s="74">
        <f t="shared" si="41"/>
        <v>5012015.5399999991</v>
      </c>
      <c r="O49" s="75">
        <f t="shared" si="42"/>
        <v>19358512.800000001</v>
      </c>
      <c r="P49" s="75">
        <f t="shared" si="43"/>
        <v>21778326.899999999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f>'งบดำเนินงาน (ภูมิภาค)'!E50+'งบเงินอุดหนุน (ภูมิภาค)'!E50+'งบรายจ่ายอื่น (ภูมิภาค)'!E50</f>
        <v>12572329</v>
      </c>
      <c r="F50" s="72">
        <f>'งบดำเนินงาน (ภูมิภาค)'!F50+'งบเงินอุดหนุน (ภูมิภาค)'!F50+'งบรายจ่ายอื่น (ภูมิภาค)'!F50</f>
        <v>0</v>
      </c>
      <c r="G50" s="73">
        <f t="shared" si="36"/>
        <v>0</v>
      </c>
      <c r="H50" s="72">
        <f>'งบดำเนินงาน (ภูมิภาค)'!H50+'งบเงินอุดหนุน (ภูมิภาค)'!H50+'งบรายจ่ายอื่น (ภูมิภาค)'!H50</f>
        <v>0</v>
      </c>
      <c r="I50" s="73">
        <f t="shared" si="37"/>
        <v>0</v>
      </c>
      <c r="J50" s="72">
        <f>'งบดำเนินงาน (ภูมิภาค)'!J50+'งบเงินอุดหนุน (ภูมิภาค)'!J50+'งบรายจ่ายอื่น (ภูมิภาค)'!J50</f>
        <v>9988042.7400000002</v>
      </c>
      <c r="K50" s="73">
        <f t="shared" si="38"/>
        <v>79.444649754234092</v>
      </c>
      <c r="L50" s="74">
        <f t="shared" si="39"/>
        <v>9988042.7400000002</v>
      </c>
      <c r="M50" s="73">
        <f t="shared" si="40"/>
        <v>79.444649754234092</v>
      </c>
      <c r="N50" s="74">
        <f t="shared" si="41"/>
        <v>2584286.2599999998</v>
      </c>
      <c r="O50" s="75">
        <f t="shared" si="42"/>
        <v>10057863.199999999</v>
      </c>
      <c r="P50" s="75">
        <f t="shared" si="43"/>
        <v>11315096.1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f>'งบดำเนินงาน (ภูมิภาค)'!E51+'งบเงินอุดหนุน (ภูมิภาค)'!E51+'งบรายจ่ายอื่น (ภูมิภาค)'!E51</f>
        <v>30484500</v>
      </c>
      <c r="F51" s="72">
        <f>'งบดำเนินงาน (ภูมิภาค)'!F51+'งบเงินอุดหนุน (ภูมิภาค)'!F51+'งบรายจ่ายอื่น (ภูมิภาค)'!F51</f>
        <v>0</v>
      </c>
      <c r="G51" s="73">
        <f t="shared" si="36"/>
        <v>0</v>
      </c>
      <c r="H51" s="72">
        <f>'งบดำเนินงาน (ภูมิภาค)'!H51+'งบเงินอุดหนุน (ภูมิภาค)'!H51+'งบรายจ่ายอื่น (ภูมิภาค)'!H51</f>
        <v>0</v>
      </c>
      <c r="I51" s="73">
        <f t="shared" si="37"/>
        <v>0</v>
      </c>
      <c r="J51" s="72">
        <f>'งบดำเนินงาน (ภูมิภาค)'!J51+'งบเงินอุดหนุน (ภูมิภาค)'!J51+'งบรายจ่ายอื่น (ภูมิภาค)'!J51</f>
        <v>27161723.77</v>
      </c>
      <c r="K51" s="73">
        <f t="shared" si="38"/>
        <v>89.100112417786079</v>
      </c>
      <c r="L51" s="74">
        <f t="shared" si="39"/>
        <v>27161723.77</v>
      </c>
      <c r="M51" s="73">
        <f t="shared" si="40"/>
        <v>89.100112417786079</v>
      </c>
      <c r="N51" s="74">
        <f t="shared" si="41"/>
        <v>3322776.2300000004</v>
      </c>
      <c r="O51" s="75">
        <f t="shared" si="42"/>
        <v>24387600</v>
      </c>
      <c r="P51" s="75">
        <f t="shared" si="43"/>
        <v>27436050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f>'งบดำเนินงาน (ภูมิภาค)'!E52+'งบเงินอุดหนุน (ภูมิภาค)'!E52+'งบรายจ่ายอื่น (ภูมิภาค)'!E52</f>
        <v>20424040</v>
      </c>
      <c r="F52" s="72">
        <f>'งบดำเนินงาน (ภูมิภาค)'!F52+'งบเงินอุดหนุน (ภูมิภาค)'!F52+'งบรายจ่ายอื่น (ภูมิภาค)'!F52</f>
        <v>0</v>
      </c>
      <c r="G52" s="73">
        <f t="shared" si="36"/>
        <v>0</v>
      </c>
      <c r="H52" s="72">
        <f>'งบดำเนินงาน (ภูมิภาค)'!H52+'งบเงินอุดหนุน (ภูมิภาค)'!H52+'งบรายจ่ายอื่น (ภูมิภาค)'!H52</f>
        <v>0</v>
      </c>
      <c r="I52" s="73">
        <f t="shared" si="37"/>
        <v>0</v>
      </c>
      <c r="J52" s="72">
        <f>'งบดำเนินงาน (ภูมิภาค)'!J52+'งบเงินอุดหนุน (ภูมิภาค)'!J52+'งบรายจ่ายอื่น (ภูมิภาค)'!J52</f>
        <v>19204084.82</v>
      </c>
      <c r="K52" s="73">
        <f t="shared" si="38"/>
        <v>94.02686647695559</v>
      </c>
      <c r="L52" s="74">
        <f t="shared" si="39"/>
        <v>19204084.82</v>
      </c>
      <c r="M52" s="73">
        <f t="shared" si="40"/>
        <v>94.02686647695559</v>
      </c>
      <c r="N52" s="74">
        <f t="shared" si="41"/>
        <v>1219955.1799999997</v>
      </c>
      <c r="O52" s="75">
        <f t="shared" si="42"/>
        <v>16339232</v>
      </c>
      <c r="P52" s="75">
        <f t="shared" si="43"/>
        <v>18381636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f>'งบดำเนินงาน (ภูมิภาค)'!E53+'งบเงินอุดหนุน (ภูมิภาค)'!E53+'งบรายจ่ายอื่น (ภูมิภาค)'!E53</f>
        <v>27741789</v>
      </c>
      <c r="F53" s="72">
        <f>'งบดำเนินงาน (ภูมิภาค)'!F53+'งบเงินอุดหนุน (ภูมิภาค)'!F53+'งบรายจ่ายอื่น (ภูมิภาค)'!F53</f>
        <v>0</v>
      </c>
      <c r="G53" s="73">
        <f t="shared" si="36"/>
        <v>0</v>
      </c>
      <c r="H53" s="72">
        <f>'งบดำเนินงาน (ภูมิภาค)'!H53+'งบเงินอุดหนุน (ภูมิภาค)'!H53+'งบรายจ่ายอื่น (ภูมิภาค)'!H53</f>
        <v>0</v>
      </c>
      <c r="I53" s="73">
        <f t="shared" si="37"/>
        <v>0</v>
      </c>
      <c r="J53" s="72">
        <f>'งบดำเนินงาน (ภูมิภาค)'!J53+'งบเงินอุดหนุน (ภูมิภาค)'!J53+'งบรายจ่ายอื่น (ภูมิภาค)'!J53</f>
        <v>16786580.739999998</v>
      </c>
      <c r="K53" s="73">
        <f t="shared" si="38"/>
        <v>60.510087291053935</v>
      </c>
      <c r="L53" s="74">
        <f t="shared" si="39"/>
        <v>16786580.739999998</v>
      </c>
      <c r="M53" s="73">
        <f t="shared" si="40"/>
        <v>60.510087291053935</v>
      </c>
      <c r="N53" s="74">
        <f t="shared" si="41"/>
        <v>10955208.260000002</v>
      </c>
      <c r="O53" s="75">
        <f t="shared" si="42"/>
        <v>22193431.199999999</v>
      </c>
      <c r="P53" s="75">
        <f t="shared" si="43"/>
        <v>24967610.100000001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f>'งบดำเนินงาน (ภูมิภาค)'!E54+'งบเงินอุดหนุน (ภูมิภาค)'!E54+'งบรายจ่ายอื่น (ภูมิภาค)'!E54</f>
        <v>27174539</v>
      </c>
      <c r="F54" s="72">
        <f>'งบดำเนินงาน (ภูมิภาค)'!F54+'งบเงินอุดหนุน (ภูมิภาค)'!F54+'งบรายจ่ายอื่น (ภูมิภาค)'!F54</f>
        <v>0</v>
      </c>
      <c r="G54" s="73">
        <f t="shared" si="36"/>
        <v>0</v>
      </c>
      <c r="H54" s="72">
        <f>'งบดำเนินงาน (ภูมิภาค)'!H54+'งบเงินอุดหนุน (ภูมิภาค)'!H54+'งบรายจ่ายอื่น (ภูมิภาค)'!H54</f>
        <v>0</v>
      </c>
      <c r="I54" s="73">
        <f t="shared" si="37"/>
        <v>0</v>
      </c>
      <c r="J54" s="72">
        <f>'งบดำเนินงาน (ภูมิภาค)'!J54+'งบเงินอุดหนุน (ภูมิภาค)'!J54+'งบรายจ่ายอื่น (ภูมิภาค)'!J54</f>
        <v>24017891.609999999</v>
      </c>
      <c r="K54" s="73">
        <f t="shared" si="38"/>
        <v>88.383805186170775</v>
      </c>
      <c r="L54" s="74">
        <f t="shared" si="39"/>
        <v>24017891.609999999</v>
      </c>
      <c r="M54" s="73">
        <f t="shared" si="40"/>
        <v>88.383805186170775</v>
      </c>
      <c r="N54" s="74">
        <f t="shared" si="41"/>
        <v>3156647.3900000006</v>
      </c>
      <c r="O54" s="75">
        <f t="shared" si="42"/>
        <v>21739631.199999999</v>
      </c>
      <c r="P54" s="75">
        <f t="shared" si="43"/>
        <v>24457085.100000001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f>'งบดำเนินงาน (ภูมิภาค)'!E55+'งบเงินอุดหนุน (ภูมิภาค)'!E55+'งบรายจ่ายอื่น (ภูมิภาค)'!E55</f>
        <v>2634579</v>
      </c>
      <c r="F55" s="72">
        <f>'งบดำเนินงาน (ภูมิภาค)'!F55+'งบเงินอุดหนุน (ภูมิภาค)'!F55+'งบรายจ่ายอื่น (ภูมิภาค)'!F55</f>
        <v>0</v>
      </c>
      <c r="G55" s="73">
        <f t="shared" si="36"/>
        <v>0</v>
      </c>
      <c r="H55" s="72">
        <f>'งบดำเนินงาน (ภูมิภาค)'!H55+'งบเงินอุดหนุน (ภูมิภาค)'!H55+'งบรายจ่ายอื่น (ภูมิภาค)'!H55</f>
        <v>0</v>
      </c>
      <c r="I55" s="73">
        <f t="shared" si="37"/>
        <v>0</v>
      </c>
      <c r="J55" s="72">
        <f>'งบดำเนินงาน (ภูมิภาค)'!J55+'งบเงินอุดหนุน (ภูมิภาค)'!J55+'งบรายจ่ายอื่น (ภูมิภาค)'!J55</f>
        <v>2326537.06</v>
      </c>
      <c r="K55" s="73">
        <f t="shared" si="38"/>
        <v>88.307735695152815</v>
      </c>
      <c r="L55" s="74">
        <f t="shared" si="39"/>
        <v>2326537.06</v>
      </c>
      <c r="M55" s="73">
        <f t="shared" si="40"/>
        <v>88.307735695152815</v>
      </c>
      <c r="N55" s="74">
        <f t="shared" si="41"/>
        <v>308041.93999999994</v>
      </c>
      <c r="O55" s="75">
        <f t="shared" si="42"/>
        <v>2107663.2000000002</v>
      </c>
      <c r="P55" s="75">
        <f t="shared" si="43"/>
        <v>2371121.1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437329891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349594468.50999993</v>
      </c>
      <c r="K56" s="65">
        <f>IF(J56=0,0,J56/$E56*100)</f>
        <v>79.938388778003727</v>
      </c>
      <c r="L56" s="64">
        <f>SUM(L57:L78)</f>
        <v>349594468.50999993</v>
      </c>
      <c r="M56" s="65">
        <f>IF(L56=0,0,L56/$E56*100)</f>
        <v>79.938388778003727</v>
      </c>
      <c r="N56" s="64">
        <f>SUM(N57:N78)</f>
        <v>87735422.48999998</v>
      </c>
      <c r="O56" s="66">
        <f>E56*80/100</f>
        <v>349863912.80000001</v>
      </c>
      <c r="P56" s="66">
        <f>E56*90/100</f>
        <v>393596901.89999998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f>'งบดำเนินงาน (ภูมิภาค)'!E57+'งบเงินอุดหนุน (ภูมิภาค)'!E57+'งบรายจ่ายอื่น (ภูมิภาค)'!E57</f>
        <v>42476128</v>
      </c>
      <c r="F57" s="72">
        <f>'งบดำเนินงาน (ภูมิภาค)'!F57+'งบเงินอุดหนุน (ภูมิภาค)'!F57+'งบรายจ่ายอื่น (ภูมิภาค)'!F57</f>
        <v>0</v>
      </c>
      <c r="G57" s="73">
        <f t="shared" ref="G57:G78" si="44">IF(F57=0,0,F57/$E57*100)</f>
        <v>0</v>
      </c>
      <c r="H57" s="72">
        <f>'งบดำเนินงาน (ภูมิภาค)'!H57+'งบเงินอุดหนุน (ภูมิภาค)'!H57+'งบรายจ่ายอื่น (ภูมิภาค)'!H57</f>
        <v>0</v>
      </c>
      <c r="I57" s="73">
        <f t="shared" ref="I57:I78" si="45">IF(H57=0,0,H57/$E57*100)</f>
        <v>0</v>
      </c>
      <c r="J57" s="72">
        <f>'งบดำเนินงาน (ภูมิภาค)'!J57+'งบเงินอุดหนุน (ภูมิภาค)'!J57+'งบรายจ่ายอื่น (ภูมิภาค)'!J57</f>
        <v>34119059.93</v>
      </c>
      <c r="K57" s="73">
        <f t="shared" ref="K57:K78" si="46">IF(J57=0,0,J57/$E57*100)</f>
        <v>80.325259237376812</v>
      </c>
      <c r="L57" s="74">
        <f t="shared" ref="L57:L78" si="47">F57+H57+J57</f>
        <v>34119059.93</v>
      </c>
      <c r="M57" s="73">
        <f t="shared" ref="M57:M78" si="48">IF(L57=0,0,L57/$E57*100)</f>
        <v>80.325259237376812</v>
      </c>
      <c r="N57" s="74">
        <f t="shared" ref="N57:N78" si="49">E57-F57-H57-J57</f>
        <v>8357068.0700000003</v>
      </c>
      <c r="O57" s="75">
        <f t="shared" ref="O57:O78" si="50">E57*80/100</f>
        <v>33980902.399999999</v>
      </c>
      <c r="P57" s="75">
        <f t="shared" ref="P57:P78" si="51">E57*90/100</f>
        <v>38228515.200000003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f>'งบดำเนินงาน (ภูมิภาค)'!E58+'งบเงินอุดหนุน (ภูมิภาค)'!E58+'งบรายจ่ายอื่น (ภูมิภาค)'!E58</f>
        <v>0</v>
      </c>
      <c r="F58" s="72">
        <f>'งบดำเนินงาน (ภูมิภาค)'!F58+'งบเงินอุดหนุน (ภูมิภาค)'!F58+'งบรายจ่ายอื่น (ภูมิภาค)'!F58</f>
        <v>0</v>
      </c>
      <c r="G58" s="73">
        <f t="shared" ref="G58" si="52">IF(F58=0,0,F58/$E58*100)</f>
        <v>0</v>
      </c>
      <c r="H58" s="72">
        <f>'งบดำเนินงาน (ภูมิภาค)'!H58+'งบเงินอุดหนุน (ภูมิภาค)'!H58+'งบรายจ่ายอื่น (ภูมิภาค)'!H58</f>
        <v>0</v>
      </c>
      <c r="I58" s="73">
        <f t="shared" ref="I58" si="53">IF(H58=0,0,H58/$E58*100)</f>
        <v>0</v>
      </c>
      <c r="J58" s="72">
        <f>'งบดำเนินงาน (ภูมิภาค)'!J58+'งบเงินอุดหนุน (ภูมิภาค)'!J58+'งบรายจ่ายอื่น (ภูมิภาค)'!J58</f>
        <v>0</v>
      </c>
      <c r="K58" s="73">
        <f t="shared" ref="K58" si="54">IF(J58=0,0,J58/$E58*100)</f>
        <v>0</v>
      </c>
      <c r="L58" s="74">
        <f t="shared" ref="L58" si="55">F58+H58+J58</f>
        <v>0</v>
      </c>
      <c r="M58" s="73">
        <f t="shared" ref="M58" si="56">IF(L58=0,0,L58/$E58*100)</f>
        <v>0</v>
      </c>
      <c r="N58" s="74">
        <f t="shared" ref="N58" si="57">E58-F58-H58-J58</f>
        <v>0</v>
      </c>
      <c r="O58" s="75">
        <f t="shared" ref="O58" si="58">E58*80/100</f>
        <v>0</v>
      </c>
      <c r="P58" s="75">
        <f t="shared" ref="P58" si="59">E58*90/100</f>
        <v>0</v>
      </c>
      <c r="Q58" s="76" t="e">
        <f>#REF!+#REF!+#REF!+#REF!</f>
        <v>#REF!</v>
      </c>
      <c r="R58" s="76" t="e">
        <f>#REF!+#REF!+#REF!+#REF!+#REF!</f>
        <v>#REF!</v>
      </c>
      <c r="S58" s="77">
        <v>0</v>
      </c>
      <c r="T58" s="78">
        <v>0</v>
      </c>
      <c r="U58" s="79" t="e">
        <f t="shared" ref="U58" si="60">SUM(Q58:T58)</f>
        <v>#REF!</v>
      </c>
      <c r="V58" s="79" t="e">
        <f t="shared" ref="V58" si="61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f>'งบดำเนินงาน (ภูมิภาค)'!E59+'งบเงินอุดหนุน (ภูมิภาค)'!E59+'งบรายจ่ายอื่น (ภูมิภาค)'!E59</f>
        <v>27933208</v>
      </c>
      <c r="F59" s="72">
        <f>'งบดำเนินงาน (ภูมิภาค)'!F59+'งบเงินอุดหนุน (ภูมิภาค)'!F59+'งบรายจ่ายอื่น (ภูมิภาค)'!F59</f>
        <v>0</v>
      </c>
      <c r="G59" s="73">
        <f t="shared" si="44"/>
        <v>0</v>
      </c>
      <c r="H59" s="72">
        <f>'งบดำเนินงาน (ภูมิภาค)'!H59+'งบเงินอุดหนุน (ภูมิภาค)'!H59+'งบรายจ่ายอื่น (ภูมิภาค)'!H59</f>
        <v>0</v>
      </c>
      <c r="I59" s="73">
        <f t="shared" si="45"/>
        <v>0</v>
      </c>
      <c r="J59" s="72">
        <f>'งบดำเนินงาน (ภูมิภาค)'!J59+'งบเงินอุดหนุน (ภูมิภาค)'!J59+'งบรายจ่ายอื่น (ภูมิภาค)'!J59</f>
        <v>19240844.390000001</v>
      </c>
      <c r="K59" s="73">
        <f t="shared" si="46"/>
        <v>68.881613561893786</v>
      </c>
      <c r="L59" s="74">
        <f t="shared" si="47"/>
        <v>19240844.390000001</v>
      </c>
      <c r="M59" s="73">
        <f t="shared" si="48"/>
        <v>68.881613561893786</v>
      </c>
      <c r="N59" s="74">
        <f t="shared" si="49"/>
        <v>8692363.6099999994</v>
      </c>
      <c r="O59" s="75">
        <f t="shared" si="50"/>
        <v>22346566.399999999</v>
      </c>
      <c r="P59" s="75">
        <f t="shared" si="51"/>
        <v>25139887.199999999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f>'งบดำเนินงาน (ภูมิภาค)'!E60+'งบเงินอุดหนุน (ภูมิภาค)'!E60+'งบรายจ่ายอื่น (ภูมิภาค)'!E60</f>
        <v>31540414</v>
      </c>
      <c r="F60" s="72">
        <f>'งบดำเนินงาน (ภูมิภาค)'!F60+'งบเงินอุดหนุน (ภูมิภาค)'!F60+'งบรายจ่ายอื่น (ภูมิภาค)'!F60</f>
        <v>0</v>
      </c>
      <c r="G60" s="73">
        <f t="shared" si="44"/>
        <v>0</v>
      </c>
      <c r="H60" s="72">
        <f>'งบดำเนินงาน (ภูมิภาค)'!H60+'งบเงินอุดหนุน (ภูมิภาค)'!H60+'งบรายจ่ายอื่น (ภูมิภาค)'!H60</f>
        <v>0</v>
      </c>
      <c r="I60" s="73">
        <f t="shared" si="45"/>
        <v>0</v>
      </c>
      <c r="J60" s="72">
        <f>'งบดำเนินงาน (ภูมิภาค)'!J60+'งบเงินอุดหนุน (ภูมิภาค)'!J60+'งบรายจ่ายอื่น (ภูมิภาค)'!J60</f>
        <v>24634205.800000001</v>
      </c>
      <c r="K60" s="73">
        <f t="shared" si="46"/>
        <v>78.103622228928259</v>
      </c>
      <c r="L60" s="74">
        <f t="shared" si="47"/>
        <v>24634205.800000001</v>
      </c>
      <c r="M60" s="73">
        <f t="shared" si="48"/>
        <v>78.103622228928259</v>
      </c>
      <c r="N60" s="74">
        <f t="shared" si="49"/>
        <v>6906208.1999999993</v>
      </c>
      <c r="O60" s="75">
        <f t="shared" si="50"/>
        <v>25232331.199999999</v>
      </c>
      <c r="P60" s="75">
        <f t="shared" si="51"/>
        <v>28386372.600000001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f>'งบดำเนินงาน (ภูมิภาค)'!E61+'งบเงินอุดหนุน (ภูมิภาค)'!E61+'งบรายจ่ายอื่น (ภูมิภาค)'!E61</f>
        <v>21740284</v>
      </c>
      <c r="F61" s="72">
        <f>'งบดำเนินงาน (ภูมิภาค)'!F61+'งบเงินอุดหนุน (ภูมิภาค)'!F61+'งบรายจ่ายอื่น (ภูมิภาค)'!F61</f>
        <v>0</v>
      </c>
      <c r="G61" s="73">
        <f t="shared" si="44"/>
        <v>0</v>
      </c>
      <c r="H61" s="72">
        <f>'งบดำเนินงาน (ภูมิภาค)'!H61+'งบเงินอุดหนุน (ภูมิภาค)'!H61+'งบรายจ่ายอื่น (ภูมิภาค)'!H61</f>
        <v>0</v>
      </c>
      <c r="I61" s="73">
        <f t="shared" si="45"/>
        <v>0</v>
      </c>
      <c r="J61" s="72">
        <f>'งบดำเนินงาน (ภูมิภาค)'!J61+'งบเงินอุดหนุน (ภูมิภาค)'!J61+'งบรายจ่ายอื่น (ภูมิภาค)'!J61</f>
        <v>16804693.949999999</v>
      </c>
      <c r="K61" s="73">
        <f t="shared" si="46"/>
        <v>77.29749045596644</v>
      </c>
      <c r="L61" s="74">
        <f t="shared" si="47"/>
        <v>16804693.949999999</v>
      </c>
      <c r="M61" s="73">
        <f t="shared" si="48"/>
        <v>77.29749045596644</v>
      </c>
      <c r="N61" s="74">
        <f t="shared" si="49"/>
        <v>4935590.0500000007</v>
      </c>
      <c r="O61" s="75">
        <f t="shared" si="50"/>
        <v>17392227.199999999</v>
      </c>
      <c r="P61" s="75">
        <f t="shared" si="51"/>
        <v>19566255.600000001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f>'งบดำเนินงาน (ภูมิภาค)'!E62+'งบเงินอุดหนุน (ภูมิภาค)'!E62+'งบรายจ่ายอื่น (ภูมิภาค)'!E62</f>
        <v>40401626</v>
      </c>
      <c r="F62" s="72">
        <f>'งบดำเนินงาน (ภูมิภาค)'!F62+'งบเงินอุดหนุน (ภูมิภาค)'!F62+'งบรายจ่ายอื่น (ภูมิภาค)'!F62</f>
        <v>0</v>
      </c>
      <c r="G62" s="73">
        <f t="shared" si="44"/>
        <v>0</v>
      </c>
      <c r="H62" s="72">
        <f>'งบดำเนินงาน (ภูมิภาค)'!H62+'งบเงินอุดหนุน (ภูมิภาค)'!H62+'งบรายจ่ายอื่น (ภูมิภาค)'!H62</f>
        <v>0</v>
      </c>
      <c r="I62" s="73">
        <f t="shared" si="45"/>
        <v>0</v>
      </c>
      <c r="J62" s="72">
        <f>'งบดำเนินงาน (ภูมิภาค)'!J62+'งบเงินอุดหนุน (ภูมิภาค)'!J62+'งบรายจ่ายอื่น (ภูมิภาค)'!J62</f>
        <v>35533306.039999999</v>
      </c>
      <c r="K62" s="73">
        <f t="shared" si="46"/>
        <v>87.950188044411874</v>
      </c>
      <c r="L62" s="74">
        <f t="shared" si="47"/>
        <v>35533306.039999999</v>
      </c>
      <c r="M62" s="73">
        <f t="shared" si="48"/>
        <v>87.950188044411874</v>
      </c>
      <c r="N62" s="74">
        <f t="shared" si="49"/>
        <v>4868319.9600000009</v>
      </c>
      <c r="O62" s="75">
        <f t="shared" si="50"/>
        <v>32321300.800000001</v>
      </c>
      <c r="P62" s="75">
        <f t="shared" si="51"/>
        <v>36361463.399999999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f>'งบดำเนินงาน (ภูมิภาค)'!E63+'งบเงินอุดหนุน (ภูมิภาค)'!E63+'งบรายจ่ายอื่น (ภูมิภาค)'!E63</f>
        <v>22485400</v>
      </c>
      <c r="F63" s="72">
        <f>'งบดำเนินงาน (ภูมิภาค)'!F63+'งบเงินอุดหนุน (ภูมิภาค)'!F63+'งบรายจ่ายอื่น (ภูมิภาค)'!F63</f>
        <v>0</v>
      </c>
      <c r="G63" s="73">
        <f t="shared" si="44"/>
        <v>0</v>
      </c>
      <c r="H63" s="72">
        <f>'งบดำเนินงาน (ภูมิภาค)'!H63+'งบเงินอุดหนุน (ภูมิภาค)'!H63+'งบรายจ่ายอื่น (ภูมิภาค)'!H63</f>
        <v>0</v>
      </c>
      <c r="I63" s="73">
        <f t="shared" si="45"/>
        <v>0</v>
      </c>
      <c r="J63" s="72">
        <f>'งบดำเนินงาน (ภูมิภาค)'!J63+'งบเงินอุดหนุน (ภูมิภาค)'!J63+'งบรายจ่ายอื่น (ภูมิภาค)'!J63</f>
        <v>17932105.449999999</v>
      </c>
      <c r="K63" s="73">
        <f t="shared" si="46"/>
        <v>79.749995330303207</v>
      </c>
      <c r="L63" s="74">
        <f t="shared" si="47"/>
        <v>17932105.449999999</v>
      </c>
      <c r="M63" s="73">
        <f t="shared" si="48"/>
        <v>79.749995330303207</v>
      </c>
      <c r="N63" s="74">
        <f t="shared" si="49"/>
        <v>4553294.5500000007</v>
      </c>
      <c r="O63" s="75">
        <f t="shared" si="50"/>
        <v>17988320</v>
      </c>
      <c r="P63" s="75">
        <f t="shared" si="51"/>
        <v>20236860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f>'งบดำเนินงาน (ภูมิภาค)'!E64+'งบเงินอุดหนุน (ภูมิภาค)'!E64+'งบรายจ่ายอื่น (ภูมิภาค)'!E64</f>
        <v>9014386</v>
      </c>
      <c r="F64" s="72">
        <f>'งบดำเนินงาน (ภูมิภาค)'!F64+'งบเงินอุดหนุน (ภูมิภาค)'!F64+'งบรายจ่ายอื่น (ภูมิภาค)'!F64</f>
        <v>0</v>
      </c>
      <c r="G64" s="73">
        <f t="shared" si="44"/>
        <v>0</v>
      </c>
      <c r="H64" s="72">
        <f>'งบดำเนินงาน (ภูมิภาค)'!H64+'งบเงินอุดหนุน (ภูมิภาค)'!H64+'งบรายจ่ายอื่น (ภูมิภาค)'!H64</f>
        <v>0</v>
      </c>
      <c r="I64" s="73">
        <f t="shared" si="45"/>
        <v>0</v>
      </c>
      <c r="J64" s="72">
        <f>'งบดำเนินงาน (ภูมิภาค)'!J64+'งบเงินอุดหนุน (ภูมิภาค)'!J64+'งบรายจ่ายอื่น (ภูมิภาค)'!J64</f>
        <v>7581399.9900000002</v>
      </c>
      <c r="K64" s="73">
        <f t="shared" si="46"/>
        <v>84.103343145057252</v>
      </c>
      <c r="L64" s="74">
        <f t="shared" si="47"/>
        <v>7581399.9900000002</v>
      </c>
      <c r="M64" s="73">
        <f t="shared" si="48"/>
        <v>84.103343145057252</v>
      </c>
      <c r="N64" s="74">
        <f t="shared" si="49"/>
        <v>1432986.0099999998</v>
      </c>
      <c r="O64" s="75">
        <f t="shared" si="50"/>
        <v>7211508.7999999998</v>
      </c>
      <c r="P64" s="75">
        <f t="shared" si="51"/>
        <v>8112947.4000000004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f>'งบดำเนินงาน (ภูมิภาค)'!E65+'งบเงินอุดหนุน (ภูมิภาค)'!E65+'งบรายจ่ายอื่น (ภูมิภาค)'!E65</f>
        <v>21679277</v>
      </c>
      <c r="F65" s="72">
        <f>'งบดำเนินงาน (ภูมิภาค)'!F65+'งบเงินอุดหนุน (ภูมิภาค)'!F65+'งบรายจ่ายอื่น (ภูมิภาค)'!F65</f>
        <v>0</v>
      </c>
      <c r="G65" s="73">
        <f t="shared" si="44"/>
        <v>0</v>
      </c>
      <c r="H65" s="72">
        <f>'งบดำเนินงาน (ภูมิภาค)'!H65+'งบเงินอุดหนุน (ภูมิภาค)'!H65+'งบรายจ่ายอื่น (ภูมิภาค)'!H65</f>
        <v>0</v>
      </c>
      <c r="I65" s="73">
        <f t="shared" si="45"/>
        <v>0</v>
      </c>
      <c r="J65" s="72">
        <f>'งบดำเนินงาน (ภูมิภาค)'!J65+'งบเงินอุดหนุน (ภูมิภาค)'!J65+'งบรายจ่ายอื่น (ภูมิภาค)'!J65</f>
        <v>15228366.859999999</v>
      </c>
      <c r="K65" s="73">
        <f t="shared" si="46"/>
        <v>70.243887100109475</v>
      </c>
      <c r="L65" s="74">
        <f t="shared" si="47"/>
        <v>15228366.859999999</v>
      </c>
      <c r="M65" s="73">
        <f t="shared" si="48"/>
        <v>70.243887100109475</v>
      </c>
      <c r="N65" s="74">
        <f t="shared" si="49"/>
        <v>6450910.1400000006</v>
      </c>
      <c r="O65" s="75">
        <f t="shared" si="50"/>
        <v>17343421.600000001</v>
      </c>
      <c r="P65" s="75">
        <f t="shared" si="51"/>
        <v>19511349.300000001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f>'งบดำเนินงาน (ภูมิภาค)'!E66+'งบเงินอุดหนุน (ภูมิภาค)'!E66+'งบรายจ่ายอื่น (ภูมิภาค)'!E66</f>
        <v>10979497</v>
      </c>
      <c r="F66" s="72">
        <f>'งบดำเนินงาน (ภูมิภาค)'!F66+'งบเงินอุดหนุน (ภูมิภาค)'!F66+'งบรายจ่ายอื่น (ภูมิภาค)'!F66</f>
        <v>0</v>
      </c>
      <c r="G66" s="73">
        <f t="shared" si="44"/>
        <v>0</v>
      </c>
      <c r="H66" s="72">
        <f>'งบดำเนินงาน (ภูมิภาค)'!H66+'งบเงินอุดหนุน (ภูมิภาค)'!H66+'งบรายจ่ายอื่น (ภูมิภาค)'!H66</f>
        <v>0</v>
      </c>
      <c r="I66" s="73">
        <f t="shared" si="45"/>
        <v>0</v>
      </c>
      <c r="J66" s="72">
        <f>'งบดำเนินงาน (ภูมิภาค)'!J66+'งบเงินอุดหนุน (ภูมิภาค)'!J66+'งบรายจ่ายอื่น (ภูมิภาค)'!J66</f>
        <v>9454754.1600000001</v>
      </c>
      <c r="K66" s="73">
        <f t="shared" si="46"/>
        <v>86.112817007919389</v>
      </c>
      <c r="L66" s="74">
        <f t="shared" si="47"/>
        <v>9454754.1600000001</v>
      </c>
      <c r="M66" s="73">
        <f t="shared" si="48"/>
        <v>86.112817007919389</v>
      </c>
      <c r="N66" s="74">
        <f t="shared" si="49"/>
        <v>1524742.8399999999</v>
      </c>
      <c r="O66" s="75">
        <f t="shared" si="50"/>
        <v>8783597.5999999996</v>
      </c>
      <c r="P66" s="75">
        <f t="shared" si="51"/>
        <v>9881547.3000000007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62">SUM(Q66:T66)</f>
        <v>#REF!</v>
      </c>
      <c r="V66" s="79" t="e">
        <f t="shared" ref="V66:V129" si="63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f>'งบดำเนินงาน (ภูมิภาค)'!E67+'งบเงินอุดหนุน (ภูมิภาค)'!E67+'งบรายจ่ายอื่น (ภูมิภาค)'!E67</f>
        <v>33978412</v>
      </c>
      <c r="F67" s="72">
        <f>'งบดำเนินงาน (ภูมิภาค)'!F67+'งบเงินอุดหนุน (ภูมิภาค)'!F67+'งบรายจ่ายอื่น (ภูมิภาค)'!F67</f>
        <v>0</v>
      </c>
      <c r="G67" s="73">
        <f t="shared" si="44"/>
        <v>0</v>
      </c>
      <c r="H67" s="72">
        <f>'งบดำเนินงาน (ภูมิภาค)'!H67+'งบเงินอุดหนุน (ภูมิภาค)'!H67+'งบรายจ่ายอื่น (ภูมิภาค)'!H67</f>
        <v>0</v>
      </c>
      <c r="I67" s="73">
        <f t="shared" si="45"/>
        <v>0</v>
      </c>
      <c r="J67" s="72">
        <f>'งบดำเนินงาน (ภูมิภาค)'!J67+'งบเงินอุดหนุน (ภูมิภาค)'!J67+'งบรายจ่ายอื่น (ภูมิภาค)'!J67</f>
        <v>28067992.010000002</v>
      </c>
      <c r="K67" s="73">
        <f t="shared" si="46"/>
        <v>82.605367225519558</v>
      </c>
      <c r="L67" s="74">
        <f t="shared" si="47"/>
        <v>28067992.010000002</v>
      </c>
      <c r="M67" s="73">
        <f t="shared" si="48"/>
        <v>82.605367225519558</v>
      </c>
      <c r="N67" s="74">
        <f t="shared" si="49"/>
        <v>5910419.9899999984</v>
      </c>
      <c r="O67" s="75">
        <f t="shared" si="50"/>
        <v>27182729.600000001</v>
      </c>
      <c r="P67" s="75">
        <f t="shared" si="51"/>
        <v>30580570.800000001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62"/>
        <v>#REF!</v>
      </c>
      <c r="V67" s="79" t="e">
        <f t="shared" si="63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f>'งบดำเนินงาน (ภูมิภาค)'!E68+'งบเงินอุดหนุน (ภูมิภาค)'!E68+'งบรายจ่ายอื่น (ภูมิภาค)'!E68</f>
        <v>20301419</v>
      </c>
      <c r="F68" s="72">
        <f>'งบดำเนินงาน (ภูมิภาค)'!F68+'งบเงินอุดหนุน (ภูมิภาค)'!F68+'งบรายจ่ายอื่น (ภูมิภาค)'!F68</f>
        <v>0</v>
      </c>
      <c r="G68" s="73">
        <f t="shared" si="44"/>
        <v>0</v>
      </c>
      <c r="H68" s="72">
        <f>'งบดำเนินงาน (ภูมิภาค)'!H68+'งบเงินอุดหนุน (ภูมิภาค)'!H68+'งบรายจ่ายอื่น (ภูมิภาค)'!H68</f>
        <v>0</v>
      </c>
      <c r="I68" s="73">
        <f t="shared" si="45"/>
        <v>0</v>
      </c>
      <c r="J68" s="72">
        <f>'งบดำเนินงาน (ภูมิภาค)'!J68+'งบเงินอุดหนุน (ภูมิภาค)'!J68+'งบรายจ่ายอื่น (ภูมิภาค)'!J68</f>
        <v>15192520.720000001</v>
      </c>
      <c r="K68" s="73">
        <f t="shared" si="46"/>
        <v>74.834772485608028</v>
      </c>
      <c r="L68" s="74">
        <f t="shared" si="47"/>
        <v>15192520.720000001</v>
      </c>
      <c r="M68" s="73">
        <f t="shared" si="48"/>
        <v>74.834772485608028</v>
      </c>
      <c r="N68" s="74">
        <f t="shared" si="49"/>
        <v>5108898.2799999993</v>
      </c>
      <c r="O68" s="75">
        <f t="shared" si="50"/>
        <v>16241135.199999999</v>
      </c>
      <c r="P68" s="75">
        <f t="shared" si="51"/>
        <v>18271277.100000001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62"/>
        <v>#REF!</v>
      </c>
      <c r="V68" s="79" t="e">
        <f t="shared" si="63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f>'งบดำเนินงาน (ภูมิภาค)'!E69+'งบเงินอุดหนุน (ภูมิภาค)'!E69+'งบรายจ่ายอื่น (ภูมิภาค)'!E69</f>
        <v>6495422</v>
      </c>
      <c r="F69" s="72">
        <f>'งบดำเนินงาน (ภูมิภาค)'!F69+'งบเงินอุดหนุน (ภูมิภาค)'!F69+'งบรายจ่ายอื่น (ภูมิภาค)'!F69</f>
        <v>0</v>
      </c>
      <c r="G69" s="73">
        <f t="shared" si="44"/>
        <v>0</v>
      </c>
      <c r="H69" s="72">
        <f>'งบดำเนินงาน (ภูมิภาค)'!H69+'งบเงินอุดหนุน (ภูมิภาค)'!H69+'งบรายจ่ายอื่น (ภูมิภาค)'!H69</f>
        <v>0</v>
      </c>
      <c r="I69" s="73">
        <f t="shared" si="45"/>
        <v>0</v>
      </c>
      <c r="J69" s="72">
        <f>'งบดำเนินงาน (ภูมิภาค)'!J69+'งบเงินอุดหนุน (ภูมิภาค)'!J69+'งบรายจ่ายอื่น (ภูมิภาค)'!J69</f>
        <v>5898453.8200000003</v>
      </c>
      <c r="K69" s="73">
        <f t="shared" si="46"/>
        <v>90.809401144375229</v>
      </c>
      <c r="L69" s="74">
        <f t="shared" si="47"/>
        <v>5898453.8200000003</v>
      </c>
      <c r="M69" s="73">
        <f t="shared" si="48"/>
        <v>90.809401144375229</v>
      </c>
      <c r="N69" s="74">
        <f t="shared" si="49"/>
        <v>596968.1799999997</v>
      </c>
      <c r="O69" s="75">
        <f t="shared" si="50"/>
        <v>5196337.5999999996</v>
      </c>
      <c r="P69" s="75">
        <f t="shared" si="51"/>
        <v>5845879.7999999998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62"/>
        <v>#REF!</v>
      </c>
      <c r="V69" s="79" t="e">
        <f t="shared" si="63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f>'งบดำเนินงาน (ภูมิภาค)'!E70+'งบเงินอุดหนุน (ภูมิภาค)'!E70+'งบรายจ่ายอื่น (ภูมิภาค)'!E70</f>
        <v>14582524</v>
      </c>
      <c r="F70" s="72">
        <f>'งบดำเนินงาน (ภูมิภาค)'!F70+'งบเงินอุดหนุน (ภูมิภาค)'!F70+'งบรายจ่ายอื่น (ภูมิภาค)'!F70</f>
        <v>0</v>
      </c>
      <c r="G70" s="73">
        <f t="shared" si="44"/>
        <v>0</v>
      </c>
      <c r="H70" s="72">
        <f>'งบดำเนินงาน (ภูมิภาค)'!H70+'งบเงินอุดหนุน (ภูมิภาค)'!H70+'งบรายจ่ายอื่น (ภูมิภาค)'!H70</f>
        <v>0</v>
      </c>
      <c r="I70" s="73">
        <f t="shared" si="45"/>
        <v>0</v>
      </c>
      <c r="J70" s="72">
        <f>'งบดำเนินงาน (ภูมิภาค)'!J70+'งบเงินอุดหนุน (ภูมิภาค)'!J70+'งบรายจ่ายอื่น (ภูมิภาค)'!J70</f>
        <v>12099528.869999999</v>
      </c>
      <c r="K70" s="73">
        <f t="shared" si="46"/>
        <v>82.972802719200047</v>
      </c>
      <c r="L70" s="74">
        <f t="shared" si="47"/>
        <v>12099528.869999999</v>
      </c>
      <c r="M70" s="73">
        <f t="shared" si="48"/>
        <v>82.972802719200047</v>
      </c>
      <c r="N70" s="74">
        <f t="shared" si="49"/>
        <v>2482995.1300000008</v>
      </c>
      <c r="O70" s="75">
        <f t="shared" si="50"/>
        <v>11666019.199999999</v>
      </c>
      <c r="P70" s="75">
        <f t="shared" si="51"/>
        <v>13124271.6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62"/>
        <v>#REF!</v>
      </c>
      <c r="V70" s="79" t="e">
        <f t="shared" si="63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f>'งบดำเนินงาน (ภูมิภาค)'!E71+'งบเงินอุดหนุน (ภูมิภาค)'!E71+'งบรายจ่ายอื่น (ภูมิภาค)'!E71</f>
        <v>11048537</v>
      </c>
      <c r="F71" s="72">
        <f>'งบดำเนินงาน (ภูมิภาค)'!F71+'งบเงินอุดหนุน (ภูมิภาค)'!F71+'งบรายจ่ายอื่น (ภูมิภาค)'!F71</f>
        <v>0</v>
      </c>
      <c r="G71" s="73">
        <f t="shared" si="44"/>
        <v>0</v>
      </c>
      <c r="H71" s="72">
        <f>'งบดำเนินงาน (ภูมิภาค)'!H71+'งบเงินอุดหนุน (ภูมิภาค)'!H71+'งบรายจ่ายอื่น (ภูมิภาค)'!H71</f>
        <v>0</v>
      </c>
      <c r="I71" s="73">
        <f t="shared" si="45"/>
        <v>0</v>
      </c>
      <c r="J71" s="72">
        <f>'งบดำเนินงาน (ภูมิภาค)'!J71+'งบเงินอุดหนุน (ภูมิภาค)'!J71+'งบรายจ่ายอื่น (ภูมิภาค)'!J71</f>
        <v>10346133.67</v>
      </c>
      <c r="K71" s="73">
        <f t="shared" si="46"/>
        <v>93.642567065666711</v>
      </c>
      <c r="L71" s="74">
        <f t="shared" si="47"/>
        <v>10346133.67</v>
      </c>
      <c r="M71" s="73">
        <f t="shared" si="48"/>
        <v>93.642567065666711</v>
      </c>
      <c r="N71" s="74">
        <f t="shared" si="49"/>
        <v>702403.33000000007</v>
      </c>
      <c r="O71" s="75">
        <f t="shared" si="50"/>
        <v>8838829.5999999996</v>
      </c>
      <c r="P71" s="75">
        <f t="shared" si="51"/>
        <v>9943683.3000000007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62"/>
        <v>#REF!</v>
      </c>
      <c r="V71" s="79" t="e">
        <f t="shared" si="63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f>'งบดำเนินงาน (ภูมิภาค)'!E72+'งบเงินอุดหนุน (ภูมิภาค)'!E72+'งบรายจ่ายอื่น (ภูมิภาค)'!E72</f>
        <v>6860014</v>
      </c>
      <c r="F72" s="72">
        <f>'งบดำเนินงาน (ภูมิภาค)'!F72+'งบเงินอุดหนุน (ภูมิภาค)'!F72+'งบรายจ่ายอื่น (ภูมิภาค)'!F72</f>
        <v>0</v>
      </c>
      <c r="G72" s="73">
        <f t="shared" si="44"/>
        <v>0</v>
      </c>
      <c r="H72" s="72">
        <f>'งบดำเนินงาน (ภูมิภาค)'!H72+'งบเงินอุดหนุน (ภูมิภาค)'!H72+'งบรายจ่ายอื่น (ภูมิภาค)'!H72</f>
        <v>0</v>
      </c>
      <c r="I72" s="73">
        <f t="shared" si="45"/>
        <v>0</v>
      </c>
      <c r="J72" s="72">
        <f>'งบดำเนินงาน (ภูมิภาค)'!J72+'งบเงินอุดหนุน (ภูมิภาค)'!J72+'งบรายจ่ายอื่น (ภูมิภาค)'!J72</f>
        <v>5528177.6799999997</v>
      </c>
      <c r="K72" s="73">
        <f t="shared" si="46"/>
        <v>80.585516006235551</v>
      </c>
      <c r="L72" s="74">
        <f t="shared" si="47"/>
        <v>5528177.6799999997</v>
      </c>
      <c r="M72" s="73">
        <f t="shared" si="48"/>
        <v>80.585516006235551</v>
      </c>
      <c r="N72" s="74">
        <f t="shared" si="49"/>
        <v>1331836.3200000003</v>
      </c>
      <c r="O72" s="75">
        <f t="shared" si="50"/>
        <v>5488011.2000000002</v>
      </c>
      <c r="P72" s="75">
        <f t="shared" si="51"/>
        <v>6174012.5999999996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62"/>
        <v>#REF!</v>
      </c>
      <c r="V72" s="79" t="e">
        <f t="shared" si="63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f>'งบดำเนินงาน (ภูมิภาค)'!E73+'งบเงินอุดหนุน (ภูมิภาค)'!E73+'งบรายจ่ายอื่น (ภูมิภาค)'!E73</f>
        <v>34716965</v>
      </c>
      <c r="F73" s="72">
        <f>'งบดำเนินงาน (ภูมิภาค)'!F73+'งบเงินอุดหนุน (ภูมิภาค)'!F73+'งบรายจ่ายอื่น (ภูมิภาค)'!F73</f>
        <v>0</v>
      </c>
      <c r="G73" s="73">
        <f t="shared" si="44"/>
        <v>0</v>
      </c>
      <c r="H73" s="72">
        <f>'งบดำเนินงาน (ภูมิภาค)'!H73+'งบเงินอุดหนุน (ภูมิภาค)'!H73+'งบรายจ่ายอื่น (ภูมิภาค)'!H73</f>
        <v>0</v>
      </c>
      <c r="I73" s="73">
        <f t="shared" si="45"/>
        <v>0</v>
      </c>
      <c r="J73" s="72">
        <f>'งบดำเนินงาน (ภูมิภาค)'!J73+'งบเงินอุดหนุน (ภูมิภาค)'!J73+'งบรายจ่ายอื่น (ภูมิภาค)'!J73</f>
        <v>27202849.530000001</v>
      </c>
      <c r="K73" s="73">
        <f t="shared" si="46"/>
        <v>78.356070382304438</v>
      </c>
      <c r="L73" s="74">
        <f t="shared" si="47"/>
        <v>27202849.530000001</v>
      </c>
      <c r="M73" s="73">
        <f t="shared" si="48"/>
        <v>78.356070382304438</v>
      </c>
      <c r="N73" s="74">
        <f t="shared" si="49"/>
        <v>7514115.4699999988</v>
      </c>
      <c r="O73" s="75">
        <f t="shared" si="50"/>
        <v>27773572</v>
      </c>
      <c r="P73" s="75">
        <f t="shared" si="51"/>
        <v>31245268.5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62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f>'งบดำเนินงาน (ภูมิภาค)'!E74+'งบเงินอุดหนุน (ภูมิภาค)'!E74+'งบรายจ่ายอื่น (ภูมิภาค)'!E74</f>
        <v>43793376</v>
      </c>
      <c r="F74" s="72">
        <f>'งบดำเนินงาน (ภูมิภาค)'!F74+'งบเงินอุดหนุน (ภูมิภาค)'!F74+'งบรายจ่ายอื่น (ภูมิภาค)'!F74</f>
        <v>0</v>
      </c>
      <c r="G74" s="73">
        <f t="shared" si="44"/>
        <v>0</v>
      </c>
      <c r="H74" s="72">
        <f>'งบดำเนินงาน (ภูมิภาค)'!H74+'งบเงินอุดหนุน (ภูมิภาค)'!H74+'งบรายจ่ายอื่น (ภูมิภาค)'!H74</f>
        <v>0</v>
      </c>
      <c r="I74" s="73">
        <f t="shared" si="45"/>
        <v>0</v>
      </c>
      <c r="J74" s="72">
        <f>'งบดำเนินงาน (ภูมิภาค)'!J74+'งบเงินอุดหนุน (ภูมิภาค)'!J74+'งบรายจ่ายอื่น (ภูมิภาค)'!J74</f>
        <v>34572735.280000001</v>
      </c>
      <c r="K74" s="73">
        <f t="shared" si="46"/>
        <v>78.945124669082375</v>
      </c>
      <c r="L74" s="74">
        <f t="shared" si="47"/>
        <v>34572735.280000001</v>
      </c>
      <c r="M74" s="73">
        <f t="shared" si="48"/>
        <v>78.945124669082375</v>
      </c>
      <c r="N74" s="74">
        <f t="shared" si="49"/>
        <v>9220640.7199999988</v>
      </c>
      <c r="O74" s="75">
        <f t="shared" si="50"/>
        <v>35034700.799999997</v>
      </c>
      <c r="P74" s="75">
        <f t="shared" si="51"/>
        <v>39414038.399999999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62"/>
        <v>#REF!</v>
      </c>
      <c r="V74" s="79" t="e">
        <f t="shared" si="63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f>'งบดำเนินงาน (ภูมิภาค)'!E75+'งบเงินอุดหนุน (ภูมิภาค)'!E75+'งบรายจ่ายอื่น (ภูมิภาค)'!E75</f>
        <v>10668543</v>
      </c>
      <c r="F75" s="72">
        <f>'งบดำเนินงาน (ภูมิภาค)'!F75+'งบเงินอุดหนุน (ภูมิภาค)'!F75+'งบรายจ่ายอื่น (ภูมิภาค)'!F75</f>
        <v>0</v>
      </c>
      <c r="G75" s="73">
        <f t="shared" si="44"/>
        <v>0</v>
      </c>
      <c r="H75" s="72">
        <f>'งบดำเนินงาน (ภูมิภาค)'!H75+'งบเงินอุดหนุน (ภูมิภาค)'!H75+'งบรายจ่ายอื่น (ภูมิภาค)'!H75</f>
        <v>0</v>
      </c>
      <c r="I75" s="73">
        <f t="shared" si="45"/>
        <v>0</v>
      </c>
      <c r="J75" s="72">
        <f>'งบดำเนินงาน (ภูมิภาค)'!J75+'งบเงินอุดหนุน (ภูมิภาค)'!J75+'งบรายจ่ายอื่น (ภูมิภาค)'!J75</f>
        <v>8778453.3100000005</v>
      </c>
      <c r="K75" s="73">
        <f t="shared" si="46"/>
        <v>82.283525594825832</v>
      </c>
      <c r="L75" s="74">
        <f t="shared" si="47"/>
        <v>8778453.3100000005</v>
      </c>
      <c r="M75" s="73">
        <f t="shared" si="48"/>
        <v>82.283525594825832</v>
      </c>
      <c r="N75" s="74">
        <f t="shared" si="49"/>
        <v>1890089.6899999995</v>
      </c>
      <c r="O75" s="75">
        <f t="shared" si="50"/>
        <v>8534834.4000000004</v>
      </c>
      <c r="P75" s="75">
        <f t="shared" si="51"/>
        <v>9601688.6999999993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62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f>'งบดำเนินงาน (ภูมิภาค)'!E76+'งบเงินอุดหนุน (ภูมิภาค)'!E76+'งบรายจ่ายอื่น (ภูมิภาค)'!E76</f>
        <v>15672430</v>
      </c>
      <c r="F76" s="72">
        <f>'งบดำเนินงาน (ภูมิภาค)'!F76+'งบเงินอุดหนุน (ภูมิภาค)'!F76+'งบรายจ่ายอื่น (ภูมิภาค)'!F76</f>
        <v>0</v>
      </c>
      <c r="G76" s="73">
        <f t="shared" si="44"/>
        <v>0</v>
      </c>
      <c r="H76" s="72">
        <f>'งบดำเนินงาน (ภูมิภาค)'!H76+'งบเงินอุดหนุน (ภูมิภาค)'!H76+'งบรายจ่ายอื่น (ภูมิภาค)'!H76</f>
        <v>0</v>
      </c>
      <c r="I76" s="73">
        <f t="shared" si="45"/>
        <v>0</v>
      </c>
      <c r="J76" s="72">
        <f>'งบดำเนินงาน (ภูมิภาค)'!J76+'งบเงินอุดหนุน (ภูมิภาค)'!J76+'งบรายจ่ายอื่น (ภูมิภาค)'!J76</f>
        <v>10848997.15</v>
      </c>
      <c r="K76" s="73">
        <f t="shared" si="46"/>
        <v>69.223452585208548</v>
      </c>
      <c r="L76" s="74">
        <f t="shared" si="47"/>
        <v>10848997.15</v>
      </c>
      <c r="M76" s="73">
        <f t="shared" si="48"/>
        <v>69.223452585208548</v>
      </c>
      <c r="N76" s="74">
        <f t="shared" si="49"/>
        <v>4823432.8499999996</v>
      </c>
      <c r="O76" s="75">
        <f t="shared" si="50"/>
        <v>12537944</v>
      </c>
      <c r="P76" s="75">
        <f t="shared" si="51"/>
        <v>14105187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62"/>
        <v>#REF!</v>
      </c>
      <c r="V76" s="79" t="e">
        <f t="shared" si="63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f>'งบดำเนินงาน (ภูมิภาค)'!E77+'งบเงินอุดหนุน (ภูมิภาค)'!E77+'งบรายจ่ายอื่น (ภูมิภาค)'!E77</f>
        <v>9115029</v>
      </c>
      <c r="F77" s="72">
        <f>'งบดำเนินงาน (ภูมิภาค)'!F77+'งบเงินอุดหนุน (ภูมิภาค)'!F77+'งบรายจ่ายอื่น (ภูมิภาค)'!F77</f>
        <v>0</v>
      </c>
      <c r="G77" s="73">
        <f t="shared" si="44"/>
        <v>0</v>
      </c>
      <c r="H77" s="72">
        <f>'งบดำเนินงาน (ภูมิภาค)'!H77+'งบเงินอุดหนุน (ภูมิภาค)'!H77+'งบรายจ่ายอื่น (ภูมิภาค)'!H77</f>
        <v>0</v>
      </c>
      <c r="I77" s="73">
        <f t="shared" si="45"/>
        <v>0</v>
      </c>
      <c r="J77" s="72">
        <f>'งบดำเนินงาน (ภูมิภาค)'!J77+'งบเงินอุดหนุน (ภูมิภาค)'!J77+'งบรายจ่ายอื่น (ภูมิภาค)'!J77</f>
        <v>8997574.5600000005</v>
      </c>
      <c r="K77" s="73">
        <f t="shared" si="46"/>
        <v>98.711420007550174</v>
      </c>
      <c r="L77" s="74">
        <f t="shared" si="47"/>
        <v>8997574.5600000005</v>
      </c>
      <c r="M77" s="73">
        <f t="shared" si="48"/>
        <v>98.711420007550174</v>
      </c>
      <c r="N77" s="74">
        <f t="shared" si="49"/>
        <v>117454.43999999948</v>
      </c>
      <c r="O77" s="75">
        <f t="shared" si="50"/>
        <v>7292023.2000000002</v>
      </c>
      <c r="P77" s="75">
        <f t="shared" si="51"/>
        <v>8203526.0999999996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62"/>
        <v>#REF!</v>
      </c>
      <c r="V77" s="79" t="e">
        <f t="shared" si="63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f>'งบดำเนินงาน (ภูมิภาค)'!E78+'งบเงินอุดหนุน (ภูมิภาค)'!E78+'งบรายจ่ายอื่น (ภูมิภาค)'!E78</f>
        <v>1847000</v>
      </c>
      <c r="F78" s="72">
        <f>'งบดำเนินงาน (ภูมิภาค)'!F78+'งบเงินอุดหนุน (ภูมิภาค)'!F78+'งบรายจ่ายอื่น (ภูมิภาค)'!F78</f>
        <v>0</v>
      </c>
      <c r="G78" s="73">
        <f t="shared" si="44"/>
        <v>0</v>
      </c>
      <c r="H78" s="72">
        <f>'งบดำเนินงาน (ภูมิภาค)'!H78+'งบเงินอุดหนุน (ภูมิภาค)'!H78+'งบรายจ่ายอื่น (ภูมิภาค)'!H78</f>
        <v>0</v>
      </c>
      <c r="I78" s="73">
        <f t="shared" si="45"/>
        <v>0</v>
      </c>
      <c r="J78" s="72">
        <f>'งบดำเนินงาน (ภูมิภาค)'!J78+'งบเงินอุดหนุน (ภูมิภาค)'!J78+'งบรายจ่ายอื่น (ภูมิภาค)'!J78</f>
        <v>1532315.3399999999</v>
      </c>
      <c r="K78" s="73">
        <f t="shared" si="46"/>
        <v>82.962389821331882</v>
      </c>
      <c r="L78" s="74">
        <f t="shared" si="47"/>
        <v>1532315.3399999999</v>
      </c>
      <c r="M78" s="73">
        <f t="shared" si="48"/>
        <v>82.962389821331882</v>
      </c>
      <c r="N78" s="74">
        <f t="shared" si="49"/>
        <v>314684.66000000015</v>
      </c>
      <c r="O78" s="75">
        <f t="shared" si="50"/>
        <v>1477600</v>
      </c>
      <c r="P78" s="75">
        <f t="shared" si="51"/>
        <v>1662300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62"/>
        <v>#REF!</v>
      </c>
      <c r="V78" s="79" t="e">
        <f t="shared" si="63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499085233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411477829.41999996</v>
      </c>
      <c r="K79" s="65">
        <f>IF(J79=0,0,J79/$E79*100)</f>
        <v>82.446404383998257</v>
      </c>
      <c r="L79" s="64">
        <f>SUM(L80:L104)</f>
        <v>411477829.41999996</v>
      </c>
      <c r="M79" s="65">
        <f>IF(L79=0,0,L79/$E79*100)</f>
        <v>82.446404383998257</v>
      </c>
      <c r="N79" s="64">
        <f>SUM(N80:N104)</f>
        <v>87607403.579999998</v>
      </c>
      <c r="O79" s="66">
        <f>E79*80/100</f>
        <v>399268186.39999998</v>
      </c>
      <c r="P79" s="66">
        <f>E79*90/100</f>
        <v>449176709.69999999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f>'งบดำเนินงาน (ภูมิภาค)'!E80+'งบเงินอุดหนุน (ภูมิภาค)'!E80+'งบรายจ่ายอื่น (ภูมิภาค)'!E80</f>
        <v>24318813</v>
      </c>
      <c r="F80" s="72">
        <f>'งบดำเนินงาน (ภูมิภาค)'!F80+'งบเงินอุดหนุน (ภูมิภาค)'!F80+'งบรายจ่ายอื่น (ภูมิภาค)'!F80</f>
        <v>0</v>
      </c>
      <c r="G80" s="73">
        <f t="shared" ref="G80:G104" si="64">IF(F80=0,0,F80/$E80*100)</f>
        <v>0</v>
      </c>
      <c r="H80" s="72">
        <f>'งบดำเนินงาน (ภูมิภาค)'!H80+'งบเงินอุดหนุน (ภูมิภาค)'!H80+'งบรายจ่ายอื่น (ภูมิภาค)'!H80</f>
        <v>0</v>
      </c>
      <c r="I80" s="73">
        <f t="shared" ref="I80:I104" si="65">IF(H80=0,0,H80/$E80*100)</f>
        <v>0</v>
      </c>
      <c r="J80" s="72">
        <f>'งบดำเนินงาน (ภูมิภาค)'!J80+'งบเงินอุดหนุน (ภูมิภาค)'!J80+'งบรายจ่ายอื่น (ภูมิภาค)'!J80</f>
        <v>20578251.5</v>
      </c>
      <c r="K80" s="73">
        <f t="shared" ref="K80:K104" si="66">IF(J80=0,0,J80/$E80*100)</f>
        <v>84.61865100077047</v>
      </c>
      <c r="L80" s="74">
        <f t="shared" ref="L80:L104" si="67">F80+H80+J80</f>
        <v>20578251.5</v>
      </c>
      <c r="M80" s="73">
        <f t="shared" ref="M80:M104" si="68">IF(L80=0,0,L80/$E80*100)</f>
        <v>84.61865100077047</v>
      </c>
      <c r="N80" s="74">
        <f t="shared" ref="N80:N104" si="69">E80-F80-H80-J80</f>
        <v>3740561.5</v>
      </c>
      <c r="O80" s="75">
        <f t="shared" ref="O80:O104" si="70">E80*80/100</f>
        <v>19455050.399999999</v>
      </c>
      <c r="P80" s="75">
        <f t="shared" ref="P80:P104" si="71">E80*90/100</f>
        <v>21886931.699999999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62"/>
        <v>#REF!</v>
      </c>
      <c r="V80" s="79" t="e">
        <f t="shared" si="63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f>'งบดำเนินงาน (ภูมิภาค)'!E81+'งบเงินอุดหนุน (ภูมิภาค)'!E81+'งบรายจ่ายอื่น (ภูมิภาค)'!E81</f>
        <v>51669773</v>
      </c>
      <c r="F81" s="72">
        <f>'งบดำเนินงาน (ภูมิภาค)'!F81+'งบเงินอุดหนุน (ภูมิภาค)'!F81+'งบรายจ่ายอื่น (ภูมิภาค)'!F81</f>
        <v>0</v>
      </c>
      <c r="G81" s="73">
        <f t="shared" si="64"/>
        <v>0</v>
      </c>
      <c r="H81" s="72">
        <f>'งบดำเนินงาน (ภูมิภาค)'!H81+'งบเงินอุดหนุน (ภูมิภาค)'!H81+'งบรายจ่ายอื่น (ภูมิภาค)'!H81</f>
        <v>0</v>
      </c>
      <c r="I81" s="73">
        <f t="shared" si="65"/>
        <v>0</v>
      </c>
      <c r="J81" s="72">
        <f>'งบดำเนินงาน (ภูมิภาค)'!J81+'งบเงินอุดหนุน (ภูมิภาค)'!J81+'งบรายจ่ายอื่น (ภูมิภาค)'!J81</f>
        <v>48624926.270000003</v>
      </c>
      <c r="K81" s="73">
        <f t="shared" si="66"/>
        <v>94.107102560717664</v>
      </c>
      <c r="L81" s="74">
        <f t="shared" si="67"/>
        <v>48624926.270000003</v>
      </c>
      <c r="M81" s="73">
        <f t="shared" si="68"/>
        <v>94.107102560717664</v>
      </c>
      <c r="N81" s="74">
        <f t="shared" si="69"/>
        <v>3044846.7299999967</v>
      </c>
      <c r="O81" s="75">
        <f t="shared" si="70"/>
        <v>41335818.399999999</v>
      </c>
      <c r="P81" s="75">
        <f t="shared" si="71"/>
        <v>46502795.700000003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62"/>
        <v>#REF!</v>
      </c>
      <c r="V81" s="79" t="e">
        <f t="shared" si="63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f>'งบดำเนินงาน (ภูมิภาค)'!E82+'งบเงินอุดหนุน (ภูมิภาค)'!E82+'งบรายจ่ายอื่น (ภูมิภาค)'!E82</f>
        <v>13660137</v>
      </c>
      <c r="F82" s="72">
        <f>'งบดำเนินงาน (ภูมิภาค)'!F82+'งบเงินอุดหนุน (ภูมิภาค)'!F82+'งบรายจ่ายอื่น (ภูมิภาค)'!F82</f>
        <v>0</v>
      </c>
      <c r="G82" s="73">
        <f t="shared" si="64"/>
        <v>0</v>
      </c>
      <c r="H82" s="72">
        <f>'งบดำเนินงาน (ภูมิภาค)'!H82+'งบเงินอุดหนุน (ภูมิภาค)'!H82+'งบรายจ่ายอื่น (ภูมิภาค)'!H82</f>
        <v>0</v>
      </c>
      <c r="I82" s="73">
        <f t="shared" si="65"/>
        <v>0</v>
      </c>
      <c r="J82" s="72">
        <f>'งบดำเนินงาน (ภูมิภาค)'!J82+'งบเงินอุดหนุน (ภูมิภาค)'!J82+'งบรายจ่ายอื่น (ภูมิภาค)'!J82</f>
        <v>12214192.390000001</v>
      </c>
      <c r="K82" s="73">
        <f t="shared" si="66"/>
        <v>89.414860114506908</v>
      </c>
      <c r="L82" s="74">
        <f t="shared" si="67"/>
        <v>12214192.390000001</v>
      </c>
      <c r="M82" s="73">
        <f t="shared" si="68"/>
        <v>89.414860114506908</v>
      </c>
      <c r="N82" s="74">
        <f t="shared" si="69"/>
        <v>1445944.6099999994</v>
      </c>
      <c r="O82" s="75">
        <f t="shared" si="70"/>
        <v>10928109.6</v>
      </c>
      <c r="P82" s="75">
        <f t="shared" si="71"/>
        <v>12294123.300000001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62"/>
        <v>#REF!</v>
      </c>
      <c r="V82" s="79" t="e">
        <f t="shared" si="63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f>'งบดำเนินงาน (ภูมิภาค)'!E83+'งบเงินอุดหนุน (ภูมิภาค)'!E83+'งบรายจ่ายอื่น (ภูมิภาค)'!E83</f>
        <v>10125268</v>
      </c>
      <c r="F83" s="72">
        <f>'งบดำเนินงาน (ภูมิภาค)'!F83+'งบเงินอุดหนุน (ภูมิภาค)'!F83+'งบรายจ่ายอื่น (ภูมิภาค)'!F83</f>
        <v>0</v>
      </c>
      <c r="G83" s="73">
        <f t="shared" si="64"/>
        <v>0</v>
      </c>
      <c r="H83" s="72">
        <f>'งบดำเนินงาน (ภูมิภาค)'!H83+'งบเงินอุดหนุน (ภูมิภาค)'!H83+'งบรายจ่ายอื่น (ภูมิภาค)'!H83</f>
        <v>0</v>
      </c>
      <c r="I83" s="73">
        <f t="shared" si="65"/>
        <v>0</v>
      </c>
      <c r="J83" s="72">
        <f>'งบดำเนินงาน (ภูมิภาค)'!J83+'งบเงินอุดหนุน (ภูมิภาค)'!J83+'งบรายจ่ายอื่น (ภูมิภาค)'!J83</f>
        <v>8772666.7300000004</v>
      </c>
      <c r="K83" s="73">
        <f t="shared" si="66"/>
        <v>86.641328703595804</v>
      </c>
      <c r="L83" s="74">
        <f t="shared" si="67"/>
        <v>8772666.7300000004</v>
      </c>
      <c r="M83" s="73">
        <f t="shared" si="68"/>
        <v>86.641328703595804</v>
      </c>
      <c r="N83" s="74">
        <f t="shared" si="69"/>
        <v>1352601.2699999996</v>
      </c>
      <c r="O83" s="75">
        <f t="shared" si="70"/>
        <v>8100214.4000000004</v>
      </c>
      <c r="P83" s="75">
        <f t="shared" si="71"/>
        <v>9112741.1999999993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62"/>
        <v>#REF!</v>
      </c>
      <c r="V83" s="79" t="e">
        <f t="shared" si="63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f>'งบดำเนินงาน (ภูมิภาค)'!E84+'งบเงินอุดหนุน (ภูมิภาค)'!E84+'งบรายจ่ายอื่น (ภูมิภาค)'!E84</f>
        <v>7805315</v>
      </c>
      <c r="F84" s="72">
        <f>'งบดำเนินงาน (ภูมิภาค)'!F84+'งบเงินอุดหนุน (ภูมิภาค)'!F84+'งบรายจ่ายอื่น (ภูมิภาค)'!F84</f>
        <v>0</v>
      </c>
      <c r="G84" s="73">
        <f t="shared" si="64"/>
        <v>0</v>
      </c>
      <c r="H84" s="72">
        <f>'งบดำเนินงาน (ภูมิภาค)'!H84+'งบเงินอุดหนุน (ภูมิภาค)'!H84+'งบรายจ่ายอื่น (ภูมิภาค)'!H84</f>
        <v>0</v>
      </c>
      <c r="I84" s="73">
        <f t="shared" si="65"/>
        <v>0</v>
      </c>
      <c r="J84" s="72">
        <f>'งบดำเนินงาน (ภูมิภาค)'!J84+'งบเงินอุดหนุน (ภูมิภาค)'!J84+'งบรายจ่ายอื่น (ภูมิภาค)'!J84</f>
        <v>7184382.8399999999</v>
      </c>
      <c r="K84" s="73">
        <f t="shared" si="66"/>
        <v>92.044752069583353</v>
      </c>
      <c r="L84" s="74">
        <f t="shared" si="67"/>
        <v>7184382.8399999999</v>
      </c>
      <c r="M84" s="73">
        <f t="shared" si="68"/>
        <v>92.044752069583353</v>
      </c>
      <c r="N84" s="74">
        <f t="shared" si="69"/>
        <v>620932.16000000015</v>
      </c>
      <c r="O84" s="75">
        <f t="shared" si="70"/>
        <v>6244252</v>
      </c>
      <c r="P84" s="75">
        <f t="shared" si="71"/>
        <v>7024783.5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62"/>
        <v>#REF!</v>
      </c>
      <c r="V84" s="79" t="e">
        <f t="shared" si="63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f>'งบดำเนินงาน (ภูมิภาค)'!E85+'งบเงินอุดหนุน (ภูมิภาค)'!E85+'งบรายจ่ายอื่น (ภูมิภาค)'!E85</f>
        <v>38923678</v>
      </c>
      <c r="F85" s="72">
        <f>'งบดำเนินงาน (ภูมิภาค)'!F85+'งบเงินอุดหนุน (ภูมิภาค)'!F85+'งบรายจ่ายอื่น (ภูมิภาค)'!F85</f>
        <v>0</v>
      </c>
      <c r="G85" s="73">
        <f t="shared" si="64"/>
        <v>0</v>
      </c>
      <c r="H85" s="72">
        <f>'งบดำเนินงาน (ภูมิภาค)'!H85+'งบเงินอุดหนุน (ภูมิภาค)'!H85+'งบรายจ่ายอื่น (ภูมิภาค)'!H85</f>
        <v>0</v>
      </c>
      <c r="I85" s="73">
        <f t="shared" si="65"/>
        <v>0</v>
      </c>
      <c r="J85" s="72">
        <f>'งบดำเนินงาน (ภูมิภาค)'!J85+'งบเงินอุดหนุน (ภูมิภาค)'!J85+'งบรายจ่ายอื่น (ภูมิภาค)'!J85</f>
        <v>30578884.879999999</v>
      </c>
      <c r="K85" s="73">
        <f t="shared" si="66"/>
        <v>78.561139263355329</v>
      </c>
      <c r="L85" s="74">
        <f t="shared" si="67"/>
        <v>30578884.879999999</v>
      </c>
      <c r="M85" s="73">
        <f t="shared" si="68"/>
        <v>78.561139263355329</v>
      </c>
      <c r="N85" s="74">
        <f t="shared" si="69"/>
        <v>8344793.120000001</v>
      </c>
      <c r="O85" s="75">
        <f t="shared" si="70"/>
        <v>31138942.399999999</v>
      </c>
      <c r="P85" s="75">
        <f t="shared" si="71"/>
        <v>35031310.200000003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62"/>
        <v>#REF!</v>
      </c>
      <c r="V85" s="79" t="e">
        <f t="shared" si="63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f>'งบดำเนินงาน (ภูมิภาค)'!E86+'งบเงินอุดหนุน (ภูมิภาค)'!E86+'งบรายจ่ายอื่น (ภูมิภาค)'!E86</f>
        <v>0</v>
      </c>
      <c r="F86" s="72">
        <f>'งบดำเนินงาน (ภูมิภาค)'!F86+'งบเงินอุดหนุน (ภูมิภาค)'!F86+'งบรายจ่ายอื่น (ภูมิภาค)'!F86</f>
        <v>0</v>
      </c>
      <c r="G86" s="73">
        <f t="shared" si="64"/>
        <v>0</v>
      </c>
      <c r="H86" s="72">
        <f>'งบดำเนินงาน (ภูมิภาค)'!H86+'งบเงินอุดหนุน (ภูมิภาค)'!H86+'งบรายจ่ายอื่น (ภูมิภาค)'!H86</f>
        <v>0</v>
      </c>
      <c r="I86" s="73">
        <f t="shared" si="65"/>
        <v>0</v>
      </c>
      <c r="J86" s="72">
        <f>'งบดำเนินงาน (ภูมิภาค)'!J86+'งบเงินอุดหนุน (ภูมิภาค)'!J86+'งบรายจ่ายอื่น (ภูมิภาค)'!J86</f>
        <v>0</v>
      </c>
      <c r="K86" s="73">
        <f t="shared" si="66"/>
        <v>0</v>
      </c>
      <c r="L86" s="74">
        <f t="shared" si="67"/>
        <v>0</v>
      </c>
      <c r="M86" s="73">
        <f t="shared" si="68"/>
        <v>0</v>
      </c>
      <c r="N86" s="74">
        <f t="shared" si="69"/>
        <v>0</v>
      </c>
      <c r="O86" s="75">
        <f t="shared" si="70"/>
        <v>0</v>
      </c>
      <c r="P86" s="75">
        <f t="shared" si="71"/>
        <v>0</v>
      </c>
      <c r="Q86" s="76" t="e">
        <f>#REF!+#REF!+#REF!+#REF!</f>
        <v>#REF!</v>
      </c>
      <c r="R86" s="76" t="e">
        <f>#REF!+#REF!+#REF!+#REF!+#REF!</f>
        <v>#REF!</v>
      </c>
      <c r="S86" s="77">
        <v>0</v>
      </c>
      <c r="T86" s="78">
        <v>0</v>
      </c>
      <c r="U86" s="79" t="e">
        <f t="shared" ref="U86" si="72">SUM(Q86:T86)</f>
        <v>#REF!</v>
      </c>
      <c r="V86" s="79" t="e">
        <f t="shared" si="63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f>'งบดำเนินงาน (ภูมิภาค)'!E87+'งบเงินอุดหนุน (ภูมิภาค)'!E87+'งบรายจ่ายอื่น (ภูมิภาค)'!E87</f>
        <v>20143493</v>
      </c>
      <c r="F87" s="72">
        <f>'งบดำเนินงาน (ภูมิภาค)'!F87+'งบเงินอุดหนุน (ภูมิภาค)'!F87+'งบรายจ่ายอื่น (ภูมิภาค)'!F87</f>
        <v>0</v>
      </c>
      <c r="G87" s="73">
        <f t="shared" si="64"/>
        <v>0</v>
      </c>
      <c r="H87" s="72">
        <f>'งบดำเนินงาน (ภูมิภาค)'!H87+'งบเงินอุดหนุน (ภูมิภาค)'!H87+'งบรายจ่ายอื่น (ภูมิภาค)'!H87</f>
        <v>0</v>
      </c>
      <c r="I87" s="73">
        <f t="shared" si="65"/>
        <v>0</v>
      </c>
      <c r="J87" s="72">
        <f>'งบดำเนินงาน (ภูมิภาค)'!J87+'งบเงินอุดหนุน (ภูมิภาค)'!J87+'งบรายจ่ายอื่น (ภูมิภาค)'!J87</f>
        <v>16733823.08</v>
      </c>
      <c r="K87" s="73">
        <f t="shared" si="66"/>
        <v>83.073095018823196</v>
      </c>
      <c r="L87" s="74">
        <f t="shared" si="67"/>
        <v>16733823.08</v>
      </c>
      <c r="M87" s="73">
        <f t="shared" si="68"/>
        <v>83.073095018823196</v>
      </c>
      <c r="N87" s="74">
        <f t="shared" si="69"/>
        <v>3409669.92</v>
      </c>
      <c r="O87" s="75">
        <f t="shared" si="70"/>
        <v>16114794.4</v>
      </c>
      <c r="P87" s="75">
        <f t="shared" si="71"/>
        <v>18129143.699999999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62"/>
        <v>#REF!</v>
      </c>
      <c r="V87" s="79" t="e">
        <f t="shared" si="63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f>'งบดำเนินงาน (ภูมิภาค)'!E88+'งบเงินอุดหนุน (ภูมิภาค)'!E88+'งบรายจ่ายอื่น (ภูมิภาค)'!E88</f>
        <v>9563995</v>
      </c>
      <c r="F88" s="72">
        <f>'งบดำเนินงาน (ภูมิภาค)'!F88+'งบเงินอุดหนุน (ภูมิภาค)'!F88+'งบรายจ่ายอื่น (ภูมิภาค)'!F88</f>
        <v>0</v>
      </c>
      <c r="G88" s="73">
        <f t="shared" si="64"/>
        <v>0</v>
      </c>
      <c r="H88" s="72">
        <f>'งบดำเนินงาน (ภูมิภาค)'!H88+'งบเงินอุดหนุน (ภูมิภาค)'!H88+'งบรายจ่ายอื่น (ภูมิภาค)'!H88</f>
        <v>0</v>
      </c>
      <c r="I88" s="73">
        <f t="shared" si="65"/>
        <v>0</v>
      </c>
      <c r="J88" s="72">
        <f>'งบดำเนินงาน (ภูมิภาค)'!J88+'งบเงินอุดหนุน (ภูมิภาค)'!J88+'งบรายจ่ายอื่น (ภูมิภาค)'!J88</f>
        <v>7779645.5800000001</v>
      </c>
      <c r="K88" s="73">
        <f t="shared" si="66"/>
        <v>81.343053608873689</v>
      </c>
      <c r="L88" s="74">
        <f t="shared" si="67"/>
        <v>7779645.5800000001</v>
      </c>
      <c r="M88" s="73">
        <f t="shared" si="68"/>
        <v>81.343053608873689</v>
      </c>
      <c r="N88" s="74">
        <f t="shared" si="69"/>
        <v>1784349.42</v>
      </c>
      <c r="O88" s="75">
        <f t="shared" si="70"/>
        <v>7651196</v>
      </c>
      <c r="P88" s="75">
        <f t="shared" si="71"/>
        <v>8607595.5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62"/>
        <v>#REF!</v>
      </c>
      <c r="V88" s="79" t="e">
        <f t="shared" si="63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f>'งบดำเนินงาน (ภูมิภาค)'!E89+'งบเงินอุดหนุน (ภูมิภาค)'!E89+'งบรายจ่ายอื่น (ภูมิภาค)'!E89</f>
        <v>32833982</v>
      </c>
      <c r="F89" s="72">
        <f>'งบดำเนินงาน (ภูมิภาค)'!F89+'งบเงินอุดหนุน (ภูมิภาค)'!F89+'งบรายจ่ายอื่น (ภูมิภาค)'!F89</f>
        <v>0</v>
      </c>
      <c r="G89" s="73">
        <f t="shared" si="64"/>
        <v>0</v>
      </c>
      <c r="H89" s="72">
        <f>'งบดำเนินงาน (ภูมิภาค)'!H89+'งบเงินอุดหนุน (ภูมิภาค)'!H89+'งบรายจ่ายอื่น (ภูมิภาค)'!H89</f>
        <v>0</v>
      </c>
      <c r="I89" s="73">
        <f t="shared" si="65"/>
        <v>0</v>
      </c>
      <c r="J89" s="72">
        <f>'งบดำเนินงาน (ภูมิภาค)'!J89+'งบเงินอุดหนุน (ภูมิภาค)'!J89+'งบรายจ่ายอื่น (ภูมิภาค)'!J89</f>
        <v>27561715.039999999</v>
      </c>
      <c r="K89" s="73">
        <f t="shared" si="66"/>
        <v>83.942651366501934</v>
      </c>
      <c r="L89" s="74">
        <f t="shared" si="67"/>
        <v>27561715.039999999</v>
      </c>
      <c r="M89" s="73">
        <f t="shared" si="68"/>
        <v>83.942651366501934</v>
      </c>
      <c r="N89" s="74">
        <f t="shared" si="69"/>
        <v>5272266.9600000009</v>
      </c>
      <c r="O89" s="75">
        <f t="shared" si="70"/>
        <v>26267185.600000001</v>
      </c>
      <c r="P89" s="75">
        <f t="shared" si="71"/>
        <v>29550583.800000001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62"/>
        <v>#REF!</v>
      </c>
      <c r="V89" s="79" t="e">
        <f t="shared" si="63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f>'งบดำเนินงาน (ภูมิภาค)'!E90+'งบเงินอุดหนุน (ภูมิภาค)'!E90+'งบรายจ่ายอื่น (ภูมิภาค)'!E90</f>
        <v>29820943</v>
      </c>
      <c r="F90" s="72">
        <f>'งบดำเนินงาน (ภูมิภาค)'!F90+'งบเงินอุดหนุน (ภูมิภาค)'!F90+'งบรายจ่ายอื่น (ภูมิภาค)'!F90</f>
        <v>0</v>
      </c>
      <c r="G90" s="73">
        <f t="shared" si="64"/>
        <v>0</v>
      </c>
      <c r="H90" s="72">
        <f>'งบดำเนินงาน (ภูมิภาค)'!H90+'งบเงินอุดหนุน (ภูมิภาค)'!H90+'งบรายจ่ายอื่น (ภูมิภาค)'!H90</f>
        <v>0</v>
      </c>
      <c r="I90" s="73">
        <f t="shared" si="65"/>
        <v>0</v>
      </c>
      <c r="J90" s="72">
        <f>'งบดำเนินงาน (ภูมิภาค)'!J90+'งบเงินอุดหนุน (ภูมิภาค)'!J90+'งบรายจ่ายอื่น (ภูมิภาค)'!J90</f>
        <v>26052258.890000001</v>
      </c>
      <c r="K90" s="73">
        <f t="shared" si="66"/>
        <v>87.362290622399158</v>
      </c>
      <c r="L90" s="74">
        <f t="shared" si="67"/>
        <v>26052258.890000001</v>
      </c>
      <c r="M90" s="73">
        <f t="shared" si="68"/>
        <v>87.362290622399158</v>
      </c>
      <c r="N90" s="74">
        <f t="shared" si="69"/>
        <v>3768684.1099999994</v>
      </c>
      <c r="O90" s="75">
        <f t="shared" si="70"/>
        <v>23856754.399999999</v>
      </c>
      <c r="P90" s="75">
        <f t="shared" si="71"/>
        <v>26838848.699999999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62"/>
        <v>#REF!</v>
      </c>
      <c r="V90" s="79" t="e">
        <f t="shared" si="63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f>'งบดำเนินงาน (ภูมิภาค)'!E91+'งบเงินอุดหนุน (ภูมิภาค)'!E91+'งบรายจ่ายอื่น (ภูมิภาค)'!E91</f>
        <v>9456152</v>
      </c>
      <c r="F91" s="72">
        <f>'งบดำเนินงาน (ภูมิภาค)'!F91+'งบเงินอุดหนุน (ภูมิภาค)'!F91+'งบรายจ่ายอื่น (ภูมิภาค)'!F91</f>
        <v>0</v>
      </c>
      <c r="G91" s="73">
        <f t="shared" si="64"/>
        <v>0</v>
      </c>
      <c r="H91" s="72">
        <f>'งบดำเนินงาน (ภูมิภาค)'!H91+'งบเงินอุดหนุน (ภูมิภาค)'!H91+'งบรายจ่ายอื่น (ภูมิภาค)'!H91</f>
        <v>0</v>
      </c>
      <c r="I91" s="73">
        <f t="shared" si="65"/>
        <v>0</v>
      </c>
      <c r="J91" s="72">
        <f>'งบดำเนินงาน (ภูมิภาค)'!J91+'งบเงินอุดหนุน (ภูมิภาค)'!J91+'งบรายจ่ายอื่น (ภูมิภาค)'!J91</f>
        <v>8801223.0800000001</v>
      </c>
      <c r="K91" s="73">
        <f t="shared" si="66"/>
        <v>93.074044072049603</v>
      </c>
      <c r="L91" s="74">
        <f t="shared" si="67"/>
        <v>8801223.0800000001</v>
      </c>
      <c r="M91" s="73">
        <f t="shared" si="68"/>
        <v>93.074044072049603</v>
      </c>
      <c r="N91" s="74">
        <f t="shared" si="69"/>
        <v>654928.91999999993</v>
      </c>
      <c r="O91" s="75">
        <f t="shared" si="70"/>
        <v>7564921.5999999996</v>
      </c>
      <c r="P91" s="75">
        <f t="shared" si="71"/>
        <v>8510536.8000000007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62"/>
        <v>#REF!</v>
      </c>
      <c r="V91" s="79" t="e">
        <f t="shared" si="63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f>'งบดำเนินงาน (ภูมิภาค)'!E92+'งบเงินอุดหนุน (ภูมิภาค)'!E92+'งบรายจ่ายอื่น (ภูมิภาค)'!E92</f>
        <v>38777252</v>
      </c>
      <c r="F92" s="72">
        <f>'งบดำเนินงาน (ภูมิภาค)'!F92+'งบเงินอุดหนุน (ภูมิภาค)'!F92+'งบรายจ่ายอื่น (ภูมิภาค)'!F92</f>
        <v>0</v>
      </c>
      <c r="G92" s="73">
        <f t="shared" si="64"/>
        <v>0</v>
      </c>
      <c r="H92" s="72">
        <f>'งบดำเนินงาน (ภูมิภาค)'!H92+'งบเงินอุดหนุน (ภูมิภาค)'!H92+'งบรายจ่ายอื่น (ภูมิภาค)'!H92</f>
        <v>0</v>
      </c>
      <c r="I92" s="73">
        <f t="shared" si="65"/>
        <v>0</v>
      </c>
      <c r="J92" s="72">
        <f>'งบดำเนินงาน (ภูมิภาค)'!J92+'งบเงินอุดหนุน (ภูมิภาค)'!J92+'งบรายจ่ายอื่น (ภูมิภาค)'!J92</f>
        <v>33178647.75</v>
      </c>
      <c r="K92" s="73">
        <f t="shared" si="66"/>
        <v>85.562142851174698</v>
      </c>
      <c r="L92" s="74">
        <f t="shared" si="67"/>
        <v>33178647.75</v>
      </c>
      <c r="M92" s="73">
        <f t="shared" si="68"/>
        <v>85.562142851174698</v>
      </c>
      <c r="N92" s="74">
        <f t="shared" si="69"/>
        <v>5598604.25</v>
      </c>
      <c r="O92" s="75">
        <f t="shared" si="70"/>
        <v>31021801.600000001</v>
      </c>
      <c r="P92" s="75">
        <f t="shared" si="71"/>
        <v>34899526.799999997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62"/>
        <v>#REF!</v>
      </c>
      <c r="V92" s="79" t="e">
        <f t="shared" si="63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f>'งบดำเนินงาน (ภูมิภาค)'!E93+'งบเงินอุดหนุน (ภูมิภาค)'!E93+'งบรายจ่ายอื่น (ภูมิภาค)'!E93</f>
        <v>34484916</v>
      </c>
      <c r="F93" s="72">
        <f>'งบดำเนินงาน (ภูมิภาค)'!F93+'งบเงินอุดหนุน (ภูมิภาค)'!F93+'งบรายจ่ายอื่น (ภูมิภาค)'!F93</f>
        <v>0</v>
      </c>
      <c r="G93" s="73">
        <f t="shared" si="64"/>
        <v>0</v>
      </c>
      <c r="H93" s="72">
        <f>'งบดำเนินงาน (ภูมิภาค)'!H93+'งบเงินอุดหนุน (ภูมิภาค)'!H93+'งบรายจ่ายอื่น (ภูมิภาค)'!H93</f>
        <v>0</v>
      </c>
      <c r="I93" s="73">
        <f t="shared" si="65"/>
        <v>0</v>
      </c>
      <c r="J93" s="72">
        <f>'งบดำเนินงาน (ภูมิภาค)'!J93+'งบเงินอุดหนุน (ภูมิภาค)'!J93+'งบรายจ่ายอื่น (ภูมิภาค)'!J93</f>
        <v>27125626.100000001</v>
      </c>
      <c r="K93" s="73">
        <f t="shared" si="66"/>
        <v>78.659394443646036</v>
      </c>
      <c r="L93" s="74">
        <f t="shared" si="67"/>
        <v>27125626.100000001</v>
      </c>
      <c r="M93" s="73">
        <f t="shared" si="68"/>
        <v>78.659394443646036</v>
      </c>
      <c r="N93" s="74">
        <f t="shared" si="69"/>
        <v>7359289.8999999985</v>
      </c>
      <c r="O93" s="75">
        <f t="shared" si="70"/>
        <v>27587932.800000001</v>
      </c>
      <c r="P93" s="75">
        <f t="shared" si="71"/>
        <v>31036424.399999999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62"/>
        <v>#REF!</v>
      </c>
      <c r="V93" s="79" t="e">
        <f t="shared" si="63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f>'งบดำเนินงาน (ภูมิภาค)'!E94+'งบเงินอุดหนุน (ภูมิภาค)'!E94+'งบรายจ่ายอื่น (ภูมิภาค)'!E94</f>
        <v>6799634</v>
      </c>
      <c r="F94" s="72">
        <f>'งบดำเนินงาน (ภูมิภาค)'!F94+'งบเงินอุดหนุน (ภูมิภาค)'!F94+'งบรายจ่ายอื่น (ภูมิภาค)'!F94</f>
        <v>0</v>
      </c>
      <c r="G94" s="73">
        <f t="shared" si="64"/>
        <v>0</v>
      </c>
      <c r="H94" s="72">
        <f>'งบดำเนินงาน (ภูมิภาค)'!H94+'งบเงินอุดหนุน (ภูมิภาค)'!H94+'งบรายจ่ายอื่น (ภูมิภาค)'!H94</f>
        <v>0</v>
      </c>
      <c r="I94" s="73">
        <f t="shared" si="65"/>
        <v>0</v>
      </c>
      <c r="J94" s="72">
        <f>'งบดำเนินงาน (ภูมิภาค)'!J94+'งบเงินอุดหนุน (ภูมิภาค)'!J94+'งบรายจ่ายอื่น (ภูมิภาค)'!J94</f>
        <v>4314886.07</v>
      </c>
      <c r="K94" s="73">
        <f t="shared" si="66"/>
        <v>63.457622424971703</v>
      </c>
      <c r="L94" s="74">
        <f t="shared" si="67"/>
        <v>4314886.07</v>
      </c>
      <c r="M94" s="73">
        <f t="shared" si="68"/>
        <v>63.457622424971703</v>
      </c>
      <c r="N94" s="74">
        <f t="shared" si="69"/>
        <v>2484747.9299999997</v>
      </c>
      <c r="O94" s="75">
        <f t="shared" si="70"/>
        <v>5439707.2000000002</v>
      </c>
      <c r="P94" s="75">
        <f t="shared" si="71"/>
        <v>6119670.5999999996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62"/>
        <v>#REF!</v>
      </c>
      <c r="V94" s="79" t="e">
        <f t="shared" si="63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f>'งบดำเนินงาน (ภูมิภาค)'!E95+'งบเงินอุดหนุน (ภูมิภาค)'!E95+'งบรายจ่ายอื่น (ภูมิภาค)'!E95</f>
        <v>30143686</v>
      </c>
      <c r="F95" s="72">
        <f>'งบดำเนินงาน (ภูมิภาค)'!F95+'งบเงินอุดหนุน (ภูมิภาค)'!F95+'งบรายจ่ายอื่น (ภูมิภาค)'!F95</f>
        <v>0</v>
      </c>
      <c r="G95" s="73">
        <f t="shared" si="64"/>
        <v>0</v>
      </c>
      <c r="H95" s="72">
        <f>'งบดำเนินงาน (ภูมิภาค)'!H95+'งบเงินอุดหนุน (ภูมิภาค)'!H95+'งบรายจ่ายอื่น (ภูมิภาค)'!H95</f>
        <v>0</v>
      </c>
      <c r="I95" s="73">
        <f t="shared" si="65"/>
        <v>0</v>
      </c>
      <c r="J95" s="72">
        <f>'งบดำเนินงาน (ภูมิภาค)'!J95+'งบเงินอุดหนุน (ภูมิภาค)'!J95+'งบรายจ่ายอื่น (ภูมิภาค)'!J95</f>
        <v>23872415.18</v>
      </c>
      <c r="K95" s="73">
        <f t="shared" si="66"/>
        <v>79.195408219154089</v>
      </c>
      <c r="L95" s="74">
        <f t="shared" si="67"/>
        <v>23872415.18</v>
      </c>
      <c r="M95" s="73">
        <f t="shared" si="68"/>
        <v>79.195408219154089</v>
      </c>
      <c r="N95" s="74">
        <f t="shared" si="69"/>
        <v>6271270.8200000003</v>
      </c>
      <c r="O95" s="75">
        <f t="shared" si="70"/>
        <v>24114948.800000001</v>
      </c>
      <c r="P95" s="75">
        <f t="shared" si="71"/>
        <v>27129317.399999999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62"/>
        <v>#REF!</v>
      </c>
      <c r="V95" s="79" t="e">
        <f t="shared" si="63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f>'งบดำเนินงาน (ภูมิภาค)'!E96+'งบเงินอุดหนุน (ภูมิภาค)'!E96+'งบรายจ่ายอื่น (ภูมิภาค)'!E96</f>
        <v>11490720</v>
      </c>
      <c r="F96" s="72">
        <f>'งบดำเนินงาน (ภูมิภาค)'!F96+'งบเงินอุดหนุน (ภูมิภาค)'!F96+'งบรายจ่ายอื่น (ภูมิภาค)'!F96</f>
        <v>0</v>
      </c>
      <c r="G96" s="73">
        <f t="shared" si="64"/>
        <v>0</v>
      </c>
      <c r="H96" s="72">
        <f>'งบดำเนินงาน (ภูมิภาค)'!H96+'งบเงินอุดหนุน (ภูมิภาค)'!H96+'งบรายจ่ายอื่น (ภูมิภาค)'!H96</f>
        <v>0</v>
      </c>
      <c r="I96" s="73">
        <f t="shared" si="65"/>
        <v>0</v>
      </c>
      <c r="J96" s="72">
        <f>'งบดำเนินงาน (ภูมิภาค)'!J96+'งบเงินอุดหนุน (ภูมิภาค)'!J96+'งบรายจ่ายอื่น (ภูมิภาค)'!J96</f>
        <v>8557641.6400000006</v>
      </c>
      <c r="K96" s="73">
        <f t="shared" si="66"/>
        <v>74.474372711196523</v>
      </c>
      <c r="L96" s="74">
        <f t="shared" si="67"/>
        <v>8557641.6400000006</v>
      </c>
      <c r="M96" s="73">
        <f t="shared" si="68"/>
        <v>74.474372711196523</v>
      </c>
      <c r="N96" s="74">
        <f t="shared" si="69"/>
        <v>2933078.3599999994</v>
      </c>
      <c r="O96" s="75">
        <f t="shared" si="70"/>
        <v>9192576</v>
      </c>
      <c r="P96" s="75">
        <f t="shared" si="71"/>
        <v>10341648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62"/>
        <v>#REF!</v>
      </c>
      <c r="V96" s="79" t="e">
        <f t="shared" si="63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f>'งบดำเนินงาน (ภูมิภาค)'!E97+'งบเงินอุดหนุน (ภูมิภาค)'!E97+'งบรายจ่ายอื่น (ภูมิภาค)'!E97</f>
        <v>11998153</v>
      </c>
      <c r="F97" s="72">
        <f>'งบดำเนินงาน (ภูมิภาค)'!F97+'งบเงินอุดหนุน (ภูมิภาค)'!F97+'งบรายจ่ายอื่น (ภูมิภาค)'!F97</f>
        <v>0</v>
      </c>
      <c r="G97" s="73">
        <f t="shared" si="64"/>
        <v>0</v>
      </c>
      <c r="H97" s="72">
        <f>'งบดำเนินงาน (ภูมิภาค)'!H97+'งบเงินอุดหนุน (ภูมิภาค)'!H97+'งบรายจ่ายอื่น (ภูมิภาค)'!H97</f>
        <v>0</v>
      </c>
      <c r="I97" s="73">
        <f t="shared" si="65"/>
        <v>0</v>
      </c>
      <c r="J97" s="72">
        <f>'งบดำเนินงาน (ภูมิภาค)'!J97+'งบเงินอุดหนุน (ภูมิภาค)'!J97+'งบรายจ่ายอื่น (ภูมิภาค)'!J97</f>
        <v>9548130.0299999993</v>
      </c>
      <c r="K97" s="73">
        <f t="shared" si="66"/>
        <v>79.579998938169894</v>
      </c>
      <c r="L97" s="74">
        <f t="shared" si="67"/>
        <v>9548130.0299999993</v>
      </c>
      <c r="M97" s="73">
        <f t="shared" si="68"/>
        <v>79.579998938169894</v>
      </c>
      <c r="N97" s="74">
        <f t="shared" si="69"/>
        <v>2450022.9700000007</v>
      </c>
      <c r="O97" s="75">
        <f t="shared" si="70"/>
        <v>9598522.4000000004</v>
      </c>
      <c r="P97" s="75">
        <f t="shared" si="71"/>
        <v>10798337.699999999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62"/>
        <v>#REF!</v>
      </c>
      <c r="V97" s="79" t="e">
        <f t="shared" si="63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f>'งบดำเนินงาน (ภูมิภาค)'!E98+'งบเงินอุดหนุน (ภูมิภาค)'!E98+'งบรายจ่ายอื่น (ภูมิภาค)'!E98</f>
        <v>36637462</v>
      </c>
      <c r="F98" s="72">
        <f>'งบดำเนินงาน (ภูมิภาค)'!F98+'งบเงินอุดหนุน (ภูมิภาค)'!F98+'งบรายจ่ายอื่น (ภูมิภาค)'!F98</f>
        <v>0</v>
      </c>
      <c r="G98" s="73">
        <f t="shared" si="64"/>
        <v>0</v>
      </c>
      <c r="H98" s="72">
        <f>'งบดำเนินงาน (ภูมิภาค)'!H98+'งบเงินอุดหนุน (ภูมิภาค)'!H98+'งบรายจ่ายอื่น (ภูมิภาค)'!H98</f>
        <v>0</v>
      </c>
      <c r="I98" s="73">
        <f t="shared" si="65"/>
        <v>0</v>
      </c>
      <c r="J98" s="72">
        <f>'งบดำเนินงาน (ภูมิภาค)'!J98+'งบเงินอุดหนุน (ภูมิภาค)'!J98+'งบรายจ่ายอื่น (ภูมิภาค)'!J98</f>
        <v>26489224.370000001</v>
      </c>
      <c r="K98" s="73">
        <f t="shared" si="66"/>
        <v>72.300926221363255</v>
      </c>
      <c r="L98" s="74">
        <f t="shared" si="67"/>
        <v>26489224.370000001</v>
      </c>
      <c r="M98" s="73">
        <f t="shared" si="68"/>
        <v>72.300926221363255</v>
      </c>
      <c r="N98" s="74">
        <f t="shared" si="69"/>
        <v>10148237.629999999</v>
      </c>
      <c r="O98" s="75">
        <f t="shared" si="70"/>
        <v>29309969.600000001</v>
      </c>
      <c r="P98" s="75">
        <f t="shared" si="71"/>
        <v>32973715.800000001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62"/>
        <v>#REF!</v>
      </c>
      <c r="V98" s="79" t="e">
        <f t="shared" si="63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f>'งบดำเนินงาน (ภูมิภาค)'!E99+'งบเงินอุดหนุน (ภูมิภาค)'!E99+'งบรายจ่ายอื่น (ภูมิภาค)'!E99</f>
        <v>19308343</v>
      </c>
      <c r="F99" s="72">
        <f>'งบดำเนินงาน (ภูมิภาค)'!F99+'งบเงินอุดหนุน (ภูมิภาค)'!F99+'งบรายจ่ายอื่น (ภูมิภาค)'!F99</f>
        <v>0</v>
      </c>
      <c r="G99" s="73">
        <f t="shared" si="64"/>
        <v>0</v>
      </c>
      <c r="H99" s="72">
        <f>'งบดำเนินงาน (ภูมิภาค)'!H99+'งบเงินอุดหนุน (ภูมิภาค)'!H99+'งบรายจ่ายอื่น (ภูมิภาค)'!H99</f>
        <v>0</v>
      </c>
      <c r="I99" s="73">
        <f t="shared" si="65"/>
        <v>0</v>
      </c>
      <c r="J99" s="72">
        <f>'งบดำเนินงาน (ภูมิภาค)'!J99+'งบเงินอุดหนุน (ภูมิภาค)'!J99+'งบรายจ่ายอื่น (ภูมิภาค)'!J99</f>
        <v>12548550.300000001</v>
      </c>
      <c r="K99" s="73">
        <f t="shared" si="66"/>
        <v>64.990301342792606</v>
      </c>
      <c r="L99" s="74">
        <f t="shared" si="67"/>
        <v>12548550.300000001</v>
      </c>
      <c r="M99" s="73">
        <f t="shared" si="68"/>
        <v>64.990301342792606</v>
      </c>
      <c r="N99" s="74">
        <f t="shared" si="69"/>
        <v>6759792.6999999993</v>
      </c>
      <c r="O99" s="75">
        <f t="shared" si="70"/>
        <v>15446674.4</v>
      </c>
      <c r="P99" s="75">
        <f t="shared" si="71"/>
        <v>17377508.699999999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62"/>
        <v>#REF!</v>
      </c>
      <c r="V99" s="79" t="e">
        <f t="shared" si="63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f>'งบดำเนินงาน (ภูมิภาค)'!E100+'งบเงินอุดหนุน (ภูมิภาค)'!E100+'งบรายจ่ายอื่น (ภูมิภาค)'!E100</f>
        <v>25046325</v>
      </c>
      <c r="F100" s="72">
        <f>'งบดำเนินงาน (ภูมิภาค)'!F100+'งบเงินอุดหนุน (ภูมิภาค)'!F100+'งบรายจ่ายอื่น (ภูมิภาค)'!F100</f>
        <v>0</v>
      </c>
      <c r="G100" s="73">
        <f t="shared" si="64"/>
        <v>0</v>
      </c>
      <c r="H100" s="72">
        <f>'งบดำเนินงาน (ภูมิภาค)'!H100+'งบเงินอุดหนุน (ภูมิภาค)'!H100+'งบรายจ่ายอื่น (ภูมิภาค)'!H100</f>
        <v>0</v>
      </c>
      <c r="I100" s="73">
        <f t="shared" si="65"/>
        <v>0</v>
      </c>
      <c r="J100" s="72">
        <f>'งบดำเนินงาน (ภูมิภาค)'!J100+'งบเงินอุดหนุน (ภูมิภาค)'!J100+'งบรายจ่ายอื่น (ภูมิภาค)'!J100</f>
        <v>19302783.280000001</v>
      </c>
      <c r="K100" s="73">
        <f t="shared" si="66"/>
        <v>77.068325512824742</v>
      </c>
      <c r="L100" s="74">
        <f t="shared" si="67"/>
        <v>19302783.280000001</v>
      </c>
      <c r="M100" s="73">
        <f t="shared" si="68"/>
        <v>77.068325512824742</v>
      </c>
      <c r="N100" s="74">
        <f t="shared" si="69"/>
        <v>5743541.7199999988</v>
      </c>
      <c r="O100" s="75">
        <f t="shared" si="70"/>
        <v>20037060</v>
      </c>
      <c r="P100" s="75">
        <f t="shared" si="71"/>
        <v>22541692.5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62"/>
        <v>#REF!</v>
      </c>
      <c r="V100" s="79" t="e">
        <f t="shared" si="63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f>'งบดำเนินงาน (ภูมิภาค)'!E101+'งบเงินอุดหนุน (ภูมิภาค)'!E101+'งบรายจ่ายอื่น (ภูมิภาค)'!E101</f>
        <v>9211225</v>
      </c>
      <c r="F101" s="72">
        <f>'งบดำเนินงาน (ภูมิภาค)'!F101+'งบเงินอุดหนุน (ภูมิภาค)'!F101+'งบรายจ่ายอื่น (ภูมิภาค)'!F101</f>
        <v>0</v>
      </c>
      <c r="G101" s="73">
        <f t="shared" si="64"/>
        <v>0</v>
      </c>
      <c r="H101" s="72">
        <f>'งบดำเนินงาน (ภูมิภาค)'!H101+'งบเงินอุดหนุน (ภูมิภาค)'!H101+'งบรายจ่ายอื่น (ภูมิภาค)'!H101</f>
        <v>0</v>
      </c>
      <c r="I101" s="73">
        <f t="shared" si="65"/>
        <v>0</v>
      </c>
      <c r="J101" s="72">
        <f>'งบดำเนินงาน (ภูมิภาค)'!J101+'งบเงินอุดหนุน (ภูมิภาค)'!J101+'งบรายจ่ายอื่น (ภูมิภาค)'!J101</f>
        <v>9053647.5199999996</v>
      </c>
      <c r="K101" s="73">
        <f t="shared" si="66"/>
        <v>98.289288558253645</v>
      </c>
      <c r="L101" s="74">
        <f t="shared" si="67"/>
        <v>9053647.5199999996</v>
      </c>
      <c r="M101" s="73">
        <f t="shared" si="68"/>
        <v>98.289288558253645</v>
      </c>
      <c r="N101" s="74">
        <f t="shared" si="69"/>
        <v>157577.48000000045</v>
      </c>
      <c r="O101" s="75">
        <f t="shared" si="70"/>
        <v>7368980</v>
      </c>
      <c r="P101" s="75">
        <f t="shared" si="71"/>
        <v>8290102.5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62"/>
        <v>#REF!</v>
      </c>
      <c r="V101" s="79" t="e">
        <f t="shared" si="63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f>'งบดำเนินงาน (ภูมิภาค)'!E102+'งบเงินอุดหนุน (ภูมิภาค)'!E102+'งบรายจ่ายอื่น (ภูมิภาค)'!E102</f>
        <v>14989478</v>
      </c>
      <c r="F102" s="72">
        <f>'งบดำเนินงาน (ภูมิภาค)'!F102+'งบเงินอุดหนุน (ภูมิภาค)'!F102+'งบรายจ่ายอื่น (ภูมิภาค)'!F102</f>
        <v>0</v>
      </c>
      <c r="G102" s="73">
        <f t="shared" si="64"/>
        <v>0</v>
      </c>
      <c r="H102" s="72">
        <f>'งบดำเนินงาน (ภูมิภาค)'!H102+'งบเงินอุดหนุน (ภูมิภาค)'!H102+'งบรายจ่ายอื่น (ภูมิภาค)'!H102</f>
        <v>0</v>
      </c>
      <c r="I102" s="73">
        <f t="shared" si="65"/>
        <v>0</v>
      </c>
      <c r="J102" s="72">
        <f>'งบดำเนินงาน (ภูมิภาค)'!J102+'งบเงินอุดหนุน (ภูมิภาค)'!J102+'งบรายจ่ายอื่น (ภูมิภาค)'!J102</f>
        <v>11984654.039999999</v>
      </c>
      <c r="K102" s="73">
        <f t="shared" si="66"/>
        <v>79.953778510499163</v>
      </c>
      <c r="L102" s="74">
        <f t="shared" si="67"/>
        <v>11984654.039999999</v>
      </c>
      <c r="M102" s="73">
        <f t="shared" si="68"/>
        <v>79.953778510499163</v>
      </c>
      <c r="N102" s="74">
        <f t="shared" si="69"/>
        <v>3004823.9600000009</v>
      </c>
      <c r="O102" s="75">
        <f t="shared" si="70"/>
        <v>11991582.4</v>
      </c>
      <c r="P102" s="75">
        <f t="shared" si="71"/>
        <v>13490530.199999999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62"/>
        <v>#REF!</v>
      </c>
      <c r="V102" s="79" t="e">
        <f t="shared" si="63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f>'งบดำเนินงาน (ภูมิภาค)'!E103+'งบเงินอุดหนุน (ภูมิภาค)'!E103+'งบรายจ่ายอื่น (ภูมิภาค)'!E103</f>
        <v>11017490</v>
      </c>
      <c r="F103" s="72">
        <f>'งบดำเนินงาน (ภูมิภาค)'!F103+'งบเงินอุดหนุน (ภูมิภาค)'!F103+'งบรายจ่ายอื่น (ภูมิภาค)'!F103</f>
        <v>0</v>
      </c>
      <c r="G103" s="73">
        <f t="shared" si="64"/>
        <v>0</v>
      </c>
      <c r="H103" s="72">
        <f>'งบดำเนินงาน (ภูมิภาค)'!H103+'งบเงินอุดหนุน (ภูมิภาค)'!H103+'งบรายจ่ายอื่น (ภูมิภาค)'!H103</f>
        <v>0</v>
      </c>
      <c r="I103" s="73">
        <f t="shared" si="65"/>
        <v>0</v>
      </c>
      <c r="J103" s="72">
        <f>'งบดำเนินงาน (ภูมิภาค)'!J103+'งบเงินอุดหนุน (ภูมิภาค)'!J103+'งบรายจ่ายอื่น (ภูมิภาค)'!J103</f>
        <v>10013958.34</v>
      </c>
      <c r="K103" s="73">
        <f t="shared" si="66"/>
        <v>90.891467475804376</v>
      </c>
      <c r="L103" s="74">
        <f t="shared" si="67"/>
        <v>10013958.34</v>
      </c>
      <c r="M103" s="73">
        <f t="shared" si="68"/>
        <v>90.891467475804376</v>
      </c>
      <c r="N103" s="74">
        <f t="shared" si="69"/>
        <v>1003531.6600000001</v>
      </c>
      <c r="O103" s="75">
        <f t="shared" si="70"/>
        <v>8813992</v>
      </c>
      <c r="P103" s="75">
        <f t="shared" si="71"/>
        <v>9915741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62"/>
        <v>#REF!</v>
      </c>
      <c r="V103" s="79" t="e">
        <f t="shared" si="63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f>'งบดำเนินงาน (ภูมิภาค)'!E104+'งบเงินอุดหนุน (ภูมิภาค)'!E104+'งบรายจ่ายอื่น (ภูมิภาค)'!E104</f>
        <v>859000</v>
      </c>
      <c r="F104" s="72">
        <f>'งบดำเนินงาน (ภูมิภาค)'!F104+'งบเงินอุดหนุน (ภูมิภาค)'!F104+'งบรายจ่ายอื่น (ภูมิภาค)'!F104</f>
        <v>0</v>
      </c>
      <c r="G104" s="73">
        <f t="shared" si="64"/>
        <v>0</v>
      </c>
      <c r="H104" s="72">
        <f>'งบดำเนินงาน (ภูมิภาค)'!H104+'งบเงินอุดหนุน (ภูมิภาค)'!H104+'งบรายจ่ายอื่น (ภูมิภาค)'!H104</f>
        <v>0</v>
      </c>
      <c r="I104" s="73">
        <f t="shared" si="65"/>
        <v>0</v>
      </c>
      <c r="J104" s="72">
        <f>'งบดำเนินงาน (ภูมิภาค)'!J104+'งบเงินอุดหนุน (ภูมิภาค)'!J104+'งบรายจ่ายอื่น (ภูมิภาค)'!J104</f>
        <v>605694.52</v>
      </c>
      <c r="K104" s="73">
        <f t="shared" si="66"/>
        <v>70.511585564610016</v>
      </c>
      <c r="L104" s="74">
        <f t="shared" si="67"/>
        <v>605694.52</v>
      </c>
      <c r="M104" s="73">
        <f t="shared" si="68"/>
        <v>70.511585564610016</v>
      </c>
      <c r="N104" s="74">
        <f t="shared" si="69"/>
        <v>253305.47999999998</v>
      </c>
      <c r="O104" s="75">
        <f t="shared" si="70"/>
        <v>687200</v>
      </c>
      <c r="P104" s="75">
        <f t="shared" si="71"/>
        <v>773100</v>
      </c>
      <c r="Q104" s="74" t="e">
        <f>+#REF!+#REF!+#REF!</f>
        <v>#REF!</v>
      </c>
      <c r="R104" s="74"/>
      <c r="S104" s="77"/>
      <c r="T104" s="78"/>
      <c r="U104" s="79" t="e">
        <f t="shared" si="62"/>
        <v>#REF!</v>
      </c>
      <c r="V104" s="79" t="e">
        <f t="shared" si="63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568919643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454935704.40999991</v>
      </c>
      <c r="K105" s="65">
        <f>IF(J105=0,0,J105/$E105*100)</f>
        <v>79.964843894482982</v>
      </c>
      <c r="L105" s="64">
        <f>SUM(L106:L129)</f>
        <v>454935704.40999991</v>
      </c>
      <c r="M105" s="65">
        <f>IF(L105=0,0,L105/$E105*100)</f>
        <v>79.964843894482982</v>
      </c>
      <c r="N105" s="64">
        <f>SUM(N106:N129)</f>
        <v>113983938.58999999</v>
      </c>
      <c r="O105" s="66">
        <f>E105*80/100</f>
        <v>455135714.39999998</v>
      </c>
      <c r="P105" s="66">
        <f>E105*90/100</f>
        <v>512027678.69999999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f>'งบดำเนินงาน (ภูมิภาค)'!E106+'งบเงินอุดหนุน (ภูมิภาค)'!E106+'งบรายจ่ายอื่น (ภูมิภาค)'!E106</f>
        <v>31248680</v>
      </c>
      <c r="F106" s="72">
        <f>'งบดำเนินงาน (ภูมิภาค)'!F106+'งบเงินอุดหนุน (ภูมิภาค)'!F106+'งบรายจ่ายอื่น (ภูมิภาค)'!F106</f>
        <v>0</v>
      </c>
      <c r="G106" s="73">
        <f t="shared" ref="G106:G129" si="73">IF(F106=0,0,F106/$E106*100)</f>
        <v>0</v>
      </c>
      <c r="H106" s="72">
        <f>'งบดำเนินงาน (ภูมิภาค)'!H106+'งบเงินอุดหนุน (ภูมิภาค)'!H106+'งบรายจ่ายอื่น (ภูมิภาค)'!H106</f>
        <v>0</v>
      </c>
      <c r="I106" s="73">
        <f t="shared" ref="I106:I129" si="74">IF(H106=0,0,H106/$E106*100)</f>
        <v>0</v>
      </c>
      <c r="J106" s="72">
        <f>'งบดำเนินงาน (ภูมิภาค)'!J106+'งบเงินอุดหนุน (ภูมิภาค)'!J106+'งบรายจ่ายอื่น (ภูมิภาค)'!J106</f>
        <v>23437437.530000001</v>
      </c>
      <c r="K106" s="73">
        <f t="shared" ref="K106:K129" si="75">IF(J106=0,0,J106/$E106*100)</f>
        <v>75.002968221377671</v>
      </c>
      <c r="L106" s="74">
        <f t="shared" ref="L106:L129" si="76">F106+H106+J106</f>
        <v>23437437.530000001</v>
      </c>
      <c r="M106" s="73">
        <f t="shared" ref="M106:M129" si="77">IF(L106=0,0,L106/$E106*100)</f>
        <v>75.002968221377671</v>
      </c>
      <c r="N106" s="74">
        <f t="shared" ref="N106:N129" si="78">E106-F106-H106-J106</f>
        <v>7811242.4699999988</v>
      </c>
      <c r="O106" s="75">
        <f t="shared" ref="O106:O129" si="79">E106*80/100</f>
        <v>24998944</v>
      </c>
      <c r="P106" s="75">
        <f t="shared" ref="P106:P129" si="80">E106*90/100</f>
        <v>28123812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62"/>
        <v>#REF!</v>
      </c>
      <c r="V106" s="79" t="e">
        <f t="shared" si="63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f>'งบดำเนินงาน (ภูมิภาค)'!E107+'งบเงินอุดหนุน (ภูมิภาค)'!E107+'งบรายจ่ายอื่น (ภูมิภาค)'!E107</f>
        <v>21271524</v>
      </c>
      <c r="F107" s="72">
        <f>'งบดำเนินงาน (ภูมิภาค)'!F107+'งบเงินอุดหนุน (ภูมิภาค)'!F107+'งบรายจ่ายอื่น (ภูมิภาค)'!F107</f>
        <v>0</v>
      </c>
      <c r="G107" s="73">
        <f t="shared" si="73"/>
        <v>0</v>
      </c>
      <c r="H107" s="72">
        <f>'งบดำเนินงาน (ภูมิภาค)'!H107+'งบเงินอุดหนุน (ภูมิภาค)'!H107+'งบรายจ่ายอื่น (ภูมิภาค)'!H107</f>
        <v>0</v>
      </c>
      <c r="I107" s="73">
        <f t="shared" si="74"/>
        <v>0</v>
      </c>
      <c r="J107" s="72">
        <f>'งบดำเนินงาน (ภูมิภาค)'!J107+'งบเงินอุดหนุน (ภูมิภาค)'!J107+'งบรายจ่ายอื่น (ภูมิภาค)'!J107</f>
        <v>19514888.41</v>
      </c>
      <c r="K107" s="73">
        <f t="shared" si="75"/>
        <v>91.741844213888953</v>
      </c>
      <c r="L107" s="74">
        <f t="shared" si="76"/>
        <v>19514888.41</v>
      </c>
      <c r="M107" s="73">
        <f t="shared" si="77"/>
        <v>91.741844213888953</v>
      </c>
      <c r="N107" s="74">
        <f t="shared" si="78"/>
        <v>1756635.5899999999</v>
      </c>
      <c r="O107" s="75">
        <f t="shared" si="79"/>
        <v>17017219.199999999</v>
      </c>
      <c r="P107" s="75">
        <f t="shared" si="80"/>
        <v>19144371.600000001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62"/>
        <v>#REF!</v>
      </c>
      <c r="V107" s="79" t="e">
        <f t="shared" si="63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f>'งบดำเนินงาน (ภูมิภาค)'!E108+'งบเงินอุดหนุน (ภูมิภาค)'!E108+'งบรายจ่ายอื่น (ภูมิภาค)'!E108</f>
        <v>8311339</v>
      </c>
      <c r="F108" s="72">
        <f>'งบดำเนินงาน (ภูมิภาค)'!F108+'งบเงินอุดหนุน (ภูมิภาค)'!F108+'งบรายจ่ายอื่น (ภูมิภาค)'!F108</f>
        <v>0</v>
      </c>
      <c r="G108" s="73">
        <f t="shared" ref="G108" si="81">IF(F108=0,0,F108/$E108*100)</f>
        <v>0</v>
      </c>
      <c r="H108" s="72">
        <f>'งบดำเนินงาน (ภูมิภาค)'!H108+'งบเงินอุดหนุน (ภูมิภาค)'!H108+'งบรายจ่ายอื่น (ภูมิภาค)'!H108</f>
        <v>0</v>
      </c>
      <c r="I108" s="73">
        <f t="shared" ref="I108" si="82">IF(H108=0,0,H108/$E108*100)</f>
        <v>0</v>
      </c>
      <c r="J108" s="72">
        <f>'งบดำเนินงาน (ภูมิภาค)'!J108+'งบเงินอุดหนุน (ภูมิภาค)'!J108+'งบรายจ่ายอื่น (ภูมิภาค)'!J108</f>
        <v>5024877.43</v>
      </c>
      <c r="K108" s="73">
        <f t="shared" ref="K108" si="83">IF(J108=0,0,J108/$E108*100)</f>
        <v>60.458097425697588</v>
      </c>
      <c r="L108" s="74">
        <f t="shared" si="76"/>
        <v>5024877.43</v>
      </c>
      <c r="M108" s="73">
        <f t="shared" ref="M108" si="84">IF(L108=0,0,L108/$E108*100)</f>
        <v>60.458097425697588</v>
      </c>
      <c r="N108" s="74">
        <f t="shared" ref="N108" si="85">E108-F108-H108-J108</f>
        <v>3286461.5700000003</v>
      </c>
      <c r="O108" s="75">
        <f t="shared" ref="O108" si="86">E108*80/100</f>
        <v>6649071.2000000002</v>
      </c>
      <c r="P108" s="75">
        <f t="shared" ref="P108" si="87">E108*90/100</f>
        <v>7480205.0999999996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88">SUM(Q108:T108)</f>
        <v>#REF!</v>
      </c>
      <c r="V108" s="79" t="e">
        <f t="shared" ref="V108" si="89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f>'งบดำเนินงาน (ภูมิภาค)'!E109+'งบเงินอุดหนุน (ภูมิภาค)'!E109+'งบรายจ่ายอื่น (ภูมิภาค)'!E109</f>
        <v>44479595</v>
      </c>
      <c r="F109" s="72">
        <f>'งบดำเนินงาน (ภูมิภาค)'!F109+'งบเงินอุดหนุน (ภูมิภาค)'!F109+'งบรายจ่ายอื่น (ภูมิภาค)'!F109</f>
        <v>0</v>
      </c>
      <c r="G109" s="73">
        <f t="shared" si="73"/>
        <v>0</v>
      </c>
      <c r="H109" s="72">
        <f>'งบดำเนินงาน (ภูมิภาค)'!H109+'งบเงินอุดหนุน (ภูมิภาค)'!H109+'งบรายจ่ายอื่น (ภูมิภาค)'!H109</f>
        <v>0</v>
      </c>
      <c r="I109" s="73">
        <f t="shared" si="74"/>
        <v>0</v>
      </c>
      <c r="J109" s="72">
        <f>'งบดำเนินงาน (ภูมิภาค)'!J109+'งบเงินอุดหนุน (ภูมิภาค)'!J109+'งบรายจ่ายอื่น (ภูมิภาค)'!J109</f>
        <v>36619009.630000003</v>
      </c>
      <c r="K109" s="73">
        <f t="shared" si="75"/>
        <v>82.32765975049908</v>
      </c>
      <c r="L109" s="74">
        <f t="shared" si="76"/>
        <v>36619009.630000003</v>
      </c>
      <c r="M109" s="73">
        <f t="shared" si="77"/>
        <v>82.32765975049908</v>
      </c>
      <c r="N109" s="74">
        <f t="shared" si="78"/>
        <v>7860585.3699999973</v>
      </c>
      <c r="O109" s="75">
        <f t="shared" si="79"/>
        <v>35583676</v>
      </c>
      <c r="P109" s="75">
        <f t="shared" si="80"/>
        <v>40031635.5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62"/>
        <v>#REF!</v>
      </c>
      <c r="V109" s="79" t="e">
        <f t="shared" si="63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f>'งบดำเนินงาน (ภูมิภาค)'!E110+'งบเงินอุดหนุน (ภูมิภาค)'!E110+'งบรายจ่ายอื่น (ภูมิภาค)'!E110</f>
        <v>61705255</v>
      </c>
      <c r="F110" s="72">
        <f>'งบดำเนินงาน (ภูมิภาค)'!F110+'งบเงินอุดหนุน (ภูมิภาค)'!F110+'งบรายจ่ายอื่น (ภูมิภาค)'!F110</f>
        <v>0</v>
      </c>
      <c r="G110" s="73">
        <f t="shared" si="73"/>
        <v>0</v>
      </c>
      <c r="H110" s="72">
        <f>'งบดำเนินงาน (ภูมิภาค)'!H110+'งบเงินอุดหนุน (ภูมิภาค)'!H110+'งบรายจ่ายอื่น (ภูมิภาค)'!H110</f>
        <v>0</v>
      </c>
      <c r="I110" s="73">
        <f t="shared" si="74"/>
        <v>0</v>
      </c>
      <c r="J110" s="72">
        <f>'งบดำเนินงาน (ภูมิภาค)'!J110+'งบเงินอุดหนุน (ภูมิภาค)'!J110+'งบรายจ่ายอื่น (ภูมิภาค)'!J110</f>
        <v>49452377.130000003</v>
      </c>
      <c r="K110" s="73">
        <f t="shared" si="75"/>
        <v>80.142894037144814</v>
      </c>
      <c r="L110" s="74">
        <f t="shared" si="76"/>
        <v>49452377.130000003</v>
      </c>
      <c r="M110" s="73">
        <f t="shared" si="77"/>
        <v>80.142894037144814</v>
      </c>
      <c r="N110" s="74">
        <f t="shared" si="78"/>
        <v>12252877.869999997</v>
      </c>
      <c r="O110" s="75">
        <f t="shared" si="79"/>
        <v>49364204</v>
      </c>
      <c r="P110" s="75">
        <f t="shared" si="80"/>
        <v>55534729.5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62"/>
        <v>#REF!</v>
      </c>
      <c r="V110" s="79" t="e">
        <f t="shared" si="63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f>'งบดำเนินงาน (ภูมิภาค)'!E111+'งบเงินอุดหนุน (ภูมิภาค)'!E111+'งบรายจ่ายอื่น (ภูมิภาค)'!E111</f>
        <v>14460399</v>
      </c>
      <c r="F111" s="72">
        <f>'งบดำเนินงาน (ภูมิภาค)'!F111+'งบเงินอุดหนุน (ภูมิภาค)'!F111+'งบรายจ่ายอื่น (ภูมิภาค)'!F111</f>
        <v>0</v>
      </c>
      <c r="G111" s="73">
        <f t="shared" ref="G111" si="90">IF(F111=0,0,F111/$E111*100)</f>
        <v>0</v>
      </c>
      <c r="H111" s="72">
        <f>'งบดำเนินงาน (ภูมิภาค)'!H111+'งบเงินอุดหนุน (ภูมิภาค)'!H111+'งบรายจ่ายอื่น (ภูมิภาค)'!H111</f>
        <v>0</v>
      </c>
      <c r="I111" s="73">
        <f t="shared" ref="I111" si="91">IF(H111=0,0,H111/$E111*100)</f>
        <v>0</v>
      </c>
      <c r="J111" s="72">
        <f>'งบดำเนินงาน (ภูมิภาค)'!J111+'งบเงินอุดหนุน (ภูมิภาค)'!J111+'งบรายจ่ายอื่น (ภูมิภาค)'!J111</f>
        <v>12448918</v>
      </c>
      <c r="K111" s="73">
        <f t="shared" ref="K111" si="92">IF(J111=0,0,J111/$E111*100)</f>
        <v>86.089726846403053</v>
      </c>
      <c r="L111" s="74">
        <f t="shared" si="76"/>
        <v>12448918</v>
      </c>
      <c r="M111" s="73">
        <f t="shared" ref="M111" si="93">IF(L111=0,0,L111/$E111*100)</f>
        <v>86.089726846403053</v>
      </c>
      <c r="N111" s="74">
        <f t="shared" ref="N111" si="94">E111-F111-H111-J111</f>
        <v>2011481</v>
      </c>
      <c r="O111" s="75">
        <f t="shared" ref="O111" si="95">E111*80/100</f>
        <v>11568319.199999999</v>
      </c>
      <c r="P111" s="75">
        <f t="shared" ref="P111" si="96">E111*90/100</f>
        <v>13014359.1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97">SUM(Q111:T111)</f>
        <v>#REF!</v>
      </c>
      <c r="V111" s="79" t="e">
        <f t="shared" ref="V111" si="98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f>'งบดำเนินงาน (ภูมิภาค)'!E112+'งบเงินอุดหนุน (ภูมิภาค)'!E112+'งบรายจ่ายอื่น (ภูมิภาค)'!E112</f>
        <v>19905176</v>
      </c>
      <c r="F112" s="72">
        <f>'งบดำเนินงาน (ภูมิภาค)'!F112+'งบเงินอุดหนุน (ภูมิภาค)'!F112+'งบรายจ่ายอื่น (ภูมิภาค)'!F112</f>
        <v>0</v>
      </c>
      <c r="G112" s="73">
        <f t="shared" si="73"/>
        <v>0</v>
      </c>
      <c r="H112" s="72">
        <f>'งบดำเนินงาน (ภูมิภาค)'!H112+'งบเงินอุดหนุน (ภูมิภาค)'!H112+'งบรายจ่ายอื่น (ภูมิภาค)'!H112</f>
        <v>0</v>
      </c>
      <c r="I112" s="73">
        <f t="shared" si="74"/>
        <v>0</v>
      </c>
      <c r="J112" s="72">
        <f>'งบดำเนินงาน (ภูมิภาค)'!J112+'งบเงินอุดหนุน (ภูมิภาค)'!J112+'งบรายจ่ายอื่น (ภูมิภาค)'!J112</f>
        <v>15678767.439999999</v>
      </c>
      <c r="K112" s="73">
        <f t="shared" si="75"/>
        <v>78.76728866903764</v>
      </c>
      <c r="L112" s="74">
        <f t="shared" si="76"/>
        <v>15678767.439999999</v>
      </c>
      <c r="M112" s="73">
        <f t="shared" si="77"/>
        <v>78.76728866903764</v>
      </c>
      <c r="N112" s="74">
        <f t="shared" si="78"/>
        <v>4226408.5600000005</v>
      </c>
      <c r="O112" s="75">
        <f t="shared" si="79"/>
        <v>15924140.800000001</v>
      </c>
      <c r="P112" s="75">
        <f t="shared" si="80"/>
        <v>17914658.399999999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62"/>
        <v>#REF!</v>
      </c>
      <c r="V112" s="79" t="e">
        <f t="shared" si="63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f>'งบดำเนินงาน (ภูมิภาค)'!E113+'งบเงินอุดหนุน (ภูมิภาค)'!E113+'งบรายจ่ายอื่น (ภูมิภาค)'!E113</f>
        <v>31213316</v>
      </c>
      <c r="F113" s="72">
        <f>'งบดำเนินงาน (ภูมิภาค)'!F113+'งบเงินอุดหนุน (ภูมิภาค)'!F113+'งบรายจ่ายอื่น (ภูมิภาค)'!F113</f>
        <v>0</v>
      </c>
      <c r="G113" s="73">
        <f t="shared" si="73"/>
        <v>0</v>
      </c>
      <c r="H113" s="72">
        <f>'งบดำเนินงาน (ภูมิภาค)'!H113+'งบเงินอุดหนุน (ภูมิภาค)'!H113+'งบรายจ่ายอื่น (ภูมิภาค)'!H113</f>
        <v>0</v>
      </c>
      <c r="I113" s="73">
        <f t="shared" si="74"/>
        <v>0</v>
      </c>
      <c r="J113" s="72">
        <f>'งบดำเนินงาน (ภูมิภาค)'!J113+'งบเงินอุดหนุน (ภูมิภาค)'!J113+'งบรายจ่ายอื่น (ภูมิภาค)'!J113</f>
        <v>25755918.879999999</v>
      </c>
      <c r="K113" s="73">
        <f t="shared" si="75"/>
        <v>82.515804728981692</v>
      </c>
      <c r="L113" s="74">
        <f t="shared" si="76"/>
        <v>25755918.879999999</v>
      </c>
      <c r="M113" s="73">
        <f t="shared" si="77"/>
        <v>82.515804728981692</v>
      </c>
      <c r="N113" s="74">
        <f t="shared" si="78"/>
        <v>5457397.120000001</v>
      </c>
      <c r="O113" s="75">
        <f t="shared" si="79"/>
        <v>24970652.800000001</v>
      </c>
      <c r="P113" s="75">
        <f t="shared" si="80"/>
        <v>28091984.399999999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62"/>
        <v>#REF!</v>
      </c>
      <c r="V113" s="79" t="e">
        <f t="shared" si="63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f>'งบดำเนินงาน (ภูมิภาค)'!E114+'งบเงินอุดหนุน (ภูมิภาค)'!E114+'งบรายจ่ายอื่น (ภูมิภาค)'!E114</f>
        <v>9825995</v>
      </c>
      <c r="F114" s="72">
        <f>'งบดำเนินงาน (ภูมิภาค)'!F114+'งบเงินอุดหนุน (ภูมิภาค)'!F114+'งบรายจ่ายอื่น (ภูมิภาค)'!F114</f>
        <v>0</v>
      </c>
      <c r="G114" s="73">
        <f t="shared" ref="G114" si="99">IF(F114=0,0,F114/$E114*100)</f>
        <v>0</v>
      </c>
      <c r="H114" s="72">
        <f>'งบดำเนินงาน (ภูมิภาค)'!H114+'งบเงินอุดหนุน (ภูมิภาค)'!H114+'งบรายจ่ายอื่น (ภูมิภาค)'!H114</f>
        <v>0</v>
      </c>
      <c r="I114" s="73">
        <f t="shared" ref="I114" si="100">IF(H114=0,0,H114/$E114*100)</f>
        <v>0</v>
      </c>
      <c r="J114" s="72">
        <f>'งบดำเนินงาน (ภูมิภาค)'!J114+'งบเงินอุดหนุน (ภูมิภาค)'!J114+'งบรายจ่ายอื่น (ภูมิภาค)'!J114</f>
        <v>7015125.8899999997</v>
      </c>
      <c r="K114" s="73">
        <f t="shared" ref="K114" si="101">IF(J114=0,0,J114/$E114*100)</f>
        <v>71.393542231600975</v>
      </c>
      <c r="L114" s="74">
        <f t="shared" si="76"/>
        <v>7015125.8899999997</v>
      </c>
      <c r="M114" s="73">
        <f t="shared" ref="M114" si="102">IF(L114=0,0,L114/$E114*100)</f>
        <v>71.393542231600975</v>
      </c>
      <c r="N114" s="74">
        <f t="shared" ref="N114" si="103">E114-F114-H114-J114</f>
        <v>2810869.1100000003</v>
      </c>
      <c r="O114" s="75">
        <f t="shared" ref="O114" si="104">E114*80/100</f>
        <v>7860796</v>
      </c>
      <c r="P114" s="75">
        <f t="shared" ref="P114" si="105">E114*90/100</f>
        <v>8843395.5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106">SUM(Q114:T114)</f>
        <v>#REF!</v>
      </c>
      <c r="V114" s="79" t="e">
        <f t="shared" ref="V114" si="107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f>'งบดำเนินงาน (ภูมิภาค)'!E115+'งบเงินอุดหนุน (ภูมิภาค)'!E115+'งบรายจ่ายอื่น (ภูมิภาค)'!E115</f>
        <v>9642197</v>
      </c>
      <c r="F115" s="72">
        <f>'งบดำเนินงาน (ภูมิภาค)'!F115+'งบเงินอุดหนุน (ภูมิภาค)'!F115+'งบรายจ่ายอื่น (ภูมิภาค)'!F115</f>
        <v>0</v>
      </c>
      <c r="G115" s="73">
        <f t="shared" ref="G115" si="108">IF(F115=0,0,F115/$E115*100)</f>
        <v>0</v>
      </c>
      <c r="H115" s="72">
        <f>'งบดำเนินงาน (ภูมิภาค)'!H115+'งบเงินอุดหนุน (ภูมิภาค)'!H115+'งบรายจ่ายอื่น (ภูมิภาค)'!H115</f>
        <v>0</v>
      </c>
      <c r="I115" s="73">
        <f t="shared" ref="I115" si="109">IF(H115=0,0,H115/$E115*100)</f>
        <v>0</v>
      </c>
      <c r="J115" s="72">
        <f>'งบดำเนินงาน (ภูมิภาค)'!J115+'งบเงินอุดหนุน (ภูมิภาค)'!J115+'งบรายจ่ายอื่น (ภูมิภาค)'!J115</f>
        <v>6147772.2000000002</v>
      </c>
      <c r="K115" s="73">
        <f t="shared" ref="K115" si="110">IF(J115=0,0,J115/$E115*100)</f>
        <v>63.759039563286258</v>
      </c>
      <c r="L115" s="74">
        <f t="shared" si="76"/>
        <v>6147772.2000000002</v>
      </c>
      <c r="M115" s="73">
        <f t="shared" ref="M115" si="111">IF(L115=0,0,L115/$E115*100)</f>
        <v>63.759039563286258</v>
      </c>
      <c r="N115" s="74">
        <f t="shared" ref="N115" si="112">E115-F115-H115-J115</f>
        <v>3494424.8</v>
      </c>
      <c r="O115" s="75">
        <f t="shared" ref="O115" si="113">E115*80/100</f>
        <v>7713757.5999999996</v>
      </c>
      <c r="P115" s="75">
        <f t="shared" ref="P115" si="114">E115*90/100</f>
        <v>8677977.3000000007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15">SUM(Q115:T115)</f>
        <v>#REF!</v>
      </c>
      <c r="V115" s="79" t="e">
        <f t="shared" ref="V115" si="116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229</v>
      </c>
      <c r="D116" s="71" t="s">
        <v>230</v>
      </c>
      <c r="E116" s="72">
        <f>'งบดำเนินงาน (ภูมิภาค)'!E116+'งบเงินอุดหนุน (ภูมิภาค)'!E116+'งบรายจ่ายอื่น (ภูมิภาค)'!E116</f>
        <v>28280819</v>
      </c>
      <c r="F116" s="72">
        <f>'งบดำเนินงาน (ภูมิภาค)'!F116+'งบเงินอุดหนุน (ภูมิภาค)'!F116+'งบรายจ่ายอื่น (ภูมิภาค)'!F116</f>
        <v>0</v>
      </c>
      <c r="G116" s="73">
        <f t="shared" si="73"/>
        <v>0</v>
      </c>
      <c r="H116" s="72">
        <f>'งบดำเนินงาน (ภูมิภาค)'!H116+'งบเงินอุดหนุน (ภูมิภาค)'!H116+'งบรายจ่ายอื่น (ภูมิภาค)'!H116</f>
        <v>0</v>
      </c>
      <c r="I116" s="73">
        <f t="shared" si="74"/>
        <v>0</v>
      </c>
      <c r="J116" s="72">
        <f>'งบดำเนินงาน (ภูมิภาค)'!J116+'งบเงินอุดหนุน (ภูมิภาค)'!J116+'งบรายจ่ายอื่น (ภูมิภาค)'!J116</f>
        <v>20607763.640000001</v>
      </c>
      <c r="K116" s="73">
        <f t="shared" si="75"/>
        <v>72.868341047690308</v>
      </c>
      <c r="L116" s="74">
        <f t="shared" si="76"/>
        <v>20607763.640000001</v>
      </c>
      <c r="M116" s="73">
        <f t="shared" si="77"/>
        <v>72.868341047690308</v>
      </c>
      <c r="N116" s="74">
        <f t="shared" si="78"/>
        <v>7673055.3599999994</v>
      </c>
      <c r="O116" s="75">
        <f t="shared" si="79"/>
        <v>22624655.199999999</v>
      </c>
      <c r="P116" s="75">
        <f t="shared" si="80"/>
        <v>25452737.100000001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62"/>
        <v>#REF!</v>
      </c>
      <c r="V116" s="79" t="e">
        <f t="shared" si="63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f>'งบดำเนินงาน (ภูมิภาค)'!E117+'งบเงินอุดหนุน (ภูมิภาค)'!E117+'งบรายจ่ายอื่น (ภูมิภาค)'!E117</f>
        <v>56067012</v>
      </c>
      <c r="F117" s="72">
        <f>'งบดำเนินงาน (ภูมิภาค)'!F117+'งบเงินอุดหนุน (ภูมิภาค)'!F117+'งบรายจ่ายอื่น (ภูมิภาค)'!F117</f>
        <v>0</v>
      </c>
      <c r="G117" s="73">
        <f t="shared" si="73"/>
        <v>0</v>
      </c>
      <c r="H117" s="72">
        <f>'งบดำเนินงาน (ภูมิภาค)'!H117+'งบเงินอุดหนุน (ภูมิภาค)'!H117+'งบรายจ่ายอื่น (ภูมิภาค)'!H117</f>
        <v>0</v>
      </c>
      <c r="I117" s="73">
        <f t="shared" si="74"/>
        <v>0</v>
      </c>
      <c r="J117" s="72">
        <f>'งบดำเนินงาน (ภูมิภาค)'!J117+'งบเงินอุดหนุน (ภูมิภาค)'!J117+'งบรายจ่ายอื่น (ภูมิภาค)'!J117</f>
        <v>45363739.689999998</v>
      </c>
      <c r="K117" s="73">
        <f t="shared" si="75"/>
        <v>80.909857814431049</v>
      </c>
      <c r="L117" s="74">
        <f t="shared" si="76"/>
        <v>45363739.689999998</v>
      </c>
      <c r="M117" s="73">
        <f t="shared" si="77"/>
        <v>80.909857814431049</v>
      </c>
      <c r="N117" s="74">
        <f t="shared" si="78"/>
        <v>10703272.310000002</v>
      </c>
      <c r="O117" s="75">
        <f t="shared" si="79"/>
        <v>44853609.600000001</v>
      </c>
      <c r="P117" s="75">
        <f t="shared" si="80"/>
        <v>50460310.799999997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62"/>
        <v>#REF!</v>
      </c>
      <c r="V117" s="79" t="e">
        <f t="shared" si="63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f>'งบดำเนินงาน (ภูมิภาค)'!E118+'งบเงินอุดหนุน (ภูมิภาค)'!E118+'งบรายจ่ายอื่น (ภูมิภาค)'!E118</f>
        <v>16107127</v>
      </c>
      <c r="F118" s="72">
        <f>'งบดำเนินงาน (ภูมิภาค)'!F118+'งบเงินอุดหนุน (ภูมิภาค)'!F118+'งบรายจ่ายอื่น (ภูมิภาค)'!F118</f>
        <v>0</v>
      </c>
      <c r="G118" s="73">
        <f t="shared" si="73"/>
        <v>0</v>
      </c>
      <c r="H118" s="72">
        <f>'งบดำเนินงาน (ภูมิภาค)'!H118+'งบเงินอุดหนุน (ภูมิภาค)'!H118+'งบรายจ่ายอื่น (ภูมิภาค)'!H118</f>
        <v>0</v>
      </c>
      <c r="I118" s="73">
        <f t="shared" si="74"/>
        <v>0</v>
      </c>
      <c r="J118" s="72">
        <f>'งบดำเนินงาน (ภูมิภาค)'!J118+'งบเงินอุดหนุน (ภูมิภาค)'!J118+'งบรายจ่ายอื่น (ภูมิภาค)'!J118</f>
        <v>13455064.67</v>
      </c>
      <c r="K118" s="73">
        <f t="shared" si="75"/>
        <v>83.534851808146797</v>
      </c>
      <c r="L118" s="74">
        <f t="shared" si="76"/>
        <v>13455064.67</v>
      </c>
      <c r="M118" s="73">
        <f t="shared" si="77"/>
        <v>83.534851808146797</v>
      </c>
      <c r="N118" s="74">
        <f t="shared" si="78"/>
        <v>2652062.33</v>
      </c>
      <c r="O118" s="75">
        <f t="shared" si="79"/>
        <v>12885701.6</v>
      </c>
      <c r="P118" s="75">
        <f t="shared" si="80"/>
        <v>14496414.300000001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62"/>
        <v>#REF!</v>
      </c>
      <c r="V118" s="79" t="e">
        <f t="shared" si="63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f>'งบดำเนินงาน (ภูมิภาค)'!E119+'งบเงินอุดหนุน (ภูมิภาค)'!E119+'งบรายจ่ายอื่น (ภูมิภาค)'!E119</f>
        <v>12171349</v>
      </c>
      <c r="F119" s="72">
        <f>'งบดำเนินงาน (ภูมิภาค)'!F119+'งบเงินอุดหนุน (ภูมิภาค)'!F119+'งบรายจ่ายอื่น (ภูมิภาค)'!F119</f>
        <v>0</v>
      </c>
      <c r="G119" s="73">
        <f t="shared" si="73"/>
        <v>0</v>
      </c>
      <c r="H119" s="72">
        <f>'งบดำเนินงาน (ภูมิภาค)'!H119+'งบเงินอุดหนุน (ภูมิภาค)'!H119+'งบรายจ่ายอื่น (ภูมิภาค)'!H119</f>
        <v>0</v>
      </c>
      <c r="I119" s="73">
        <f t="shared" si="74"/>
        <v>0</v>
      </c>
      <c r="J119" s="72">
        <f>'งบดำเนินงาน (ภูมิภาค)'!J119+'งบเงินอุดหนุน (ภูมิภาค)'!J119+'งบรายจ่ายอื่น (ภูมิภาค)'!J119</f>
        <v>9748996.4000000004</v>
      </c>
      <c r="K119" s="73">
        <f t="shared" si="75"/>
        <v>80.097911907710483</v>
      </c>
      <c r="L119" s="74">
        <f t="shared" si="76"/>
        <v>9748996.4000000004</v>
      </c>
      <c r="M119" s="73">
        <f t="shared" si="77"/>
        <v>80.097911907710483</v>
      </c>
      <c r="N119" s="74">
        <f t="shared" si="78"/>
        <v>2422352.5999999996</v>
      </c>
      <c r="O119" s="75">
        <f t="shared" si="79"/>
        <v>9737079.1999999993</v>
      </c>
      <c r="P119" s="75">
        <f t="shared" si="80"/>
        <v>10954214.1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62"/>
        <v>#REF!</v>
      </c>
      <c r="V119" s="79" t="e">
        <f t="shared" si="63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f>'งบดำเนินงาน (ภูมิภาค)'!E120+'งบเงินอุดหนุน (ภูมิภาค)'!E120+'งบรายจ่ายอื่น (ภูมิภาค)'!E120</f>
        <v>43506025</v>
      </c>
      <c r="F120" s="72">
        <f>'งบดำเนินงาน (ภูมิภาค)'!F120+'งบเงินอุดหนุน (ภูมิภาค)'!F120+'งบรายจ่ายอื่น (ภูมิภาค)'!F120</f>
        <v>0</v>
      </c>
      <c r="G120" s="73">
        <f t="shared" si="73"/>
        <v>0</v>
      </c>
      <c r="H120" s="72">
        <f>'งบดำเนินงาน (ภูมิภาค)'!H120+'งบเงินอุดหนุน (ภูมิภาค)'!H120+'งบรายจ่ายอื่น (ภูมิภาค)'!H120</f>
        <v>0</v>
      </c>
      <c r="I120" s="73">
        <f t="shared" si="74"/>
        <v>0</v>
      </c>
      <c r="J120" s="72">
        <f>'งบดำเนินงาน (ภูมิภาค)'!J120+'งบเงินอุดหนุน (ภูมิภาค)'!J120+'งบรายจ่ายอื่น (ภูมิภาค)'!J120</f>
        <v>39381858.079999998</v>
      </c>
      <c r="K120" s="73">
        <f t="shared" si="75"/>
        <v>90.520469475204862</v>
      </c>
      <c r="L120" s="74">
        <f t="shared" si="76"/>
        <v>39381858.079999998</v>
      </c>
      <c r="M120" s="73">
        <f t="shared" si="77"/>
        <v>90.520469475204862</v>
      </c>
      <c r="N120" s="74">
        <f t="shared" si="78"/>
        <v>4124166.9200000018</v>
      </c>
      <c r="O120" s="75">
        <f t="shared" si="79"/>
        <v>34804820</v>
      </c>
      <c r="P120" s="75">
        <f t="shared" si="80"/>
        <v>39155422.5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62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f>'งบดำเนินงาน (ภูมิภาค)'!E121+'งบเงินอุดหนุน (ภูมิภาค)'!E121+'งบรายจ่ายอื่น (ภูมิภาค)'!E121</f>
        <v>37562947</v>
      </c>
      <c r="F121" s="72">
        <f>'งบดำเนินงาน (ภูมิภาค)'!F121+'งบเงินอุดหนุน (ภูมิภาค)'!F121+'งบรายจ่ายอื่น (ภูมิภาค)'!F121</f>
        <v>0</v>
      </c>
      <c r="G121" s="73">
        <f t="shared" si="73"/>
        <v>0</v>
      </c>
      <c r="H121" s="72">
        <f>'งบดำเนินงาน (ภูมิภาค)'!H121+'งบเงินอุดหนุน (ภูมิภาค)'!H121+'งบรายจ่ายอื่น (ภูมิภาค)'!H121</f>
        <v>0</v>
      </c>
      <c r="I121" s="73">
        <f t="shared" si="74"/>
        <v>0</v>
      </c>
      <c r="J121" s="72">
        <f>'งบดำเนินงาน (ภูมิภาค)'!J121+'งบเงินอุดหนุน (ภูมิภาค)'!J121+'งบรายจ่ายอื่น (ภูมิภาค)'!J121</f>
        <v>32879958.07</v>
      </c>
      <c r="K121" s="73">
        <f t="shared" si="75"/>
        <v>87.532956532936566</v>
      </c>
      <c r="L121" s="74">
        <f t="shared" si="76"/>
        <v>32879958.07</v>
      </c>
      <c r="M121" s="73">
        <f t="shared" si="77"/>
        <v>87.532956532936566</v>
      </c>
      <c r="N121" s="74">
        <f t="shared" si="78"/>
        <v>4682988.93</v>
      </c>
      <c r="O121" s="75">
        <f t="shared" si="79"/>
        <v>30050357.600000001</v>
      </c>
      <c r="P121" s="75">
        <f t="shared" si="80"/>
        <v>33806652.299999997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62"/>
        <v>#REF!</v>
      </c>
      <c r="V121" s="79" t="e">
        <f t="shared" si="63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f>'งบดำเนินงาน (ภูมิภาค)'!E122+'งบเงินอุดหนุน (ภูมิภาค)'!E122+'งบรายจ่ายอื่น (ภูมิภาค)'!E122</f>
        <v>17920575</v>
      </c>
      <c r="F122" s="72">
        <f>'งบดำเนินงาน (ภูมิภาค)'!F122+'งบเงินอุดหนุน (ภูมิภาค)'!F122+'งบรายจ่ายอื่น (ภูมิภาค)'!F122</f>
        <v>0</v>
      </c>
      <c r="G122" s="73">
        <f t="shared" si="73"/>
        <v>0</v>
      </c>
      <c r="H122" s="72">
        <f>'งบดำเนินงาน (ภูมิภาค)'!H122+'งบเงินอุดหนุน (ภูมิภาค)'!H122+'งบรายจ่ายอื่น (ภูมิภาค)'!H122</f>
        <v>0</v>
      </c>
      <c r="I122" s="73">
        <f t="shared" si="74"/>
        <v>0</v>
      </c>
      <c r="J122" s="72">
        <f>'งบดำเนินงาน (ภูมิภาค)'!J122+'งบเงินอุดหนุน (ภูมิภาค)'!J122+'งบรายจ่ายอื่น (ภูมิภาค)'!J122</f>
        <v>14178340.66</v>
      </c>
      <c r="K122" s="73">
        <f t="shared" si="75"/>
        <v>79.117665923107936</v>
      </c>
      <c r="L122" s="74">
        <f t="shared" si="76"/>
        <v>14178340.66</v>
      </c>
      <c r="M122" s="73">
        <f t="shared" si="77"/>
        <v>79.117665923107936</v>
      </c>
      <c r="N122" s="74">
        <f t="shared" si="78"/>
        <v>3742234.34</v>
      </c>
      <c r="O122" s="75">
        <f t="shared" si="79"/>
        <v>14336460</v>
      </c>
      <c r="P122" s="75">
        <f t="shared" si="80"/>
        <v>16128517.5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62"/>
        <v>#REF!</v>
      </c>
      <c r="V122" s="79" t="e">
        <f t="shared" si="63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f>'งบดำเนินงาน (ภูมิภาค)'!E123+'งบเงินอุดหนุน (ภูมิภาค)'!E123+'งบรายจ่ายอื่น (ภูมิภาค)'!E123</f>
        <v>33338837</v>
      </c>
      <c r="F123" s="72">
        <f>'งบดำเนินงาน (ภูมิภาค)'!F123+'งบเงินอุดหนุน (ภูมิภาค)'!F123+'งบรายจ่ายอื่น (ภูมิภาค)'!F123</f>
        <v>0</v>
      </c>
      <c r="G123" s="73">
        <f t="shared" si="73"/>
        <v>0</v>
      </c>
      <c r="H123" s="72">
        <f>'งบดำเนินงาน (ภูมิภาค)'!H123+'งบเงินอุดหนุน (ภูมิภาค)'!H123+'งบรายจ่ายอื่น (ภูมิภาค)'!H123</f>
        <v>0</v>
      </c>
      <c r="I123" s="73">
        <f t="shared" si="74"/>
        <v>0</v>
      </c>
      <c r="J123" s="72">
        <f>'งบดำเนินงาน (ภูมิภาค)'!J123+'งบเงินอุดหนุน (ภูมิภาค)'!J123+'งบรายจ่ายอื่น (ภูมิภาค)'!J123</f>
        <v>24438930.390000001</v>
      </c>
      <c r="K123" s="73">
        <f t="shared" si="75"/>
        <v>73.304687832991902</v>
      </c>
      <c r="L123" s="74">
        <f t="shared" si="76"/>
        <v>24438930.390000001</v>
      </c>
      <c r="M123" s="73">
        <f t="shared" si="77"/>
        <v>73.304687832991902</v>
      </c>
      <c r="N123" s="74">
        <f t="shared" si="78"/>
        <v>8899906.6099999994</v>
      </c>
      <c r="O123" s="75">
        <f t="shared" si="79"/>
        <v>26671069.600000001</v>
      </c>
      <c r="P123" s="75">
        <f t="shared" si="80"/>
        <v>30004953.300000001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62"/>
        <v>#REF!</v>
      </c>
      <c r="V123" s="79" t="e">
        <f t="shared" si="63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f>'งบดำเนินงาน (ภูมิภาค)'!E124+'งบเงินอุดหนุน (ภูมิภาค)'!E124+'งบรายจ่ายอื่น (ภูมิภาค)'!E124</f>
        <v>7278642</v>
      </c>
      <c r="F124" s="72">
        <f>'งบดำเนินงาน (ภูมิภาค)'!F124+'งบเงินอุดหนุน (ภูมิภาค)'!F124+'งบรายจ่ายอื่น (ภูมิภาค)'!F124</f>
        <v>0</v>
      </c>
      <c r="G124" s="73">
        <f t="shared" ref="G124" si="117">IF(F124=0,0,F124/$E124*100)</f>
        <v>0</v>
      </c>
      <c r="H124" s="72">
        <f>'งบดำเนินงาน (ภูมิภาค)'!H124+'งบเงินอุดหนุน (ภูมิภาค)'!H124+'งบรายจ่ายอื่น (ภูมิภาค)'!H124</f>
        <v>0</v>
      </c>
      <c r="I124" s="73">
        <f t="shared" ref="I124" si="118">IF(H124=0,0,H124/$E124*100)</f>
        <v>0</v>
      </c>
      <c r="J124" s="72">
        <f>'งบดำเนินงาน (ภูมิภาค)'!J124+'งบเงินอุดหนุน (ภูมิภาค)'!J124+'งบรายจ่ายอื่น (ภูมิภาค)'!J124</f>
        <v>5174463.8600000003</v>
      </c>
      <c r="K124" s="73">
        <f t="shared" ref="K124" si="119">IF(J124=0,0,J124/$E124*100)</f>
        <v>71.091061491965121</v>
      </c>
      <c r="L124" s="74">
        <f t="shared" si="76"/>
        <v>5174463.8600000003</v>
      </c>
      <c r="M124" s="73">
        <f t="shared" ref="M124" si="120">IF(L124=0,0,L124/$E124*100)</f>
        <v>71.091061491965121</v>
      </c>
      <c r="N124" s="74">
        <f t="shared" ref="N124" si="121">E124-F124-H124-J124</f>
        <v>2104178.1399999997</v>
      </c>
      <c r="O124" s="75">
        <f t="shared" ref="O124" si="122">E124*80/100</f>
        <v>5822913.5999999996</v>
      </c>
      <c r="P124" s="75">
        <f t="shared" ref="P124" si="123">E124*90/100</f>
        <v>6550777.7999999998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24">SUM(Q124:T124)</f>
        <v>#REF!</v>
      </c>
      <c r="V124" s="79" t="e">
        <f t="shared" ref="V124" si="125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f>'งบดำเนินงาน (ภูมิภาค)'!E125+'งบเงินอุดหนุน (ภูมิภาค)'!E125+'งบรายจ่ายอื่น (ภูมิภาค)'!E125</f>
        <v>28093283</v>
      </c>
      <c r="F125" s="72">
        <f>'งบดำเนินงาน (ภูมิภาค)'!F125+'งบเงินอุดหนุน (ภูมิภาค)'!F125+'งบรายจ่ายอื่น (ภูมิภาค)'!F125</f>
        <v>0</v>
      </c>
      <c r="G125" s="73">
        <f t="shared" si="73"/>
        <v>0</v>
      </c>
      <c r="H125" s="72">
        <f>'งบดำเนินงาน (ภูมิภาค)'!H125+'งบเงินอุดหนุน (ภูมิภาค)'!H125+'งบรายจ่ายอื่น (ภูมิภาค)'!H125</f>
        <v>0</v>
      </c>
      <c r="I125" s="73">
        <f t="shared" si="74"/>
        <v>0</v>
      </c>
      <c r="J125" s="72">
        <f>'งบดำเนินงาน (ภูมิภาค)'!J125+'งบเงินอุดหนุน (ภูมิภาค)'!J125+'งบรายจ่ายอื่น (ภูมิภาค)'!J125</f>
        <v>21254728.059999999</v>
      </c>
      <c r="K125" s="73">
        <f t="shared" si="75"/>
        <v>75.657686785841292</v>
      </c>
      <c r="L125" s="74">
        <f t="shared" si="76"/>
        <v>21254728.059999999</v>
      </c>
      <c r="M125" s="73">
        <f t="shared" si="77"/>
        <v>75.657686785841292</v>
      </c>
      <c r="N125" s="74">
        <f t="shared" si="78"/>
        <v>6838554.9400000013</v>
      </c>
      <c r="O125" s="75">
        <f t="shared" si="79"/>
        <v>22474626.399999999</v>
      </c>
      <c r="P125" s="75">
        <f t="shared" si="80"/>
        <v>25283954.699999999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62"/>
        <v>#REF!</v>
      </c>
      <c r="V125" s="79" t="e">
        <f t="shared" si="63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f>'งบดำเนินงาน (ภูมิภาค)'!E126+'งบเงินอุดหนุน (ภูมิภาค)'!E126+'งบรายจ่ายอื่น (ภูมิภาค)'!E126</f>
        <v>16591224</v>
      </c>
      <c r="F126" s="72">
        <f>'งบดำเนินงาน (ภูมิภาค)'!F126+'งบเงินอุดหนุน (ภูมิภาค)'!F126+'งบรายจ่ายอื่น (ภูมิภาค)'!F126</f>
        <v>0</v>
      </c>
      <c r="G126" s="73">
        <f t="shared" si="73"/>
        <v>0</v>
      </c>
      <c r="H126" s="72">
        <f>'งบดำเนินงาน (ภูมิภาค)'!H126+'งบเงินอุดหนุน (ภูมิภาค)'!H126+'งบรายจ่ายอื่น (ภูมิภาค)'!H126</f>
        <v>0</v>
      </c>
      <c r="I126" s="73">
        <f t="shared" si="74"/>
        <v>0</v>
      </c>
      <c r="J126" s="72">
        <f>'งบดำเนินงาน (ภูมิภาค)'!J126+'งบเงินอุดหนุน (ภูมิภาค)'!J126+'งบรายจ่ายอื่น (ภูมิภาค)'!J126</f>
        <v>13050533.210000001</v>
      </c>
      <c r="K126" s="73">
        <f t="shared" si="75"/>
        <v>78.659255097755292</v>
      </c>
      <c r="L126" s="74">
        <f t="shared" si="76"/>
        <v>13050533.210000001</v>
      </c>
      <c r="M126" s="73">
        <f t="shared" si="77"/>
        <v>78.659255097755292</v>
      </c>
      <c r="N126" s="74">
        <f t="shared" si="78"/>
        <v>3540690.7899999991</v>
      </c>
      <c r="O126" s="75">
        <f t="shared" si="79"/>
        <v>13272979.199999999</v>
      </c>
      <c r="P126" s="75">
        <f t="shared" si="80"/>
        <v>14932101.6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62"/>
        <v>#REF!</v>
      </c>
      <c r="V126" s="79" t="e">
        <f t="shared" si="63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f>'งบดำเนินงาน (ภูมิภาค)'!E127+'งบเงินอุดหนุน (ภูมิภาค)'!E127+'งบรายจ่ายอื่น (ภูมิภาค)'!E127</f>
        <v>7756803</v>
      </c>
      <c r="F127" s="72">
        <f>'งบดำเนินงาน (ภูมิภาค)'!F127+'งบเงินอุดหนุน (ภูมิภาค)'!F127+'งบรายจ่ายอื่น (ภูมิภาค)'!F127</f>
        <v>0</v>
      </c>
      <c r="G127" s="73">
        <f t="shared" ref="G127:G128" si="126">IF(F127=0,0,F127/$E127*100)</f>
        <v>0</v>
      </c>
      <c r="H127" s="72">
        <f>'งบดำเนินงาน (ภูมิภาค)'!H127+'งบเงินอุดหนุน (ภูมิภาค)'!H127+'งบรายจ่ายอื่น (ภูมิภาค)'!H127</f>
        <v>0</v>
      </c>
      <c r="I127" s="73">
        <f t="shared" ref="I127:I128" si="127">IF(H127=0,0,H127/$E127*100)</f>
        <v>0</v>
      </c>
      <c r="J127" s="72">
        <f>'งบดำเนินงาน (ภูมิภาค)'!J127+'งบเงินอุดหนุน (ภูมิภาค)'!J127+'งบรายจ่ายอื่น (ภูมิภาค)'!J127</f>
        <v>5271159.3</v>
      </c>
      <c r="K127" s="73">
        <f t="shared" ref="K127:K128" si="128">IF(J127=0,0,J127/$E127*100)</f>
        <v>67.955307102681346</v>
      </c>
      <c r="L127" s="74">
        <f t="shared" si="76"/>
        <v>5271159.3</v>
      </c>
      <c r="M127" s="73">
        <f t="shared" ref="M127:M128" si="129">IF(L127=0,0,L127/$E127*100)</f>
        <v>67.955307102681346</v>
      </c>
      <c r="N127" s="74">
        <f t="shared" ref="N127:N128" si="130">E127-F127-H127-J127</f>
        <v>2485643.7000000002</v>
      </c>
      <c r="O127" s="75">
        <f t="shared" ref="O127:O128" si="131">E127*80/100</f>
        <v>6205442.4000000004</v>
      </c>
      <c r="P127" s="75">
        <f t="shared" ref="P127:P128" si="132">E127*90/100</f>
        <v>6981122.7000000002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33">SUM(Q127:T127)</f>
        <v>#REF!</v>
      </c>
      <c r="V127" s="79" t="e">
        <f t="shared" ref="V127:V128" si="134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f>'งบดำเนินงาน (ภูมิภาค)'!E128+'งบเงินอุดหนุน (ภูมิภาค)'!E128+'งบรายจ่ายอื่น (ภูมิภาค)'!E128</f>
        <v>9518945</v>
      </c>
      <c r="F128" s="72">
        <f>'งบดำเนินงาน (ภูมิภาค)'!F128+'งบเงินอุดหนุน (ภูมิภาค)'!F128+'งบรายจ่ายอื่น (ภูมิภาค)'!F128</f>
        <v>0</v>
      </c>
      <c r="G128" s="73">
        <f t="shared" si="126"/>
        <v>0</v>
      </c>
      <c r="H128" s="72">
        <f>'งบดำเนินงาน (ภูมิภาค)'!H128+'งบเงินอุดหนุน (ภูมิภาค)'!H128+'งบรายจ่ายอื่น (ภูมิภาค)'!H128</f>
        <v>0</v>
      </c>
      <c r="I128" s="73">
        <f t="shared" si="127"/>
        <v>0</v>
      </c>
      <c r="J128" s="72">
        <f>'งบดำเนินงาน (ภูมิภาค)'!J128+'งบเงินอุดหนุน (ภูมิภาค)'!J128+'งบรายจ่ายอื่น (ภูมิภาค)'!J128</f>
        <v>8380854.8399999999</v>
      </c>
      <c r="K128" s="73">
        <f t="shared" si="128"/>
        <v>88.043946466756552</v>
      </c>
      <c r="L128" s="74">
        <f t="shared" si="76"/>
        <v>8380854.8399999999</v>
      </c>
      <c r="M128" s="73">
        <f t="shared" si="129"/>
        <v>88.043946466756552</v>
      </c>
      <c r="N128" s="74">
        <f t="shared" si="130"/>
        <v>1138090.1600000001</v>
      </c>
      <c r="O128" s="75">
        <f t="shared" si="131"/>
        <v>7615156</v>
      </c>
      <c r="P128" s="75">
        <f t="shared" si="132"/>
        <v>8567050.5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35">SUM(Q128:T128)</f>
        <v>#REF!</v>
      </c>
      <c r="V128" s="79" t="e">
        <f t="shared" si="134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f>'งบดำเนินงาน (ภูมิภาค)'!E129+'งบเงินอุดหนุน (ภูมิภาค)'!E129+'งบรายจ่ายอื่น (ภูมิภาค)'!E129</f>
        <v>2662579</v>
      </c>
      <c r="F129" s="72">
        <f>'งบดำเนินงาน (ภูมิภาค)'!F129+'งบเงินอุดหนุน (ภูมิภาค)'!F129+'งบรายจ่ายอื่น (ภูมิภาค)'!F129</f>
        <v>0</v>
      </c>
      <c r="G129" s="73">
        <f t="shared" si="73"/>
        <v>0</v>
      </c>
      <c r="H129" s="72">
        <f>'งบดำเนินงาน (ภูมิภาค)'!H129+'งบเงินอุดหนุน (ภูมิภาค)'!H129+'งบรายจ่ายอื่น (ภูมิภาค)'!H129</f>
        <v>0</v>
      </c>
      <c r="I129" s="73">
        <f t="shared" si="74"/>
        <v>0</v>
      </c>
      <c r="J129" s="72">
        <f>'งบดำเนินงาน (ภูมิภาค)'!J129+'งบเงินอุดหนุน (ภูมิภาค)'!J129+'งบรายจ่ายอื่น (ภูมิภาค)'!J129</f>
        <v>654221</v>
      </c>
      <c r="K129" s="73">
        <f t="shared" si="75"/>
        <v>24.570951697583432</v>
      </c>
      <c r="L129" s="74">
        <f t="shared" si="76"/>
        <v>654221</v>
      </c>
      <c r="M129" s="73">
        <f t="shared" si="77"/>
        <v>24.570951697583432</v>
      </c>
      <c r="N129" s="74">
        <f t="shared" si="78"/>
        <v>2008358</v>
      </c>
      <c r="O129" s="75">
        <f t="shared" si="79"/>
        <v>2130063.2000000002</v>
      </c>
      <c r="P129" s="75">
        <f t="shared" si="80"/>
        <v>2396321.1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62"/>
        <v>#REF!</v>
      </c>
      <c r="V129" s="79" t="e">
        <f t="shared" si="63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447871185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366764825.53999996</v>
      </c>
      <c r="K130" s="65">
        <f>IF(J130=0,0,J130/$E130*100)</f>
        <v>81.890694874688123</v>
      </c>
      <c r="L130" s="64">
        <f>SUM(L131:L142)</f>
        <v>366764825.53999996</v>
      </c>
      <c r="M130" s="65">
        <f>IF(L130=0,0,L130/$E130*100)</f>
        <v>81.890694874688123</v>
      </c>
      <c r="N130" s="64">
        <f>SUM(N131:N142)</f>
        <v>81106359.460000008</v>
      </c>
      <c r="O130" s="66">
        <f>E130*80/100</f>
        <v>358296948</v>
      </c>
      <c r="P130" s="66">
        <f>E130*90/100</f>
        <v>403084066.5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f>'งบดำเนินงาน (ภูมิภาค)'!E131+'งบเงินอุดหนุน (ภูมิภาค)'!E131+'งบรายจ่ายอื่น (ภูมิภาค)'!E131</f>
        <v>73396279</v>
      </c>
      <c r="F131" s="72">
        <f>'งบดำเนินงาน (ภูมิภาค)'!F131+'งบเงินอุดหนุน (ภูมิภาค)'!F131+'งบรายจ่ายอื่น (ภูมิภาค)'!F131</f>
        <v>0</v>
      </c>
      <c r="G131" s="73">
        <f t="shared" ref="G131:G142" si="136">IF(F131=0,0,F131/$E131*100)</f>
        <v>0</v>
      </c>
      <c r="H131" s="72">
        <f>'งบดำเนินงาน (ภูมิภาค)'!H131+'งบเงินอุดหนุน (ภูมิภาค)'!H131+'งบรายจ่ายอื่น (ภูมิภาค)'!H131</f>
        <v>0</v>
      </c>
      <c r="I131" s="73">
        <f t="shared" ref="I131:I142" si="137">IF(H131=0,0,H131/$E131*100)</f>
        <v>0</v>
      </c>
      <c r="J131" s="72">
        <f>'งบดำเนินงาน (ภูมิภาค)'!J131+'งบเงินอุดหนุน (ภูมิภาค)'!J131+'งบรายจ่ายอื่น (ภูมิภาค)'!J131</f>
        <v>61417193.82</v>
      </c>
      <c r="K131" s="73">
        <f t="shared" ref="K131:K142" si="138">IF(J131=0,0,J131/$E131*100)</f>
        <v>83.678893067589982</v>
      </c>
      <c r="L131" s="74">
        <f t="shared" ref="L131:L142" si="139">F131+H131+J131</f>
        <v>61417193.82</v>
      </c>
      <c r="M131" s="73">
        <f t="shared" ref="M131:M142" si="140">IF(L131=0,0,L131/$E131*100)</f>
        <v>83.678893067589982</v>
      </c>
      <c r="N131" s="74">
        <f t="shared" ref="N131:N142" si="141">E131-F131-H131-J131</f>
        <v>11979085.18</v>
      </c>
      <c r="O131" s="75">
        <f t="shared" ref="O131:O142" si="142">E131*80/100</f>
        <v>58717023.200000003</v>
      </c>
      <c r="P131" s="75">
        <f t="shared" ref="P131:P142" si="143">E131*90/100</f>
        <v>66056651.100000001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44">SUM(Q131:T131)</f>
        <v>#REF!</v>
      </c>
      <c r="V131" s="79" t="e">
        <f t="shared" ref="V131:V200" si="145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f>'งบดำเนินงาน (ภูมิภาค)'!E132+'งบเงินอุดหนุน (ภูมิภาค)'!E132+'งบรายจ่ายอื่น (ภูมิภาค)'!E132</f>
        <v>70999929</v>
      </c>
      <c r="F132" s="72">
        <f>'งบดำเนินงาน (ภูมิภาค)'!F132+'งบเงินอุดหนุน (ภูมิภาค)'!F132+'งบรายจ่ายอื่น (ภูมิภาค)'!F132</f>
        <v>0</v>
      </c>
      <c r="G132" s="73">
        <f t="shared" si="136"/>
        <v>0</v>
      </c>
      <c r="H132" s="72">
        <f>'งบดำเนินงาน (ภูมิภาค)'!H132+'งบเงินอุดหนุน (ภูมิภาค)'!H132+'งบรายจ่ายอื่น (ภูมิภาค)'!H132</f>
        <v>0</v>
      </c>
      <c r="I132" s="73">
        <f t="shared" si="137"/>
        <v>0</v>
      </c>
      <c r="J132" s="72">
        <f>'งบดำเนินงาน (ภูมิภาค)'!J132+'งบเงินอุดหนุน (ภูมิภาค)'!J132+'งบรายจ่ายอื่น (ภูมิภาค)'!J132</f>
        <v>65818727</v>
      </c>
      <c r="K132" s="73">
        <f t="shared" si="138"/>
        <v>92.702525096891293</v>
      </c>
      <c r="L132" s="74">
        <f t="shared" si="139"/>
        <v>65818727</v>
      </c>
      <c r="M132" s="73">
        <f t="shared" si="140"/>
        <v>92.702525096891293</v>
      </c>
      <c r="N132" s="74">
        <f t="shared" si="141"/>
        <v>5181202</v>
      </c>
      <c r="O132" s="75">
        <f t="shared" si="142"/>
        <v>56799943.200000003</v>
      </c>
      <c r="P132" s="75">
        <f t="shared" si="143"/>
        <v>63899936.100000001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44"/>
        <v>#REF!</v>
      </c>
      <c r="V132" s="79" t="e">
        <f t="shared" si="145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f>'งบดำเนินงาน (ภูมิภาค)'!E133+'งบเงินอุดหนุน (ภูมิภาค)'!E133+'งบรายจ่ายอื่น (ภูมิภาค)'!E133</f>
        <v>6024029</v>
      </c>
      <c r="F133" s="72">
        <f>'งบดำเนินงาน (ภูมิภาค)'!F133+'งบเงินอุดหนุน (ภูมิภาค)'!F133+'งบรายจ่ายอื่น (ภูมิภาค)'!F133</f>
        <v>0</v>
      </c>
      <c r="G133" s="73">
        <f t="shared" si="136"/>
        <v>0</v>
      </c>
      <c r="H133" s="72">
        <f>'งบดำเนินงาน (ภูมิภาค)'!H133+'งบเงินอุดหนุน (ภูมิภาค)'!H133+'งบรายจ่ายอื่น (ภูมิภาค)'!H133</f>
        <v>0</v>
      </c>
      <c r="I133" s="73">
        <f t="shared" si="137"/>
        <v>0</v>
      </c>
      <c r="J133" s="72">
        <f>'งบดำเนินงาน (ภูมิภาค)'!J133+'งบเงินอุดหนุน (ภูมิภาค)'!J133+'งบรายจ่ายอื่น (ภูมิภาค)'!J133</f>
        <v>5076183</v>
      </c>
      <c r="K133" s="73">
        <f t="shared" si="138"/>
        <v>84.26558039478229</v>
      </c>
      <c r="L133" s="74">
        <f t="shared" si="139"/>
        <v>5076183</v>
      </c>
      <c r="M133" s="73">
        <f t="shared" si="140"/>
        <v>84.26558039478229</v>
      </c>
      <c r="N133" s="74">
        <f t="shared" si="141"/>
        <v>947846</v>
      </c>
      <c r="O133" s="75">
        <f t="shared" si="142"/>
        <v>4819223.2</v>
      </c>
      <c r="P133" s="75">
        <f t="shared" si="143"/>
        <v>5421626.0999999996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44"/>
        <v>#REF!</v>
      </c>
      <c r="V133" s="79" t="e">
        <f t="shared" si="145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f>'งบดำเนินงาน (ภูมิภาค)'!E134+'งบเงินอุดหนุน (ภูมิภาค)'!E134+'งบรายจ่ายอื่น (ภูมิภาค)'!E134</f>
        <v>10661477</v>
      </c>
      <c r="F134" s="72">
        <f>'งบดำเนินงาน (ภูมิภาค)'!F134+'งบเงินอุดหนุน (ภูมิภาค)'!F134+'งบรายจ่ายอื่น (ภูมิภาค)'!F134</f>
        <v>0</v>
      </c>
      <c r="G134" s="73">
        <f t="shared" ref="G134" si="146">IF(F134=0,0,F134/$E134*100)</f>
        <v>0</v>
      </c>
      <c r="H134" s="72">
        <f>'งบดำเนินงาน (ภูมิภาค)'!H134+'งบเงินอุดหนุน (ภูมิภาค)'!H134+'งบรายจ่ายอื่น (ภูมิภาค)'!H134</f>
        <v>0</v>
      </c>
      <c r="I134" s="73">
        <f t="shared" ref="I134" si="147">IF(H134=0,0,H134/$E134*100)</f>
        <v>0</v>
      </c>
      <c r="J134" s="72">
        <f>'งบดำเนินงาน (ภูมิภาค)'!J134+'งบเงินอุดหนุน (ภูมิภาค)'!J134+'งบรายจ่ายอื่น (ภูมิภาค)'!J134</f>
        <v>8730513.1500000004</v>
      </c>
      <c r="K134" s="73">
        <f t="shared" ref="K134" si="148">IF(J134=0,0,J134/$E134*100)</f>
        <v>81.888402047858861</v>
      </c>
      <c r="L134" s="74">
        <f t="shared" si="139"/>
        <v>8730513.1500000004</v>
      </c>
      <c r="M134" s="73">
        <f t="shared" ref="M134" si="149">IF(L134=0,0,L134/$E134*100)</f>
        <v>81.888402047858861</v>
      </c>
      <c r="N134" s="74">
        <f t="shared" ref="N134" si="150">E134-F134-H134-J134</f>
        <v>1930963.8499999996</v>
      </c>
      <c r="O134" s="75">
        <f t="shared" ref="O134" si="151">E134*80/100</f>
        <v>8529181.5999999996</v>
      </c>
      <c r="P134" s="75">
        <f t="shared" ref="P134" si="152">E134*90/100</f>
        <v>9595329.3000000007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53">SUM(Q134:T134)</f>
        <v>#REF!</v>
      </c>
      <c r="V134" s="79" t="e">
        <f t="shared" ref="V134" si="154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f>'งบดำเนินงาน (ภูมิภาค)'!E135+'งบเงินอุดหนุน (ภูมิภาค)'!E135+'งบรายจ่ายอื่น (ภูมิภาค)'!E135</f>
        <v>46690601</v>
      </c>
      <c r="F135" s="72">
        <f>'งบดำเนินงาน (ภูมิภาค)'!F135+'งบเงินอุดหนุน (ภูมิภาค)'!F135+'งบรายจ่ายอื่น (ภูมิภาค)'!F135</f>
        <v>0</v>
      </c>
      <c r="G135" s="73">
        <f t="shared" si="136"/>
        <v>0</v>
      </c>
      <c r="H135" s="72">
        <f>'งบดำเนินงาน (ภูมิภาค)'!H135+'งบเงินอุดหนุน (ภูมิภาค)'!H135+'งบรายจ่ายอื่น (ภูมิภาค)'!H135</f>
        <v>0</v>
      </c>
      <c r="I135" s="73">
        <f t="shared" si="137"/>
        <v>0</v>
      </c>
      <c r="J135" s="72">
        <f>'งบดำเนินงาน (ภูมิภาค)'!J135+'งบเงินอุดหนุน (ภูมิภาค)'!J135+'งบรายจ่ายอื่น (ภูมิภาค)'!J135</f>
        <v>38639279.479999997</v>
      </c>
      <c r="K135" s="73">
        <f t="shared" si="138"/>
        <v>82.756012243234991</v>
      </c>
      <c r="L135" s="74">
        <f t="shared" si="139"/>
        <v>38639279.479999997</v>
      </c>
      <c r="M135" s="73">
        <f t="shared" si="140"/>
        <v>82.756012243234991</v>
      </c>
      <c r="N135" s="74">
        <f t="shared" si="141"/>
        <v>8051321.5200000033</v>
      </c>
      <c r="O135" s="75">
        <f t="shared" si="142"/>
        <v>37352480.799999997</v>
      </c>
      <c r="P135" s="75">
        <f t="shared" si="143"/>
        <v>42021540.899999999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44"/>
        <v>#REF!</v>
      </c>
      <c r="V135" s="79" t="e">
        <f t="shared" si="145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f>'งบดำเนินงาน (ภูมิภาค)'!E136+'งบเงินอุดหนุน (ภูมิภาค)'!E136+'งบรายจ่ายอื่น (ภูมิภาค)'!E136</f>
        <v>35265655</v>
      </c>
      <c r="F136" s="72">
        <f>'งบดำเนินงาน (ภูมิภาค)'!F136+'งบเงินอุดหนุน (ภูมิภาค)'!F136+'งบรายจ่ายอื่น (ภูมิภาค)'!F136</f>
        <v>0</v>
      </c>
      <c r="G136" s="73">
        <f t="shared" si="136"/>
        <v>0</v>
      </c>
      <c r="H136" s="72">
        <f>'งบดำเนินงาน (ภูมิภาค)'!H136+'งบเงินอุดหนุน (ภูมิภาค)'!H136+'งบรายจ่ายอื่น (ภูมิภาค)'!H136</f>
        <v>0</v>
      </c>
      <c r="I136" s="73">
        <f t="shared" si="137"/>
        <v>0</v>
      </c>
      <c r="J136" s="72">
        <f>'งบดำเนินงาน (ภูมิภาค)'!J136+'งบเงินอุดหนุน (ภูมิภาค)'!J136+'งบรายจ่ายอื่น (ภูมิภาค)'!J136</f>
        <v>32352230.43</v>
      </c>
      <c r="K136" s="73">
        <f t="shared" si="138"/>
        <v>91.738634742499471</v>
      </c>
      <c r="L136" s="74">
        <f t="shared" si="139"/>
        <v>32352230.43</v>
      </c>
      <c r="M136" s="73">
        <f t="shared" si="140"/>
        <v>91.738634742499471</v>
      </c>
      <c r="N136" s="74">
        <f t="shared" si="141"/>
        <v>2913424.5700000003</v>
      </c>
      <c r="O136" s="75">
        <f t="shared" si="142"/>
        <v>28212524</v>
      </c>
      <c r="P136" s="75">
        <f t="shared" si="143"/>
        <v>31739089.5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44"/>
        <v>#REF!</v>
      </c>
      <c r="V136" s="79" t="e">
        <f t="shared" si="145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f>'งบดำเนินงาน (ภูมิภาค)'!E137+'งบเงินอุดหนุน (ภูมิภาค)'!E137+'งบรายจ่ายอื่น (ภูมิภาค)'!E137</f>
        <v>64167829</v>
      </c>
      <c r="F137" s="72">
        <f>'งบดำเนินงาน (ภูมิภาค)'!F137+'งบเงินอุดหนุน (ภูมิภาค)'!F137+'งบรายจ่ายอื่น (ภูมิภาค)'!F137</f>
        <v>0</v>
      </c>
      <c r="G137" s="73">
        <f t="shared" si="136"/>
        <v>0</v>
      </c>
      <c r="H137" s="72">
        <f>'งบดำเนินงาน (ภูมิภาค)'!H137+'งบเงินอุดหนุน (ภูมิภาค)'!H137+'งบรายจ่ายอื่น (ภูมิภาค)'!H137</f>
        <v>0</v>
      </c>
      <c r="I137" s="73">
        <f t="shared" si="137"/>
        <v>0</v>
      </c>
      <c r="J137" s="72">
        <f>'งบดำเนินงาน (ภูมิภาค)'!J137+'งบเงินอุดหนุน (ภูมิภาค)'!J137+'งบรายจ่ายอื่น (ภูมิภาค)'!J137</f>
        <v>43998307.469999999</v>
      </c>
      <c r="K137" s="73">
        <f t="shared" si="138"/>
        <v>68.567548810167793</v>
      </c>
      <c r="L137" s="74">
        <f t="shared" si="139"/>
        <v>43998307.469999999</v>
      </c>
      <c r="M137" s="73">
        <f t="shared" si="140"/>
        <v>68.567548810167793</v>
      </c>
      <c r="N137" s="74">
        <f t="shared" si="141"/>
        <v>20169521.530000001</v>
      </c>
      <c r="O137" s="75">
        <f t="shared" si="142"/>
        <v>51334263.200000003</v>
      </c>
      <c r="P137" s="75">
        <f t="shared" si="143"/>
        <v>57751046.100000001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44"/>
        <v>#REF!</v>
      </c>
      <c r="V137" s="79" t="e">
        <f t="shared" si="145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f>'งบดำเนินงาน (ภูมิภาค)'!E138+'งบเงินอุดหนุน (ภูมิภาค)'!E138+'งบรายจ่ายอื่น (ภูมิภาค)'!E138</f>
        <v>46828932</v>
      </c>
      <c r="F138" s="72">
        <f>'งบดำเนินงาน (ภูมิภาค)'!F138+'งบเงินอุดหนุน (ภูมิภาค)'!F138+'งบรายจ่ายอื่น (ภูมิภาค)'!F138</f>
        <v>0</v>
      </c>
      <c r="G138" s="73">
        <f t="shared" si="136"/>
        <v>0</v>
      </c>
      <c r="H138" s="72">
        <f>'งบดำเนินงาน (ภูมิภาค)'!H138+'งบเงินอุดหนุน (ภูมิภาค)'!H138+'งบรายจ่ายอื่น (ภูมิภาค)'!H138</f>
        <v>0</v>
      </c>
      <c r="I138" s="73">
        <f t="shared" si="137"/>
        <v>0</v>
      </c>
      <c r="J138" s="72">
        <f>'งบดำเนินงาน (ภูมิภาค)'!J138+'งบเงินอุดหนุน (ภูมิภาค)'!J138+'งบรายจ่ายอื่น (ภูมิภาค)'!J138</f>
        <v>43800499.329999998</v>
      </c>
      <c r="K138" s="73">
        <f t="shared" si="138"/>
        <v>93.532987961373962</v>
      </c>
      <c r="L138" s="74">
        <f t="shared" si="139"/>
        <v>43800499.329999998</v>
      </c>
      <c r="M138" s="73">
        <f t="shared" si="140"/>
        <v>93.532987961373962</v>
      </c>
      <c r="N138" s="74">
        <f t="shared" si="141"/>
        <v>3028432.6700000018</v>
      </c>
      <c r="O138" s="75">
        <f t="shared" si="142"/>
        <v>37463145.600000001</v>
      </c>
      <c r="P138" s="75">
        <f t="shared" si="143"/>
        <v>42146038.799999997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44"/>
        <v>#REF!</v>
      </c>
      <c r="V138" s="79" t="e">
        <f t="shared" si="145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f>'งบดำเนินงาน (ภูมิภาค)'!E139+'งบเงินอุดหนุน (ภูมิภาค)'!E139+'งบรายจ่ายอื่น (ภูมิภาค)'!E139</f>
        <v>58007851</v>
      </c>
      <c r="F139" s="72">
        <f>'งบดำเนินงาน (ภูมิภาค)'!F139+'งบเงินอุดหนุน (ภูมิภาค)'!F139+'งบรายจ่ายอื่น (ภูมิภาค)'!F139</f>
        <v>0</v>
      </c>
      <c r="G139" s="73">
        <f t="shared" si="136"/>
        <v>0</v>
      </c>
      <c r="H139" s="72">
        <f>'งบดำเนินงาน (ภูมิภาค)'!H139+'งบเงินอุดหนุน (ภูมิภาค)'!H139+'งบรายจ่ายอื่น (ภูมิภาค)'!H139</f>
        <v>0</v>
      </c>
      <c r="I139" s="73">
        <f t="shared" si="137"/>
        <v>0</v>
      </c>
      <c r="J139" s="72">
        <f>'งบดำเนินงาน (ภูมิภาค)'!J139+'งบเงินอุดหนุน (ภูมิภาค)'!J139+'งบรายจ่ายอื่น (ภูมิภาค)'!J139</f>
        <v>40729632.829999998</v>
      </c>
      <c r="K139" s="73">
        <f t="shared" si="138"/>
        <v>70.214000566923261</v>
      </c>
      <c r="L139" s="74">
        <f t="shared" si="139"/>
        <v>40729632.829999998</v>
      </c>
      <c r="M139" s="73">
        <f t="shared" si="140"/>
        <v>70.214000566923261</v>
      </c>
      <c r="N139" s="74">
        <f t="shared" si="141"/>
        <v>17278218.170000002</v>
      </c>
      <c r="O139" s="75">
        <f t="shared" si="142"/>
        <v>46406280.799999997</v>
      </c>
      <c r="P139" s="75">
        <f t="shared" si="143"/>
        <v>52207065.899999999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44"/>
        <v>#REF!</v>
      </c>
      <c r="V139" s="79" t="e">
        <f t="shared" si="145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f>'งบดำเนินงาน (ภูมิภาค)'!E140+'งบเงินอุดหนุน (ภูมิภาค)'!E140+'งบรายจ่ายอื่น (ภูมิภาค)'!E140</f>
        <v>32867072</v>
      </c>
      <c r="F140" s="72">
        <f>'งบดำเนินงาน (ภูมิภาค)'!F140+'งบเงินอุดหนุน (ภูมิภาค)'!F140+'งบรายจ่ายอื่น (ภูมิภาค)'!F140</f>
        <v>0</v>
      </c>
      <c r="G140" s="73">
        <f t="shared" si="136"/>
        <v>0</v>
      </c>
      <c r="H140" s="72">
        <f>'งบดำเนินงาน (ภูมิภาค)'!H140+'งบเงินอุดหนุน (ภูมิภาค)'!H140+'งบรายจ่ายอื่น (ภูมิภาค)'!H140</f>
        <v>0</v>
      </c>
      <c r="I140" s="73">
        <f t="shared" si="137"/>
        <v>0</v>
      </c>
      <c r="J140" s="72">
        <f>'งบดำเนินงาน (ภูมิภาค)'!J140+'งบเงินอุดหนุน (ภูมิภาค)'!J140+'งบรายจ่ายอื่น (ภูมิภาค)'!J140</f>
        <v>24316128.030000001</v>
      </c>
      <c r="K140" s="73">
        <f t="shared" si="138"/>
        <v>73.983249953022906</v>
      </c>
      <c r="L140" s="74">
        <f t="shared" si="139"/>
        <v>24316128.030000001</v>
      </c>
      <c r="M140" s="73">
        <f t="shared" si="140"/>
        <v>73.983249953022906</v>
      </c>
      <c r="N140" s="74">
        <f t="shared" si="141"/>
        <v>8550943.9699999988</v>
      </c>
      <c r="O140" s="75">
        <f t="shared" si="142"/>
        <v>26293657.600000001</v>
      </c>
      <c r="P140" s="75">
        <f t="shared" si="143"/>
        <v>29580364.800000001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44"/>
        <v>#REF!</v>
      </c>
      <c r="V140" s="79" t="e">
        <f t="shared" si="145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f>'งบดำเนินงาน (ภูมิภาค)'!E141+'งบเงินอุดหนุน (ภูมิภาค)'!E141+'งบรายจ่ายอื่น (ภูมิภาค)'!E141</f>
        <v>258531</v>
      </c>
      <c r="F141" s="72">
        <f>'งบดำเนินงาน (ภูมิภาค)'!F141+'งบเงินอุดหนุน (ภูมิภาค)'!F141+'งบรายจ่ายอื่น (ภูมิภาค)'!F141</f>
        <v>0</v>
      </c>
      <c r="G141" s="73">
        <f t="shared" si="136"/>
        <v>0</v>
      </c>
      <c r="H141" s="72">
        <f>'งบดำเนินงาน (ภูมิภาค)'!H141+'งบเงินอุดหนุน (ภูมิภาค)'!H141+'งบรายจ่ายอื่น (ภูมิภาค)'!H141</f>
        <v>0</v>
      </c>
      <c r="I141" s="73">
        <f t="shared" si="137"/>
        <v>0</v>
      </c>
      <c r="J141" s="72">
        <f>'งบดำเนินงาน (ภูมิภาค)'!J141+'งบเงินอุดหนุน (ภูมิภาค)'!J141+'งบรายจ่ายอื่น (ภูมิภาค)'!J141</f>
        <v>249331</v>
      </c>
      <c r="K141" s="73">
        <f t="shared" si="138"/>
        <v>96.441432555476908</v>
      </c>
      <c r="L141" s="74">
        <f t="shared" si="139"/>
        <v>249331</v>
      </c>
      <c r="M141" s="73">
        <f t="shared" si="140"/>
        <v>96.441432555476908</v>
      </c>
      <c r="N141" s="74">
        <f t="shared" si="141"/>
        <v>9200</v>
      </c>
      <c r="O141" s="75">
        <f t="shared" si="142"/>
        <v>206824.8</v>
      </c>
      <c r="P141" s="75">
        <f t="shared" si="143"/>
        <v>232677.9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44"/>
        <v>#REF!</v>
      </c>
      <c r="V141" s="79" t="e">
        <f t="shared" si="145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f>'งบดำเนินงาน (ภูมิภาค)'!E142+'งบเงินอุดหนุน (ภูมิภาค)'!E142+'งบรายจ่ายอื่น (ภูมิภาค)'!E142</f>
        <v>2703000</v>
      </c>
      <c r="F142" s="72">
        <f>'งบดำเนินงาน (ภูมิภาค)'!F142+'งบเงินอุดหนุน (ภูมิภาค)'!F142+'งบรายจ่ายอื่น (ภูมิภาค)'!F142</f>
        <v>0</v>
      </c>
      <c r="G142" s="73">
        <f t="shared" si="136"/>
        <v>0</v>
      </c>
      <c r="H142" s="72">
        <f>'งบดำเนินงาน (ภูมิภาค)'!H142+'งบเงินอุดหนุน (ภูมิภาค)'!H142+'งบรายจ่ายอื่น (ภูมิภาค)'!H142</f>
        <v>0</v>
      </c>
      <c r="I142" s="73">
        <f t="shared" si="137"/>
        <v>0</v>
      </c>
      <c r="J142" s="72">
        <f>'งบดำเนินงาน (ภูมิภาค)'!J142+'งบเงินอุดหนุน (ภูมิภาค)'!J142+'งบรายจ่ายอื่น (ภูมิภาค)'!J142</f>
        <v>1636800</v>
      </c>
      <c r="K142" s="73">
        <f t="shared" si="138"/>
        <v>60.554938956714764</v>
      </c>
      <c r="L142" s="74">
        <f t="shared" si="139"/>
        <v>1636800</v>
      </c>
      <c r="M142" s="73">
        <f t="shared" si="140"/>
        <v>60.554938956714764</v>
      </c>
      <c r="N142" s="74">
        <f t="shared" si="141"/>
        <v>1066200</v>
      </c>
      <c r="O142" s="75">
        <f t="shared" si="142"/>
        <v>2162400</v>
      </c>
      <c r="P142" s="75">
        <f t="shared" si="143"/>
        <v>2432700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44"/>
        <v>#REF!</v>
      </c>
      <c r="V142" s="79" t="e">
        <f t="shared" si="145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473147863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365833585.55999988</v>
      </c>
      <c r="K143" s="65">
        <f>IF(J143=0,0,J143/$E143*100)</f>
        <v>77.319082292885653</v>
      </c>
      <c r="L143" s="64">
        <f>SUM(L144:L162)</f>
        <v>365833585.55999988</v>
      </c>
      <c r="M143" s="65">
        <f>IF(L143=0,0,L143/$E143*100)</f>
        <v>77.319082292885653</v>
      </c>
      <c r="N143" s="64">
        <f>SUM(N144:N162)</f>
        <v>107314277.44000001</v>
      </c>
      <c r="O143" s="66">
        <f>E143*80/100</f>
        <v>378518290.39999998</v>
      </c>
      <c r="P143" s="66">
        <f>E143*90/100</f>
        <v>425833076.69999999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f>'งบดำเนินงาน (ภูมิภาค)'!E144+'งบเงินอุดหนุน (ภูมิภาค)'!E144+'งบรายจ่ายอื่น (ภูมิภาค)'!E144</f>
        <v>16819995</v>
      </c>
      <c r="F144" s="72">
        <f>'งบดำเนินงาน (ภูมิภาค)'!F144+'งบเงินอุดหนุน (ภูมิภาค)'!F144+'งบรายจ่ายอื่น (ภูมิภาค)'!F144</f>
        <v>0</v>
      </c>
      <c r="G144" s="73">
        <f t="shared" ref="G144:G162" si="155">IF(F144=0,0,F144/$E144*100)</f>
        <v>0</v>
      </c>
      <c r="H144" s="72">
        <f>'งบดำเนินงาน (ภูมิภาค)'!H144+'งบเงินอุดหนุน (ภูมิภาค)'!H144+'งบรายจ่ายอื่น (ภูมิภาค)'!H144</f>
        <v>0</v>
      </c>
      <c r="I144" s="73">
        <f t="shared" ref="I144:I162" si="156">IF(H144=0,0,H144/$E144*100)</f>
        <v>0</v>
      </c>
      <c r="J144" s="72">
        <f>'งบดำเนินงาน (ภูมิภาค)'!J144+'งบเงินอุดหนุน (ภูมิภาค)'!J144+'งบรายจ่ายอื่น (ภูมิภาค)'!J144</f>
        <v>13952621.640000001</v>
      </c>
      <c r="K144" s="73">
        <f t="shared" ref="K144:K162" si="157">IF(J144=0,0,J144/$E144*100)</f>
        <v>82.952590889593012</v>
      </c>
      <c r="L144" s="74">
        <f t="shared" ref="L144:L162" si="158">F144+H144+J144</f>
        <v>13952621.640000001</v>
      </c>
      <c r="M144" s="73">
        <f t="shared" ref="M144:M162" si="159">IF(L144=0,0,L144/$E144*100)</f>
        <v>82.952590889593012</v>
      </c>
      <c r="N144" s="74">
        <f t="shared" ref="N144:N162" si="160">E144-F144-H144-J144</f>
        <v>2867373.3599999994</v>
      </c>
      <c r="O144" s="75">
        <f t="shared" ref="O144:O162" si="161">E144*80/100</f>
        <v>13455996</v>
      </c>
      <c r="P144" s="75">
        <f t="shared" ref="P144:P162" si="162">E144*90/100</f>
        <v>15137995.5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44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f>'งบดำเนินงาน (ภูมิภาค)'!E145+'งบเงินอุดหนุน (ภูมิภาค)'!E145+'งบรายจ่ายอื่น (ภูมิภาค)'!E145</f>
        <v>12219912</v>
      </c>
      <c r="F145" s="72">
        <f>'งบดำเนินงาน (ภูมิภาค)'!F145+'งบเงินอุดหนุน (ภูมิภาค)'!F145+'งบรายจ่ายอื่น (ภูมิภาค)'!F145</f>
        <v>0</v>
      </c>
      <c r="G145" s="73">
        <f t="shared" si="155"/>
        <v>0</v>
      </c>
      <c r="H145" s="72">
        <f>'งบดำเนินงาน (ภูมิภาค)'!H145+'งบเงินอุดหนุน (ภูมิภาค)'!H145+'งบรายจ่ายอื่น (ภูมิภาค)'!H145</f>
        <v>0</v>
      </c>
      <c r="I145" s="73">
        <f t="shared" si="156"/>
        <v>0</v>
      </c>
      <c r="J145" s="72">
        <f>'งบดำเนินงาน (ภูมิภาค)'!J145+'งบเงินอุดหนุน (ภูมิภาค)'!J145+'งบรายจ่ายอื่น (ภูมิภาค)'!J145</f>
        <v>9895027.7699999996</v>
      </c>
      <c r="K145" s="73">
        <f t="shared" si="157"/>
        <v>80.974623794344836</v>
      </c>
      <c r="L145" s="74">
        <f t="shared" si="158"/>
        <v>9895027.7699999996</v>
      </c>
      <c r="M145" s="73">
        <f t="shared" si="159"/>
        <v>80.974623794344836</v>
      </c>
      <c r="N145" s="74">
        <f t="shared" si="160"/>
        <v>2324884.2300000004</v>
      </c>
      <c r="O145" s="75">
        <f t="shared" si="161"/>
        <v>9775929.5999999996</v>
      </c>
      <c r="P145" s="75">
        <f t="shared" si="162"/>
        <v>10997920.800000001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44"/>
        <v>#REF!</v>
      </c>
      <c r="V145" s="79" t="e">
        <f t="shared" si="145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f>'งบดำเนินงาน (ภูมิภาค)'!E146+'งบเงินอุดหนุน (ภูมิภาค)'!E146+'งบรายจ่ายอื่น (ภูมิภาค)'!E146</f>
        <v>78994127</v>
      </c>
      <c r="F146" s="72">
        <f>'งบดำเนินงาน (ภูมิภาค)'!F146+'งบเงินอุดหนุน (ภูมิภาค)'!F146+'งบรายจ่ายอื่น (ภูมิภาค)'!F146</f>
        <v>0</v>
      </c>
      <c r="G146" s="73">
        <f t="shared" si="155"/>
        <v>0</v>
      </c>
      <c r="H146" s="72">
        <f>'งบดำเนินงาน (ภูมิภาค)'!H146+'งบเงินอุดหนุน (ภูมิภาค)'!H146+'งบรายจ่ายอื่น (ภูมิภาค)'!H146</f>
        <v>0</v>
      </c>
      <c r="I146" s="73">
        <f t="shared" si="156"/>
        <v>0</v>
      </c>
      <c r="J146" s="72">
        <f>'งบดำเนินงาน (ภูมิภาค)'!J146+'งบเงินอุดหนุน (ภูมิภาค)'!J146+'งบรายจ่ายอื่น (ภูมิภาค)'!J146</f>
        <v>58369971.219999999</v>
      </c>
      <c r="K146" s="73">
        <f t="shared" si="157"/>
        <v>73.891532746478745</v>
      </c>
      <c r="L146" s="74">
        <f t="shared" si="158"/>
        <v>58369971.219999999</v>
      </c>
      <c r="M146" s="73">
        <f t="shared" si="159"/>
        <v>73.891532746478745</v>
      </c>
      <c r="N146" s="74">
        <f t="shared" si="160"/>
        <v>20624155.780000001</v>
      </c>
      <c r="O146" s="75">
        <f t="shared" si="161"/>
        <v>63195301.600000001</v>
      </c>
      <c r="P146" s="75">
        <f t="shared" si="162"/>
        <v>71094714.299999997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44"/>
        <v>#REF!</v>
      </c>
      <c r="V146" s="79" t="e">
        <f t="shared" si="145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f>'งบดำเนินงาน (ภูมิภาค)'!E147+'งบเงินอุดหนุน (ภูมิภาค)'!E147+'งบรายจ่ายอื่น (ภูมิภาค)'!E147</f>
        <v>59546024</v>
      </c>
      <c r="F147" s="72">
        <f>'งบดำเนินงาน (ภูมิภาค)'!F147+'งบเงินอุดหนุน (ภูมิภาค)'!F147+'งบรายจ่ายอื่น (ภูมิภาค)'!F147</f>
        <v>0</v>
      </c>
      <c r="G147" s="73">
        <f t="shared" si="155"/>
        <v>0</v>
      </c>
      <c r="H147" s="72">
        <f>'งบดำเนินงาน (ภูมิภาค)'!H147+'งบเงินอุดหนุน (ภูมิภาค)'!H147+'งบรายจ่ายอื่น (ภูมิภาค)'!H147</f>
        <v>0</v>
      </c>
      <c r="I147" s="73">
        <f t="shared" si="156"/>
        <v>0</v>
      </c>
      <c r="J147" s="72">
        <f>'งบดำเนินงาน (ภูมิภาค)'!J147+'งบเงินอุดหนุน (ภูมิภาค)'!J147+'งบรายจ่ายอื่น (ภูมิภาค)'!J147</f>
        <v>50408317.439999998</v>
      </c>
      <c r="K147" s="73">
        <f t="shared" si="157"/>
        <v>84.654380013684872</v>
      </c>
      <c r="L147" s="74">
        <f t="shared" si="158"/>
        <v>50408317.439999998</v>
      </c>
      <c r="M147" s="73">
        <f t="shared" si="159"/>
        <v>84.654380013684872</v>
      </c>
      <c r="N147" s="74">
        <f t="shared" si="160"/>
        <v>9137706.5600000024</v>
      </c>
      <c r="O147" s="75">
        <f t="shared" si="161"/>
        <v>47636819.200000003</v>
      </c>
      <c r="P147" s="75">
        <f t="shared" si="162"/>
        <v>53591421.600000001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44"/>
        <v>#REF!</v>
      </c>
      <c r="V147" s="79" t="e">
        <f t="shared" si="145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f>'งบดำเนินงาน (ภูมิภาค)'!E148+'งบเงินอุดหนุน (ภูมิภาค)'!E148+'งบรายจ่ายอื่น (ภูมิภาค)'!E148</f>
        <v>9159702</v>
      </c>
      <c r="F148" s="72">
        <f>'งบดำเนินงาน (ภูมิภาค)'!F148+'งบเงินอุดหนุน (ภูมิภาค)'!F148+'งบรายจ่ายอื่น (ภูมิภาค)'!F148</f>
        <v>0</v>
      </c>
      <c r="G148" s="73">
        <f t="shared" ref="G148" si="163">IF(F148=0,0,F148/$E148*100)</f>
        <v>0</v>
      </c>
      <c r="H148" s="72">
        <f>'งบดำเนินงาน (ภูมิภาค)'!H148+'งบเงินอุดหนุน (ภูมิภาค)'!H148+'งบรายจ่ายอื่น (ภูมิภาค)'!H148</f>
        <v>0</v>
      </c>
      <c r="I148" s="73">
        <f t="shared" ref="I148" si="164">IF(H148=0,0,H148/$E148*100)</f>
        <v>0</v>
      </c>
      <c r="J148" s="72">
        <f>'งบดำเนินงาน (ภูมิภาค)'!J148+'งบเงินอุดหนุน (ภูมิภาค)'!J148+'งบรายจ่ายอื่น (ภูมิภาค)'!J148</f>
        <v>7353545.9199999999</v>
      </c>
      <c r="K148" s="73">
        <f t="shared" ref="K148" si="165">IF(J148=0,0,J148/$E148*100)</f>
        <v>80.281497367490772</v>
      </c>
      <c r="L148" s="74">
        <f t="shared" si="158"/>
        <v>7353545.9199999999</v>
      </c>
      <c r="M148" s="73">
        <f t="shared" ref="M148" si="166">IF(L148=0,0,L148/$E148*100)</f>
        <v>80.281497367490772</v>
      </c>
      <c r="N148" s="74">
        <f t="shared" ref="N148" si="167">E148-F148-H148-J148</f>
        <v>1806156.08</v>
      </c>
      <c r="O148" s="75">
        <f t="shared" ref="O148" si="168">E148*80/100</f>
        <v>7327761.5999999996</v>
      </c>
      <c r="P148" s="75">
        <f t="shared" ref="P148" si="169">E148*90/100</f>
        <v>8243731.7999999998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70">SUM(Q148:T148)</f>
        <v>#REF!</v>
      </c>
      <c r="V148" s="79" t="e">
        <f t="shared" ref="V148" si="171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f>'งบดำเนินงาน (ภูมิภาค)'!E149+'งบเงินอุดหนุน (ภูมิภาค)'!E149+'งบรายจ่ายอื่น (ภูมิภาค)'!E149</f>
        <v>40546805</v>
      </c>
      <c r="F149" s="72">
        <f>'งบดำเนินงาน (ภูมิภาค)'!F149+'งบเงินอุดหนุน (ภูมิภาค)'!F149+'งบรายจ่ายอื่น (ภูมิภาค)'!F149</f>
        <v>0</v>
      </c>
      <c r="G149" s="73">
        <f t="shared" si="155"/>
        <v>0</v>
      </c>
      <c r="H149" s="72">
        <f>'งบดำเนินงาน (ภูมิภาค)'!H149+'งบเงินอุดหนุน (ภูมิภาค)'!H149+'งบรายจ่ายอื่น (ภูมิภาค)'!H149</f>
        <v>0</v>
      </c>
      <c r="I149" s="73">
        <f t="shared" si="156"/>
        <v>0</v>
      </c>
      <c r="J149" s="72">
        <f>'งบดำเนินงาน (ภูมิภาค)'!J149+'งบเงินอุดหนุน (ภูมิภาค)'!J149+'งบรายจ่ายอื่น (ภูมิภาค)'!J149</f>
        <v>29469770.789999999</v>
      </c>
      <c r="K149" s="73">
        <f t="shared" si="157"/>
        <v>72.680870391637512</v>
      </c>
      <c r="L149" s="74">
        <f t="shared" si="158"/>
        <v>29469770.789999999</v>
      </c>
      <c r="M149" s="73">
        <f t="shared" si="159"/>
        <v>72.680870391637512</v>
      </c>
      <c r="N149" s="74">
        <f t="shared" si="160"/>
        <v>11077034.210000001</v>
      </c>
      <c r="O149" s="75">
        <f t="shared" si="161"/>
        <v>32437444</v>
      </c>
      <c r="P149" s="75">
        <f t="shared" si="162"/>
        <v>36492124.5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44"/>
        <v>#REF!</v>
      </c>
      <c r="V149" s="79" t="e">
        <f t="shared" si="145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f>'งบดำเนินงาน (ภูมิภาค)'!E150+'งบเงินอุดหนุน (ภูมิภาค)'!E150+'งบรายจ่ายอื่น (ภูมิภาค)'!E150</f>
        <v>17173623</v>
      </c>
      <c r="F150" s="72">
        <f>'งบดำเนินงาน (ภูมิภาค)'!F150+'งบเงินอุดหนุน (ภูมิภาค)'!F150+'งบรายจ่ายอื่น (ภูมิภาค)'!F150</f>
        <v>0</v>
      </c>
      <c r="G150" s="73">
        <f t="shared" si="155"/>
        <v>0</v>
      </c>
      <c r="H150" s="72">
        <f>'งบดำเนินงาน (ภูมิภาค)'!H150+'งบเงินอุดหนุน (ภูมิภาค)'!H150+'งบรายจ่ายอื่น (ภูมิภาค)'!H150</f>
        <v>0</v>
      </c>
      <c r="I150" s="73">
        <f t="shared" si="156"/>
        <v>0</v>
      </c>
      <c r="J150" s="72">
        <f>'งบดำเนินงาน (ภูมิภาค)'!J150+'งบเงินอุดหนุน (ภูมิภาค)'!J150+'งบรายจ่ายอื่น (ภูมิภาค)'!J150</f>
        <v>16432293.810000001</v>
      </c>
      <c r="K150" s="73">
        <f t="shared" si="157"/>
        <v>95.683326750563936</v>
      </c>
      <c r="L150" s="74">
        <f t="shared" si="158"/>
        <v>16432293.810000001</v>
      </c>
      <c r="M150" s="73">
        <f t="shared" si="159"/>
        <v>95.683326750563936</v>
      </c>
      <c r="N150" s="74">
        <f t="shared" si="160"/>
        <v>741329.18999999948</v>
      </c>
      <c r="O150" s="75">
        <f t="shared" si="161"/>
        <v>13738898.4</v>
      </c>
      <c r="P150" s="75">
        <f t="shared" si="162"/>
        <v>15456260.699999999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44"/>
        <v>#REF!</v>
      </c>
      <c r="V150" s="79" t="e">
        <f t="shared" si="145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f>'งบดำเนินงาน (ภูมิภาค)'!E151+'งบเงินอุดหนุน (ภูมิภาค)'!E151+'งบรายจ่ายอื่น (ภูมิภาค)'!E151</f>
        <v>28850060</v>
      </c>
      <c r="F151" s="72">
        <f>'งบดำเนินงาน (ภูมิภาค)'!F151+'งบเงินอุดหนุน (ภูมิภาค)'!F151+'งบรายจ่ายอื่น (ภูมิภาค)'!F151</f>
        <v>0</v>
      </c>
      <c r="G151" s="73">
        <f t="shared" si="155"/>
        <v>0</v>
      </c>
      <c r="H151" s="72">
        <f>'งบดำเนินงาน (ภูมิภาค)'!H151+'งบเงินอุดหนุน (ภูมิภาค)'!H151+'งบรายจ่ายอื่น (ภูมิภาค)'!H151</f>
        <v>0</v>
      </c>
      <c r="I151" s="73">
        <f t="shared" si="156"/>
        <v>0</v>
      </c>
      <c r="J151" s="72">
        <f>'งบดำเนินงาน (ภูมิภาค)'!J151+'งบเงินอุดหนุน (ภูมิภาค)'!J151+'งบรายจ่ายอื่น (ภูมิภาค)'!J151</f>
        <v>17570709.629999999</v>
      </c>
      <c r="K151" s="73">
        <f t="shared" si="157"/>
        <v>60.90354623179293</v>
      </c>
      <c r="L151" s="74">
        <f t="shared" si="158"/>
        <v>17570709.629999999</v>
      </c>
      <c r="M151" s="73">
        <f t="shared" si="159"/>
        <v>60.90354623179293</v>
      </c>
      <c r="N151" s="74">
        <f t="shared" si="160"/>
        <v>11279350.370000001</v>
      </c>
      <c r="O151" s="75">
        <f t="shared" si="161"/>
        <v>23080048</v>
      </c>
      <c r="P151" s="75">
        <f t="shared" si="162"/>
        <v>25965054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44"/>
        <v>#REF!</v>
      </c>
      <c r="V151" s="79" t="e">
        <f t="shared" si="145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f>'งบดำเนินงาน (ภูมิภาค)'!E152+'งบเงินอุดหนุน (ภูมิภาค)'!E152+'งบรายจ่ายอื่น (ภูมิภาค)'!E152</f>
        <v>15637820</v>
      </c>
      <c r="F152" s="72">
        <f>'งบดำเนินงาน (ภูมิภาค)'!F152+'งบเงินอุดหนุน (ภูมิภาค)'!F152+'งบรายจ่ายอื่น (ภูมิภาค)'!F152</f>
        <v>0</v>
      </c>
      <c r="G152" s="73">
        <f t="shared" si="155"/>
        <v>0</v>
      </c>
      <c r="H152" s="72">
        <f>'งบดำเนินงาน (ภูมิภาค)'!H152+'งบเงินอุดหนุน (ภูมิภาค)'!H152+'งบรายจ่ายอื่น (ภูมิภาค)'!H152</f>
        <v>0</v>
      </c>
      <c r="I152" s="73">
        <f t="shared" si="156"/>
        <v>0</v>
      </c>
      <c r="J152" s="72">
        <f>'งบดำเนินงาน (ภูมิภาค)'!J152+'งบเงินอุดหนุน (ภูมิภาค)'!J152+'งบรายจ่ายอื่น (ภูมิภาค)'!J152</f>
        <v>12221733.32</v>
      </c>
      <c r="K152" s="73">
        <f t="shared" si="157"/>
        <v>78.154968659314406</v>
      </c>
      <c r="L152" s="74">
        <f t="shared" si="158"/>
        <v>12221733.32</v>
      </c>
      <c r="M152" s="73">
        <f t="shared" si="159"/>
        <v>78.154968659314406</v>
      </c>
      <c r="N152" s="74">
        <f t="shared" si="160"/>
        <v>3416086.6799999997</v>
      </c>
      <c r="O152" s="75">
        <f t="shared" si="161"/>
        <v>12510256</v>
      </c>
      <c r="P152" s="75">
        <f t="shared" si="162"/>
        <v>14074038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44"/>
        <v>#REF!</v>
      </c>
      <c r="V152" s="79" t="e">
        <f t="shared" si="145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f>'งบดำเนินงาน (ภูมิภาค)'!E153+'งบเงินอุดหนุน (ภูมิภาค)'!E153+'งบรายจ่ายอื่น (ภูมิภาค)'!E153</f>
        <v>41648613</v>
      </c>
      <c r="F153" s="72">
        <f>'งบดำเนินงาน (ภูมิภาค)'!F153+'งบเงินอุดหนุน (ภูมิภาค)'!F153+'งบรายจ่ายอื่น (ภูมิภาค)'!F153</f>
        <v>0</v>
      </c>
      <c r="G153" s="73">
        <f t="shared" si="155"/>
        <v>0</v>
      </c>
      <c r="H153" s="72">
        <f>'งบดำเนินงาน (ภูมิภาค)'!H153+'งบเงินอุดหนุน (ภูมิภาค)'!H153+'งบรายจ่ายอื่น (ภูมิภาค)'!H153</f>
        <v>0</v>
      </c>
      <c r="I153" s="73">
        <f t="shared" si="156"/>
        <v>0</v>
      </c>
      <c r="J153" s="72">
        <f>'งบดำเนินงาน (ภูมิภาค)'!J153+'งบเงินอุดหนุน (ภูมิภาค)'!J153+'งบรายจ่ายอื่น (ภูมิภาค)'!J153</f>
        <v>34835264.530000001</v>
      </c>
      <c r="K153" s="73">
        <f t="shared" si="157"/>
        <v>83.640875459646153</v>
      </c>
      <c r="L153" s="74">
        <f t="shared" si="158"/>
        <v>34835264.530000001</v>
      </c>
      <c r="M153" s="73">
        <f t="shared" si="159"/>
        <v>83.640875459646153</v>
      </c>
      <c r="N153" s="74">
        <f t="shared" si="160"/>
        <v>6813348.4699999988</v>
      </c>
      <c r="O153" s="75">
        <f t="shared" si="161"/>
        <v>33318890.399999999</v>
      </c>
      <c r="P153" s="75">
        <f t="shared" si="162"/>
        <v>37483751.700000003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44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f>'งบดำเนินงาน (ภูมิภาค)'!E154+'งบเงินอุดหนุน (ภูมิภาค)'!E154+'งบรายจ่ายอื่น (ภูมิภาค)'!E154</f>
        <v>31704352</v>
      </c>
      <c r="F154" s="72">
        <f>'งบดำเนินงาน (ภูมิภาค)'!F154+'งบเงินอุดหนุน (ภูมิภาค)'!F154+'งบรายจ่ายอื่น (ภูมิภาค)'!F154</f>
        <v>0</v>
      </c>
      <c r="G154" s="73">
        <f t="shared" si="155"/>
        <v>0</v>
      </c>
      <c r="H154" s="72">
        <f>'งบดำเนินงาน (ภูมิภาค)'!H154+'งบเงินอุดหนุน (ภูมิภาค)'!H154+'งบรายจ่ายอื่น (ภูมิภาค)'!H154</f>
        <v>0</v>
      </c>
      <c r="I154" s="73">
        <f t="shared" si="156"/>
        <v>0</v>
      </c>
      <c r="J154" s="72">
        <f>'งบดำเนินงาน (ภูมิภาค)'!J154+'งบเงินอุดหนุน (ภูมิภาค)'!J154+'งบรายจ่ายอื่น (ภูมิภาค)'!J154</f>
        <v>24612618</v>
      </c>
      <c r="K154" s="73">
        <f t="shared" si="157"/>
        <v>77.631670251453173</v>
      </c>
      <c r="L154" s="74">
        <f t="shared" si="158"/>
        <v>24612618</v>
      </c>
      <c r="M154" s="73">
        <f t="shared" si="159"/>
        <v>77.631670251453173</v>
      </c>
      <c r="N154" s="74">
        <f t="shared" si="160"/>
        <v>7091734</v>
      </c>
      <c r="O154" s="75">
        <f t="shared" si="161"/>
        <v>25363481.600000001</v>
      </c>
      <c r="P154" s="75">
        <f t="shared" si="162"/>
        <v>28533916.800000001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44"/>
        <v>#REF!</v>
      </c>
      <c r="V154" s="79" t="e">
        <f t="shared" si="145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f>'งบดำเนินงาน (ภูมิภาค)'!E155+'งบเงินอุดหนุน (ภูมิภาค)'!E155+'งบรายจ่ายอื่น (ภูมิภาค)'!E155</f>
        <v>9168862</v>
      </c>
      <c r="F155" s="72">
        <f>'งบดำเนินงาน (ภูมิภาค)'!F155+'งบเงินอุดหนุน (ภูมิภาค)'!F155+'งบรายจ่ายอื่น (ภูมิภาค)'!F155</f>
        <v>0</v>
      </c>
      <c r="G155" s="73">
        <f t="shared" ref="G155" si="172">IF(F155=0,0,F155/$E155*100)</f>
        <v>0</v>
      </c>
      <c r="H155" s="72">
        <f>'งบดำเนินงาน (ภูมิภาค)'!H155+'งบเงินอุดหนุน (ภูมิภาค)'!H155+'งบรายจ่ายอื่น (ภูมิภาค)'!H155</f>
        <v>0</v>
      </c>
      <c r="I155" s="73">
        <f t="shared" ref="I155" si="173">IF(H155=0,0,H155/$E155*100)</f>
        <v>0</v>
      </c>
      <c r="J155" s="72">
        <f>'งบดำเนินงาน (ภูมิภาค)'!J155+'งบเงินอุดหนุน (ภูมิภาค)'!J155+'งบรายจ่ายอื่น (ภูมิภาค)'!J155</f>
        <v>8350604</v>
      </c>
      <c r="K155" s="73">
        <f t="shared" ref="K155" si="174">IF(J155=0,0,J155/$E155*100)</f>
        <v>91.075686382890268</v>
      </c>
      <c r="L155" s="74">
        <f t="shared" si="158"/>
        <v>8350604</v>
      </c>
      <c r="M155" s="73">
        <f t="shared" ref="M155" si="175">IF(L155=0,0,L155/$E155*100)</f>
        <v>91.075686382890268</v>
      </c>
      <c r="N155" s="74">
        <f t="shared" ref="N155" si="176">E155-F155-H155-J155</f>
        <v>818258</v>
      </c>
      <c r="O155" s="75">
        <f t="shared" ref="O155" si="177">E155*80/100</f>
        <v>7335089.5999999996</v>
      </c>
      <c r="P155" s="75">
        <f t="shared" ref="P155" si="178">E155*90/100</f>
        <v>8251975.7999999998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79">SUM(Q155:T155)</f>
        <v>#REF!</v>
      </c>
      <c r="V155" s="79" t="e">
        <f t="shared" ref="V155" si="180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f>'งบดำเนินงาน (ภูมิภาค)'!E156+'งบเงินอุดหนุน (ภูมิภาค)'!E156+'งบรายจ่ายอื่น (ภูมิภาค)'!E156</f>
        <v>41896680</v>
      </c>
      <c r="F156" s="72">
        <f>'งบดำเนินงาน (ภูมิภาค)'!F156+'งบเงินอุดหนุน (ภูมิภาค)'!F156+'งบรายจ่ายอื่น (ภูมิภาค)'!F156</f>
        <v>0</v>
      </c>
      <c r="G156" s="73">
        <f t="shared" si="155"/>
        <v>0</v>
      </c>
      <c r="H156" s="72">
        <f>'งบดำเนินงาน (ภูมิภาค)'!H156+'งบเงินอุดหนุน (ภูมิภาค)'!H156+'งบรายจ่ายอื่น (ภูมิภาค)'!H156</f>
        <v>0</v>
      </c>
      <c r="I156" s="73">
        <f t="shared" si="156"/>
        <v>0</v>
      </c>
      <c r="J156" s="72">
        <f>'งบดำเนินงาน (ภูมิภาค)'!J156+'งบเงินอุดหนุน (ภูมิภาค)'!J156+'งบรายจ่ายอื่น (ภูมิภาค)'!J156</f>
        <v>34632297.380000003</v>
      </c>
      <c r="K156" s="73">
        <f t="shared" si="157"/>
        <v>82.661197450490121</v>
      </c>
      <c r="L156" s="74">
        <f t="shared" si="158"/>
        <v>34632297.380000003</v>
      </c>
      <c r="M156" s="73">
        <f t="shared" si="159"/>
        <v>82.661197450490121</v>
      </c>
      <c r="N156" s="74">
        <f t="shared" si="160"/>
        <v>7264382.6199999973</v>
      </c>
      <c r="O156" s="75">
        <f t="shared" si="161"/>
        <v>33517344</v>
      </c>
      <c r="P156" s="75">
        <f t="shared" si="162"/>
        <v>37707012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44"/>
        <v>#REF!</v>
      </c>
      <c r="V156" s="79" t="e">
        <f t="shared" si="145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f>'งบดำเนินงาน (ภูมิภาค)'!E157+'งบเงินอุดหนุน (ภูมิภาค)'!E157+'งบรายจ่ายอื่น (ภูมิภาค)'!E157</f>
        <v>15322636</v>
      </c>
      <c r="F157" s="72">
        <f>'งบดำเนินงาน (ภูมิภาค)'!F157+'งบเงินอุดหนุน (ภูมิภาค)'!F157+'งบรายจ่ายอื่น (ภูมิภาค)'!F157</f>
        <v>0</v>
      </c>
      <c r="G157" s="73">
        <f t="shared" si="155"/>
        <v>0</v>
      </c>
      <c r="H157" s="72">
        <f>'งบดำเนินงาน (ภูมิภาค)'!H157+'งบเงินอุดหนุน (ภูมิภาค)'!H157+'งบรายจ่ายอื่น (ภูมิภาค)'!H157</f>
        <v>0</v>
      </c>
      <c r="I157" s="73">
        <f t="shared" si="156"/>
        <v>0</v>
      </c>
      <c r="J157" s="72">
        <f>'งบดำเนินงาน (ภูมิภาค)'!J157+'งบเงินอุดหนุน (ภูมิภาค)'!J157+'งบรายจ่ายอื่น (ภูมิภาค)'!J157</f>
        <v>10645711.710000001</v>
      </c>
      <c r="K157" s="73">
        <f t="shared" si="157"/>
        <v>69.477025428261825</v>
      </c>
      <c r="L157" s="74">
        <f t="shared" si="158"/>
        <v>10645711.710000001</v>
      </c>
      <c r="M157" s="73">
        <f t="shared" si="159"/>
        <v>69.477025428261825</v>
      </c>
      <c r="N157" s="74">
        <f t="shared" si="160"/>
        <v>4676924.2899999991</v>
      </c>
      <c r="O157" s="75">
        <f t="shared" si="161"/>
        <v>12258108.800000001</v>
      </c>
      <c r="P157" s="75">
        <f t="shared" si="162"/>
        <v>13790372.4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44"/>
        <v>#REF!</v>
      </c>
      <c r="V157" s="79" t="e">
        <f t="shared" si="145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f>'งบดำเนินงาน (ภูมิภาค)'!E158+'งบเงินอุดหนุน (ภูมิภาค)'!E158+'งบรายจ่ายอื่น (ภูมิภาค)'!E158</f>
        <v>25807446</v>
      </c>
      <c r="F158" s="72">
        <f>'งบดำเนินงาน (ภูมิภาค)'!F158+'งบเงินอุดหนุน (ภูมิภาค)'!F158+'งบรายจ่ายอื่น (ภูมิภาค)'!F158</f>
        <v>0</v>
      </c>
      <c r="G158" s="73">
        <f t="shared" si="155"/>
        <v>0</v>
      </c>
      <c r="H158" s="72">
        <f>'งบดำเนินงาน (ภูมิภาค)'!H158+'งบเงินอุดหนุน (ภูมิภาค)'!H158+'งบรายจ่ายอื่น (ภูมิภาค)'!H158</f>
        <v>0</v>
      </c>
      <c r="I158" s="73">
        <f t="shared" si="156"/>
        <v>0</v>
      </c>
      <c r="J158" s="72">
        <f>'งบดำเนินงาน (ภูมิภาค)'!J158+'งบเงินอุดหนุน (ภูมิภาค)'!J158+'งบรายจ่ายอื่น (ภูมิภาค)'!J158</f>
        <v>16619381.32</v>
      </c>
      <c r="K158" s="73">
        <f t="shared" si="157"/>
        <v>64.397621213660585</v>
      </c>
      <c r="L158" s="74">
        <f t="shared" si="158"/>
        <v>16619381.32</v>
      </c>
      <c r="M158" s="73">
        <f t="shared" si="159"/>
        <v>64.397621213660585</v>
      </c>
      <c r="N158" s="74">
        <f t="shared" si="160"/>
        <v>9188064.6799999997</v>
      </c>
      <c r="O158" s="75">
        <f t="shared" si="161"/>
        <v>20645956.800000001</v>
      </c>
      <c r="P158" s="75">
        <f t="shared" si="162"/>
        <v>23226701.399999999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44"/>
        <v>#REF!</v>
      </c>
      <c r="V158" s="79" t="e">
        <f t="shared" si="145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f>'งบดำเนินงาน (ภูมิภาค)'!E159+'งบเงินอุดหนุน (ภูมิภาค)'!E159+'งบรายจ่ายอื่น (ภูมิภาค)'!E159</f>
        <v>9997214</v>
      </c>
      <c r="F159" s="72">
        <f>'งบดำเนินงาน (ภูมิภาค)'!F159+'งบเงินอุดหนุน (ภูมิภาค)'!F159+'งบรายจ่ายอื่น (ภูมิภาค)'!F159</f>
        <v>0</v>
      </c>
      <c r="G159" s="73">
        <f t="shared" si="155"/>
        <v>0</v>
      </c>
      <c r="H159" s="72">
        <f>'งบดำเนินงาน (ภูมิภาค)'!H159+'งบเงินอุดหนุน (ภูมิภาค)'!H159+'งบรายจ่ายอื่น (ภูมิภาค)'!H159</f>
        <v>0</v>
      </c>
      <c r="I159" s="73">
        <f t="shared" si="156"/>
        <v>0</v>
      </c>
      <c r="J159" s="72">
        <f>'งบดำเนินงาน (ภูมิภาค)'!J159+'งบเงินอุดหนุน (ภูมิภาค)'!J159+'งบรายจ่ายอื่น (ภูมิภาค)'!J159</f>
        <v>7323780.3899999997</v>
      </c>
      <c r="K159" s="73">
        <f t="shared" si="157"/>
        <v>73.258213638319631</v>
      </c>
      <c r="L159" s="74">
        <f t="shared" si="158"/>
        <v>7323780.3899999997</v>
      </c>
      <c r="M159" s="73">
        <f t="shared" si="159"/>
        <v>73.258213638319631</v>
      </c>
      <c r="N159" s="74">
        <f t="shared" si="160"/>
        <v>2673433.6100000003</v>
      </c>
      <c r="O159" s="75">
        <f t="shared" si="161"/>
        <v>7997771.2000000002</v>
      </c>
      <c r="P159" s="75">
        <f t="shared" si="162"/>
        <v>8997492.5999999996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44"/>
        <v>#REF!</v>
      </c>
      <c r="V159" s="79" t="e">
        <f t="shared" si="145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f>'งบดำเนินงาน (ภูมิภาค)'!E160+'งบเงินอุดหนุน (ภูมิภาค)'!E160+'งบรายจ่ายอื่น (ภูมิภาค)'!E160</f>
        <v>6962756</v>
      </c>
      <c r="F160" s="72">
        <f>'งบดำเนินงาน (ภูมิภาค)'!F160+'งบเงินอุดหนุน (ภูมิภาค)'!F160+'งบรายจ่ายอื่น (ภูมิภาค)'!F160</f>
        <v>0</v>
      </c>
      <c r="G160" s="73">
        <f t="shared" ref="G160:G161" si="181">IF(F160=0,0,F160/$E160*100)</f>
        <v>0</v>
      </c>
      <c r="H160" s="72">
        <f>'งบดำเนินงาน (ภูมิภาค)'!H160+'งบเงินอุดหนุน (ภูมิภาค)'!H160+'งบรายจ่ายอื่น (ภูมิภาค)'!H160</f>
        <v>0</v>
      </c>
      <c r="I160" s="73">
        <f t="shared" ref="I160:I161" si="182">IF(H160=0,0,H160/$E160*100)</f>
        <v>0</v>
      </c>
      <c r="J160" s="72">
        <f>'งบดำเนินงาน (ภูมิภาค)'!J160+'งบเงินอุดหนุน (ภูมิภาค)'!J160+'งบรายจ่ายอื่น (ภูมิภาค)'!J160</f>
        <v>4815986.0999999996</v>
      </c>
      <c r="K160" s="73">
        <f t="shared" ref="K160:K161" si="183">IF(J160=0,0,J160/$E160*100)</f>
        <v>69.16781372203765</v>
      </c>
      <c r="L160" s="74">
        <f t="shared" si="158"/>
        <v>4815986.0999999996</v>
      </c>
      <c r="M160" s="73">
        <f t="shared" ref="M160:M161" si="184">IF(L160=0,0,L160/$E160*100)</f>
        <v>69.16781372203765</v>
      </c>
      <c r="N160" s="74">
        <f t="shared" ref="N160:N161" si="185">E160-F160-H160-J160</f>
        <v>2146769.9000000004</v>
      </c>
      <c r="O160" s="75">
        <f t="shared" ref="O160:O161" si="186">E160*80/100</f>
        <v>5570204.7999999998</v>
      </c>
      <c r="P160" s="75">
        <f t="shared" ref="P160:P161" si="187">E160*90/100</f>
        <v>6266480.4000000004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88">SUM(Q160:T160)</f>
        <v>#REF!</v>
      </c>
      <c r="V160" s="79" t="e">
        <f t="shared" ref="V160:V161" si="189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f>'งบดำเนินงาน (ภูมิภาค)'!E161+'งบเงินอุดหนุน (ภูมิภาค)'!E161+'งบรายจ่ายอื่น (ภูมิภาค)'!E161</f>
        <v>9184857</v>
      </c>
      <c r="F161" s="72">
        <f>'งบดำเนินงาน (ภูมิภาค)'!F161+'งบเงินอุดหนุน (ภูมิภาค)'!F161+'งบรายจ่ายอื่น (ภูมิภาค)'!F161</f>
        <v>0</v>
      </c>
      <c r="G161" s="73">
        <f t="shared" si="181"/>
        <v>0</v>
      </c>
      <c r="H161" s="72">
        <f>'งบดำเนินงาน (ภูมิภาค)'!H161+'งบเงินอุดหนุน (ภูมิภาค)'!H161+'งบรายจ่ายอื่น (ภูมิภาค)'!H161</f>
        <v>0</v>
      </c>
      <c r="I161" s="73">
        <f t="shared" si="182"/>
        <v>0</v>
      </c>
      <c r="J161" s="72">
        <f>'งบดำเนินงาน (ภูมิภาค)'!J161+'งบเงินอุดหนุน (ภูมิภาค)'!J161+'งบรายจ่ายอื่น (ภูมิภาค)'!J161</f>
        <v>7435889.0800000001</v>
      </c>
      <c r="K161" s="73">
        <f t="shared" si="183"/>
        <v>80.958136637293322</v>
      </c>
      <c r="L161" s="74">
        <f t="shared" si="158"/>
        <v>7435889.0800000001</v>
      </c>
      <c r="M161" s="73">
        <f t="shared" si="184"/>
        <v>80.958136637293322</v>
      </c>
      <c r="N161" s="74">
        <f t="shared" si="185"/>
        <v>1748967.92</v>
      </c>
      <c r="O161" s="75">
        <f t="shared" si="186"/>
        <v>7347885.5999999996</v>
      </c>
      <c r="P161" s="75">
        <f t="shared" si="187"/>
        <v>8266371.2999999998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88"/>
        <v>#REF!</v>
      </c>
      <c r="V161" s="79" t="e">
        <f t="shared" si="189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f>'งบดำเนินงาน (ภูมิภาค)'!E162+'งบเงินอุดหนุน (ภูมิภาค)'!E162+'งบรายจ่ายอื่น (ภูมิภาค)'!E162</f>
        <v>2506379</v>
      </c>
      <c r="F162" s="72">
        <f>'งบดำเนินงาน (ภูมิภาค)'!F162+'งบเงินอุดหนุน (ภูมิภาค)'!F162+'งบรายจ่ายอื่น (ภูมิภาค)'!F162</f>
        <v>0</v>
      </c>
      <c r="G162" s="73">
        <f t="shared" si="155"/>
        <v>0</v>
      </c>
      <c r="H162" s="72">
        <f>'งบดำเนินงาน (ภูมิภาค)'!H162+'งบเงินอุดหนุน (ภูมิภาค)'!H162+'งบรายจ่ายอื่น (ภูมิภาค)'!H162</f>
        <v>0</v>
      </c>
      <c r="I162" s="73">
        <f t="shared" si="156"/>
        <v>0</v>
      </c>
      <c r="J162" s="72">
        <f>'งบดำเนินงาน (ภูมิภาค)'!J162+'งบเงินอุดหนุน (ภูมิภาค)'!J162+'งบรายจ่ายอื่น (ภูมิภาค)'!J162</f>
        <v>888061.51</v>
      </c>
      <c r="K162" s="73">
        <f t="shared" si="157"/>
        <v>35.43205197617759</v>
      </c>
      <c r="L162" s="74">
        <f t="shared" si="158"/>
        <v>888061.51</v>
      </c>
      <c r="M162" s="73">
        <f t="shared" si="159"/>
        <v>35.43205197617759</v>
      </c>
      <c r="N162" s="74">
        <f t="shared" si="160"/>
        <v>1618317.49</v>
      </c>
      <c r="O162" s="75">
        <f t="shared" si="161"/>
        <v>2005103.2</v>
      </c>
      <c r="P162" s="75">
        <f t="shared" si="162"/>
        <v>2255741.1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44"/>
        <v>#REF!</v>
      </c>
      <c r="V162" s="79" t="e">
        <f t="shared" si="145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606861856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520048712.10000002</v>
      </c>
      <c r="K163" s="65">
        <f>IF(J163=0,0,J163/$E163*100)</f>
        <v>85.694743697979277</v>
      </c>
      <c r="L163" s="64">
        <f>SUM(L164:L182)</f>
        <v>520048712.10000002</v>
      </c>
      <c r="M163" s="65">
        <f>IF(L163=0,0,L163/$E163*100)</f>
        <v>85.694743697979277</v>
      </c>
      <c r="N163" s="64">
        <f>SUM(N164:N182)</f>
        <v>86813143.899999991</v>
      </c>
      <c r="O163" s="66">
        <f>E163*80/100</f>
        <v>485489484.80000001</v>
      </c>
      <c r="P163" s="66">
        <f>E163*90/100</f>
        <v>546175670.39999998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f>'งบดำเนินงาน (ภูมิภาค)'!E164+'งบเงินอุดหนุน (ภูมิภาค)'!E164+'งบรายจ่ายอื่น (ภูมิภาค)'!E164</f>
        <v>117930495</v>
      </c>
      <c r="F164" s="72">
        <f>'งบดำเนินงาน (ภูมิภาค)'!F164+'งบเงินอุดหนุน (ภูมิภาค)'!F164+'งบรายจ่ายอื่น (ภูมิภาค)'!F164</f>
        <v>0</v>
      </c>
      <c r="G164" s="73">
        <f t="shared" ref="G164:G182" si="190">IF(F164=0,0,F164/$E164*100)</f>
        <v>0</v>
      </c>
      <c r="H164" s="72">
        <f>'งบดำเนินงาน (ภูมิภาค)'!H164+'งบเงินอุดหนุน (ภูมิภาค)'!H164+'งบรายจ่ายอื่น (ภูมิภาค)'!H164</f>
        <v>0</v>
      </c>
      <c r="I164" s="73">
        <f t="shared" ref="I164:I182" si="191">IF(H164=0,0,H164/$E164*100)</f>
        <v>0</v>
      </c>
      <c r="J164" s="72">
        <f>'งบดำเนินงาน (ภูมิภาค)'!J164+'งบเงินอุดหนุน (ภูมิภาค)'!J164+'งบรายจ่ายอื่น (ภูมิภาค)'!J164</f>
        <v>90285823.349999994</v>
      </c>
      <c r="K164" s="73">
        <f t="shared" ref="K164:K182" si="192">IF(J164=0,0,J164/$E164*100)</f>
        <v>76.558504524211486</v>
      </c>
      <c r="L164" s="74">
        <f t="shared" ref="L164:L182" si="193">F164+H164+J164</f>
        <v>90285823.349999994</v>
      </c>
      <c r="M164" s="73">
        <f t="shared" ref="M164:M182" si="194">IF(L164=0,0,L164/$E164*100)</f>
        <v>76.558504524211486</v>
      </c>
      <c r="N164" s="74">
        <f t="shared" ref="N164:N182" si="195">E164-F164-H164-J164</f>
        <v>27644671.650000006</v>
      </c>
      <c r="O164" s="75">
        <f t="shared" ref="O164:O182" si="196">E164*80/100</f>
        <v>94344396</v>
      </c>
      <c r="P164" s="75">
        <f t="shared" ref="P164:P182" si="197">E164*90/100</f>
        <v>106137445.5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44"/>
        <v>#REF!</v>
      </c>
      <c r="V164" s="79" t="e">
        <f t="shared" si="145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f>'งบดำเนินงาน (ภูมิภาค)'!E165+'งบเงินอุดหนุน (ภูมิภาค)'!E165+'งบรายจ่ายอื่น (ภูมิภาค)'!E165</f>
        <v>85686763</v>
      </c>
      <c r="F165" s="72">
        <f>'งบดำเนินงาน (ภูมิภาค)'!F165+'งบเงินอุดหนุน (ภูมิภาค)'!F165+'งบรายจ่ายอื่น (ภูมิภาค)'!F165</f>
        <v>0</v>
      </c>
      <c r="G165" s="73">
        <f t="shared" si="190"/>
        <v>0</v>
      </c>
      <c r="H165" s="72">
        <f>'งบดำเนินงาน (ภูมิภาค)'!H165+'งบเงินอุดหนุน (ภูมิภาค)'!H165+'งบรายจ่ายอื่น (ภูมิภาค)'!H165</f>
        <v>0</v>
      </c>
      <c r="I165" s="73">
        <f t="shared" si="191"/>
        <v>0</v>
      </c>
      <c r="J165" s="72">
        <f>'งบดำเนินงาน (ภูมิภาค)'!J165+'งบเงินอุดหนุน (ภูมิภาค)'!J165+'งบรายจ่ายอื่น (ภูมิภาค)'!J165</f>
        <v>79947898.319999993</v>
      </c>
      <c r="K165" s="73">
        <f t="shared" si="192"/>
        <v>93.302507319596145</v>
      </c>
      <c r="L165" s="74">
        <f t="shared" si="193"/>
        <v>79947898.319999993</v>
      </c>
      <c r="M165" s="73">
        <f t="shared" si="194"/>
        <v>93.302507319596145</v>
      </c>
      <c r="N165" s="74">
        <f t="shared" si="195"/>
        <v>5738864.6800000072</v>
      </c>
      <c r="O165" s="75">
        <f t="shared" si="196"/>
        <v>68549410.400000006</v>
      </c>
      <c r="P165" s="75">
        <f t="shared" si="197"/>
        <v>77118086.700000003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44"/>
        <v>#REF!</v>
      </c>
      <c r="V165" s="79" t="e">
        <f t="shared" si="145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f>'งบดำเนินงาน (ภูมิภาค)'!E166+'งบเงินอุดหนุน (ภูมิภาค)'!E166+'งบรายจ่ายอื่น (ภูมิภาค)'!E166</f>
        <v>11575980</v>
      </c>
      <c r="F166" s="72">
        <f>'งบดำเนินงาน (ภูมิภาค)'!F166+'งบเงินอุดหนุน (ภูมิภาค)'!F166+'งบรายจ่ายอื่น (ภูมิภาค)'!F166</f>
        <v>0</v>
      </c>
      <c r="G166" s="73">
        <f t="shared" ref="G166" si="198">IF(F166=0,0,F166/$E166*100)</f>
        <v>0</v>
      </c>
      <c r="H166" s="72">
        <f>'งบดำเนินงาน (ภูมิภาค)'!H166+'งบเงินอุดหนุน (ภูมิภาค)'!H166+'งบรายจ่ายอื่น (ภูมิภาค)'!H166</f>
        <v>0</v>
      </c>
      <c r="I166" s="73">
        <f t="shared" ref="I166" si="199">IF(H166=0,0,H166/$E166*100)</f>
        <v>0</v>
      </c>
      <c r="J166" s="72">
        <f>'งบดำเนินงาน (ภูมิภาค)'!J166+'งบเงินอุดหนุน (ภูมิภาค)'!J166+'งบรายจ่ายอื่น (ภูมิภาค)'!J166</f>
        <v>7956090</v>
      </c>
      <c r="K166" s="73">
        <f t="shared" ref="K166" si="200">IF(J166=0,0,J166/$E166*100)</f>
        <v>68.729299808741899</v>
      </c>
      <c r="L166" s="74">
        <f t="shared" si="193"/>
        <v>7956090</v>
      </c>
      <c r="M166" s="73">
        <f t="shared" ref="M166" si="201">IF(L166=0,0,L166/$E166*100)</f>
        <v>68.729299808741899</v>
      </c>
      <c r="N166" s="74">
        <f t="shared" ref="N166" si="202">E166-F166-H166-J166</f>
        <v>3619890</v>
      </c>
      <c r="O166" s="75">
        <f t="shared" ref="O166" si="203">E166*80/100</f>
        <v>9260784</v>
      </c>
      <c r="P166" s="75">
        <f t="shared" ref="P166" si="204">E166*90/100</f>
        <v>10418382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205">SUM(Q166:T166)</f>
        <v>#REF!</v>
      </c>
      <c r="V166" s="79" t="e">
        <f t="shared" ref="V166" si="206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f>'งบดำเนินงาน (ภูมิภาค)'!E167+'งบเงินอุดหนุน (ภูมิภาค)'!E167+'งบรายจ่ายอื่น (ภูมิภาค)'!E167</f>
        <v>13826109</v>
      </c>
      <c r="F167" s="72">
        <f>'งบดำเนินงาน (ภูมิภาค)'!F167+'งบเงินอุดหนุน (ภูมิภาค)'!F167+'งบรายจ่ายอื่น (ภูมิภาค)'!F167</f>
        <v>0</v>
      </c>
      <c r="G167" s="73">
        <f t="shared" ref="G167" si="207">IF(F167=0,0,F167/$E167*100)</f>
        <v>0</v>
      </c>
      <c r="H167" s="72">
        <f>'งบดำเนินงาน (ภูมิภาค)'!H167+'งบเงินอุดหนุน (ภูมิภาค)'!H167+'งบรายจ่ายอื่น (ภูมิภาค)'!H167</f>
        <v>0</v>
      </c>
      <c r="I167" s="73">
        <f t="shared" ref="I167" si="208">IF(H167=0,0,H167/$E167*100)</f>
        <v>0</v>
      </c>
      <c r="J167" s="72">
        <f>'งบดำเนินงาน (ภูมิภาค)'!J167+'งบเงินอุดหนุน (ภูมิภาค)'!J167+'งบรายจ่ายอื่น (ภูมิภาค)'!J167</f>
        <v>10815007</v>
      </c>
      <c r="K167" s="73">
        <f t="shared" ref="K167" si="209">IF(J167=0,0,J167/$E167*100)</f>
        <v>78.221624030303829</v>
      </c>
      <c r="L167" s="74">
        <f t="shared" si="193"/>
        <v>10815007</v>
      </c>
      <c r="M167" s="73">
        <f t="shared" ref="M167" si="210">IF(L167=0,0,L167/$E167*100)</f>
        <v>78.221624030303829</v>
      </c>
      <c r="N167" s="74">
        <f t="shared" ref="N167" si="211">E167-F167-H167-J167</f>
        <v>3011102</v>
      </c>
      <c r="O167" s="75">
        <f t="shared" ref="O167" si="212">E167*80/100</f>
        <v>11060887.199999999</v>
      </c>
      <c r="P167" s="75">
        <f t="shared" ref="P167" si="213">E167*90/100</f>
        <v>12443498.1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214">SUM(Q167:T167)</f>
        <v>#REF!</v>
      </c>
      <c r="V167" s="79" t="e">
        <f t="shared" ref="V167" si="215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f>'งบดำเนินงาน (ภูมิภาค)'!E168+'งบเงินอุดหนุน (ภูมิภาค)'!E168+'งบรายจ่ายอื่น (ภูมิภาค)'!E168</f>
        <v>86483937</v>
      </c>
      <c r="F168" s="72">
        <f>'งบดำเนินงาน (ภูมิภาค)'!F168+'งบเงินอุดหนุน (ภูมิภาค)'!F168+'งบรายจ่ายอื่น (ภูมิภาค)'!F168</f>
        <v>0</v>
      </c>
      <c r="G168" s="73">
        <f t="shared" si="190"/>
        <v>0</v>
      </c>
      <c r="H168" s="72">
        <f>'งบดำเนินงาน (ภูมิภาค)'!H168+'งบเงินอุดหนุน (ภูมิภาค)'!H168+'งบรายจ่ายอื่น (ภูมิภาค)'!H168</f>
        <v>0</v>
      </c>
      <c r="I168" s="73">
        <f t="shared" si="191"/>
        <v>0</v>
      </c>
      <c r="J168" s="72">
        <f>'งบดำเนินงาน (ภูมิภาค)'!J168+'งบเงินอุดหนุน (ภูมิภาค)'!J168+'งบรายจ่ายอื่น (ภูมิภาค)'!J168</f>
        <v>74733908.260000005</v>
      </c>
      <c r="K168" s="73">
        <f t="shared" si="192"/>
        <v>86.413628764379681</v>
      </c>
      <c r="L168" s="74">
        <f t="shared" si="193"/>
        <v>74733908.260000005</v>
      </c>
      <c r="M168" s="73">
        <f t="shared" si="194"/>
        <v>86.413628764379681</v>
      </c>
      <c r="N168" s="74">
        <f t="shared" si="195"/>
        <v>11750028.739999995</v>
      </c>
      <c r="O168" s="75">
        <f t="shared" si="196"/>
        <v>69187149.599999994</v>
      </c>
      <c r="P168" s="75">
        <f t="shared" si="197"/>
        <v>77835543.299999997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44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f>'งบดำเนินงาน (ภูมิภาค)'!E169+'งบเงินอุดหนุน (ภูมิภาค)'!E169+'งบรายจ่ายอื่น (ภูมิภาค)'!E169</f>
        <v>48177053</v>
      </c>
      <c r="F169" s="72">
        <f>'งบดำเนินงาน (ภูมิภาค)'!F169+'งบเงินอุดหนุน (ภูมิภาค)'!F169+'งบรายจ่ายอื่น (ภูมิภาค)'!F169</f>
        <v>0</v>
      </c>
      <c r="G169" s="73">
        <f t="shared" si="190"/>
        <v>0</v>
      </c>
      <c r="H169" s="72">
        <f>'งบดำเนินงาน (ภูมิภาค)'!H169+'งบเงินอุดหนุน (ภูมิภาค)'!H169+'งบรายจ่ายอื่น (ภูมิภาค)'!H169</f>
        <v>0</v>
      </c>
      <c r="I169" s="73">
        <f t="shared" si="191"/>
        <v>0</v>
      </c>
      <c r="J169" s="72">
        <f>'งบดำเนินงาน (ภูมิภาค)'!J169+'งบเงินอุดหนุน (ภูมิภาค)'!J169+'งบรายจ่ายอื่น (ภูมิภาค)'!J169</f>
        <v>42788442.890000001</v>
      </c>
      <c r="K169" s="73">
        <f t="shared" si="192"/>
        <v>88.814986026646338</v>
      </c>
      <c r="L169" s="74">
        <f t="shared" si="193"/>
        <v>42788442.890000001</v>
      </c>
      <c r="M169" s="73">
        <f t="shared" si="194"/>
        <v>88.814986026646338</v>
      </c>
      <c r="N169" s="74">
        <f t="shared" si="195"/>
        <v>5388610.1099999994</v>
      </c>
      <c r="O169" s="75">
        <f t="shared" si="196"/>
        <v>38541642.399999999</v>
      </c>
      <c r="P169" s="75">
        <f t="shared" si="197"/>
        <v>43359347.700000003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44"/>
        <v>#REF!</v>
      </c>
      <c r="V169" s="79" t="e">
        <f t="shared" si="145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f>'งบดำเนินงาน (ภูมิภาค)'!E170+'งบเงินอุดหนุน (ภูมิภาค)'!E170+'งบรายจ่ายอื่น (ภูมิภาค)'!E170</f>
        <v>14384633</v>
      </c>
      <c r="F170" s="72">
        <f>'งบดำเนินงาน (ภูมิภาค)'!F170+'งบเงินอุดหนุน (ภูมิภาค)'!F170+'งบรายจ่ายอื่น (ภูมิภาค)'!F170</f>
        <v>0</v>
      </c>
      <c r="G170" s="73">
        <f t="shared" si="190"/>
        <v>0</v>
      </c>
      <c r="H170" s="72">
        <f>'งบดำเนินงาน (ภูมิภาค)'!H170+'งบเงินอุดหนุน (ภูมิภาค)'!H170+'งบรายจ่ายอื่น (ภูมิภาค)'!H170</f>
        <v>0</v>
      </c>
      <c r="I170" s="73">
        <f t="shared" si="191"/>
        <v>0</v>
      </c>
      <c r="J170" s="72">
        <f>'งบดำเนินงาน (ภูมิภาค)'!J170+'งบเงินอุดหนุน (ภูมิภาค)'!J170+'งบรายจ่ายอื่น (ภูมิภาค)'!J170</f>
        <v>11838311.109999999</v>
      </c>
      <c r="K170" s="73">
        <f t="shared" si="192"/>
        <v>82.298318698850352</v>
      </c>
      <c r="L170" s="74">
        <f t="shared" si="193"/>
        <v>11838311.109999999</v>
      </c>
      <c r="M170" s="73">
        <f t="shared" si="194"/>
        <v>82.298318698850352</v>
      </c>
      <c r="N170" s="74">
        <f t="shared" si="195"/>
        <v>2546321.8900000006</v>
      </c>
      <c r="O170" s="75">
        <f t="shared" si="196"/>
        <v>11507706.4</v>
      </c>
      <c r="P170" s="75">
        <f t="shared" si="197"/>
        <v>12946169.699999999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44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f>'งบดำเนินงาน (ภูมิภาค)'!E171+'งบเงินอุดหนุน (ภูมิภาค)'!E171+'งบรายจ่ายอื่น (ภูมิภาค)'!E171</f>
        <v>62373514</v>
      </c>
      <c r="F171" s="72">
        <f>'งบดำเนินงาน (ภูมิภาค)'!F171+'งบเงินอุดหนุน (ภูมิภาค)'!F171+'งบรายจ่ายอื่น (ภูมิภาค)'!F171</f>
        <v>0</v>
      </c>
      <c r="G171" s="73">
        <f t="shared" si="190"/>
        <v>0</v>
      </c>
      <c r="H171" s="72">
        <f>'งบดำเนินงาน (ภูมิภาค)'!H171+'งบเงินอุดหนุน (ภูมิภาค)'!H171+'งบรายจ่ายอื่น (ภูมิภาค)'!H171</f>
        <v>0</v>
      </c>
      <c r="I171" s="73">
        <f t="shared" si="191"/>
        <v>0</v>
      </c>
      <c r="J171" s="72">
        <f>'งบดำเนินงาน (ภูมิภาค)'!J171+'งบเงินอุดหนุน (ภูมิภาค)'!J171+'งบรายจ่ายอื่น (ภูมิภาค)'!J171</f>
        <v>51491088.310000002</v>
      </c>
      <c r="K171" s="73">
        <f t="shared" si="192"/>
        <v>82.552809690985185</v>
      </c>
      <c r="L171" s="74">
        <f t="shared" si="193"/>
        <v>51491088.310000002</v>
      </c>
      <c r="M171" s="73">
        <f t="shared" si="194"/>
        <v>82.552809690985185</v>
      </c>
      <c r="N171" s="74">
        <f t="shared" si="195"/>
        <v>10882425.689999998</v>
      </c>
      <c r="O171" s="75">
        <f t="shared" si="196"/>
        <v>49898811.200000003</v>
      </c>
      <c r="P171" s="75">
        <f t="shared" si="197"/>
        <v>56136162.600000001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44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f>'งบดำเนินงาน (ภูมิภาค)'!E172+'งบเงินอุดหนุน (ภูมิภาค)'!E172+'งบรายจ่ายอื่น (ภูมิภาค)'!E172</f>
        <v>48111954</v>
      </c>
      <c r="F172" s="72">
        <f>'งบดำเนินงาน (ภูมิภาค)'!F172+'งบเงินอุดหนุน (ภูมิภาค)'!F172+'งบรายจ่ายอื่น (ภูมิภาค)'!F172</f>
        <v>0</v>
      </c>
      <c r="G172" s="73">
        <f t="shared" si="190"/>
        <v>0</v>
      </c>
      <c r="H172" s="72">
        <f>'งบดำเนินงาน (ภูมิภาค)'!H172+'งบเงินอุดหนุน (ภูมิภาค)'!H172+'งบรายจ่ายอื่น (ภูมิภาค)'!H172</f>
        <v>0</v>
      </c>
      <c r="I172" s="73">
        <f t="shared" si="191"/>
        <v>0</v>
      </c>
      <c r="J172" s="72">
        <f>'งบดำเนินงาน (ภูมิภาค)'!J172+'งบเงินอุดหนุน (ภูมิภาค)'!J172+'งบรายจ่ายอื่น (ภูมิภาค)'!J172</f>
        <v>47606507</v>
      </c>
      <c r="K172" s="73">
        <f t="shared" si="192"/>
        <v>98.949435726514039</v>
      </c>
      <c r="L172" s="74">
        <f t="shared" si="193"/>
        <v>47606507</v>
      </c>
      <c r="M172" s="73">
        <f t="shared" si="194"/>
        <v>98.949435726514039</v>
      </c>
      <c r="N172" s="74">
        <f t="shared" si="195"/>
        <v>505447</v>
      </c>
      <c r="O172" s="75">
        <f t="shared" si="196"/>
        <v>38489563.200000003</v>
      </c>
      <c r="P172" s="75">
        <f t="shared" si="197"/>
        <v>43300758.600000001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44"/>
        <v>#REF!</v>
      </c>
      <c r="V172" s="79" t="e">
        <f t="shared" si="145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f>'งบดำเนินงาน (ภูมิภาค)'!E173+'งบเงินอุดหนุน (ภูมิภาค)'!E173+'งบรายจ่ายอื่น (ภูมิภาค)'!E173</f>
        <v>8429565</v>
      </c>
      <c r="F173" s="72">
        <f>'งบดำเนินงาน (ภูมิภาค)'!F173+'งบเงินอุดหนุน (ภูมิภาค)'!F173+'งบรายจ่ายอื่น (ภูมิภาค)'!F173</f>
        <v>0</v>
      </c>
      <c r="G173" s="73">
        <f t="shared" ref="G173" si="216">IF(F173=0,0,F173/$E173*100)</f>
        <v>0</v>
      </c>
      <c r="H173" s="72">
        <f>'งบดำเนินงาน (ภูมิภาค)'!H173+'งบเงินอุดหนุน (ภูมิภาค)'!H173+'งบรายจ่ายอื่น (ภูมิภาค)'!H173</f>
        <v>0</v>
      </c>
      <c r="I173" s="73">
        <f t="shared" ref="I173" si="217">IF(H173=0,0,H173/$E173*100)</f>
        <v>0</v>
      </c>
      <c r="J173" s="72">
        <f>'งบดำเนินงาน (ภูมิภาค)'!J173+'งบเงินอุดหนุน (ภูมิภาค)'!J173+'งบรายจ่ายอื่น (ภูมิภาค)'!J173</f>
        <v>7702242.6100000003</v>
      </c>
      <c r="K173" s="73">
        <f t="shared" ref="K173" si="218">IF(J173=0,0,J173/$E173*100)</f>
        <v>91.371768412723554</v>
      </c>
      <c r="L173" s="74">
        <f t="shared" si="193"/>
        <v>7702242.6100000003</v>
      </c>
      <c r="M173" s="73">
        <f t="shared" ref="M173" si="219">IF(L173=0,0,L173/$E173*100)</f>
        <v>91.371768412723554</v>
      </c>
      <c r="N173" s="74">
        <f t="shared" ref="N173" si="220">E173-F173-H173-J173</f>
        <v>727322.38999999966</v>
      </c>
      <c r="O173" s="75">
        <f t="shared" ref="O173" si="221">E173*80/100</f>
        <v>6743652</v>
      </c>
      <c r="P173" s="75">
        <f t="shared" ref="P173" si="222">E173*90/100</f>
        <v>7586608.5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223">SUM(Q173:T173)</f>
        <v>#REF!</v>
      </c>
      <c r="V173" s="79" t="e">
        <f t="shared" ref="V173" si="224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f>'งบดำเนินงาน (ภูมิภาค)'!E174+'งบเงินอุดหนุน (ภูมิภาค)'!E174+'งบรายจ่ายอื่น (ภูมิภาค)'!E174</f>
        <v>54043007</v>
      </c>
      <c r="F174" s="72">
        <f>'งบดำเนินงาน (ภูมิภาค)'!F174+'งบเงินอุดหนุน (ภูมิภาค)'!F174+'งบรายจ่ายอื่น (ภูมิภาค)'!F174</f>
        <v>0</v>
      </c>
      <c r="G174" s="73">
        <f t="shared" si="190"/>
        <v>0</v>
      </c>
      <c r="H174" s="72">
        <f>'งบดำเนินงาน (ภูมิภาค)'!H174+'งบเงินอุดหนุน (ภูมิภาค)'!H174+'งบรายจ่ายอื่น (ภูมิภาค)'!H174</f>
        <v>0</v>
      </c>
      <c r="I174" s="73">
        <f t="shared" si="191"/>
        <v>0</v>
      </c>
      <c r="J174" s="72">
        <f>'งบดำเนินงาน (ภูมิภาค)'!J174+'งบเงินอุดหนุน (ภูมิภาค)'!J174+'งบรายจ่ายอื่น (ภูมิภาค)'!J174</f>
        <v>46817000.520000003</v>
      </c>
      <c r="K174" s="73">
        <f t="shared" si="192"/>
        <v>86.629155405804866</v>
      </c>
      <c r="L174" s="74">
        <f t="shared" si="193"/>
        <v>46817000.520000003</v>
      </c>
      <c r="M174" s="73">
        <f t="shared" si="194"/>
        <v>86.629155405804866</v>
      </c>
      <c r="N174" s="74">
        <f t="shared" si="195"/>
        <v>7226006.4799999967</v>
      </c>
      <c r="O174" s="75">
        <f t="shared" si="196"/>
        <v>43234405.600000001</v>
      </c>
      <c r="P174" s="75">
        <f t="shared" si="197"/>
        <v>48638706.299999997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44"/>
        <v>#REF!</v>
      </c>
      <c r="V174" s="79" t="e">
        <f t="shared" si="145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f>'งบดำเนินงาน (ภูมิภาค)'!E175+'งบเงินอุดหนุน (ภูมิภาค)'!E175+'งบรายจ่ายอื่น (ภูมิภาค)'!E175</f>
        <v>31550727</v>
      </c>
      <c r="F175" s="72">
        <f>'งบดำเนินงาน (ภูมิภาค)'!F175+'งบเงินอุดหนุน (ภูมิภาค)'!F175+'งบรายจ่ายอื่น (ภูมิภาค)'!F175</f>
        <v>0</v>
      </c>
      <c r="G175" s="73">
        <f t="shared" si="190"/>
        <v>0</v>
      </c>
      <c r="H175" s="72">
        <f>'งบดำเนินงาน (ภูมิภาค)'!H175+'งบเงินอุดหนุน (ภูมิภาค)'!H175+'งบรายจ่ายอื่น (ภูมิภาค)'!H175</f>
        <v>0</v>
      </c>
      <c r="I175" s="73">
        <f t="shared" si="191"/>
        <v>0</v>
      </c>
      <c r="J175" s="72">
        <f>'งบดำเนินงาน (ภูมิภาค)'!J175+'งบเงินอุดหนุน (ภูมิภาค)'!J175+'งบรายจ่ายอื่น (ภูมิภาค)'!J175</f>
        <v>26480668.920000002</v>
      </c>
      <c r="K175" s="73">
        <f t="shared" si="192"/>
        <v>83.930455612005389</v>
      </c>
      <c r="L175" s="74">
        <f t="shared" si="193"/>
        <v>26480668.920000002</v>
      </c>
      <c r="M175" s="73">
        <f t="shared" si="194"/>
        <v>83.930455612005389</v>
      </c>
      <c r="N175" s="74">
        <f t="shared" si="195"/>
        <v>5070058.0799999982</v>
      </c>
      <c r="O175" s="75">
        <f t="shared" si="196"/>
        <v>25240581.600000001</v>
      </c>
      <c r="P175" s="75">
        <f t="shared" si="197"/>
        <v>28395654.300000001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44"/>
        <v>#REF!</v>
      </c>
      <c r="V175" s="79" t="e">
        <f t="shared" si="145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f>'งบดำเนินงาน (ภูมิภาค)'!E176+'งบเงินอุดหนุน (ภูมิภาค)'!E176+'งบรายจ่ายอื่น (ภูมิภาค)'!E176</f>
        <v>227679</v>
      </c>
      <c r="F176" s="72">
        <f>'งบดำเนินงาน (ภูมิภาค)'!F176+'งบเงินอุดหนุน (ภูมิภาค)'!F176+'งบรายจ่ายอื่น (ภูมิภาค)'!F176</f>
        <v>0</v>
      </c>
      <c r="G176" s="73">
        <f t="shared" si="190"/>
        <v>0</v>
      </c>
      <c r="H176" s="72">
        <f>'งบดำเนินงาน (ภูมิภาค)'!H176+'งบเงินอุดหนุน (ภูมิภาค)'!H176+'งบรายจ่ายอื่น (ภูมิภาค)'!H176</f>
        <v>0</v>
      </c>
      <c r="I176" s="73">
        <f t="shared" si="191"/>
        <v>0</v>
      </c>
      <c r="J176" s="72">
        <f>'งบดำเนินงาน (ภูมิภาค)'!J176+'งบเงินอุดหนุน (ภูมิภาค)'!J176+'งบรายจ่ายอื่น (ภูมิภาค)'!J176</f>
        <v>213185</v>
      </c>
      <c r="K176" s="73">
        <f t="shared" si="192"/>
        <v>93.634019826158749</v>
      </c>
      <c r="L176" s="74">
        <f t="shared" si="193"/>
        <v>213185</v>
      </c>
      <c r="M176" s="73">
        <f t="shared" si="194"/>
        <v>93.634019826158749</v>
      </c>
      <c r="N176" s="74">
        <f t="shared" si="195"/>
        <v>14494</v>
      </c>
      <c r="O176" s="75">
        <f t="shared" si="196"/>
        <v>182143.2</v>
      </c>
      <c r="P176" s="75">
        <f t="shared" si="197"/>
        <v>204911.1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44"/>
        <v>#REF!</v>
      </c>
      <c r="V176" s="79" t="e">
        <f t="shared" si="145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f>'งบดำเนินงาน (ภูมิภาค)'!E177+'งบเงินอุดหนุน (ภูมิภาค)'!E177+'งบรายจ่ายอื่น (ภูมิภาค)'!E177</f>
        <v>0</v>
      </c>
      <c r="F177" s="72">
        <f>'งบดำเนินงาน (ภูมิภาค)'!F177+'งบเงินอุดหนุน (ภูมิภาค)'!F177+'งบรายจ่ายอื่น (ภูมิภาค)'!F177</f>
        <v>0</v>
      </c>
      <c r="G177" s="73">
        <f t="shared" si="190"/>
        <v>0</v>
      </c>
      <c r="H177" s="72">
        <f>'งบดำเนินงาน (ภูมิภาค)'!H177+'งบเงินอุดหนุน (ภูมิภาค)'!H177+'งบรายจ่ายอื่น (ภูมิภาค)'!H177</f>
        <v>0</v>
      </c>
      <c r="I177" s="73">
        <f t="shared" si="191"/>
        <v>0</v>
      </c>
      <c r="J177" s="72">
        <f>'งบดำเนินงาน (ภูมิภาค)'!J177+'งบเงินอุดหนุน (ภูมิภาค)'!J177+'งบรายจ่ายอื่น (ภูมิภาค)'!J177</f>
        <v>0</v>
      </c>
      <c r="K177" s="73">
        <f t="shared" si="192"/>
        <v>0</v>
      </c>
      <c r="L177" s="74">
        <f t="shared" si="193"/>
        <v>0</v>
      </c>
      <c r="M177" s="73">
        <f t="shared" si="194"/>
        <v>0</v>
      </c>
      <c r="N177" s="74">
        <f t="shared" si="195"/>
        <v>0</v>
      </c>
      <c r="O177" s="75">
        <f t="shared" si="196"/>
        <v>0</v>
      </c>
      <c r="P177" s="75">
        <f t="shared" si="197"/>
        <v>0</v>
      </c>
      <c r="Q177" s="76"/>
      <c r="R177" s="76"/>
      <c r="S177" s="77">
        <v>0</v>
      </c>
      <c r="T177" s="78">
        <v>0</v>
      </c>
      <c r="U177" s="79">
        <f t="shared" si="144"/>
        <v>0</v>
      </c>
      <c r="V177" s="79">
        <f t="shared" si="145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f>'งบดำเนินงาน (ภูมิภาค)'!E178+'งบเงินอุดหนุน (ภูมิภาค)'!E178+'งบรายจ่ายอื่น (ภูมิภาค)'!E178</f>
        <v>122025</v>
      </c>
      <c r="F178" s="72">
        <f>'งบดำเนินงาน (ภูมิภาค)'!F178+'งบเงินอุดหนุน (ภูมิภาค)'!F178+'งบรายจ่ายอื่น (ภูมิภาค)'!F178</f>
        <v>0</v>
      </c>
      <c r="G178" s="73">
        <f t="shared" si="190"/>
        <v>0</v>
      </c>
      <c r="H178" s="72">
        <f>'งบดำเนินงาน (ภูมิภาค)'!H178+'งบเงินอุดหนุน (ภูมิภาค)'!H178+'งบรายจ่ายอื่น (ภูมิภาค)'!H178</f>
        <v>0</v>
      </c>
      <c r="I178" s="73">
        <f t="shared" si="191"/>
        <v>0</v>
      </c>
      <c r="J178" s="72">
        <f>'งบดำเนินงาน (ภูมิภาค)'!J178+'งบเงินอุดหนุน (ภูมิภาค)'!J178+'งบรายจ่ายอื่น (ภูมิภาค)'!J178</f>
        <v>105439</v>
      </c>
      <c r="K178" s="73">
        <f t="shared" si="192"/>
        <v>86.40770333947961</v>
      </c>
      <c r="L178" s="74">
        <f t="shared" si="193"/>
        <v>105439</v>
      </c>
      <c r="M178" s="73">
        <f t="shared" si="194"/>
        <v>86.40770333947961</v>
      </c>
      <c r="N178" s="74">
        <f t="shared" si="195"/>
        <v>16586</v>
      </c>
      <c r="O178" s="75">
        <f t="shared" si="196"/>
        <v>97620</v>
      </c>
      <c r="P178" s="75">
        <f t="shared" si="197"/>
        <v>109822.5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44"/>
        <v>#REF!</v>
      </c>
      <c r="V178" s="79" t="e">
        <f t="shared" si="145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f>'งบดำเนินงาน (ภูมิภาค)'!E179+'งบเงินอุดหนุน (ภูมิภาค)'!E179+'งบรายจ่ายอื่น (ภูมิภาค)'!E179</f>
        <v>8334177</v>
      </c>
      <c r="F179" s="72">
        <f>'งบดำเนินงาน (ภูมิภาค)'!F179+'งบเงินอุดหนุน (ภูมิภาค)'!F179+'งบรายจ่ายอื่น (ภูมิภาค)'!F179</f>
        <v>0</v>
      </c>
      <c r="G179" s="73">
        <f t="shared" si="190"/>
        <v>0</v>
      </c>
      <c r="H179" s="72">
        <f>'งบดำเนินงาน (ภูมิภาค)'!H179+'งบเงินอุดหนุน (ภูมิภาค)'!H179+'งบรายจ่ายอื่น (ภูมิภาค)'!H179</f>
        <v>0</v>
      </c>
      <c r="I179" s="73">
        <f t="shared" si="191"/>
        <v>0</v>
      </c>
      <c r="J179" s="72">
        <f>'งบดำเนินงาน (ภูมิภาค)'!J179+'งบเงินอุดหนุน (ภูมิภาค)'!J179+'งบรายจ่ายอื่น (ภูมิภาค)'!J179</f>
        <v>8220075.5999999996</v>
      </c>
      <c r="K179" s="73">
        <f t="shared" si="192"/>
        <v>98.630921805476419</v>
      </c>
      <c r="L179" s="74">
        <f t="shared" si="193"/>
        <v>8220075.5999999996</v>
      </c>
      <c r="M179" s="73">
        <f t="shared" si="194"/>
        <v>98.630921805476419</v>
      </c>
      <c r="N179" s="74">
        <f t="shared" si="195"/>
        <v>114101.40000000037</v>
      </c>
      <c r="O179" s="75">
        <f t="shared" si="196"/>
        <v>6667341.5999999996</v>
      </c>
      <c r="P179" s="75">
        <f t="shared" si="197"/>
        <v>7500759.2999999998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44"/>
        <v>#REF!</v>
      </c>
      <c r="V179" s="79" t="e">
        <f t="shared" si="145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f>'งบดำเนินงาน (ภูมิภาค)'!E180+'งบเงินอุดหนุน (ภูมิภาค)'!E180+'งบรายจ่ายอื่น (ภูมิภาค)'!E180</f>
        <v>8134555</v>
      </c>
      <c r="F180" s="72">
        <f>'งบดำเนินงาน (ภูมิภาค)'!F180+'งบเงินอุดหนุน (ภูมิภาค)'!F180+'งบรายจ่ายอื่น (ภูมิภาค)'!F180</f>
        <v>0</v>
      </c>
      <c r="G180" s="73">
        <f t="shared" ref="G180:G181" si="225">IF(F180=0,0,F180/$E180*100)</f>
        <v>0</v>
      </c>
      <c r="H180" s="72">
        <f>'งบดำเนินงาน (ภูมิภาค)'!H180+'งบเงินอุดหนุน (ภูมิภาค)'!H180+'งบรายจ่ายอื่น (ภูมิภาค)'!H180</f>
        <v>0</v>
      </c>
      <c r="I180" s="73">
        <f t="shared" ref="I180:I181" si="226">IF(H180=0,0,H180/$E180*100)</f>
        <v>0</v>
      </c>
      <c r="J180" s="72">
        <f>'งบดำเนินงาน (ภูมิภาค)'!J180+'งบเงินอุดหนุน (ภูมิภาค)'!J180+'งบรายจ่ายอื่น (ภูมิภาค)'!J180</f>
        <v>6683196.0700000003</v>
      </c>
      <c r="K180" s="73">
        <f t="shared" ref="K180:K181" si="227">IF(J180=0,0,J180/$E180*100)</f>
        <v>82.158102932489868</v>
      </c>
      <c r="L180" s="74">
        <f t="shared" si="193"/>
        <v>6683196.0700000003</v>
      </c>
      <c r="M180" s="73">
        <f t="shared" ref="M180:M181" si="228">IF(L180=0,0,L180/$E180*100)</f>
        <v>82.158102932489868</v>
      </c>
      <c r="N180" s="74">
        <f t="shared" ref="N180:N181" si="229">E180-F180-H180-J180</f>
        <v>1451358.9299999997</v>
      </c>
      <c r="O180" s="75">
        <f t="shared" ref="O180:O181" si="230">E180*80/100</f>
        <v>6507644</v>
      </c>
      <c r="P180" s="75">
        <f t="shared" ref="P180:P181" si="231">E180*90/100</f>
        <v>7321099.5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232">SUM(Q180:T180)</f>
        <v>#REF!</v>
      </c>
      <c r="V180" s="79" t="e">
        <f t="shared" ref="V180:V181" si="233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f>'งบดำเนินงาน (ภูมิภาค)'!E181+'งบเงินอุดหนุน (ภูมิภาค)'!E181+'งบรายจ่ายอื่น (ภูมิภาค)'!E181</f>
        <v>5410683</v>
      </c>
      <c r="F181" s="72">
        <f>'งบดำเนินงาน (ภูมิภาค)'!F181+'งบเงินอุดหนุน (ภูมิภาค)'!F181+'งบรายจ่ายอื่น (ภูมิภาค)'!F181</f>
        <v>0</v>
      </c>
      <c r="G181" s="73">
        <f t="shared" si="225"/>
        <v>0</v>
      </c>
      <c r="H181" s="72">
        <f>'งบดำเนินงาน (ภูมิภาค)'!H181+'งบเงินอุดหนุน (ภูมิภาค)'!H181+'งบรายจ่ายอื่น (ภูมิภาค)'!H181</f>
        <v>0</v>
      </c>
      <c r="I181" s="73">
        <f t="shared" si="226"/>
        <v>0</v>
      </c>
      <c r="J181" s="72">
        <f>'งบดำเนินงาน (ภูมิภาค)'!J181+'งบเงินอุดหนุน (ภูมิภาค)'!J181+'งบรายจ่ายอื่น (ภูมิภาค)'!J181</f>
        <v>4525425.24</v>
      </c>
      <c r="K181" s="73">
        <f t="shared" si="227"/>
        <v>83.638705871328995</v>
      </c>
      <c r="L181" s="74">
        <f t="shared" si="193"/>
        <v>4525425.24</v>
      </c>
      <c r="M181" s="73">
        <f t="shared" si="228"/>
        <v>83.638705871328995</v>
      </c>
      <c r="N181" s="74">
        <f t="shared" si="229"/>
        <v>885257.75999999978</v>
      </c>
      <c r="O181" s="75">
        <f t="shared" si="230"/>
        <v>4328546.4000000004</v>
      </c>
      <c r="P181" s="75">
        <f t="shared" si="231"/>
        <v>4869614.7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232"/>
        <v>#REF!</v>
      </c>
      <c r="V181" s="79" t="e">
        <f t="shared" si="233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f>'งบดำเนินงาน (ภูมิภาค)'!E182+'งบเงินอุดหนุน (ภูมิภาค)'!E182+'งบรายจ่ายอื่น (ภูมิภาค)'!E182</f>
        <v>2059000</v>
      </c>
      <c r="F182" s="72">
        <f>'งบดำเนินงาน (ภูมิภาค)'!F182+'งบเงินอุดหนุน (ภูมิภาค)'!F182+'งบรายจ่ายอื่น (ภูมิภาค)'!F182</f>
        <v>0</v>
      </c>
      <c r="G182" s="73">
        <f t="shared" si="190"/>
        <v>0</v>
      </c>
      <c r="H182" s="72">
        <f>'งบดำเนินงาน (ภูมิภาค)'!H182+'งบเงินอุดหนุน (ภูมิภาค)'!H182+'งบรายจ่ายอื่น (ภูมิภาค)'!H182</f>
        <v>0</v>
      </c>
      <c r="I182" s="73">
        <f t="shared" si="191"/>
        <v>0</v>
      </c>
      <c r="J182" s="72">
        <f>'งบดำเนินงาน (ภูมิภาค)'!J182+'งบเงินอุดหนุน (ภูมิภาค)'!J182+'งบรายจ่ายอื่น (ภูมิภาค)'!J182</f>
        <v>1838402.9</v>
      </c>
      <c r="K182" s="73">
        <f t="shared" si="192"/>
        <v>89.286202039825156</v>
      </c>
      <c r="L182" s="74">
        <f t="shared" si="193"/>
        <v>1838402.9</v>
      </c>
      <c r="M182" s="73">
        <f t="shared" si="194"/>
        <v>89.286202039825156</v>
      </c>
      <c r="N182" s="74">
        <f t="shared" si="195"/>
        <v>220597.10000000009</v>
      </c>
      <c r="O182" s="75">
        <f t="shared" si="196"/>
        <v>1647200</v>
      </c>
      <c r="P182" s="75">
        <f t="shared" si="197"/>
        <v>1853100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44"/>
        <v>#REF!</v>
      </c>
      <c r="V182" s="79" t="e">
        <f t="shared" si="145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424292015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351104644.86000001</v>
      </c>
      <c r="K183" s="65">
        <f>IF(J183=0,0,J183/$E183*100)</f>
        <v>82.750707637050397</v>
      </c>
      <c r="L183" s="64">
        <f>SUM(L184:L198)</f>
        <v>351104644.86000001</v>
      </c>
      <c r="M183" s="65">
        <f>IF(L183=0,0,L183/$E183*100)</f>
        <v>82.750707637050397</v>
      </c>
      <c r="N183" s="64">
        <f>SUM(N184:N198)</f>
        <v>73187370.140000001</v>
      </c>
      <c r="O183" s="66">
        <f>E183*80/100</f>
        <v>339433612</v>
      </c>
      <c r="P183" s="66">
        <f>E183*90/100</f>
        <v>381862813.5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f>'งบดำเนินงาน (ภูมิภาค)'!E184+'งบเงินอุดหนุน (ภูมิภาค)'!E184+'งบรายจ่ายอื่น (ภูมิภาค)'!E184</f>
        <v>70378435</v>
      </c>
      <c r="F184" s="72">
        <f>'งบดำเนินงาน (ภูมิภาค)'!F184+'งบเงินอุดหนุน (ภูมิภาค)'!F184+'งบรายจ่ายอื่น (ภูมิภาค)'!F184</f>
        <v>0</v>
      </c>
      <c r="G184" s="73">
        <f t="shared" ref="G184:G198" si="234">IF(F184=0,0,F184/$E184*100)</f>
        <v>0</v>
      </c>
      <c r="H184" s="72">
        <f>'งบดำเนินงาน (ภูมิภาค)'!H184+'งบเงินอุดหนุน (ภูมิภาค)'!H184+'งบรายจ่ายอื่น (ภูมิภาค)'!H184</f>
        <v>0</v>
      </c>
      <c r="I184" s="73">
        <f t="shared" ref="I184:I198" si="235">IF(H184=0,0,H184/$E184*100)</f>
        <v>0</v>
      </c>
      <c r="J184" s="72">
        <f>'งบดำเนินงาน (ภูมิภาค)'!J184+'งบเงินอุดหนุน (ภูมิภาค)'!J184+'งบรายจ่ายอื่น (ภูมิภาค)'!J184</f>
        <v>56010915.329999998</v>
      </c>
      <c r="K184" s="73">
        <f t="shared" ref="K184:K198" si="236">IF(J184=0,0,J184/$E184*100)</f>
        <v>79.585337937679341</v>
      </c>
      <c r="L184" s="74">
        <f t="shared" ref="L184:L198" si="237">F184+H184+J184</f>
        <v>56010915.329999998</v>
      </c>
      <c r="M184" s="73">
        <f t="shared" ref="M184:M198" si="238">IF(L184=0,0,L184/$E184*100)</f>
        <v>79.585337937679341</v>
      </c>
      <c r="N184" s="74">
        <f t="shared" ref="N184:N198" si="239">E184-F184-H184-J184</f>
        <v>14367519.670000002</v>
      </c>
      <c r="O184" s="75">
        <f t="shared" ref="O184:O198" si="240">E184*80/100</f>
        <v>56302748</v>
      </c>
      <c r="P184" s="75">
        <f t="shared" ref="P184:P198" si="241">E184*90/100</f>
        <v>63340591.5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44"/>
        <v>#REF!</v>
      </c>
      <c r="V184" s="79" t="e">
        <f t="shared" si="145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f>'งบดำเนินงาน (ภูมิภาค)'!E185+'งบเงินอุดหนุน (ภูมิภาค)'!E185+'งบรายจ่ายอื่น (ภูมิภาค)'!E185</f>
        <v>38338187</v>
      </c>
      <c r="F185" s="72">
        <f>'งบดำเนินงาน (ภูมิภาค)'!F185+'งบเงินอุดหนุน (ภูมิภาค)'!F185+'งบรายจ่ายอื่น (ภูมิภาค)'!F185</f>
        <v>0</v>
      </c>
      <c r="G185" s="73">
        <f t="shared" si="234"/>
        <v>0</v>
      </c>
      <c r="H185" s="72">
        <f>'งบดำเนินงาน (ภูมิภาค)'!H185+'งบเงินอุดหนุน (ภูมิภาค)'!H185+'งบรายจ่ายอื่น (ภูมิภาค)'!H185</f>
        <v>0</v>
      </c>
      <c r="I185" s="73">
        <f t="shared" si="235"/>
        <v>0</v>
      </c>
      <c r="J185" s="72">
        <f>'งบดำเนินงาน (ภูมิภาค)'!J185+'งบเงินอุดหนุน (ภูมิภาค)'!J185+'งบรายจ่ายอื่น (ภูมิภาค)'!J185</f>
        <v>30307730.579999998</v>
      </c>
      <c r="K185" s="73">
        <f t="shared" si="236"/>
        <v>79.05363542621356</v>
      </c>
      <c r="L185" s="74">
        <f t="shared" si="237"/>
        <v>30307730.579999998</v>
      </c>
      <c r="M185" s="73">
        <f t="shared" si="238"/>
        <v>79.05363542621356</v>
      </c>
      <c r="N185" s="74">
        <f t="shared" si="239"/>
        <v>8030456.4200000018</v>
      </c>
      <c r="O185" s="75">
        <f t="shared" si="240"/>
        <v>30670549.600000001</v>
      </c>
      <c r="P185" s="75">
        <f t="shared" si="241"/>
        <v>34504368.299999997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44"/>
        <v>#REF!</v>
      </c>
      <c r="V185" s="79" t="e">
        <f t="shared" si="145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f>'งบดำเนินงาน (ภูมิภาค)'!E186+'งบเงินอุดหนุน (ภูมิภาค)'!E186+'งบรายจ่ายอื่น (ภูมิภาค)'!E186</f>
        <v>85092642</v>
      </c>
      <c r="F186" s="72">
        <f>'งบดำเนินงาน (ภูมิภาค)'!F186+'งบเงินอุดหนุน (ภูมิภาค)'!F186+'งบรายจ่ายอื่น (ภูมิภาค)'!F186</f>
        <v>0</v>
      </c>
      <c r="G186" s="73">
        <f t="shared" si="234"/>
        <v>0</v>
      </c>
      <c r="H186" s="72">
        <f>'งบดำเนินงาน (ภูมิภาค)'!H186+'งบเงินอุดหนุน (ภูมิภาค)'!H186+'งบรายจ่ายอื่น (ภูมิภาค)'!H186</f>
        <v>0</v>
      </c>
      <c r="I186" s="73">
        <f t="shared" si="235"/>
        <v>0</v>
      </c>
      <c r="J186" s="72">
        <f>'งบดำเนินงาน (ภูมิภาค)'!J186+'งบเงินอุดหนุน (ภูมิภาค)'!J186+'งบรายจ่ายอื่น (ภูมิภาค)'!J186</f>
        <v>71632252.969999999</v>
      </c>
      <c r="K186" s="73">
        <f t="shared" si="236"/>
        <v>84.181488888310696</v>
      </c>
      <c r="L186" s="74">
        <f t="shared" si="237"/>
        <v>71632252.969999999</v>
      </c>
      <c r="M186" s="73">
        <f t="shared" si="238"/>
        <v>84.181488888310696</v>
      </c>
      <c r="N186" s="74">
        <f t="shared" si="239"/>
        <v>13460389.030000001</v>
      </c>
      <c r="O186" s="75">
        <f t="shared" si="240"/>
        <v>68074113.599999994</v>
      </c>
      <c r="P186" s="75">
        <f t="shared" si="241"/>
        <v>76583377.799999997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44"/>
        <v>#REF!</v>
      </c>
      <c r="V186" s="79" t="e">
        <f t="shared" si="145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f>'งบดำเนินงาน (ภูมิภาค)'!E187+'งบเงินอุดหนุน (ภูมิภาค)'!E187+'งบรายจ่ายอื่น (ภูมิภาค)'!E187</f>
        <v>76221528</v>
      </c>
      <c r="F187" s="72">
        <f>'งบดำเนินงาน (ภูมิภาค)'!F187+'งบเงินอุดหนุน (ภูมิภาค)'!F187+'งบรายจ่ายอื่น (ภูมิภาค)'!F187</f>
        <v>0</v>
      </c>
      <c r="G187" s="73">
        <f t="shared" si="234"/>
        <v>0</v>
      </c>
      <c r="H187" s="72">
        <f>'งบดำเนินงาน (ภูมิภาค)'!H187+'งบเงินอุดหนุน (ภูมิภาค)'!H187+'งบรายจ่ายอื่น (ภูมิภาค)'!H187</f>
        <v>0</v>
      </c>
      <c r="I187" s="73">
        <f t="shared" si="235"/>
        <v>0</v>
      </c>
      <c r="J187" s="72">
        <f>'งบดำเนินงาน (ภูมิภาค)'!J187+'งบเงินอุดหนุน (ภูมิภาค)'!J187+'งบรายจ่ายอื่น (ภูมิภาค)'!J187</f>
        <v>66192912.670000002</v>
      </c>
      <c r="K187" s="73">
        <f t="shared" si="236"/>
        <v>86.842804660121743</v>
      </c>
      <c r="L187" s="74">
        <f t="shared" si="237"/>
        <v>66192912.670000002</v>
      </c>
      <c r="M187" s="73">
        <f t="shared" si="238"/>
        <v>86.842804660121743</v>
      </c>
      <c r="N187" s="74">
        <f t="shared" si="239"/>
        <v>10028615.329999998</v>
      </c>
      <c r="O187" s="75">
        <f t="shared" si="240"/>
        <v>60977222.399999999</v>
      </c>
      <c r="P187" s="75">
        <f t="shared" si="241"/>
        <v>68599375.200000003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44"/>
        <v>#REF!</v>
      </c>
      <c r="V187" s="79" t="e">
        <f t="shared" si="145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f>'งบดำเนินงาน (ภูมิภาค)'!E188+'งบเงินอุดหนุน (ภูมิภาค)'!E188+'งบรายจ่ายอื่น (ภูมิภาค)'!E188</f>
        <v>12882288</v>
      </c>
      <c r="F188" s="72">
        <f>'งบดำเนินงาน (ภูมิภาค)'!F188+'งบเงินอุดหนุน (ภูมิภาค)'!F188+'งบรายจ่ายอื่น (ภูมิภาค)'!F188</f>
        <v>0</v>
      </c>
      <c r="G188" s="73">
        <f t="shared" ref="G188" si="242">IF(F188=0,0,F188/$E188*100)</f>
        <v>0</v>
      </c>
      <c r="H188" s="72">
        <f>'งบดำเนินงาน (ภูมิภาค)'!H188+'งบเงินอุดหนุน (ภูมิภาค)'!H188+'งบรายจ่ายอื่น (ภูมิภาค)'!H188</f>
        <v>0</v>
      </c>
      <c r="I188" s="73">
        <f t="shared" ref="I188" si="243">IF(H188=0,0,H188/$E188*100)</f>
        <v>0</v>
      </c>
      <c r="J188" s="72">
        <f>'งบดำเนินงาน (ภูมิภาค)'!J188+'งบเงินอุดหนุน (ภูมิภาค)'!J188+'งบรายจ่ายอื่น (ภูมิภาค)'!J188</f>
        <v>10347716.060000001</v>
      </c>
      <c r="K188" s="73">
        <f t="shared" ref="K188" si="244">IF(J188=0,0,J188/$E188*100)</f>
        <v>80.32514146555333</v>
      </c>
      <c r="L188" s="74">
        <f t="shared" si="237"/>
        <v>10347716.060000001</v>
      </c>
      <c r="M188" s="73">
        <f t="shared" ref="M188" si="245">IF(L188=0,0,L188/$E188*100)</f>
        <v>80.32514146555333</v>
      </c>
      <c r="N188" s="74">
        <f t="shared" ref="N188" si="246">E188-F188-H188-J188</f>
        <v>2534571.9399999995</v>
      </c>
      <c r="O188" s="75">
        <f t="shared" ref="O188" si="247">E188*80/100</f>
        <v>10305830.4</v>
      </c>
      <c r="P188" s="75">
        <f t="shared" ref="P188" si="248">E188*90/100</f>
        <v>11594059.199999999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49">SUM(Q188:T188)</f>
        <v>#REF!</v>
      </c>
      <c r="V188" s="79" t="e">
        <f t="shared" ref="V188" si="250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f>'งบดำเนินงาน (ภูมิภาค)'!E189+'งบเงินอุดหนุน (ภูมิภาค)'!E189+'งบรายจ่ายอื่น (ภูมิภาค)'!E189</f>
        <v>11982089</v>
      </c>
      <c r="F189" s="72">
        <f>'งบดำเนินงาน (ภูมิภาค)'!F189+'งบเงินอุดหนุน (ภูมิภาค)'!F189+'งบรายจ่ายอื่น (ภูมิภาค)'!F189</f>
        <v>0</v>
      </c>
      <c r="G189" s="73">
        <f t="shared" ref="G189" si="251">IF(F189=0,0,F189/$E189*100)</f>
        <v>0</v>
      </c>
      <c r="H189" s="72">
        <f>'งบดำเนินงาน (ภูมิภาค)'!H189+'งบเงินอุดหนุน (ภูมิภาค)'!H189+'งบรายจ่ายอื่น (ภูมิภาค)'!H189</f>
        <v>0</v>
      </c>
      <c r="I189" s="73">
        <f t="shared" ref="I189" si="252">IF(H189=0,0,H189/$E189*100)</f>
        <v>0</v>
      </c>
      <c r="J189" s="72">
        <f>'งบดำเนินงาน (ภูมิภาค)'!J189+'งบเงินอุดหนุน (ภูมิภาค)'!J189+'งบรายจ่ายอื่น (ภูมิภาค)'!J189</f>
        <v>10111392.42</v>
      </c>
      <c r="K189" s="73">
        <f t="shared" ref="K189" si="253">IF(J189=0,0,J189/$E189*100)</f>
        <v>84.387558964050427</v>
      </c>
      <c r="L189" s="74">
        <f t="shared" si="237"/>
        <v>10111392.42</v>
      </c>
      <c r="M189" s="73">
        <f t="shared" ref="M189" si="254">IF(L189=0,0,L189/$E189*100)</f>
        <v>84.387558964050427</v>
      </c>
      <c r="N189" s="74">
        <f t="shared" ref="N189" si="255">E189-F189-H189-J189</f>
        <v>1870696.58</v>
      </c>
      <c r="O189" s="75">
        <f t="shared" ref="O189" si="256">E189*80/100</f>
        <v>9585671.1999999993</v>
      </c>
      <c r="P189" s="75">
        <f t="shared" ref="P189" si="257">E189*90/100</f>
        <v>10783880.1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58">SUM(Q189:T189)</f>
        <v>#REF!</v>
      </c>
      <c r="V189" s="79" t="e">
        <f t="shared" ref="V189" si="259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f>'งบดำเนินงาน (ภูมิภาค)'!E190+'งบเงินอุดหนุน (ภูมิภาค)'!E190+'งบรายจ่ายอื่น (ภูมิภาค)'!E190</f>
        <v>10874862</v>
      </c>
      <c r="F190" s="72">
        <f>'งบดำเนินงาน (ภูมิภาค)'!F190+'งบเงินอุดหนุน (ภูมิภาค)'!F190+'งบรายจ่ายอื่น (ภูมิภาค)'!F190</f>
        <v>0</v>
      </c>
      <c r="G190" s="73">
        <f t="shared" ref="G190" si="260">IF(F190=0,0,F190/$E190*100)</f>
        <v>0</v>
      </c>
      <c r="H190" s="72">
        <f>'งบดำเนินงาน (ภูมิภาค)'!H190+'งบเงินอุดหนุน (ภูมิภาค)'!H190+'งบรายจ่ายอื่น (ภูมิภาค)'!H190</f>
        <v>0</v>
      </c>
      <c r="I190" s="73">
        <f t="shared" ref="I190" si="261">IF(H190=0,0,H190/$E190*100)</f>
        <v>0</v>
      </c>
      <c r="J190" s="72">
        <f>'งบดำเนินงาน (ภูมิภาค)'!J190+'งบเงินอุดหนุน (ภูมิภาค)'!J190+'งบรายจ่ายอื่น (ภูมิภาค)'!J190</f>
        <v>9063547.0199999996</v>
      </c>
      <c r="K190" s="73">
        <f t="shared" ref="K190" si="262">IF(J190=0,0,J190/$E190*100)</f>
        <v>83.344018710306386</v>
      </c>
      <c r="L190" s="74">
        <f t="shared" si="237"/>
        <v>9063547.0199999996</v>
      </c>
      <c r="M190" s="73">
        <f t="shared" ref="M190" si="263">IF(L190=0,0,L190/$E190*100)</f>
        <v>83.344018710306386</v>
      </c>
      <c r="N190" s="74">
        <f t="shared" ref="N190" si="264">E190-F190-H190-J190</f>
        <v>1811314.9800000004</v>
      </c>
      <c r="O190" s="75">
        <f t="shared" ref="O190" si="265">E190*80/100</f>
        <v>8699889.5999999996</v>
      </c>
      <c r="P190" s="75">
        <f t="shared" ref="P190" si="266">E190*90/100</f>
        <v>9787375.8000000007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67">SUM(Q190:T190)</f>
        <v>#REF!</v>
      </c>
      <c r="V190" s="79" t="e">
        <f t="shared" ref="V190" si="268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f>'งบดำเนินงาน (ภูมิภาค)'!E191+'งบเงินอุดหนุน (ภูมิภาค)'!E191+'งบรายจ่ายอื่น (ภูมิภาค)'!E191</f>
        <v>30609275</v>
      </c>
      <c r="F191" s="72">
        <f>'งบดำเนินงาน (ภูมิภาค)'!F191+'งบเงินอุดหนุน (ภูมิภาค)'!F191+'งบรายจ่ายอื่น (ภูมิภาค)'!F191</f>
        <v>0</v>
      </c>
      <c r="G191" s="73">
        <f t="shared" si="234"/>
        <v>0</v>
      </c>
      <c r="H191" s="72">
        <f>'งบดำเนินงาน (ภูมิภาค)'!H191+'งบเงินอุดหนุน (ภูมิภาค)'!H191+'งบรายจ่ายอื่น (ภูมิภาค)'!H191</f>
        <v>0</v>
      </c>
      <c r="I191" s="73">
        <f t="shared" si="235"/>
        <v>0</v>
      </c>
      <c r="J191" s="72">
        <f>'งบดำเนินงาน (ภูมิภาค)'!J191+'งบเงินอุดหนุน (ภูมิภาค)'!J191+'งบรายจ่ายอื่น (ภูมิภาค)'!J191</f>
        <v>26804888.850000001</v>
      </c>
      <c r="K191" s="73">
        <f t="shared" si="236"/>
        <v>87.571132769397522</v>
      </c>
      <c r="L191" s="74">
        <f t="shared" si="237"/>
        <v>26804888.850000001</v>
      </c>
      <c r="M191" s="73">
        <f t="shared" si="238"/>
        <v>87.571132769397522</v>
      </c>
      <c r="N191" s="74">
        <f t="shared" si="239"/>
        <v>3804386.1499999985</v>
      </c>
      <c r="O191" s="75">
        <f t="shared" si="240"/>
        <v>24487420</v>
      </c>
      <c r="P191" s="75">
        <f t="shared" si="241"/>
        <v>27548347.5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44"/>
        <v>#REF!</v>
      </c>
      <c r="V191" s="79" t="e">
        <f t="shared" si="145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f>'งบดำเนินงาน (ภูมิภาค)'!E192+'งบเงินอุดหนุน (ภูมิภาค)'!E192+'งบรายจ่ายอื่น (ภูมิภาค)'!E192</f>
        <v>14068087</v>
      </c>
      <c r="F192" s="72">
        <f>'งบดำเนินงาน (ภูมิภาค)'!F192+'งบเงินอุดหนุน (ภูมิภาค)'!F192+'งบรายจ่ายอื่น (ภูมิภาค)'!F192</f>
        <v>0</v>
      </c>
      <c r="G192" s="73">
        <f t="shared" si="234"/>
        <v>0</v>
      </c>
      <c r="H192" s="72">
        <f>'งบดำเนินงาน (ภูมิภาค)'!H192+'งบเงินอุดหนุน (ภูมิภาค)'!H192+'งบรายจ่ายอื่น (ภูมิภาค)'!H192</f>
        <v>0</v>
      </c>
      <c r="I192" s="73">
        <f t="shared" si="235"/>
        <v>0</v>
      </c>
      <c r="J192" s="72">
        <f>'งบดำเนินงาน (ภูมิภาค)'!J192+'งบเงินอุดหนุน (ภูมิภาค)'!J192+'งบรายจ่ายอื่น (ภูมิภาค)'!J192</f>
        <v>11622181</v>
      </c>
      <c r="K192" s="73">
        <f t="shared" si="236"/>
        <v>82.613798166019308</v>
      </c>
      <c r="L192" s="74">
        <f t="shared" si="237"/>
        <v>11622181</v>
      </c>
      <c r="M192" s="73">
        <f t="shared" si="238"/>
        <v>82.613798166019308</v>
      </c>
      <c r="N192" s="74">
        <f t="shared" si="239"/>
        <v>2445906</v>
      </c>
      <c r="O192" s="75">
        <f t="shared" si="240"/>
        <v>11254469.6</v>
      </c>
      <c r="P192" s="75">
        <f t="shared" si="241"/>
        <v>12661278.300000001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44"/>
        <v>#REF!</v>
      </c>
      <c r="V192" s="79" t="e">
        <f t="shared" si="145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f>'งบดำเนินงาน (ภูมิภาค)'!E193+'งบเงินอุดหนุน (ภูมิภาค)'!E193+'งบรายจ่ายอื่น (ภูมิภาค)'!E193</f>
        <v>18130830</v>
      </c>
      <c r="F193" s="72">
        <f>'งบดำเนินงาน (ภูมิภาค)'!F193+'งบเงินอุดหนุน (ภูมิภาค)'!F193+'งบรายจ่ายอื่น (ภูมิภาค)'!F193</f>
        <v>0</v>
      </c>
      <c r="G193" s="73">
        <f t="shared" si="234"/>
        <v>0</v>
      </c>
      <c r="H193" s="72">
        <f>'งบดำเนินงาน (ภูมิภาค)'!H193+'งบเงินอุดหนุน (ภูมิภาค)'!H193+'งบรายจ่ายอื่น (ภูมิภาค)'!H193</f>
        <v>0</v>
      </c>
      <c r="I193" s="73">
        <f t="shared" si="235"/>
        <v>0</v>
      </c>
      <c r="J193" s="72">
        <f>'งบดำเนินงาน (ภูมิภาค)'!J193+'งบเงินอุดหนุน (ภูมิภาค)'!J193+'งบรายจ่ายอื่น (ภูมิภาค)'!J193</f>
        <v>14827164.130000001</v>
      </c>
      <c r="K193" s="73">
        <f t="shared" si="236"/>
        <v>81.778738921494494</v>
      </c>
      <c r="L193" s="74">
        <f t="shared" si="237"/>
        <v>14827164.130000001</v>
      </c>
      <c r="M193" s="73">
        <f t="shared" si="238"/>
        <v>81.778738921494494</v>
      </c>
      <c r="N193" s="74">
        <f t="shared" si="239"/>
        <v>3303665.8699999992</v>
      </c>
      <c r="O193" s="75">
        <f t="shared" si="240"/>
        <v>14504664</v>
      </c>
      <c r="P193" s="75">
        <f t="shared" si="241"/>
        <v>16317747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44"/>
        <v>#REF!</v>
      </c>
      <c r="V193" s="79" t="e">
        <f t="shared" si="145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f>'งบดำเนินงาน (ภูมิภาค)'!E194+'งบเงินอุดหนุน (ภูมิภาค)'!E194+'งบรายจ่ายอื่น (ภูมิภาค)'!E194</f>
        <v>11944906</v>
      </c>
      <c r="F194" s="72">
        <f>'งบดำเนินงาน (ภูมิภาค)'!F194+'งบเงินอุดหนุน (ภูมิภาค)'!F194+'งบรายจ่ายอื่น (ภูมิภาค)'!F194</f>
        <v>0</v>
      </c>
      <c r="G194" s="73">
        <f t="shared" si="234"/>
        <v>0</v>
      </c>
      <c r="H194" s="72">
        <f>'งบดำเนินงาน (ภูมิภาค)'!H194+'งบเงินอุดหนุน (ภูมิภาค)'!H194+'งบรายจ่ายอื่น (ภูมิภาค)'!H194</f>
        <v>0</v>
      </c>
      <c r="I194" s="73">
        <f t="shared" si="235"/>
        <v>0</v>
      </c>
      <c r="J194" s="72">
        <f>'งบดำเนินงาน (ภูมิภาค)'!J194+'งบเงินอุดหนุน (ภูมิภาค)'!J194+'งบรายจ่ายอื่น (ภูมิภาค)'!J194</f>
        <v>9282980</v>
      </c>
      <c r="K194" s="73">
        <f t="shared" si="236"/>
        <v>77.714969042033488</v>
      </c>
      <c r="L194" s="74">
        <f t="shared" si="237"/>
        <v>9282980</v>
      </c>
      <c r="M194" s="73">
        <f t="shared" si="238"/>
        <v>77.714969042033488</v>
      </c>
      <c r="N194" s="74">
        <f t="shared" si="239"/>
        <v>2661926</v>
      </c>
      <c r="O194" s="75">
        <f t="shared" si="240"/>
        <v>9555924.8000000007</v>
      </c>
      <c r="P194" s="75">
        <f t="shared" si="241"/>
        <v>10750415.4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44"/>
        <v>#REF!</v>
      </c>
      <c r="V194" s="79" t="e">
        <f t="shared" si="145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f>'งบดำเนินงาน (ภูมิภาค)'!E195+'งบเงินอุดหนุน (ภูมิภาค)'!E195+'งบรายจ่ายอื่น (ภูมิภาค)'!E195</f>
        <v>19377551</v>
      </c>
      <c r="F195" s="72">
        <f>'งบดำเนินงาน (ภูมิภาค)'!F195+'งบเงินอุดหนุน (ภูมิภาค)'!F195+'งบรายจ่ายอื่น (ภูมิภาค)'!F195</f>
        <v>0</v>
      </c>
      <c r="G195" s="73">
        <f t="shared" si="234"/>
        <v>0</v>
      </c>
      <c r="H195" s="72">
        <f>'งบดำเนินงาน (ภูมิภาค)'!H195+'งบเงินอุดหนุน (ภูมิภาค)'!H195+'งบรายจ่ายอื่น (ภูมิภาค)'!H195</f>
        <v>0</v>
      </c>
      <c r="I195" s="73">
        <f t="shared" si="235"/>
        <v>0</v>
      </c>
      <c r="J195" s="72">
        <f>'งบดำเนินงาน (ภูมิภาค)'!J195+'งบเงินอุดหนุน (ภูมิภาค)'!J195+'งบรายจ่ายอื่น (ภูมิภาค)'!J195</f>
        <v>15570532.210000001</v>
      </c>
      <c r="K195" s="73">
        <f t="shared" si="236"/>
        <v>80.353457513800379</v>
      </c>
      <c r="L195" s="74">
        <f t="shared" si="237"/>
        <v>15570532.210000001</v>
      </c>
      <c r="M195" s="73">
        <f t="shared" si="238"/>
        <v>80.353457513800379</v>
      </c>
      <c r="N195" s="74">
        <f t="shared" si="239"/>
        <v>3807018.7899999991</v>
      </c>
      <c r="O195" s="75">
        <f t="shared" si="240"/>
        <v>15502040.800000001</v>
      </c>
      <c r="P195" s="75">
        <f t="shared" si="241"/>
        <v>17439795.899999999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44"/>
        <v>#REF!</v>
      </c>
      <c r="V195" s="79" t="e">
        <f t="shared" si="145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f>'งบดำเนินงาน (ภูมิภาค)'!E196+'งบเงินอุดหนุน (ภูมิภาค)'!E196+'งบรายจ่ายอื่น (ภูมิภาค)'!E196</f>
        <v>13100947</v>
      </c>
      <c r="F196" s="72">
        <f>'งบดำเนินงาน (ภูมิภาค)'!F196+'งบเงินอุดหนุน (ภูมิภาค)'!F196+'งบรายจ่ายอื่น (ภูมิภาค)'!F196</f>
        <v>0</v>
      </c>
      <c r="G196" s="73">
        <f t="shared" si="234"/>
        <v>0</v>
      </c>
      <c r="H196" s="72">
        <f>'งบดำเนินงาน (ภูมิภาค)'!H196+'งบเงินอุดหนุน (ภูมิภาค)'!H196+'งบรายจ่ายอื่น (ภูมิภาค)'!H196</f>
        <v>0</v>
      </c>
      <c r="I196" s="73">
        <f t="shared" si="235"/>
        <v>0</v>
      </c>
      <c r="J196" s="72">
        <f>'งบดำเนินงาน (ภูมิภาค)'!J196+'งบเงินอุดหนุน (ภูมิภาค)'!J196+'งบรายจ่ายอื่น (ภูมิภาค)'!J196</f>
        <v>10291348.789999999</v>
      </c>
      <c r="K196" s="73">
        <f t="shared" si="236"/>
        <v>78.554235735783067</v>
      </c>
      <c r="L196" s="74">
        <f t="shared" si="237"/>
        <v>10291348.789999999</v>
      </c>
      <c r="M196" s="73">
        <f t="shared" si="238"/>
        <v>78.554235735783067</v>
      </c>
      <c r="N196" s="74">
        <f t="shared" si="239"/>
        <v>2809598.2100000009</v>
      </c>
      <c r="O196" s="75">
        <f t="shared" si="240"/>
        <v>10480757.6</v>
      </c>
      <c r="P196" s="75">
        <f t="shared" si="241"/>
        <v>11790852.300000001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44"/>
        <v>#REF!</v>
      </c>
      <c r="V196" s="79" t="e">
        <f t="shared" si="145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f>'งบดำเนินงาน (ภูมิภาค)'!E197+'งบเงินอุดหนุน (ภูมิภาค)'!E197+'งบรายจ่ายอื่น (ภูมิภาค)'!E197</f>
        <v>8933388</v>
      </c>
      <c r="F197" s="72">
        <f>'งบดำเนินงาน (ภูมิภาค)'!F197+'งบเงินอุดหนุน (ภูมิภาค)'!F197+'งบรายจ่ายอื่น (ภูมิภาค)'!F197</f>
        <v>0</v>
      </c>
      <c r="G197" s="73">
        <f t="shared" ref="G197" si="269">IF(F197=0,0,F197/$E197*100)</f>
        <v>0</v>
      </c>
      <c r="H197" s="72">
        <f>'งบดำเนินงาน (ภูมิภาค)'!H197+'งบเงินอุดหนุน (ภูมิภาค)'!H197+'งบรายจ่ายอื่น (ภูมิภาค)'!H197</f>
        <v>0</v>
      </c>
      <c r="I197" s="73">
        <f t="shared" ref="I197" si="270">IF(H197=0,0,H197/$E197*100)</f>
        <v>0</v>
      </c>
      <c r="J197" s="72">
        <f>'งบดำเนินงาน (ภูมิภาค)'!J197+'งบเงินอุดหนุน (ภูมิภาค)'!J197+'งบรายจ่ายอื่น (ภูมิภาค)'!J197</f>
        <v>6910831.8700000001</v>
      </c>
      <c r="K197" s="73">
        <f t="shared" ref="K197" si="271">IF(J197=0,0,J197/$E197*100)</f>
        <v>77.359584851794196</v>
      </c>
      <c r="L197" s="74">
        <f t="shared" si="237"/>
        <v>6910831.8700000001</v>
      </c>
      <c r="M197" s="73">
        <f t="shared" ref="M197" si="272">IF(L197=0,0,L197/$E197*100)</f>
        <v>77.359584851794196</v>
      </c>
      <c r="N197" s="74">
        <f t="shared" ref="N197" si="273">E197-F197-H197-J197</f>
        <v>2022556.13</v>
      </c>
      <c r="O197" s="75">
        <f t="shared" ref="O197" si="274">E197*80/100</f>
        <v>7146710.4000000004</v>
      </c>
      <c r="P197" s="75">
        <f t="shared" ref="P197" si="275">E197*90/100</f>
        <v>8040049.2000000002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76">SUM(Q197:T197)</f>
        <v>#REF!</v>
      </c>
      <c r="V197" s="79" t="e">
        <f t="shared" ref="V197" si="277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f>'งบดำเนินงาน (ภูมิภาค)'!E198+'งบเงินอุดหนุน (ภูมิภาค)'!E198+'งบรายจ่ายอื่น (ภูมิภาค)'!E198</f>
        <v>2357000</v>
      </c>
      <c r="F198" s="72">
        <f>'งบดำเนินงาน (ภูมิภาค)'!F198+'งบเงินอุดหนุน (ภูมิภาค)'!F198+'งบรายจ่ายอื่น (ภูมิภาค)'!F198</f>
        <v>0</v>
      </c>
      <c r="G198" s="73">
        <f t="shared" si="234"/>
        <v>0</v>
      </c>
      <c r="H198" s="72">
        <f>'งบดำเนินงาน (ภูมิภาค)'!H198+'งบเงินอุดหนุน (ภูมิภาค)'!H198+'งบรายจ่ายอื่น (ภูมิภาค)'!H198</f>
        <v>0</v>
      </c>
      <c r="I198" s="73">
        <f t="shared" si="235"/>
        <v>0</v>
      </c>
      <c r="J198" s="72">
        <f>'งบดำเนินงาน (ภูมิภาค)'!J198+'งบเงินอุดหนุน (ภูมิภาค)'!J198+'งบรายจ่ายอื่น (ภูมิภาค)'!J198</f>
        <v>2128250.96</v>
      </c>
      <c r="K198" s="73">
        <f t="shared" si="236"/>
        <v>90.294907085277899</v>
      </c>
      <c r="L198" s="74">
        <f t="shared" si="237"/>
        <v>2128250.96</v>
      </c>
      <c r="M198" s="73">
        <f t="shared" si="238"/>
        <v>90.294907085277899</v>
      </c>
      <c r="N198" s="74">
        <f t="shared" si="239"/>
        <v>228749.04000000004</v>
      </c>
      <c r="O198" s="75">
        <f t="shared" si="240"/>
        <v>1885600</v>
      </c>
      <c r="P198" s="75">
        <f t="shared" si="241"/>
        <v>2121300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44"/>
        <v>#REF!</v>
      </c>
      <c r="V198" s="79" t="e">
        <f t="shared" si="145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499771224.65999997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399106386.54999995</v>
      </c>
      <c r="K199" s="65">
        <f>IF(J199=0,0,J199/$E199*100)</f>
        <v>79.857816308155108</v>
      </c>
      <c r="L199" s="64">
        <f>SUM(L200:L222)</f>
        <v>399106386.54999995</v>
      </c>
      <c r="M199" s="65">
        <f>IF(L199=0,0,L199/$E199*100)</f>
        <v>79.857816308155108</v>
      </c>
      <c r="N199" s="64">
        <f>SUM(N200:N222)</f>
        <v>100664838.10999998</v>
      </c>
      <c r="O199" s="66">
        <f>E199*80/100</f>
        <v>399816979.72799993</v>
      </c>
      <c r="P199" s="66">
        <f>E199*90/100</f>
        <v>449794102.19399995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f>'งบดำเนินงาน (ภูมิภาค)'!E200+'งบเงินอุดหนุน (ภูมิภาค)'!E200+'งบรายจ่ายอื่น (ภูมิภาค)'!E200</f>
        <v>98742</v>
      </c>
      <c r="F200" s="72">
        <f>'งบดำเนินงาน (ภูมิภาค)'!F200+'งบเงินอุดหนุน (ภูมิภาค)'!F200+'งบรายจ่ายอื่น (ภูมิภาค)'!F200</f>
        <v>0</v>
      </c>
      <c r="G200" s="73">
        <f t="shared" ref="G200:G222" si="278">IF(F200=0,0,F200/$E200*100)</f>
        <v>0</v>
      </c>
      <c r="H200" s="72">
        <f>'งบดำเนินงาน (ภูมิภาค)'!H200+'งบเงินอุดหนุน (ภูมิภาค)'!H200+'งบรายจ่ายอื่น (ภูมิภาค)'!H200</f>
        <v>0</v>
      </c>
      <c r="I200" s="73">
        <f t="shared" ref="I200:I222" si="279">IF(H200=0,0,H200/$E200*100)</f>
        <v>0</v>
      </c>
      <c r="J200" s="72">
        <f>'งบดำเนินงาน (ภูมิภาค)'!J200+'งบเงินอุดหนุน (ภูมิภาค)'!J200+'งบรายจ่ายอื่น (ภูมิภาค)'!J200</f>
        <v>91834</v>
      </c>
      <c r="K200" s="73">
        <f t="shared" ref="K200:K222" si="280">IF(J200=0,0,J200/$E200*100)</f>
        <v>93.003990196674152</v>
      </c>
      <c r="L200" s="74">
        <f t="shared" ref="L200:L222" si="281">F200+H200+J200</f>
        <v>91834</v>
      </c>
      <c r="M200" s="73">
        <f t="shared" ref="M200:M222" si="282">IF(L200=0,0,L200/$E200*100)</f>
        <v>93.003990196674152</v>
      </c>
      <c r="N200" s="74">
        <f t="shared" ref="N200:N222" si="283">E200-F200-H200-J200</f>
        <v>6908</v>
      </c>
      <c r="O200" s="75">
        <f t="shared" ref="O200:O222" si="284">E200*80/100</f>
        <v>78993.600000000006</v>
      </c>
      <c r="P200" s="75">
        <f t="shared" ref="P200:P222" si="285">E200*90/100</f>
        <v>88867.8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44"/>
        <v>#REF!</v>
      </c>
      <c r="V200" s="79" t="e">
        <f t="shared" si="145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f>'งบดำเนินงาน (ภูมิภาค)'!E201+'งบเงินอุดหนุน (ภูมิภาค)'!E201+'งบรายจ่ายอื่น (ภูมิภาค)'!E201</f>
        <v>58233024</v>
      </c>
      <c r="F201" s="72">
        <f>'งบดำเนินงาน (ภูมิภาค)'!F201+'งบเงินอุดหนุน (ภูมิภาค)'!F201+'งบรายจ่ายอื่น (ภูมิภาค)'!F201</f>
        <v>0</v>
      </c>
      <c r="G201" s="73">
        <f t="shared" si="278"/>
        <v>0</v>
      </c>
      <c r="H201" s="72">
        <f>'งบดำเนินงาน (ภูมิภาค)'!H201+'งบเงินอุดหนุน (ภูมิภาค)'!H201+'งบรายจ่ายอื่น (ภูมิภาค)'!H201</f>
        <v>0</v>
      </c>
      <c r="I201" s="73">
        <f t="shared" si="279"/>
        <v>0</v>
      </c>
      <c r="J201" s="72">
        <f>'งบดำเนินงาน (ภูมิภาค)'!J201+'งบเงินอุดหนุน (ภูมิภาค)'!J201+'งบรายจ่ายอื่น (ภูมิภาค)'!J201</f>
        <v>34419974.090000004</v>
      </c>
      <c r="K201" s="73">
        <f t="shared" si="280"/>
        <v>59.107310123547776</v>
      </c>
      <c r="L201" s="74">
        <f t="shared" si="281"/>
        <v>34419974.090000004</v>
      </c>
      <c r="M201" s="73">
        <f t="shared" si="282"/>
        <v>59.107310123547776</v>
      </c>
      <c r="N201" s="74">
        <f t="shared" si="283"/>
        <v>23813049.909999996</v>
      </c>
      <c r="O201" s="75">
        <f t="shared" si="284"/>
        <v>46586419.200000003</v>
      </c>
      <c r="P201" s="75">
        <f t="shared" si="285"/>
        <v>52409721.600000001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86">SUM(Q201:T201)</f>
        <v>#REF!</v>
      </c>
      <c r="V201" s="79" t="e">
        <f t="shared" ref="V201:V241" si="287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f>'งบดำเนินงาน (ภูมิภาค)'!E202+'งบเงินอุดหนุน (ภูมิภาค)'!E202+'งบรายจ่ายอื่น (ภูมิภาค)'!E202</f>
        <v>59184798.659999996</v>
      </c>
      <c r="F202" s="72">
        <f>'งบดำเนินงาน (ภูมิภาค)'!F202+'งบเงินอุดหนุน (ภูมิภาค)'!F202+'งบรายจ่ายอื่น (ภูมิภาค)'!F202</f>
        <v>0</v>
      </c>
      <c r="G202" s="73">
        <f t="shared" si="278"/>
        <v>0</v>
      </c>
      <c r="H202" s="72">
        <f>'งบดำเนินงาน (ภูมิภาค)'!H202+'งบเงินอุดหนุน (ภูมิภาค)'!H202+'งบรายจ่ายอื่น (ภูมิภาค)'!H202</f>
        <v>0</v>
      </c>
      <c r="I202" s="73">
        <f t="shared" si="279"/>
        <v>0</v>
      </c>
      <c r="J202" s="72">
        <f>'งบดำเนินงาน (ภูมิภาค)'!J202+'งบเงินอุดหนุน (ภูมิภาค)'!J202+'งบรายจ่ายอื่น (ภูมิภาค)'!J202</f>
        <v>47736142.199999996</v>
      </c>
      <c r="K202" s="73">
        <f t="shared" si="280"/>
        <v>80.656086158594022</v>
      </c>
      <c r="L202" s="74">
        <f t="shared" si="281"/>
        <v>47736142.199999996</v>
      </c>
      <c r="M202" s="73">
        <f t="shared" si="282"/>
        <v>80.656086158594022</v>
      </c>
      <c r="N202" s="74">
        <f t="shared" si="283"/>
        <v>11448656.460000001</v>
      </c>
      <c r="O202" s="75">
        <f t="shared" si="284"/>
        <v>47347838.927999996</v>
      </c>
      <c r="P202" s="75">
        <f t="shared" si="285"/>
        <v>53266318.794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86"/>
        <v>#REF!</v>
      </c>
      <c r="V202" s="79" t="e">
        <f t="shared" si="287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f>'งบดำเนินงาน (ภูมิภาค)'!E203+'งบเงินอุดหนุน (ภูมิภาค)'!E203+'งบรายจ่ายอื่น (ภูมิภาค)'!E203</f>
        <v>15041287</v>
      </c>
      <c r="F203" s="72">
        <f>'งบดำเนินงาน (ภูมิภาค)'!F203+'งบเงินอุดหนุน (ภูมิภาค)'!F203+'งบรายจ่ายอื่น (ภูมิภาค)'!F203</f>
        <v>0</v>
      </c>
      <c r="G203" s="73">
        <f t="shared" ref="G203" si="288">IF(F203=0,0,F203/$E203*100)</f>
        <v>0</v>
      </c>
      <c r="H203" s="72">
        <f>'งบดำเนินงาน (ภูมิภาค)'!H203+'งบเงินอุดหนุน (ภูมิภาค)'!H203+'งบรายจ่ายอื่น (ภูมิภาค)'!H203</f>
        <v>0</v>
      </c>
      <c r="I203" s="73">
        <f t="shared" ref="I203" si="289">IF(H203=0,0,H203/$E203*100)</f>
        <v>0</v>
      </c>
      <c r="J203" s="72">
        <f>'งบดำเนินงาน (ภูมิภาค)'!J203+'งบเงินอุดหนุน (ภูมิภาค)'!J203+'งบรายจ่ายอื่น (ภูมิภาค)'!J203</f>
        <v>12008628</v>
      </c>
      <c r="K203" s="73">
        <f t="shared" ref="K203" si="290">IF(J203=0,0,J203/$E203*100)</f>
        <v>79.837769201531756</v>
      </c>
      <c r="L203" s="74">
        <f t="shared" si="281"/>
        <v>12008628</v>
      </c>
      <c r="M203" s="73">
        <f t="shared" ref="M203" si="291">IF(L203=0,0,L203/$E203*100)</f>
        <v>79.837769201531756</v>
      </c>
      <c r="N203" s="74">
        <f t="shared" ref="N203" si="292">E203-F203-H203-J203</f>
        <v>3032659</v>
      </c>
      <c r="O203" s="75">
        <f t="shared" ref="O203" si="293">E203*80/100</f>
        <v>12033029.6</v>
      </c>
      <c r="P203" s="75">
        <f t="shared" ref="P203" si="294">E203*90/100</f>
        <v>13537158.300000001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95">SUM(Q203:T203)</f>
        <v>#REF!</v>
      </c>
      <c r="V203" s="79" t="e">
        <f t="shared" ref="V203" si="296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f>'งบดำเนินงาน (ภูมิภาค)'!E204+'งบเงินอุดหนุน (ภูมิภาค)'!E204+'งบรายจ่ายอื่น (ภูมิภาค)'!E204</f>
        <v>9677985</v>
      </c>
      <c r="F204" s="72">
        <f>'งบดำเนินงาน (ภูมิภาค)'!F204+'งบเงินอุดหนุน (ภูมิภาค)'!F204+'งบรายจ่ายอื่น (ภูมิภาค)'!F204</f>
        <v>0</v>
      </c>
      <c r="G204" s="73">
        <f t="shared" ref="G204" si="297">IF(F204=0,0,F204/$E204*100)</f>
        <v>0</v>
      </c>
      <c r="H204" s="72">
        <f>'งบดำเนินงาน (ภูมิภาค)'!H204+'งบเงินอุดหนุน (ภูมิภาค)'!H204+'งบรายจ่ายอื่น (ภูมิภาค)'!H204</f>
        <v>0</v>
      </c>
      <c r="I204" s="73">
        <f t="shared" ref="I204" si="298">IF(H204=0,0,H204/$E204*100)</f>
        <v>0</v>
      </c>
      <c r="J204" s="72">
        <f>'งบดำเนินงาน (ภูมิภาค)'!J204+'งบเงินอุดหนุน (ภูมิภาค)'!J204+'งบรายจ่ายอื่น (ภูมิภาค)'!J204</f>
        <v>8283075.3200000003</v>
      </c>
      <c r="K204" s="73">
        <f t="shared" ref="K204" si="299">IF(J204=0,0,J204/$E204*100)</f>
        <v>85.586775759623521</v>
      </c>
      <c r="L204" s="74">
        <f t="shared" si="281"/>
        <v>8283075.3200000003</v>
      </c>
      <c r="M204" s="73">
        <f t="shared" ref="M204" si="300">IF(L204=0,0,L204/$E204*100)</f>
        <v>85.586775759623521</v>
      </c>
      <c r="N204" s="74">
        <f t="shared" ref="N204" si="301">E204-F204-H204-J204</f>
        <v>1394909.6799999997</v>
      </c>
      <c r="O204" s="75">
        <f t="shared" ref="O204" si="302">E204*80/100</f>
        <v>7742388</v>
      </c>
      <c r="P204" s="75">
        <f t="shared" ref="P204" si="303">E204*90/100</f>
        <v>8710186.5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304">SUM(Q204:T204)</f>
        <v>#REF!</v>
      </c>
      <c r="V204" s="79" t="e">
        <f t="shared" ref="V204" si="305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f>'งบดำเนินงาน (ภูมิภาค)'!E205+'งบเงินอุดหนุน (ภูมิภาค)'!E205+'งบรายจ่ายอื่น (ภูมิภาค)'!E205</f>
        <v>28103990</v>
      </c>
      <c r="F205" s="72">
        <f>'งบดำเนินงาน (ภูมิภาค)'!F205+'งบเงินอุดหนุน (ภูมิภาค)'!F205+'งบรายจ่ายอื่น (ภูมิภาค)'!F205</f>
        <v>0</v>
      </c>
      <c r="G205" s="73">
        <f t="shared" si="278"/>
        <v>0</v>
      </c>
      <c r="H205" s="72">
        <f>'งบดำเนินงาน (ภูมิภาค)'!H205+'งบเงินอุดหนุน (ภูมิภาค)'!H205+'งบรายจ่ายอื่น (ภูมิภาค)'!H205</f>
        <v>0</v>
      </c>
      <c r="I205" s="73">
        <f t="shared" si="279"/>
        <v>0</v>
      </c>
      <c r="J205" s="72">
        <f>'งบดำเนินงาน (ภูมิภาค)'!J205+'งบเงินอุดหนุน (ภูมิภาค)'!J205+'งบรายจ่ายอื่น (ภูมิภาค)'!J205</f>
        <v>21759267.690000001</v>
      </c>
      <c r="K205" s="73">
        <f t="shared" si="280"/>
        <v>77.424122660163206</v>
      </c>
      <c r="L205" s="74">
        <f t="shared" si="281"/>
        <v>21759267.690000001</v>
      </c>
      <c r="M205" s="73">
        <f t="shared" si="282"/>
        <v>77.424122660163206</v>
      </c>
      <c r="N205" s="74">
        <f t="shared" si="283"/>
        <v>6344722.3099999987</v>
      </c>
      <c r="O205" s="75">
        <f t="shared" si="284"/>
        <v>22483192</v>
      </c>
      <c r="P205" s="75">
        <f t="shared" si="285"/>
        <v>25293591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86"/>
        <v>#REF!</v>
      </c>
      <c r="V205" s="79" t="e">
        <f t="shared" si="287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f>'งบดำเนินงาน (ภูมิภาค)'!E206+'งบเงินอุดหนุน (ภูมิภาค)'!E206+'งบรายจ่ายอื่น (ภูมิภาค)'!E206</f>
        <v>19512230</v>
      </c>
      <c r="F206" s="72">
        <f>'งบดำเนินงาน (ภูมิภาค)'!F206+'งบเงินอุดหนุน (ภูมิภาค)'!F206+'งบรายจ่ายอื่น (ภูมิภาค)'!F206</f>
        <v>0</v>
      </c>
      <c r="G206" s="73">
        <f t="shared" si="278"/>
        <v>0</v>
      </c>
      <c r="H206" s="72">
        <f>'งบดำเนินงาน (ภูมิภาค)'!H206+'งบเงินอุดหนุน (ภูมิภาค)'!H206+'งบรายจ่ายอื่น (ภูมิภาค)'!H206</f>
        <v>0</v>
      </c>
      <c r="I206" s="73">
        <f t="shared" si="279"/>
        <v>0</v>
      </c>
      <c r="J206" s="72">
        <f>'งบดำเนินงาน (ภูมิภาค)'!J206+'งบเงินอุดหนุน (ภูมิภาค)'!J206+'งบรายจ่ายอื่น (ภูมิภาค)'!J206</f>
        <v>13633023.529999999</v>
      </c>
      <c r="K206" s="73">
        <f t="shared" si="280"/>
        <v>69.869120700196746</v>
      </c>
      <c r="L206" s="74">
        <f t="shared" si="281"/>
        <v>13633023.529999999</v>
      </c>
      <c r="M206" s="73">
        <f t="shared" si="282"/>
        <v>69.869120700196746</v>
      </c>
      <c r="N206" s="74">
        <f t="shared" si="283"/>
        <v>5879206.4700000007</v>
      </c>
      <c r="O206" s="75">
        <f t="shared" si="284"/>
        <v>15609784</v>
      </c>
      <c r="P206" s="75">
        <f t="shared" si="285"/>
        <v>17561007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86"/>
        <v>#REF!</v>
      </c>
      <c r="V206" s="79" t="e">
        <f t="shared" si="287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f>'งบดำเนินงาน (ภูมิภาค)'!E207+'งบเงินอุดหนุน (ภูมิภาค)'!E207+'งบรายจ่ายอื่น (ภูมิภาค)'!E207</f>
        <v>23276517</v>
      </c>
      <c r="F207" s="72">
        <f>'งบดำเนินงาน (ภูมิภาค)'!F207+'งบเงินอุดหนุน (ภูมิภาค)'!F207+'งบรายจ่ายอื่น (ภูมิภาค)'!F207</f>
        <v>0</v>
      </c>
      <c r="G207" s="73">
        <f t="shared" si="278"/>
        <v>0</v>
      </c>
      <c r="H207" s="72">
        <f>'งบดำเนินงาน (ภูมิภาค)'!H207+'งบเงินอุดหนุน (ภูมิภาค)'!H207+'งบรายจ่ายอื่น (ภูมิภาค)'!H207</f>
        <v>0</v>
      </c>
      <c r="I207" s="73">
        <f t="shared" si="279"/>
        <v>0</v>
      </c>
      <c r="J207" s="72">
        <f>'งบดำเนินงาน (ภูมิภาค)'!J207+'งบเงินอุดหนุน (ภูมิภาค)'!J207+'งบรายจ่ายอื่น (ภูมิภาค)'!J207</f>
        <v>18777465.649999999</v>
      </c>
      <c r="K207" s="73">
        <f t="shared" si="280"/>
        <v>80.671286215201349</v>
      </c>
      <c r="L207" s="74">
        <f t="shared" si="281"/>
        <v>18777465.649999999</v>
      </c>
      <c r="M207" s="73">
        <f t="shared" si="282"/>
        <v>80.671286215201349</v>
      </c>
      <c r="N207" s="74">
        <f t="shared" si="283"/>
        <v>4499051.3500000015</v>
      </c>
      <c r="O207" s="75">
        <f t="shared" si="284"/>
        <v>18621213.600000001</v>
      </c>
      <c r="P207" s="75">
        <f t="shared" si="285"/>
        <v>20948865.300000001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86"/>
        <v>#REF!</v>
      </c>
      <c r="V207" s="79" t="e">
        <f t="shared" si="287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f>'งบดำเนินงาน (ภูมิภาค)'!E208+'งบเงินอุดหนุน (ภูมิภาค)'!E208+'งบรายจ่ายอื่น (ภูมิภาค)'!E208</f>
        <v>9389572</v>
      </c>
      <c r="F208" s="72">
        <f>'งบดำเนินงาน (ภูมิภาค)'!F208+'งบเงินอุดหนุน (ภูมิภาค)'!F208+'งบรายจ่ายอื่น (ภูมิภาค)'!F208</f>
        <v>0</v>
      </c>
      <c r="G208" s="73">
        <f t="shared" si="278"/>
        <v>0</v>
      </c>
      <c r="H208" s="72">
        <f>'งบดำเนินงาน (ภูมิภาค)'!H208+'งบเงินอุดหนุน (ภูมิภาค)'!H208+'งบรายจ่ายอื่น (ภูมิภาค)'!H208</f>
        <v>0</v>
      </c>
      <c r="I208" s="73">
        <f t="shared" si="279"/>
        <v>0</v>
      </c>
      <c r="J208" s="72">
        <f>'งบดำเนินงาน (ภูมิภาค)'!J208+'งบเงินอุดหนุน (ภูมิภาค)'!J208+'งบรายจ่ายอื่น (ภูมิภาค)'!J208</f>
        <v>7176221.6500000004</v>
      </c>
      <c r="K208" s="73">
        <f t="shared" si="280"/>
        <v>76.427569329038647</v>
      </c>
      <c r="L208" s="74">
        <f t="shared" si="281"/>
        <v>7176221.6500000004</v>
      </c>
      <c r="M208" s="73">
        <f t="shared" si="282"/>
        <v>76.427569329038647</v>
      </c>
      <c r="N208" s="74">
        <f t="shared" si="283"/>
        <v>2213350.3499999996</v>
      </c>
      <c r="O208" s="75">
        <f t="shared" si="284"/>
        <v>7511657.5999999996</v>
      </c>
      <c r="P208" s="75">
        <f t="shared" si="285"/>
        <v>8450614.8000000007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86"/>
        <v>#REF!</v>
      </c>
      <c r="V208" s="79" t="e">
        <f t="shared" si="287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f>'งบดำเนินงาน (ภูมิภาค)'!E209+'งบเงินอุดหนุน (ภูมิภาค)'!E209+'งบรายจ่ายอื่น (ภูมิภาค)'!E209</f>
        <v>8500989</v>
      </c>
      <c r="F209" s="72">
        <f>'งบดำเนินงาน (ภูมิภาค)'!F209+'งบเงินอุดหนุน (ภูมิภาค)'!F209+'งบรายจ่ายอื่น (ภูมิภาค)'!F209</f>
        <v>0</v>
      </c>
      <c r="G209" s="73">
        <f t="shared" si="278"/>
        <v>0</v>
      </c>
      <c r="H209" s="72">
        <f>'งบดำเนินงาน (ภูมิภาค)'!H209+'งบเงินอุดหนุน (ภูมิภาค)'!H209+'งบรายจ่ายอื่น (ภูมิภาค)'!H209</f>
        <v>0</v>
      </c>
      <c r="I209" s="73">
        <f t="shared" si="279"/>
        <v>0</v>
      </c>
      <c r="J209" s="72">
        <f>'งบดำเนินงาน (ภูมิภาค)'!J209+'งบเงินอุดหนุน (ภูมิภาค)'!J209+'งบรายจ่ายอื่น (ภูมิภาค)'!J209</f>
        <v>7170055.7199999997</v>
      </c>
      <c r="K209" s="73">
        <f t="shared" si="280"/>
        <v>84.343783058653514</v>
      </c>
      <c r="L209" s="74">
        <f t="shared" si="281"/>
        <v>7170055.7199999997</v>
      </c>
      <c r="M209" s="73">
        <f t="shared" si="282"/>
        <v>84.343783058653514</v>
      </c>
      <c r="N209" s="74">
        <f t="shared" si="283"/>
        <v>1330933.2800000003</v>
      </c>
      <c r="O209" s="75">
        <f t="shared" si="284"/>
        <v>6800791.2000000002</v>
      </c>
      <c r="P209" s="75">
        <f t="shared" si="285"/>
        <v>7650890.0999999996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86"/>
        <v>#REF!</v>
      </c>
      <c r="V209" s="79" t="e">
        <f t="shared" si="287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f>'งบดำเนินงาน (ภูมิภาค)'!E210+'งบเงินอุดหนุน (ภูมิภาค)'!E210+'งบรายจ่ายอื่น (ภูมิภาค)'!E210</f>
        <v>15971125</v>
      </c>
      <c r="F210" s="72">
        <f>'งบดำเนินงาน (ภูมิภาค)'!F210+'งบเงินอุดหนุน (ภูมิภาค)'!F210+'งบรายจ่ายอื่น (ภูมิภาค)'!F210</f>
        <v>0</v>
      </c>
      <c r="G210" s="73">
        <f t="shared" si="278"/>
        <v>0</v>
      </c>
      <c r="H210" s="72">
        <f>'งบดำเนินงาน (ภูมิภาค)'!H210+'งบเงินอุดหนุน (ภูมิภาค)'!H210+'งบรายจ่ายอื่น (ภูมิภาค)'!H210</f>
        <v>0</v>
      </c>
      <c r="I210" s="73">
        <f t="shared" si="279"/>
        <v>0</v>
      </c>
      <c r="J210" s="72">
        <f>'งบดำเนินงาน (ภูมิภาค)'!J210+'งบเงินอุดหนุน (ภูมิภาค)'!J210+'งบรายจ่ายอื่น (ภูมิภาค)'!J210</f>
        <v>12608496.48</v>
      </c>
      <c r="K210" s="73">
        <f t="shared" si="280"/>
        <v>78.945575092549831</v>
      </c>
      <c r="L210" s="74">
        <f t="shared" si="281"/>
        <v>12608496.48</v>
      </c>
      <c r="M210" s="73">
        <f t="shared" si="282"/>
        <v>78.945575092549831</v>
      </c>
      <c r="N210" s="74">
        <f t="shared" si="283"/>
        <v>3362628.5199999996</v>
      </c>
      <c r="O210" s="75">
        <f t="shared" si="284"/>
        <v>12776900</v>
      </c>
      <c r="P210" s="75">
        <f t="shared" si="285"/>
        <v>14374012.5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86"/>
        <v>#REF!</v>
      </c>
      <c r="V210" s="79" t="e">
        <f t="shared" si="287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f>'งบดำเนินงาน (ภูมิภาค)'!E211+'งบเงินอุดหนุน (ภูมิภาค)'!E211+'งบรายจ่ายอื่น (ภูมิภาค)'!E211</f>
        <v>41219542</v>
      </c>
      <c r="F211" s="72">
        <f>'งบดำเนินงาน (ภูมิภาค)'!F211+'งบเงินอุดหนุน (ภูมิภาค)'!F211+'งบรายจ่ายอื่น (ภูมิภาค)'!F211</f>
        <v>0</v>
      </c>
      <c r="G211" s="73">
        <f t="shared" si="278"/>
        <v>0</v>
      </c>
      <c r="H211" s="72">
        <f>'งบดำเนินงาน (ภูมิภาค)'!H211+'งบเงินอุดหนุน (ภูมิภาค)'!H211+'งบรายจ่ายอื่น (ภูมิภาค)'!H211</f>
        <v>0</v>
      </c>
      <c r="I211" s="73">
        <f t="shared" si="279"/>
        <v>0</v>
      </c>
      <c r="J211" s="72">
        <f>'งบดำเนินงาน (ภูมิภาค)'!J211+'งบเงินอุดหนุน (ภูมิภาค)'!J211+'งบรายจ่ายอื่น (ภูมิภาค)'!J211</f>
        <v>37635330.32</v>
      </c>
      <c r="K211" s="73">
        <f t="shared" si="280"/>
        <v>91.304581501657637</v>
      </c>
      <c r="L211" s="74">
        <f t="shared" si="281"/>
        <v>37635330.32</v>
      </c>
      <c r="M211" s="73">
        <f t="shared" si="282"/>
        <v>91.304581501657637</v>
      </c>
      <c r="N211" s="74">
        <f t="shared" si="283"/>
        <v>3584211.6799999997</v>
      </c>
      <c r="O211" s="75">
        <f t="shared" si="284"/>
        <v>32975633.600000001</v>
      </c>
      <c r="P211" s="75">
        <f t="shared" si="285"/>
        <v>37097587.799999997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86"/>
        <v>#REF!</v>
      </c>
      <c r="V211" s="79" t="e">
        <f t="shared" si="287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f>'งบดำเนินงาน (ภูมิภาค)'!E212+'งบเงินอุดหนุน (ภูมิภาค)'!E212+'งบรายจ่ายอื่น (ภูมิภาค)'!E212</f>
        <v>63503041</v>
      </c>
      <c r="F212" s="72">
        <f>'งบดำเนินงาน (ภูมิภาค)'!F212+'งบเงินอุดหนุน (ภูมิภาค)'!F212+'งบรายจ่ายอื่น (ภูมิภาค)'!F212</f>
        <v>0</v>
      </c>
      <c r="G212" s="73">
        <f t="shared" si="278"/>
        <v>0</v>
      </c>
      <c r="H212" s="72">
        <f>'งบดำเนินงาน (ภูมิภาค)'!H212+'งบเงินอุดหนุน (ภูมิภาค)'!H212+'งบรายจ่ายอื่น (ภูมิภาค)'!H212</f>
        <v>0</v>
      </c>
      <c r="I212" s="73">
        <f t="shared" si="279"/>
        <v>0</v>
      </c>
      <c r="J212" s="72">
        <f>'งบดำเนินงาน (ภูมิภาค)'!J212+'งบเงินอุดหนุน (ภูมิภาค)'!J212+'งบรายจ่ายอื่น (ภูมิภาค)'!J212</f>
        <v>52667699.07</v>
      </c>
      <c r="K212" s="73">
        <f t="shared" si="280"/>
        <v>82.93728653089228</v>
      </c>
      <c r="L212" s="74">
        <f t="shared" si="281"/>
        <v>52667699.07</v>
      </c>
      <c r="M212" s="73">
        <f t="shared" si="282"/>
        <v>82.93728653089228</v>
      </c>
      <c r="N212" s="74">
        <f t="shared" si="283"/>
        <v>10835341.93</v>
      </c>
      <c r="O212" s="75">
        <f t="shared" si="284"/>
        <v>50802432.799999997</v>
      </c>
      <c r="P212" s="75">
        <f t="shared" si="285"/>
        <v>57152736.899999999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86"/>
        <v>#REF!</v>
      </c>
      <c r="V212" s="79" t="e">
        <f t="shared" si="287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f>'งบดำเนินงาน (ภูมิภาค)'!E213+'งบเงินอุดหนุน (ภูมิภาค)'!E213+'งบรายจ่ายอื่น (ภูมิภาค)'!E213</f>
        <v>0</v>
      </c>
      <c r="F213" s="72">
        <f>'งบดำเนินงาน (ภูมิภาค)'!F213+'งบเงินอุดหนุน (ภูมิภาค)'!F213+'งบรายจ่ายอื่น (ภูมิภาค)'!F213</f>
        <v>0</v>
      </c>
      <c r="G213" s="73">
        <f t="shared" ref="G213" si="306">IF(F213=0,0,F213/$E213*100)</f>
        <v>0</v>
      </c>
      <c r="H213" s="72">
        <f>'งบดำเนินงาน (ภูมิภาค)'!H213+'งบเงินอุดหนุน (ภูมิภาค)'!H213+'งบรายจ่ายอื่น (ภูมิภาค)'!H213</f>
        <v>0</v>
      </c>
      <c r="I213" s="73">
        <f t="shared" ref="I213" si="307">IF(H213=0,0,H213/$E213*100)</f>
        <v>0</v>
      </c>
      <c r="J213" s="72">
        <f>'งบดำเนินงาน (ภูมิภาค)'!J213+'งบเงินอุดหนุน (ภูมิภาค)'!J213+'งบรายจ่ายอื่น (ภูมิภาค)'!J213</f>
        <v>0</v>
      </c>
      <c r="K213" s="73">
        <f t="shared" ref="K213" si="308">IF(J213=0,0,J213/$E213*100)</f>
        <v>0</v>
      </c>
      <c r="L213" s="74">
        <f t="shared" ref="L213" si="309">F213+H213+J213</f>
        <v>0</v>
      </c>
      <c r="M213" s="73">
        <f t="shared" ref="M213" si="310">IF(L213=0,0,L213/$E213*100)</f>
        <v>0</v>
      </c>
      <c r="N213" s="74">
        <f t="shared" ref="N213" si="311">E213-F213-H213-J213</f>
        <v>0</v>
      </c>
      <c r="O213" s="75">
        <f t="shared" ref="O213" si="312">E213*80/100</f>
        <v>0</v>
      </c>
      <c r="P213" s="75">
        <f t="shared" ref="P213" si="313">E213*90/100</f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ref="U213" si="314">SUM(Q213:T213)</f>
        <v>#REF!</v>
      </c>
      <c r="V213" s="79" t="e">
        <f t="shared" ref="V213" si="315">N213-U213</f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f>'งบดำเนินงาน (ภูมิภาค)'!E214+'งบเงินอุดหนุน (ภูมิภาค)'!E214+'งบรายจ่ายอื่น (ภูมิภาค)'!E214</f>
        <v>48011178</v>
      </c>
      <c r="F214" s="72">
        <f>'งบดำเนินงาน (ภูมิภาค)'!F214+'งบเงินอุดหนุน (ภูมิภาค)'!F214+'งบรายจ่ายอื่น (ภูมิภาค)'!F214</f>
        <v>0</v>
      </c>
      <c r="G214" s="73">
        <f t="shared" si="278"/>
        <v>0</v>
      </c>
      <c r="H214" s="72">
        <f>'งบดำเนินงาน (ภูมิภาค)'!H214+'งบเงินอุดหนุน (ภูมิภาค)'!H214+'งบรายจ่ายอื่น (ภูมิภาค)'!H214</f>
        <v>0</v>
      </c>
      <c r="I214" s="73">
        <f t="shared" si="279"/>
        <v>0</v>
      </c>
      <c r="J214" s="72">
        <f>'งบดำเนินงาน (ภูมิภาค)'!J214+'งบเงินอุดหนุน (ภูมิภาค)'!J214+'งบรายจ่ายอื่น (ภูมิภาค)'!J214</f>
        <v>40314692.899999999</v>
      </c>
      <c r="K214" s="73">
        <f t="shared" si="280"/>
        <v>83.969389170163666</v>
      </c>
      <c r="L214" s="74">
        <f t="shared" si="281"/>
        <v>40314692.899999999</v>
      </c>
      <c r="M214" s="73">
        <f t="shared" si="282"/>
        <v>83.969389170163666</v>
      </c>
      <c r="N214" s="74">
        <f t="shared" si="283"/>
        <v>7696485.1000000015</v>
      </c>
      <c r="O214" s="75">
        <f t="shared" si="284"/>
        <v>38408942.399999999</v>
      </c>
      <c r="P214" s="75">
        <f t="shared" si="285"/>
        <v>43210060.200000003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86"/>
        <v>#REF!</v>
      </c>
      <c r="V214" s="79" t="e">
        <f t="shared" si="287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f>'งบดำเนินงาน (ภูมิภาค)'!E215+'งบเงินอุดหนุน (ภูมิภาค)'!E215+'งบรายจ่ายอื่น (ภูมิภาค)'!E215</f>
        <v>6332063</v>
      </c>
      <c r="F215" s="72">
        <f>'งบดำเนินงาน (ภูมิภาค)'!F215+'งบเงินอุดหนุน (ภูมิภาค)'!F215+'งบรายจ่ายอื่น (ภูมิภาค)'!F215</f>
        <v>0</v>
      </c>
      <c r="G215" s="73">
        <f t="shared" si="278"/>
        <v>0</v>
      </c>
      <c r="H215" s="72">
        <f>'งบดำเนินงาน (ภูมิภาค)'!H215+'งบเงินอุดหนุน (ภูมิภาค)'!H215+'งบรายจ่ายอื่น (ภูมิภาค)'!H215</f>
        <v>0</v>
      </c>
      <c r="I215" s="73">
        <f t="shared" si="279"/>
        <v>0</v>
      </c>
      <c r="J215" s="72">
        <f>'งบดำเนินงาน (ภูมิภาค)'!J215+'งบเงินอุดหนุน (ภูมิภาค)'!J215+'งบรายจ่ายอื่น (ภูมิภาค)'!J215</f>
        <v>5579044.0800000001</v>
      </c>
      <c r="K215" s="73">
        <f t="shared" si="280"/>
        <v>88.107842262466434</v>
      </c>
      <c r="L215" s="74">
        <f t="shared" si="281"/>
        <v>5579044.0800000001</v>
      </c>
      <c r="M215" s="73">
        <f t="shared" si="282"/>
        <v>88.107842262466434</v>
      </c>
      <c r="N215" s="74">
        <f t="shared" si="283"/>
        <v>753018.91999999993</v>
      </c>
      <c r="O215" s="75">
        <f t="shared" si="284"/>
        <v>5065650.4000000004</v>
      </c>
      <c r="P215" s="75">
        <f t="shared" si="285"/>
        <v>5698856.7000000002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86"/>
        <v>#REF!</v>
      </c>
      <c r="V215" s="93" t="e">
        <f t="shared" si="287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f>'งบดำเนินงาน (ภูมิภาค)'!E216+'งบเงินอุดหนุน (ภูมิภาค)'!E216+'งบรายจ่ายอื่น (ภูมิภาค)'!E216</f>
        <v>16430566</v>
      </c>
      <c r="F216" s="72">
        <f>'งบดำเนินงาน (ภูมิภาค)'!F216+'งบเงินอุดหนุน (ภูมิภาค)'!F216+'งบรายจ่ายอื่น (ภูมิภาค)'!F216</f>
        <v>0</v>
      </c>
      <c r="G216" s="73">
        <f t="shared" si="278"/>
        <v>0</v>
      </c>
      <c r="H216" s="72">
        <f>'งบดำเนินงาน (ภูมิภาค)'!H216+'งบเงินอุดหนุน (ภูมิภาค)'!H216+'งบรายจ่ายอื่น (ภูมิภาค)'!H216</f>
        <v>0</v>
      </c>
      <c r="I216" s="73">
        <f t="shared" si="279"/>
        <v>0</v>
      </c>
      <c r="J216" s="72">
        <f>'งบดำเนินงาน (ภูมิภาค)'!J216+'งบเงินอุดหนุน (ภูมิภาค)'!J216+'งบรายจ่ายอื่น (ภูมิภาค)'!J216</f>
        <v>12415865.619999999</v>
      </c>
      <c r="K216" s="73">
        <f t="shared" si="280"/>
        <v>75.565659880493456</v>
      </c>
      <c r="L216" s="74">
        <f t="shared" si="281"/>
        <v>12415865.619999999</v>
      </c>
      <c r="M216" s="73">
        <f t="shared" si="282"/>
        <v>75.565659880493456</v>
      </c>
      <c r="N216" s="74">
        <f t="shared" si="283"/>
        <v>4014700.3800000008</v>
      </c>
      <c r="O216" s="75">
        <f t="shared" si="284"/>
        <v>13144452.800000001</v>
      </c>
      <c r="P216" s="75">
        <f t="shared" si="285"/>
        <v>14787509.4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86"/>
        <v>#REF!</v>
      </c>
      <c r="V216" s="79" t="e">
        <f t="shared" si="287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f>'งบดำเนินงาน (ภูมิภาค)'!E217+'งบเงินอุดหนุน (ภูมิภาค)'!E217+'งบรายจ่ายอื่น (ภูมิภาค)'!E217</f>
        <v>10798296</v>
      </c>
      <c r="F217" s="72">
        <f>'งบดำเนินงาน (ภูมิภาค)'!F217+'งบเงินอุดหนุน (ภูมิภาค)'!F217+'งบรายจ่ายอื่น (ภูมิภาค)'!F217</f>
        <v>0</v>
      </c>
      <c r="G217" s="73">
        <f t="shared" si="278"/>
        <v>0</v>
      </c>
      <c r="H217" s="72">
        <f>'งบดำเนินงาน (ภูมิภาค)'!H217+'งบเงินอุดหนุน (ภูมิภาค)'!H217+'งบรายจ่ายอื่น (ภูมิภาค)'!H217</f>
        <v>0</v>
      </c>
      <c r="I217" s="73">
        <f t="shared" si="279"/>
        <v>0</v>
      </c>
      <c r="J217" s="72">
        <f>'งบดำเนินงาน (ภูมิภาค)'!J217+'งบเงินอุดหนุน (ภูมิภาค)'!J217+'งบรายจ่ายอื่น (ภูมิภาค)'!J217</f>
        <v>8734486.1899999995</v>
      </c>
      <c r="K217" s="73">
        <f t="shared" si="280"/>
        <v>80.887634400835083</v>
      </c>
      <c r="L217" s="74">
        <f t="shared" si="281"/>
        <v>8734486.1899999995</v>
      </c>
      <c r="M217" s="73">
        <f t="shared" si="282"/>
        <v>80.887634400835083</v>
      </c>
      <c r="N217" s="74">
        <f t="shared" si="283"/>
        <v>2063809.8100000005</v>
      </c>
      <c r="O217" s="75">
        <f t="shared" si="284"/>
        <v>8638636.8000000007</v>
      </c>
      <c r="P217" s="75">
        <f t="shared" si="285"/>
        <v>9718466.4000000004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86"/>
        <v>#REF!</v>
      </c>
      <c r="V217" s="79" t="e">
        <f t="shared" si="287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f>'งบดำเนินงาน (ภูมิภาค)'!E218+'งบเงินอุดหนุน (ภูมิภาค)'!E218+'งบรายจ่ายอื่น (ภูมิภาค)'!E218</f>
        <v>31184429</v>
      </c>
      <c r="F218" s="72">
        <f>'งบดำเนินงาน (ภูมิภาค)'!F218+'งบเงินอุดหนุน (ภูมิภาค)'!F218+'งบรายจ่ายอื่น (ภูมิภาค)'!F218</f>
        <v>0</v>
      </c>
      <c r="G218" s="73">
        <f t="shared" si="278"/>
        <v>0</v>
      </c>
      <c r="H218" s="72">
        <f>'งบดำเนินงาน (ภูมิภาค)'!H218+'งบเงินอุดหนุน (ภูมิภาค)'!H218+'งบรายจ่ายอื่น (ภูมิภาค)'!H218</f>
        <v>0</v>
      </c>
      <c r="I218" s="73">
        <f t="shared" si="279"/>
        <v>0</v>
      </c>
      <c r="J218" s="72">
        <f>'งบดำเนินงาน (ภูมิภาค)'!J218+'งบเงินอุดหนุน (ภูมิภาค)'!J218+'งบรายจ่ายอื่น (ภูมิภาค)'!J218</f>
        <v>27866055.370000001</v>
      </c>
      <c r="K218" s="73">
        <f t="shared" si="280"/>
        <v>89.358876412327447</v>
      </c>
      <c r="L218" s="74">
        <f t="shared" si="281"/>
        <v>27866055.370000001</v>
      </c>
      <c r="M218" s="73">
        <f t="shared" si="282"/>
        <v>89.358876412327447</v>
      </c>
      <c r="N218" s="74">
        <f t="shared" si="283"/>
        <v>3318373.629999999</v>
      </c>
      <c r="O218" s="75">
        <f t="shared" si="284"/>
        <v>24947543.199999999</v>
      </c>
      <c r="P218" s="75">
        <f t="shared" si="285"/>
        <v>28065986.100000001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86"/>
        <v>#REF!</v>
      </c>
      <c r="V218" s="79" t="e">
        <f t="shared" si="287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f>'งบดำเนินงาน (ภูมิภาค)'!E219+'งบเงินอุดหนุน (ภูมิภาค)'!E219+'งบรายจ่ายอื่น (ภูมิภาค)'!E219</f>
        <v>23572149</v>
      </c>
      <c r="F219" s="72">
        <f>'งบดำเนินงาน (ภูมิภาค)'!F219+'งบเงินอุดหนุน (ภูมิภาค)'!F219+'งบรายจ่ายอื่น (ภูมิภาค)'!F219</f>
        <v>0</v>
      </c>
      <c r="G219" s="73">
        <f t="shared" si="278"/>
        <v>0</v>
      </c>
      <c r="H219" s="72">
        <f>'งบดำเนินงาน (ภูมิภาค)'!H219+'งบเงินอุดหนุน (ภูมิภาค)'!H219+'งบรายจ่ายอื่น (ภูมิภาค)'!H219</f>
        <v>0</v>
      </c>
      <c r="I219" s="73">
        <f t="shared" si="279"/>
        <v>0</v>
      </c>
      <c r="J219" s="72">
        <f>'งบดำเนินงาน (ภูมิภาค)'!J219+'งบเงินอุดหนุน (ภูมิภาค)'!J219+'งบรายจ่ายอื่น (ภูมิภาค)'!J219</f>
        <v>22033426.75</v>
      </c>
      <c r="K219" s="73">
        <f t="shared" si="280"/>
        <v>93.472286934890832</v>
      </c>
      <c r="L219" s="74">
        <f t="shared" si="281"/>
        <v>22033426.75</v>
      </c>
      <c r="M219" s="73">
        <f t="shared" si="282"/>
        <v>93.472286934890832</v>
      </c>
      <c r="N219" s="74">
        <f t="shared" si="283"/>
        <v>1538722.25</v>
      </c>
      <c r="O219" s="75">
        <f t="shared" si="284"/>
        <v>18857719.199999999</v>
      </c>
      <c r="P219" s="75">
        <f t="shared" si="285"/>
        <v>21214934.100000001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86"/>
        <v>#REF!</v>
      </c>
      <c r="V219" s="79" t="e">
        <f t="shared" si="287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f>'งบดำเนินงาน (ภูมิภาค)'!E220+'งบเงินอุดหนุน (ภูมิภาค)'!E220+'งบรายจ่ายอื่น (ภูมิภาค)'!E220</f>
        <v>226767</v>
      </c>
      <c r="F220" s="72">
        <f>'งบดำเนินงาน (ภูมิภาค)'!F220+'งบเงินอุดหนุน (ภูมิภาค)'!F220+'งบรายจ่ายอื่น (ภูมิภาค)'!F220</f>
        <v>0</v>
      </c>
      <c r="G220" s="73">
        <f t="shared" si="278"/>
        <v>0</v>
      </c>
      <c r="H220" s="72">
        <f>'งบดำเนินงาน (ภูมิภาค)'!H220+'งบเงินอุดหนุน (ภูมิภาค)'!H220+'งบรายจ่ายอื่น (ภูมิภาค)'!H220</f>
        <v>0</v>
      </c>
      <c r="I220" s="73">
        <f t="shared" si="279"/>
        <v>0</v>
      </c>
      <c r="J220" s="72">
        <f>'งบดำเนินงาน (ภูมิภาค)'!J220+'งบเงินอุดหนุน (ภูมิภาค)'!J220+'งบรายจ่ายอื่น (ภูมิภาค)'!J220</f>
        <v>207394</v>
      </c>
      <c r="K220" s="73">
        <f t="shared" si="280"/>
        <v>91.456869826738469</v>
      </c>
      <c r="L220" s="74">
        <f t="shared" si="281"/>
        <v>207394</v>
      </c>
      <c r="M220" s="73">
        <f t="shared" si="282"/>
        <v>91.456869826738469</v>
      </c>
      <c r="N220" s="74">
        <f t="shared" si="283"/>
        <v>19373</v>
      </c>
      <c r="O220" s="75">
        <f t="shared" si="284"/>
        <v>181413.6</v>
      </c>
      <c r="P220" s="75">
        <f t="shared" si="285"/>
        <v>204090.3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86"/>
        <v>#REF!</v>
      </c>
      <c r="V220" s="79" t="e">
        <f t="shared" si="287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f>'งบดำเนินงาน (ภูมิภาค)'!E221+'งบเงินอุดหนุน (ภูมิภาค)'!E221+'งบรายจ่ายอื่น (ภูมิภาค)'!E221</f>
        <v>8656355</v>
      </c>
      <c r="F221" s="72">
        <f>'งบดำเนินงาน (ภูมิภาค)'!F221+'งบเงินอุดหนุน (ภูมิภาค)'!F221+'งบรายจ่ายอื่น (ภูมิภาค)'!F221</f>
        <v>0</v>
      </c>
      <c r="G221" s="73">
        <f t="shared" ref="G221" si="316">IF(F221=0,0,F221/$E221*100)</f>
        <v>0</v>
      </c>
      <c r="H221" s="72">
        <f>'งบดำเนินงาน (ภูมิภาค)'!H221+'งบเงินอุดหนุน (ภูมิภาค)'!H221+'งบรายจ่ายอื่น (ภูมิภาค)'!H221</f>
        <v>0</v>
      </c>
      <c r="I221" s="73">
        <f t="shared" ref="I221" si="317">IF(H221=0,0,H221/$E221*100)</f>
        <v>0</v>
      </c>
      <c r="J221" s="72">
        <f>'งบดำเนินงาน (ภูมิภาค)'!J221+'งบเงินอุดหนุน (ภูมิภาค)'!J221+'งบรายจ่ายอื่น (ภูมิภาค)'!J221</f>
        <v>7352639.2300000004</v>
      </c>
      <c r="K221" s="73">
        <f t="shared" ref="K221" si="318">IF(J221=0,0,J221/$E221*100)</f>
        <v>84.939206282551964</v>
      </c>
      <c r="L221" s="74">
        <f t="shared" si="281"/>
        <v>7352639.2300000004</v>
      </c>
      <c r="M221" s="73">
        <f t="shared" ref="M221" si="319">IF(L221=0,0,L221/$E221*100)</f>
        <v>84.939206282551964</v>
      </c>
      <c r="N221" s="74">
        <f t="shared" ref="N221" si="320">E221-F221-H221-J221</f>
        <v>1303715.7699999996</v>
      </c>
      <c r="O221" s="75">
        <f t="shared" ref="O221" si="321">E221*80/100</f>
        <v>6925084</v>
      </c>
      <c r="P221" s="75">
        <f t="shared" ref="P221" si="322">E221*90/100</f>
        <v>7790719.5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323">SUM(Q221:T221)</f>
        <v>#REF!</v>
      </c>
      <c r="V221" s="79" t="e">
        <f t="shared" ref="V221" si="324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f>'งบดำเนินงาน (ภูมิภาค)'!E222+'งบเงินอุดหนุน (ภูมิภาค)'!E222+'งบรายจ่ายอื่น (ภูมิภาค)'!E222</f>
        <v>2846579</v>
      </c>
      <c r="F222" s="72">
        <f>'งบดำเนินงาน (ภูมิภาค)'!F222+'งบเงินอุดหนุน (ภูมิภาค)'!F222+'งบรายจ่ายอื่น (ภูมิภาค)'!F222</f>
        <v>0</v>
      </c>
      <c r="G222" s="73">
        <f t="shared" si="278"/>
        <v>0</v>
      </c>
      <c r="H222" s="72">
        <f>'งบดำเนินงาน (ภูมิภาค)'!H222+'งบเงินอุดหนุน (ภูมิภาค)'!H222+'งบรายจ่ายอื่น (ภูมิภาค)'!H222</f>
        <v>0</v>
      </c>
      <c r="I222" s="73">
        <f t="shared" si="279"/>
        <v>0</v>
      </c>
      <c r="J222" s="72">
        <f>'งบดำเนินงาน (ภูมิภาค)'!J222+'งบเงินอุดหนุน (ภูมิภาค)'!J222+'งบรายจ่ายอื่น (ภูมิภาค)'!J222</f>
        <v>635568.68999999994</v>
      </c>
      <c r="K222" s="73">
        <f t="shared" si="280"/>
        <v>22.327456571554833</v>
      </c>
      <c r="L222" s="74">
        <f t="shared" si="281"/>
        <v>635568.68999999994</v>
      </c>
      <c r="M222" s="73">
        <f t="shared" si="282"/>
        <v>22.327456571554833</v>
      </c>
      <c r="N222" s="74">
        <f t="shared" si="283"/>
        <v>2211010.31</v>
      </c>
      <c r="O222" s="75">
        <f t="shared" si="284"/>
        <v>2277263.2000000002</v>
      </c>
      <c r="P222" s="75">
        <f t="shared" si="285"/>
        <v>2561921.1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86"/>
        <v>#REF!</v>
      </c>
      <c r="V222" s="79" t="e">
        <f t="shared" si="287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666709054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562106517.1400001</v>
      </c>
      <c r="K223" s="65">
        <f>IF(J223=0,0,J223/$E223*100)</f>
        <v>84.310617017659411</v>
      </c>
      <c r="L223" s="64">
        <f>SUM(L224:L242)</f>
        <v>562106517.1400001</v>
      </c>
      <c r="M223" s="65">
        <f>IF(L223=0,0,L223/$E223*100)</f>
        <v>84.310617017659411</v>
      </c>
      <c r="N223" s="64">
        <f>SUM(N224:N242)</f>
        <v>104602536.86000001</v>
      </c>
      <c r="O223" s="66">
        <f>E223*80/100</f>
        <v>533367243.19999999</v>
      </c>
      <c r="P223" s="66">
        <f>E223*90/100</f>
        <v>600038148.60000002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f>'งบดำเนินงาน (ภูมิภาค)'!E224+'งบเงินอุดหนุน (ภูมิภาค)'!E224+'งบรายจ่ายอื่น (ภูมิภาค)'!E224</f>
        <v>96818535</v>
      </c>
      <c r="F224" s="72">
        <f>'งบดำเนินงาน (ภูมิภาค)'!F224+'งบเงินอุดหนุน (ภูมิภาค)'!F224+'งบรายจ่ายอื่น (ภูมิภาค)'!F224</f>
        <v>0</v>
      </c>
      <c r="G224" s="73">
        <f t="shared" ref="G224:G242" si="325">IF(F224=0,0,F224/$E224*100)</f>
        <v>0</v>
      </c>
      <c r="H224" s="72">
        <f>'งบดำเนินงาน (ภูมิภาค)'!H224+'งบเงินอุดหนุน (ภูมิภาค)'!H224+'งบรายจ่ายอื่น (ภูมิภาค)'!H224</f>
        <v>0</v>
      </c>
      <c r="I224" s="73">
        <f t="shared" ref="I224:I242" si="326">IF(H224=0,0,H224/$E224*100)</f>
        <v>0</v>
      </c>
      <c r="J224" s="72">
        <f>'งบดำเนินงาน (ภูมิภาค)'!J224+'งบเงินอุดหนุน (ภูมิภาค)'!J224+'งบรายจ่ายอื่น (ภูมิภาค)'!J224</f>
        <v>80546370.680000007</v>
      </c>
      <c r="K224" s="73">
        <f t="shared" ref="K224:K242" si="327">IF(J224=0,0,J224/$E224*100)</f>
        <v>83.193131025996209</v>
      </c>
      <c r="L224" s="74">
        <f t="shared" ref="L224:L242" si="328">F224+H224+J224</f>
        <v>80546370.680000007</v>
      </c>
      <c r="M224" s="73">
        <f t="shared" ref="M224:M242" si="329">IF(L224=0,0,L224/$E224*100)</f>
        <v>83.193131025996209</v>
      </c>
      <c r="N224" s="74">
        <f t="shared" ref="N224:N242" si="330">E224-F224-H224-J224</f>
        <v>16272164.319999993</v>
      </c>
      <c r="O224" s="75">
        <f t="shared" ref="O224:O242" si="331">E224*80/100</f>
        <v>77454828</v>
      </c>
      <c r="P224" s="75">
        <f t="shared" ref="P224:P242" si="332">E224*90/100</f>
        <v>87136681.5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86"/>
        <v>#REF!</v>
      </c>
      <c r="V224" s="79" t="e">
        <f t="shared" si="287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f>'งบดำเนินงาน (ภูมิภาค)'!E225+'งบเงินอุดหนุน (ภูมิภาค)'!E225+'งบรายจ่ายอื่น (ภูมิภาค)'!E225</f>
        <v>32337400</v>
      </c>
      <c r="F225" s="72">
        <f>'งบดำเนินงาน (ภูมิภาค)'!F225+'งบเงินอุดหนุน (ภูมิภาค)'!F225+'งบรายจ่ายอื่น (ภูมิภาค)'!F225</f>
        <v>0</v>
      </c>
      <c r="G225" s="73">
        <f t="shared" si="325"/>
        <v>0</v>
      </c>
      <c r="H225" s="72">
        <f>'งบดำเนินงาน (ภูมิภาค)'!H225+'งบเงินอุดหนุน (ภูมิภาค)'!H225+'งบรายจ่ายอื่น (ภูมิภาค)'!H225</f>
        <v>0</v>
      </c>
      <c r="I225" s="73">
        <f t="shared" si="326"/>
        <v>0</v>
      </c>
      <c r="J225" s="72">
        <f>'งบดำเนินงาน (ภูมิภาค)'!J225+'งบเงินอุดหนุน (ภูมิภาค)'!J225+'งบรายจ่ายอื่น (ภูมิภาค)'!J225</f>
        <v>27771325.039999999</v>
      </c>
      <c r="K225" s="73">
        <f t="shared" si="327"/>
        <v>85.879894611193237</v>
      </c>
      <c r="L225" s="74">
        <f t="shared" si="328"/>
        <v>27771325.039999999</v>
      </c>
      <c r="M225" s="73">
        <f t="shared" si="329"/>
        <v>85.879894611193237</v>
      </c>
      <c r="N225" s="74">
        <f t="shared" si="330"/>
        <v>4566074.9600000009</v>
      </c>
      <c r="O225" s="75">
        <f t="shared" si="331"/>
        <v>25869920</v>
      </c>
      <c r="P225" s="75">
        <f t="shared" si="332"/>
        <v>29103660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86"/>
        <v>#REF!</v>
      </c>
      <c r="V225" s="79" t="e">
        <f t="shared" si="287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f>'งบดำเนินงาน (ภูมิภาค)'!E226+'งบเงินอุดหนุน (ภูมิภาค)'!E226+'งบรายจ่ายอื่น (ภูมิภาค)'!E226</f>
        <v>55774493</v>
      </c>
      <c r="F226" s="72">
        <f>'งบดำเนินงาน (ภูมิภาค)'!F226+'งบเงินอุดหนุน (ภูมิภาค)'!F226+'งบรายจ่ายอื่น (ภูมิภาค)'!F226</f>
        <v>0</v>
      </c>
      <c r="G226" s="73">
        <f t="shared" si="325"/>
        <v>0</v>
      </c>
      <c r="H226" s="72">
        <f>'งบดำเนินงาน (ภูมิภาค)'!H226+'งบเงินอุดหนุน (ภูมิภาค)'!H226+'งบรายจ่ายอื่น (ภูมิภาค)'!H226</f>
        <v>0</v>
      </c>
      <c r="I226" s="73">
        <f t="shared" si="326"/>
        <v>0</v>
      </c>
      <c r="J226" s="72">
        <f>'งบดำเนินงาน (ภูมิภาค)'!J226+'งบเงินอุดหนุน (ภูมิภาค)'!J226+'งบรายจ่ายอื่น (ภูมิภาค)'!J226</f>
        <v>47448248.789999999</v>
      </c>
      <c r="K226" s="73">
        <f t="shared" si="327"/>
        <v>85.071591399315821</v>
      </c>
      <c r="L226" s="74">
        <f t="shared" si="328"/>
        <v>47448248.789999999</v>
      </c>
      <c r="M226" s="73">
        <f t="shared" si="329"/>
        <v>85.071591399315821</v>
      </c>
      <c r="N226" s="74">
        <f t="shared" si="330"/>
        <v>8326244.2100000009</v>
      </c>
      <c r="O226" s="75">
        <f t="shared" si="331"/>
        <v>44619594.399999999</v>
      </c>
      <c r="P226" s="75">
        <f t="shared" si="332"/>
        <v>50197043.700000003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86"/>
        <v>#REF!</v>
      </c>
      <c r="V226" s="79" t="e">
        <f t="shared" si="287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f>'งบดำเนินงาน (ภูมิภาค)'!E227+'งบเงินอุดหนุน (ภูมิภาค)'!E227+'งบรายจ่ายอื่น (ภูมิภาค)'!E227</f>
        <v>25890700</v>
      </c>
      <c r="F227" s="72">
        <f>'งบดำเนินงาน (ภูมิภาค)'!F227+'งบเงินอุดหนุน (ภูมิภาค)'!F227+'งบรายจ่ายอื่น (ภูมิภาค)'!F227</f>
        <v>0</v>
      </c>
      <c r="G227" s="73">
        <f t="shared" si="325"/>
        <v>0</v>
      </c>
      <c r="H227" s="72">
        <f>'งบดำเนินงาน (ภูมิภาค)'!H227+'งบเงินอุดหนุน (ภูมิภาค)'!H227+'งบรายจ่ายอื่น (ภูมิภาค)'!H227</f>
        <v>0</v>
      </c>
      <c r="I227" s="73">
        <f t="shared" si="326"/>
        <v>0</v>
      </c>
      <c r="J227" s="72">
        <f>'งบดำเนินงาน (ภูมิภาค)'!J227+'งบเงินอุดหนุน (ภูมิภาค)'!J227+'งบรายจ่ายอื่น (ภูมิภาค)'!J227</f>
        <v>21197241.670000002</v>
      </c>
      <c r="K227" s="73">
        <f t="shared" si="327"/>
        <v>81.872029995326514</v>
      </c>
      <c r="L227" s="74">
        <f t="shared" si="328"/>
        <v>21197241.670000002</v>
      </c>
      <c r="M227" s="73">
        <f t="shared" si="329"/>
        <v>81.872029995326514</v>
      </c>
      <c r="N227" s="74">
        <f t="shared" si="330"/>
        <v>4693458.3299999982</v>
      </c>
      <c r="O227" s="75">
        <f t="shared" si="331"/>
        <v>20712560</v>
      </c>
      <c r="P227" s="75">
        <f t="shared" si="332"/>
        <v>23301630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86"/>
        <v>#REF!</v>
      </c>
      <c r="V227" s="79" t="e">
        <f t="shared" si="287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f>'งบดำเนินงาน (ภูมิภาค)'!E228+'งบเงินอุดหนุน (ภูมิภาค)'!E228+'งบรายจ่ายอื่น (ภูมิภาค)'!E228</f>
        <v>12990020</v>
      </c>
      <c r="F228" s="72">
        <f>'งบดำเนินงาน (ภูมิภาค)'!F228+'งบเงินอุดหนุน (ภูมิภาค)'!F228+'งบรายจ่ายอื่น (ภูมิภาค)'!F228</f>
        <v>0</v>
      </c>
      <c r="G228" s="73">
        <f t="shared" si="325"/>
        <v>0</v>
      </c>
      <c r="H228" s="72">
        <f>'งบดำเนินงาน (ภูมิภาค)'!H228+'งบเงินอุดหนุน (ภูมิภาค)'!H228+'งบรายจ่ายอื่น (ภูมิภาค)'!H228</f>
        <v>0</v>
      </c>
      <c r="I228" s="73">
        <f t="shared" si="326"/>
        <v>0</v>
      </c>
      <c r="J228" s="72">
        <f>'งบดำเนินงาน (ภูมิภาค)'!J228+'งบเงินอุดหนุน (ภูมิภาค)'!J228+'งบรายจ่ายอื่น (ภูมิภาค)'!J228</f>
        <v>11573525.630000001</v>
      </c>
      <c r="K228" s="73">
        <f t="shared" si="327"/>
        <v>89.095518174721832</v>
      </c>
      <c r="L228" s="74">
        <f t="shared" si="328"/>
        <v>11573525.630000001</v>
      </c>
      <c r="M228" s="73">
        <f t="shared" si="329"/>
        <v>89.095518174721832</v>
      </c>
      <c r="N228" s="74">
        <f t="shared" si="330"/>
        <v>1416494.3699999992</v>
      </c>
      <c r="O228" s="75">
        <f t="shared" si="331"/>
        <v>10392016</v>
      </c>
      <c r="P228" s="75">
        <f t="shared" si="332"/>
        <v>11691018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86"/>
        <v>#REF!</v>
      </c>
      <c r="V228" s="79" t="e">
        <f t="shared" si="287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f>'งบดำเนินงาน (ภูมิภาค)'!E229+'งบเงินอุดหนุน (ภูมิภาค)'!E229+'งบรายจ่ายอื่น (ภูมิภาค)'!E229</f>
        <v>44594435</v>
      </c>
      <c r="F229" s="72">
        <f>'งบดำเนินงาน (ภูมิภาค)'!F229+'งบเงินอุดหนุน (ภูมิภาค)'!F229+'งบรายจ่ายอื่น (ภูมิภาค)'!F229</f>
        <v>0</v>
      </c>
      <c r="G229" s="73">
        <f t="shared" si="325"/>
        <v>0</v>
      </c>
      <c r="H229" s="72">
        <f>'งบดำเนินงาน (ภูมิภาค)'!H229+'งบเงินอุดหนุน (ภูมิภาค)'!H229+'งบรายจ่ายอื่น (ภูมิภาค)'!H229</f>
        <v>0</v>
      </c>
      <c r="I229" s="73">
        <f t="shared" si="326"/>
        <v>0</v>
      </c>
      <c r="J229" s="72">
        <f>'งบดำเนินงาน (ภูมิภาค)'!J229+'งบเงินอุดหนุน (ภูมิภาค)'!J229+'งบรายจ่ายอื่น (ภูมิภาค)'!J229</f>
        <v>35534024.159999996</v>
      </c>
      <c r="K229" s="73">
        <f t="shared" si="327"/>
        <v>79.682642374547399</v>
      </c>
      <c r="L229" s="74">
        <f t="shared" si="328"/>
        <v>35534024.159999996</v>
      </c>
      <c r="M229" s="73">
        <f t="shared" si="329"/>
        <v>79.682642374547399</v>
      </c>
      <c r="N229" s="74">
        <f t="shared" si="330"/>
        <v>9060410.8400000036</v>
      </c>
      <c r="O229" s="75">
        <f t="shared" si="331"/>
        <v>35675548</v>
      </c>
      <c r="P229" s="75">
        <f t="shared" si="332"/>
        <v>40134991.5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86"/>
        <v>#REF!</v>
      </c>
      <c r="V229" s="79" t="e">
        <f t="shared" si="287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f>'งบดำเนินงาน (ภูมิภาค)'!E230+'งบเงินอุดหนุน (ภูมิภาค)'!E230+'งบรายจ่ายอื่น (ภูมิภาค)'!E230</f>
        <v>36485916</v>
      </c>
      <c r="F230" s="72">
        <f>'งบดำเนินงาน (ภูมิภาค)'!F230+'งบเงินอุดหนุน (ภูมิภาค)'!F230+'งบรายจ่ายอื่น (ภูมิภาค)'!F230</f>
        <v>0</v>
      </c>
      <c r="G230" s="73">
        <f t="shared" si="325"/>
        <v>0</v>
      </c>
      <c r="H230" s="72">
        <f>'งบดำเนินงาน (ภูมิภาค)'!H230+'งบเงินอุดหนุน (ภูมิภาค)'!H230+'งบรายจ่ายอื่น (ภูมิภาค)'!H230</f>
        <v>0</v>
      </c>
      <c r="I230" s="73">
        <f t="shared" si="326"/>
        <v>0</v>
      </c>
      <c r="J230" s="72">
        <f>'งบดำเนินงาน (ภูมิภาค)'!J230+'งบเงินอุดหนุน (ภูมิภาค)'!J230+'งบรายจ่ายอื่น (ภูมิภาค)'!J230</f>
        <v>31506339.129999999</v>
      </c>
      <c r="K230" s="73">
        <f t="shared" si="327"/>
        <v>86.352057407576112</v>
      </c>
      <c r="L230" s="74">
        <f t="shared" si="328"/>
        <v>31506339.129999999</v>
      </c>
      <c r="M230" s="73">
        <f t="shared" si="329"/>
        <v>86.352057407576112</v>
      </c>
      <c r="N230" s="74">
        <f t="shared" si="330"/>
        <v>4979576.870000001</v>
      </c>
      <c r="O230" s="75">
        <f t="shared" si="331"/>
        <v>29188732.800000001</v>
      </c>
      <c r="P230" s="75">
        <f t="shared" si="332"/>
        <v>32837324.399999999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86"/>
        <v>#REF!</v>
      </c>
      <c r="V230" s="79" t="e">
        <f t="shared" si="287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f>'งบดำเนินงาน (ภูมิภาค)'!E231+'งบเงินอุดหนุน (ภูมิภาค)'!E231+'งบรายจ่ายอื่น (ภูมิภาค)'!E231</f>
        <v>42701853</v>
      </c>
      <c r="F231" s="72">
        <f>'งบดำเนินงาน (ภูมิภาค)'!F231+'งบเงินอุดหนุน (ภูมิภาค)'!F231+'งบรายจ่ายอื่น (ภูมิภาค)'!F231</f>
        <v>0</v>
      </c>
      <c r="G231" s="73">
        <f t="shared" si="325"/>
        <v>0</v>
      </c>
      <c r="H231" s="72">
        <f>'งบดำเนินงาน (ภูมิภาค)'!H231+'งบเงินอุดหนุน (ภูมิภาค)'!H231+'งบรายจ่ายอื่น (ภูมิภาค)'!H231</f>
        <v>0</v>
      </c>
      <c r="I231" s="73">
        <f t="shared" si="326"/>
        <v>0</v>
      </c>
      <c r="J231" s="72">
        <f>'งบดำเนินงาน (ภูมิภาค)'!J231+'งบเงินอุดหนุน (ภูมิภาค)'!J231+'งบรายจ่ายอื่น (ภูมิภาค)'!J231</f>
        <v>33156252.710000001</v>
      </c>
      <c r="K231" s="73">
        <f t="shared" si="327"/>
        <v>77.645934264257804</v>
      </c>
      <c r="L231" s="74">
        <f t="shared" si="328"/>
        <v>33156252.710000001</v>
      </c>
      <c r="M231" s="73">
        <f t="shared" si="329"/>
        <v>77.645934264257804</v>
      </c>
      <c r="N231" s="74">
        <f t="shared" si="330"/>
        <v>9545600.2899999991</v>
      </c>
      <c r="O231" s="75">
        <f t="shared" si="331"/>
        <v>34161482.399999999</v>
      </c>
      <c r="P231" s="75">
        <f t="shared" si="332"/>
        <v>38431667.700000003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86"/>
        <v>#REF!</v>
      </c>
      <c r="V231" s="79" t="e">
        <f t="shared" si="287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f>'งบดำเนินงาน (ภูมิภาค)'!E232+'งบเงินอุดหนุน (ภูมิภาค)'!E232+'งบรายจ่ายอื่น (ภูมิภาค)'!E232</f>
        <v>16944595</v>
      </c>
      <c r="F232" s="72">
        <f>'งบดำเนินงาน (ภูมิภาค)'!F232+'งบเงินอุดหนุน (ภูมิภาค)'!F232+'งบรายจ่ายอื่น (ภูมิภาค)'!F232</f>
        <v>0</v>
      </c>
      <c r="G232" s="73">
        <f t="shared" si="325"/>
        <v>0</v>
      </c>
      <c r="H232" s="72">
        <f>'งบดำเนินงาน (ภูมิภาค)'!H232+'งบเงินอุดหนุน (ภูมิภาค)'!H232+'งบรายจ่ายอื่น (ภูมิภาค)'!H232</f>
        <v>0</v>
      </c>
      <c r="I232" s="73">
        <f t="shared" si="326"/>
        <v>0</v>
      </c>
      <c r="J232" s="72">
        <f>'งบดำเนินงาน (ภูมิภาค)'!J232+'งบเงินอุดหนุน (ภูมิภาค)'!J232+'งบรายจ่ายอื่น (ภูมิภาค)'!J232</f>
        <v>15356721.18</v>
      </c>
      <c r="K232" s="73">
        <f t="shared" si="327"/>
        <v>90.629024653584224</v>
      </c>
      <c r="L232" s="74">
        <f t="shared" si="328"/>
        <v>15356721.18</v>
      </c>
      <c r="M232" s="73">
        <f t="shared" si="329"/>
        <v>90.629024653584224</v>
      </c>
      <c r="N232" s="74">
        <f t="shared" si="330"/>
        <v>1587873.8200000003</v>
      </c>
      <c r="O232" s="75">
        <f t="shared" si="331"/>
        <v>13555676</v>
      </c>
      <c r="P232" s="75">
        <f t="shared" si="332"/>
        <v>15250135.5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86"/>
        <v>#REF!</v>
      </c>
      <c r="V232" s="79" t="e">
        <f t="shared" si="287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f>'งบดำเนินงาน (ภูมิภาค)'!E233+'งบเงินอุดหนุน (ภูมิภาค)'!E233+'งบรายจ่ายอื่น (ภูมิภาค)'!E233</f>
        <v>68412488</v>
      </c>
      <c r="F233" s="72">
        <f>'งบดำเนินงาน (ภูมิภาค)'!F233+'งบเงินอุดหนุน (ภูมิภาค)'!F233+'งบรายจ่ายอื่น (ภูมิภาค)'!F233</f>
        <v>0</v>
      </c>
      <c r="G233" s="73">
        <f t="shared" si="325"/>
        <v>0</v>
      </c>
      <c r="H233" s="72">
        <f>'งบดำเนินงาน (ภูมิภาค)'!H233+'งบเงินอุดหนุน (ภูมิภาค)'!H233+'งบรายจ่ายอื่น (ภูมิภาค)'!H233</f>
        <v>0</v>
      </c>
      <c r="I233" s="73">
        <f t="shared" si="326"/>
        <v>0</v>
      </c>
      <c r="J233" s="72">
        <f>'งบดำเนินงาน (ภูมิภาค)'!J233+'งบเงินอุดหนุน (ภูมิภาค)'!J233+'งบรายจ่ายอื่น (ภูมิภาค)'!J233</f>
        <v>62646992.619999997</v>
      </c>
      <c r="K233" s="73">
        <f t="shared" si="327"/>
        <v>91.572451830724233</v>
      </c>
      <c r="L233" s="74">
        <f t="shared" si="328"/>
        <v>62646992.619999997</v>
      </c>
      <c r="M233" s="73">
        <f t="shared" si="329"/>
        <v>91.572451830724233</v>
      </c>
      <c r="N233" s="74">
        <f t="shared" si="330"/>
        <v>5765495.3800000027</v>
      </c>
      <c r="O233" s="75">
        <f t="shared" si="331"/>
        <v>54729990.399999999</v>
      </c>
      <c r="P233" s="75">
        <f t="shared" si="332"/>
        <v>61571239.200000003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86"/>
        <v>#REF!</v>
      </c>
      <c r="V233" s="79" t="e">
        <f t="shared" si="287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f>'งบดำเนินงาน (ภูมิภาค)'!E234+'งบเงินอุดหนุน (ภูมิภาค)'!E234+'งบรายจ่ายอื่น (ภูมิภาค)'!E234</f>
        <v>24427355</v>
      </c>
      <c r="F234" s="72">
        <f>'งบดำเนินงาน (ภูมิภาค)'!F234+'งบเงินอุดหนุน (ภูมิภาค)'!F234+'งบรายจ่ายอื่น (ภูมิภาค)'!F234</f>
        <v>0</v>
      </c>
      <c r="G234" s="73">
        <f t="shared" si="325"/>
        <v>0</v>
      </c>
      <c r="H234" s="72">
        <f>'งบดำเนินงาน (ภูมิภาค)'!H234+'งบเงินอุดหนุน (ภูมิภาค)'!H234+'งบรายจ่ายอื่น (ภูมิภาค)'!H234</f>
        <v>0</v>
      </c>
      <c r="I234" s="73">
        <f t="shared" si="326"/>
        <v>0</v>
      </c>
      <c r="J234" s="72">
        <f>'งบดำเนินงาน (ภูมิภาค)'!J234+'งบเงินอุดหนุน (ภูมิภาค)'!J234+'งบรายจ่ายอื่น (ภูมิภาค)'!J234</f>
        <v>20037631.390000001</v>
      </c>
      <c r="K234" s="73">
        <f t="shared" si="327"/>
        <v>82.02947633912882</v>
      </c>
      <c r="L234" s="74">
        <f t="shared" si="328"/>
        <v>20037631.390000001</v>
      </c>
      <c r="M234" s="73">
        <f t="shared" si="329"/>
        <v>82.02947633912882</v>
      </c>
      <c r="N234" s="74">
        <f t="shared" si="330"/>
        <v>4389723.6099999994</v>
      </c>
      <c r="O234" s="75">
        <f t="shared" si="331"/>
        <v>19541884</v>
      </c>
      <c r="P234" s="75">
        <f t="shared" si="332"/>
        <v>21984619.5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86"/>
        <v>#REF!</v>
      </c>
      <c r="V234" s="79" t="e">
        <f t="shared" si="287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f>'งบดำเนินงาน (ภูมิภาค)'!E235+'งบเงินอุดหนุน (ภูมิภาค)'!E235+'งบรายจ่ายอื่น (ภูมิภาค)'!E235</f>
        <v>38579431</v>
      </c>
      <c r="F235" s="72">
        <f>'งบดำเนินงาน (ภูมิภาค)'!F235+'งบเงินอุดหนุน (ภูมิภาค)'!F235+'งบรายจ่ายอื่น (ภูมิภาค)'!F235</f>
        <v>0</v>
      </c>
      <c r="G235" s="73">
        <f t="shared" si="325"/>
        <v>0</v>
      </c>
      <c r="H235" s="72">
        <f>'งบดำเนินงาน (ภูมิภาค)'!H235+'งบเงินอุดหนุน (ภูมิภาค)'!H235+'งบรายจ่ายอื่น (ภูมิภาค)'!H235</f>
        <v>0</v>
      </c>
      <c r="I235" s="73">
        <f t="shared" si="326"/>
        <v>0</v>
      </c>
      <c r="J235" s="72">
        <f>'งบดำเนินงาน (ภูมิภาค)'!J235+'งบเงินอุดหนุน (ภูมิภาค)'!J235+'งบรายจ่ายอื่น (ภูมิภาค)'!J235</f>
        <v>34839700.32</v>
      </c>
      <c r="K235" s="73">
        <f t="shared" si="327"/>
        <v>90.306413072810741</v>
      </c>
      <c r="L235" s="74">
        <f t="shared" si="328"/>
        <v>34839700.32</v>
      </c>
      <c r="M235" s="73">
        <f t="shared" si="329"/>
        <v>90.306413072810741</v>
      </c>
      <c r="N235" s="74">
        <f t="shared" si="330"/>
        <v>3739730.6799999997</v>
      </c>
      <c r="O235" s="75">
        <f t="shared" si="331"/>
        <v>30863544.800000001</v>
      </c>
      <c r="P235" s="75">
        <f t="shared" si="332"/>
        <v>34721487.899999999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86"/>
        <v>#REF!</v>
      </c>
      <c r="V235" s="79" t="e">
        <f t="shared" si="287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f>'งบดำเนินงาน (ภูมิภาค)'!E236+'งบเงินอุดหนุน (ภูมิภาค)'!E236+'งบรายจ่ายอื่น (ภูมิภาค)'!E236</f>
        <v>46490736</v>
      </c>
      <c r="F236" s="72">
        <f>'งบดำเนินงาน (ภูมิภาค)'!F236+'งบเงินอุดหนุน (ภูมิภาค)'!F236+'งบรายจ่ายอื่น (ภูมิภาค)'!F236</f>
        <v>0</v>
      </c>
      <c r="G236" s="73">
        <f t="shared" si="325"/>
        <v>0</v>
      </c>
      <c r="H236" s="72">
        <f>'งบดำเนินงาน (ภูมิภาค)'!H236+'งบเงินอุดหนุน (ภูมิภาค)'!H236+'งบรายจ่ายอื่น (ภูมิภาค)'!H236</f>
        <v>0</v>
      </c>
      <c r="I236" s="73">
        <f t="shared" si="326"/>
        <v>0</v>
      </c>
      <c r="J236" s="72">
        <f>'งบดำเนินงาน (ภูมิภาค)'!J236+'งบเงินอุดหนุน (ภูมิภาค)'!J236+'งบรายจ่ายอื่น (ภูมิภาค)'!J236</f>
        <v>39167745.82</v>
      </c>
      <c r="K236" s="73">
        <f t="shared" si="327"/>
        <v>84.248495915401307</v>
      </c>
      <c r="L236" s="74">
        <f t="shared" si="328"/>
        <v>39167745.82</v>
      </c>
      <c r="M236" s="73">
        <f t="shared" si="329"/>
        <v>84.248495915401307</v>
      </c>
      <c r="N236" s="74">
        <f t="shared" si="330"/>
        <v>7322990.1799999997</v>
      </c>
      <c r="O236" s="75">
        <f t="shared" si="331"/>
        <v>37192588.799999997</v>
      </c>
      <c r="P236" s="75">
        <f t="shared" si="332"/>
        <v>41841662.399999999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86"/>
        <v>#REF!</v>
      </c>
      <c r="V236" s="79" t="e">
        <f t="shared" si="287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f>'งบดำเนินงาน (ภูมิภาค)'!E237+'งบเงินอุดหนุน (ภูมิภาค)'!E237+'งบรายจ่ายอื่น (ภูมิภาค)'!E237</f>
        <v>9541571</v>
      </c>
      <c r="F237" s="72">
        <f>'งบดำเนินงาน (ภูมิภาค)'!F237+'งบเงินอุดหนุน (ภูมิภาค)'!F237+'งบรายจ่ายอื่น (ภูมิภาค)'!F237</f>
        <v>0</v>
      </c>
      <c r="G237" s="73">
        <f t="shared" si="325"/>
        <v>0</v>
      </c>
      <c r="H237" s="72">
        <f>'งบดำเนินงาน (ภูมิภาค)'!H237+'งบเงินอุดหนุน (ภูมิภาค)'!H237+'งบรายจ่ายอื่น (ภูมิภาค)'!H237</f>
        <v>0</v>
      </c>
      <c r="I237" s="73">
        <f t="shared" si="326"/>
        <v>0</v>
      </c>
      <c r="J237" s="72">
        <f>'งบดำเนินงาน (ภูมิภาค)'!J237+'งบเงินอุดหนุน (ภูมิภาค)'!J237+'งบรายจ่ายอื่น (ภูมิภาค)'!J237</f>
        <v>8736966.8000000007</v>
      </c>
      <c r="K237" s="73">
        <f t="shared" si="327"/>
        <v>91.567382352444909</v>
      </c>
      <c r="L237" s="74">
        <f t="shared" si="328"/>
        <v>8736966.8000000007</v>
      </c>
      <c r="M237" s="73">
        <f t="shared" si="329"/>
        <v>91.567382352444909</v>
      </c>
      <c r="N237" s="74">
        <f t="shared" si="330"/>
        <v>804604.19999999925</v>
      </c>
      <c r="O237" s="75">
        <f t="shared" si="331"/>
        <v>7633256.7999999998</v>
      </c>
      <c r="P237" s="75">
        <f t="shared" si="332"/>
        <v>8587413.9000000004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86"/>
        <v>#REF!</v>
      </c>
      <c r="V237" s="79" t="e">
        <f t="shared" si="287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f>'งบดำเนินงาน (ภูมิภาค)'!E238+'งบเงินอุดหนุน (ภูมิภาค)'!E238+'งบรายจ่ายอื่น (ภูมิภาค)'!E238</f>
        <v>183017</v>
      </c>
      <c r="F238" s="72">
        <f>'งบดำเนินงาน (ภูมิภาค)'!F238+'งบเงินอุดหนุน (ภูมิภาค)'!F238+'งบรายจ่ายอื่น (ภูมิภาค)'!F238</f>
        <v>0</v>
      </c>
      <c r="G238" s="73">
        <f t="shared" si="325"/>
        <v>0</v>
      </c>
      <c r="H238" s="72">
        <f>'งบดำเนินงาน (ภูมิภาค)'!H238+'งบเงินอุดหนุน (ภูมิภาค)'!H238+'งบรายจ่ายอื่น (ภูมิภาค)'!H238</f>
        <v>0</v>
      </c>
      <c r="I238" s="73">
        <f t="shared" si="326"/>
        <v>0</v>
      </c>
      <c r="J238" s="72">
        <f>'งบดำเนินงาน (ภูมิภาค)'!J238+'งบเงินอุดหนุน (ภูมิภาค)'!J238+'งบรายจ่ายอื่น (ภูมิภาค)'!J238</f>
        <v>104772.29</v>
      </c>
      <c r="K238" s="73">
        <f t="shared" si="327"/>
        <v>57.247299431200375</v>
      </c>
      <c r="L238" s="74">
        <f t="shared" si="328"/>
        <v>104772.29</v>
      </c>
      <c r="M238" s="73">
        <f t="shared" si="329"/>
        <v>57.247299431200375</v>
      </c>
      <c r="N238" s="74">
        <f t="shared" si="330"/>
        <v>78244.710000000006</v>
      </c>
      <c r="O238" s="75">
        <f t="shared" si="331"/>
        <v>146413.6</v>
      </c>
      <c r="P238" s="75">
        <f t="shared" si="332"/>
        <v>164715.29999999999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f>'งบดำเนินงาน (ภูมิภาค)'!E239+'งบเงินอุดหนุน (ภูมิภาค)'!E239+'งบรายจ่ายอื่น (ภูมิภาค)'!E239</f>
        <v>73716596</v>
      </c>
      <c r="F239" s="72">
        <f>'งบดำเนินงาน (ภูมิภาค)'!F239+'งบเงินอุดหนุน (ภูมิภาค)'!F239+'งบรายจ่ายอื่น (ภูมิภาค)'!F239</f>
        <v>0</v>
      </c>
      <c r="G239" s="73">
        <f t="shared" si="325"/>
        <v>0</v>
      </c>
      <c r="H239" s="72">
        <f>'งบดำเนินงาน (ภูมิภาค)'!H239+'งบเงินอุดหนุน (ภูมิภาค)'!H239+'งบรายจ่ายอื่น (ภูมิภาค)'!H239</f>
        <v>0</v>
      </c>
      <c r="I239" s="73">
        <f t="shared" si="326"/>
        <v>0</v>
      </c>
      <c r="J239" s="72">
        <f>'งบดำเนินงาน (ภูมิภาค)'!J239+'งบเงินอุดหนุน (ภูมิภาค)'!J239+'งบรายจ่ายอื่น (ภูมิภาค)'!J239</f>
        <v>56671252.380000003</v>
      </c>
      <c r="K239" s="73">
        <f t="shared" si="327"/>
        <v>76.877196527088699</v>
      </c>
      <c r="L239" s="74">
        <f t="shared" si="328"/>
        <v>56671252.380000003</v>
      </c>
      <c r="M239" s="73">
        <f t="shared" si="329"/>
        <v>76.877196527088699</v>
      </c>
      <c r="N239" s="74">
        <f t="shared" si="330"/>
        <v>17045343.619999997</v>
      </c>
      <c r="O239" s="75">
        <f t="shared" si="331"/>
        <v>58973276.799999997</v>
      </c>
      <c r="P239" s="75">
        <f t="shared" si="332"/>
        <v>66344936.399999999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86"/>
        <v>#REF!</v>
      </c>
      <c r="V239" s="79" t="e">
        <f t="shared" si="287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f>'งบดำเนินงาน (ภูมิภาค)'!E240+'งบเงินอุดหนุน (ภูมิภาค)'!E240+'งบรายจ่ายอื่น (ภูมิภาค)'!E240</f>
        <v>25636421</v>
      </c>
      <c r="F240" s="72">
        <f>'งบดำเนินงาน (ภูมิภาค)'!F240+'งบเงินอุดหนุน (ภูมิภาค)'!F240+'งบรายจ่ายอื่น (ภูมิภาค)'!F240</f>
        <v>0</v>
      </c>
      <c r="G240" s="73">
        <f t="shared" si="325"/>
        <v>0</v>
      </c>
      <c r="H240" s="72">
        <f>'งบดำเนินงาน (ภูมิภาค)'!H240+'งบเงินอุดหนุน (ภูมิภาค)'!H240+'งบรายจ่ายอื่น (ภูมิภาค)'!H240</f>
        <v>0</v>
      </c>
      <c r="I240" s="73">
        <f t="shared" si="326"/>
        <v>0</v>
      </c>
      <c r="J240" s="72">
        <f>'งบดำเนินงาน (ภูมิภาค)'!J240+'งบเงินอุดหนุน (ภูมิภาค)'!J240+'งบรายจ่ายอื่น (ภูมิภาค)'!J240</f>
        <v>24197777.07</v>
      </c>
      <c r="K240" s="73">
        <f t="shared" si="327"/>
        <v>94.388280914874983</v>
      </c>
      <c r="L240" s="74">
        <f t="shared" si="328"/>
        <v>24197777.07</v>
      </c>
      <c r="M240" s="73">
        <f t="shared" si="329"/>
        <v>94.388280914874983</v>
      </c>
      <c r="N240" s="74">
        <f t="shared" si="330"/>
        <v>1438643.9299999997</v>
      </c>
      <c r="O240" s="75">
        <f t="shared" si="331"/>
        <v>20509136.800000001</v>
      </c>
      <c r="P240" s="75">
        <f t="shared" si="332"/>
        <v>23072778.899999999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86"/>
        <v>#REF!</v>
      </c>
      <c r="V240" s="79" t="e">
        <f t="shared" si="287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f>'งบดำเนินงาน (ภูมิภาค)'!E241+'งบเงินอุดหนุน (ภูมิภาค)'!E241+'งบรายจ่ายอื่น (ภูมิภาค)'!E241</f>
        <v>12592492</v>
      </c>
      <c r="F241" s="72">
        <f>'งบดำเนินงาน (ภูมิภาค)'!F241+'งบเงินอุดหนุน (ภูมิภาค)'!F241+'งบรายจ่ายอื่น (ภูมิภาค)'!F241</f>
        <v>0</v>
      </c>
      <c r="G241" s="73">
        <f t="shared" si="325"/>
        <v>0</v>
      </c>
      <c r="H241" s="72">
        <f>'งบดำเนินงาน (ภูมิภาค)'!H241+'งบเงินอุดหนุน (ภูมิภาค)'!H241+'งบรายจ่ายอื่น (ภูมิภาค)'!H241</f>
        <v>0</v>
      </c>
      <c r="I241" s="73">
        <f t="shared" si="326"/>
        <v>0</v>
      </c>
      <c r="J241" s="72">
        <f>'งบดำเนินงาน (ภูมิภาค)'!J241+'งบเงินอุดหนุน (ภูมิภาค)'!J241+'งบรายจ่ายอื่น (ภูมิภาค)'!J241</f>
        <v>9304842.7100000009</v>
      </c>
      <c r="K241" s="73">
        <f t="shared" si="327"/>
        <v>73.891988257765036</v>
      </c>
      <c r="L241" s="74">
        <f t="shared" si="328"/>
        <v>9304842.7100000009</v>
      </c>
      <c r="M241" s="73">
        <f t="shared" si="329"/>
        <v>73.891988257765036</v>
      </c>
      <c r="N241" s="74">
        <f t="shared" si="330"/>
        <v>3287649.2899999991</v>
      </c>
      <c r="O241" s="75">
        <f t="shared" si="331"/>
        <v>10073993.6</v>
      </c>
      <c r="P241" s="75">
        <f t="shared" si="332"/>
        <v>11333242.800000001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86"/>
        <v>#REF!</v>
      </c>
      <c r="V241" s="79" t="e">
        <f t="shared" si="287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f>'งบดำเนินงาน (ภูมิภาค)'!E242+'งบเงินอุดหนุน (ภูมิภาค)'!E242+'งบรายจ่ายอื่น (ภูมิภาค)'!E242</f>
        <v>2591000</v>
      </c>
      <c r="F242" s="72">
        <f>'งบดำเนินงาน (ภูมิภาค)'!F242+'งบเงินอุดหนุน (ภูมิภาค)'!F242+'งบรายจ่ายอื่น (ภูมิภาค)'!F242</f>
        <v>0</v>
      </c>
      <c r="G242" s="73">
        <f t="shared" si="325"/>
        <v>0</v>
      </c>
      <c r="H242" s="72">
        <f>'งบดำเนินงาน (ภูมิภาค)'!H242+'งบเงินอุดหนุน (ภูมิภาค)'!H242+'งบรายจ่ายอื่น (ภูมิภาค)'!H242</f>
        <v>0</v>
      </c>
      <c r="I242" s="73">
        <f t="shared" si="326"/>
        <v>0</v>
      </c>
      <c r="J242" s="72">
        <f>'งบดำเนินงาน (ภูมิภาค)'!J242+'งบเงินอุดหนุน (ภูมิภาค)'!J242+'งบรายจ่ายอื่น (ภูมิภาค)'!J242</f>
        <v>2308786.75</v>
      </c>
      <c r="K242" s="73">
        <f t="shared" si="327"/>
        <v>89.107940949440362</v>
      </c>
      <c r="L242" s="74">
        <f t="shared" si="328"/>
        <v>2308786.75</v>
      </c>
      <c r="M242" s="73">
        <f t="shared" si="329"/>
        <v>89.107940949440362</v>
      </c>
      <c r="N242" s="74">
        <f t="shared" si="330"/>
        <v>282213.25</v>
      </c>
      <c r="O242" s="75">
        <f t="shared" si="331"/>
        <v>2072800</v>
      </c>
      <c r="P242" s="75">
        <f t="shared" si="332"/>
        <v>2331900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86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V247" s="42"/>
    </row>
    <row r="248" spans="1:24" ht="30.75" customHeight="1">
      <c r="V248" s="42"/>
    </row>
    <row r="249" spans="1:24" ht="30.75" customHeight="1">
      <c r="V249" s="42"/>
    </row>
    <row r="250" spans="1:24" ht="30.75" customHeight="1">
      <c r="V250" s="42"/>
    </row>
    <row r="251" spans="1:24" ht="30.75" customHeight="1">
      <c r="V251" s="42"/>
    </row>
    <row r="252" spans="1:24" ht="30.75" customHeight="1">
      <c r="V252" s="42"/>
    </row>
    <row r="253" spans="1:24" ht="30.75" customHeight="1">
      <c r="V253" s="42"/>
    </row>
    <row r="254" spans="1:24" ht="30.75" customHeight="1">
      <c r="V254" s="42"/>
    </row>
    <row r="255" spans="1:24" ht="30.75" customHeight="1">
      <c r="V255" s="42"/>
    </row>
  </sheetData>
  <autoFilter ref="A5:X242"/>
  <mergeCells count="23">
    <mergeCell ref="Z3:AA3"/>
    <mergeCell ref="AB3:AC3"/>
    <mergeCell ref="AD3:AE3"/>
    <mergeCell ref="AF3:A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  <mergeCell ref="Q3:T3"/>
    <mergeCell ref="B1:P1"/>
    <mergeCell ref="B2:M2"/>
    <mergeCell ref="H3:I3"/>
    <mergeCell ref="J3:K3"/>
    <mergeCell ref="L3:M3"/>
    <mergeCell ref="F3:G3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1">
    <tabColor rgb="FFCCFFFF"/>
  </sheetPr>
  <dimension ref="A1:O37"/>
  <sheetViews>
    <sheetView workbookViewId="0">
      <selection sqref="A1:O1"/>
    </sheetView>
  </sheetViews>
  <sheetFormatPr defaultRowHeight="14.25"/>
  <cols>
    <col min="1" max="1" width="6.875" customWidth="1"/>
    <col min="2" max="2" width="25.125" hidden="1" customWidth="1"/>
    <col min="3" max="3" width="0" hidden="1" customWidth="1"/>
    <col min="4" max="5" width="16.75" customWidth="1"/>
    <col min="6" max="6" width="6.75" customWidth="1"/>
    <col min="7" max="7" width="16.75" customWidth="1"/>
    <col min="8" max="8" width="6.75" customWidth="1"/>
    <col min="9" max="9" width="16.75" customWidth="1"/>
    <col min="10" max="10" width="6.75" customWidth="1"/>
    <col min="11" max="11" width="16.75" customWidth="1"/>
    <col min="12" max="12" width="6.75" customWidth="1"/>
    <col min="13" max="13" width="16.75" customWidth="1"/>
    <col min="14" max="15" width="16.625" hidden="1" customWidth="1"/>
  </cols>
  <sheetData>
    <row r="1" spans="1:15" s="1" customFormat="1" ht="30.75" customHeight="1">
      <c r="A1" s="101" t="s">
        <v>749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" customFormat="1" ht="30.75" customHeight="1">
      <c r="A2" s="102" t="s">
        <v>757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3" t="s">
        <v>37</v>
      </c>
      <c r="N2" s="23"/>
      <c r="O2" s="23" t="s">
        <v>37</v>
      </c>
    </row>
    <row r="3" spans="1:15" s="4" customFormat="1" ht="30.75" customHeight="1">
      <c r="A3" s="58" t="s">
        <v>440</v>
      </c>
      <c r="B3" s="2" t="s">
        <v>0</v>
      </c>
      <c r="C3" s="2"/>
      <c r="D3" s="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3" t="s">
        <v>4</v>
      </c>
      <c r="N3" s="31" t="s">
        <v>39</v>
      </c>
      <c r="O3" s="34" t="s">
        <v>39</v>
      </c>
    </row>
    <row r="4" spans="1:15" s="4" customFormat="1" ht="25.5" customHeight="1">
      <c r="A4" s="59" t="s">
        <v>7</v>
      </c>
      <c r="B4" s="5"/>
      <c r="C4" s="5"/>
      <c r="D4" s="6"/>
      <c r="E4" s="7" t="s">
        <v>5</v>
      </c>
      <c r="F4" s="7" t="s">
        <v>6</v>
      </c>
      <c r="G4" s="7" t="s">
        <v>5</v>
      </c>
      <c r="H4" s="7" t="s">
        <v>6</v>
      </c>
      <c r="I4" s="6" t="s">
        <v>5</v>
      </c>
      <c r="J4" s="6" t="s">
        <v>6</v>
      </c>
      <c r="K4" s="8" t="s">
        <v>5</v>
      </c>
      <c r="L4" s="9" t="s">
        <v>6</v>
      </c>
      <c r="M4" s="6"/>
      <c r="N4" s="33" t="s">
        <v>40</v>
      </c>
      <c r="O4" s="33" t="s">
        <v>40</v>
      </c>
    </row>
    <row r="5" spans="1:15" s="4" customFormat="1" ht="21.75">
      <c r="A5" s="60" t="s">
        <v>456</v>
      </c>
      <c r="B5" s="10"/>
      <c r="C5" s="10"/>
      <c r="D5" s="11" t="s">
        <v>8</v>
      </c>
      <c r="E5" s="12" t="s">
        <v>9</v>
      </c>
      <c r="F5" s="12"/>
      <c r="G5" s="12" t="s">
        <v>10</v>
      </c>
      <c r="H5" s="12"/>
      <c r="I5" s="13" t="s">
        <v>458</v>
      </c>
      <c r="J5" s="13"/>
      <c r="K5" s="14" t="s">
        <v>461</v>
      </c>
      <c r="L5" s="15"/>
      <c r="M5" s="13" t="s">
        <v>460</v>
      </c>
      <c r="N5" s="32" t="s">
        <v>42</v>
      </c>
      <c r="O5" s="32" t="s">
        <v>41</v>
      </c>
    </row>
    <row r="6" spans="1:15" s="1" customFormat="1" ht="30.75" customHeight="1">
      <c r="A6" s="16">
        <v>1</v>
      </c>
      <c r="B6" s="17" t="s">
        <v>11</v>
      </c>
      <c r="C6" s="18" t="s">
        <v>12</v>
      </c>
      <c r="D6" s="24">
        <f>+D25/1000000</f>
        <v>605.46360600000003</v>
      </c>
      <c r="E6" s="24">
        <f>+E25/1000000</f>
        <v>0</v>
      </c>
      <c r="F6" s="20">
        <f>IF(E6=0,0,E6/$D6*100)</f>
        <v>0</v>
      </c>
      <c r="G6" s="24">
        <f>+G25/1000000</f>
        <v>0</v>
      </c>
      <c r="H6" s="20">
        <f>IF(G6=0,0,G6/$D6*100)</f>
        <v>0</v>
      </c>
      <c r="I6" s="24">
        <f>+I25/1000000</f>
        <v>488.58633005999997</v>
      </c>
      <c r="J6" s="20">
        <f>IF(I6=0,0,I6/$D6*100)</f>
        <v>80.696234293560494</v>
      </c>
      <c r="K6" s="25">
        <f>+K25/1000000</f>
        <v>488.58633005999997</v>
      </c>
      <c r="L6" s="20">
        <f>IF(K6=0,0,K6/$D6*100)</f>
        <v>80.696234293560494</v>
      </c>
      <c r="M6" s="24">
        <f>D6-E6-G6-I6</f>
        <v>116.87727594000006</v>
      </c>
      <c r="N6" s="36">
        <f>D6*80/100</f>
        <v>484.37088480000006</v>
      </c>
      <c r="O6" s="36">
        <f>D6*90/100</f>
        <v>544.91724540000007</v>
      </c>
    </row>
    <row r="7" spans="1:15" s="1" customFormat="1" ht="30.75" customHeight="1">
      <c r="A7" s="16">
        <v>2</v>
      </c>
      <c r="B7" s="17" t="s">
        <v>13</v>
      </c>
      <c r="C7" s="18" t="s">
        <v>14</v>
      </c>
      <c r="D7" s="24">
        <f>+D26/1000000</f>
        <v>346.76252668000001</v>
      </c>
      <c r="E7" s="24">
        <f t="shared" ref="E7:G10" si="0">+E26/1000000</f>
        <v>0</v>
      </c>
      <c r="F7" s="20">
        <f t="shared" ref="F7:F17" si="1">IF(E7=0,0,E7/$D7*100)</f>
        <v>0</v>
      </c>
      <c r="G7" s="24">
        <f t="shared" si="0"/>
        <v>0</v>
      </c>
      <c r="H7" s="20">
        <f t="shared" ref="H7:H17" si="2">IF(G7=0,0,G7/$D7*100)</f>
        <v>0</v>
      </c>
      <c r="I7" s="24">
        <f>+I26/1000000</f>
        <v>286.46452765999999</v>
      </c>
      <c r="J7" s="20">
        <f t="shared" ref="J7:J17" si="3">IF(I7=0,0,I7/$D7*100)</f>
        <v>82.611154787309431</v>
      </c>
      <c r="K7" s="25">
        <f>+K26/1000000</f>
        <v>286.46452765999999</v>
      </c>
      <c r="L7" s="20">
        <f t="shared" ref="L7:L17" si="4">IF(K7=0,0,K7/$D7*100)</f>
        <v>82.611154787309431</v>
      </c>
      <c r="M7" s="24">
        <f t="shared" ref="M7:M17" si="5">D7-E7-G7-I7</f>
        <v>60.29799902000002</v>
      </c>
      <c r="N7" s="36">
        <f t="shared" ref="N7:N17" si="6">D7*80/100</f>
        <v>277.41002134400003</v>
      </c>
      <c r="O7" s="36">
        <f t="shared" ref="O7:O17" si="7">D7*90/100</f>
        <v>312.08627401199999</v>
      </c>
    </row>
    <row r="8" spans="1:15" s="1" customFormat="1" ht="30.75" customHeight="1">
      <c r="A8" s="16">
        <v>3</v>
      </c>
      <c r="B8" s="17" t="s">
        <v>15</v>
      </c>
      <c r="C8" s="18" t="s">
        <v>16</v>
      </c>
      <c r="D8" s="24">
        <f>+D27/1000000</f>
        <v>257.83232700000002</v>
      </c>
      <c r="E8" s="24">
        <f t="shared" si="0"/>
        <v>0</v>
      </c>
      <c r="F8" s="20">
        <f t="shared" si="1"/>
        <v>0</v>
      </c>
      <c r="G8" s="24">
        <f t="shared" si="0"/>
        <v>0</v>
      </c>
      <c r="H8" s="20">
        <f t="shared" si="2"/>
        <v>0</v>
      </c>
      <c r="I8" s="24">
        <f t="shared" ref="I8:I15" si="8">+I27/1000000</f>
        <v>207.62476836000002</v>
      </c>
      <c r="J8" s="20">
        <f t="shared" si="3"/>
        <v>80.527050574228426</v>
      </c>
      <c r="K8" s="25">
        <f t="shared" ref="K8:K15" si="9">+K27/1000000</f>
        <v>207.62476836000002</v>
      </c>
      <c r="L8" s="20">
        <f t="shared" si="4"/>
        <v>80.527050574228426</v>
      </c>
      <c r="M8" s="24">
        <f t="shared" si="5"/>
        <v>50.207558640000002</v>
      </c>
      <c r="N8" s="36">
        <f t="shared" si="6"/>
        <v>206.26586160000002</v>
      </c>
      <c r="O8" s="36">
        <f t="shared" si="7"/>
        <v>232.04909430000004</v>
      </c>
    </row>
    <row r="9" spans="1:15" s="1" customFormat="1" ht="30.75" customHeight="1">
      <c r="A9" s="16">
        <v>4</v>
      </c>
      <c r="B9" s="17" t="s">
        <v>17</v>
      </c>
      <c r="C9" s="18" t="s">
        <v>18</v>
      </c>
      <c r="D9" s="24">
        <f>+D28/1000000</f>
        <v>422.68389100000002</v>
      </c>
      <c r="E9" s="24">
        <f t="shared" si="0"/>
        <v>0</v>
      </c>
      <c r="F9" s="20">
        <f t="shared" si="1"/>
        <v>0</v>
      </c>
      <c r="G9" s="24">
        <f t="shared" si="0"/>
        <v>0</v>
      </c>
      <c r="H9" s="20">
        <f t="shared" si="2"/>
        <v>0</v>
      </c>
      <c r="I9" s="24">
        <f>+I28/1000000</f>
        <v>335.68731850999995</v>
      </c>
      <c r="J9" s="20">
        <f t="shared" si="3"/>
        <v>79.418053457353054</v>
      </c>
      <c r="K9" s="25">
        <f>+K28/1000000</f>
        <v>335.68731850999995</v>
      </c>
      <c r="L9" s="20">
        <f t="shared" si="4"/>
        <v>79.418053457353054</v>
      </c>
      <c r="M9" s="24">
        <f t="shared" si="5"/>
        <v>86.996572490000062</v>
      </c>
      <c r="N9" s="36">
        <f t="shared" si="6"/>
        <v>338.14711280000006</v>
      </c>
      <c r="O9" s="36">
        <f t="shared" si="7"/>
        <v>380.41550190000004</v>
      </c>
    </row>
    <row r="10" spans="1:15" s="1" customFormat="1" ht="30.75" customHeight="1">
      <c r="A10" s="16">
        <v>5</v>
      </c>
      <c r="B10" s="17" t="s">
        <v>19</v>
      </c>
      <c r="C10" s="18" t="s">
        <v>20</v>
      </c>
      <c r="D10" s="24">
        <f>+D29/1000000</f>
        <v>483.04418299999998</v>
      </c>
      <c r="E10" s="24">
        <f t="shared" si="0"/>
        <v>0</v>
      </c>
      <c r="F10" s="20">
        <f t="shared" si="1"/>
        <v>0</v>
      </c>
      <c r="G10" s="24">
        <f t="shared" si="0"/>
        <v>0</v>
      </c>
      <c r="H10" s="20">
        <f t="shared" si="2"/>
        <v>0</v>
      </c>
      <c r="I10" s="24">
        <f t="shared" si="8"/>
        <v>396.92994841999996</v>
      </c>
      <c r="J10" s="20">
        <f t="shared" si="3"/>
        <v>82.172596708405038</v>
      </c>
      <c r="K10" s="25">
        <f t="shared" si="9"/>
        <v>396.92994841999996</v>
      </c>
      <c r="L10" s="20">
        <f t="shared" si="4"/>
        <v>82.172596708405038</v>
      </c>
      <c r="M10" s="24">
        <f t="shared" si="5"/>
        <v>86.114234580000016</v>
      </c>
      <c r="N10" s="36">
        <f t="shared" si="6"/>
        <v>386.43534639999996</v>
      </c>
      <c r="O10" s="36">
        <f t="shared" si="7"/>
        <v>434.73976469999997</v>
      </c>
    </row>
    <row r="11" spans="1:15" s="1" customFormat="1" ht="30.75" customHeight="1">
      <c r="A11" s="16">
        <v>6</v>
      </c>
      <c r="B11" s="17" t="s">
        <v>21</v>
      </c>
      <c r="C11" s="18" t="s">
        <v>22</v>
      </c>
      <c r="D11" s="24">
        <f t="shared" ref="D11:G14" si="10">+D30/1000000</f>
        <v>512.55588</v>
      </c>
      <c r="E11" s="24">
        <f t="shared" ref="E11" si="11">+E30/1000000</f>
        <v>0</v>
      </c>
      <c r="F11" s="20">
        <f t="shared" si="1"/>
        <v>0</v>
      </c>
      <c r="G11" s="24">
        <f t="shared" si="10"/>
        <v>0</v>
      </c>
      <c r="H11" s="20">
        <f t="shared" si="2"/>
        <v>0</v>
      </c>
      <c r="I11" s="24">
        <f>+I30/1000000</f>
        <v>403.75914565999989</v>
      </c>
      <c r="J11" s="20">
        <f t="shared" si="3"/>
        <v>78.773683302589347</v>
      </c>
      <c r="K11" s="25">
        <f>+K30/1000000</f>
        <v>403.75914565999989</v>
      </c>
      <c r="L11" s="20">
        <f t="shared" si="4"/>
        <v>78.773683302589347</v>
      </c>
      <c r="M11" s="24">
        <f t="shared" si="5"/>
        <v>108.79673434000011</v>
      </c>
      <c r="N11" s="36">
        <f t="shared" si="6"/>
        <v>410.04470399999997</v>
      </c>
      <c r="O11" s="36">
        <f t="shared" si="7"/>
        <v>461.30029199999996</v>
      </c>
    </row>
    <row r="12" spans="1:15" s="1" customFormat="1" ht="30.75" customHeight="1">
      <c r="A12" s="16">
        <v>7</v>
      </c>
      <c r="B12" s="17" t="s">
        <v>23</v>
      </c>
      <c r="C12" s="18" t="s">
        <v>24</v>
      </c>
      <c r="D12" s="24">
        <f>+D31/1000000</f>
        <v>388.083685</v>
      </c>
      <c r="E12" s="24">
        <f t="shared" ref="E12" si="12">+E31/1000000</f>
        <v>0</v>
      </c>
      <c r="F12" s="20">
        <f t="shared" si="1"/>
        <v>0</v>
      </c>
      <c r="G12" s="24">
        <f t="shared" si="10"/>
        <v>0</v>
      </c>
      <c r="H12" s="20">
        <f t="shared" si="2"/>
        <v>0</v>
      </c>
      <c r="I12" s="24">
        <f t="shared" si="8"/>
        <v>307.60067553999994</v>
      </c>
      <c r="J12" s="20">
        <f t="shared" si="3"/>
        <v>79.261429281676683</v>
      </c>
      <c r="K12" s="25">
        <f t="shared" si="9"/>
        <v>307.60067553999994</v>
      </c>
      <c r="L12" s="20">
        <f t="shared" si="4"/>
        <v>79.261429281676683</v>
      </c>
      <c r="M12" s="24">
        <f t="shared" si="5"/>
        <v>80.483009460000062</v>
      </c>
      <c r="N12" s="36">
        <f t="shared" si="6"/>
        <v>310.466948</v>
      </c>
      <c r="O12" s="36">
        <f t="shared" si="7"/>
        <v>349.27531649999997</v>
      </c>
    </row>
    <row r="13" spans="1:15" s="1" customFormat="1" ht="30.75" customHeight="1">
      <c r="A13" s="16">
        <v>8</v>
      </c>
      <c r="B13" s="17" t="s">
        <v>25</v>
      </c>
      <c r="C13" s="18" t="s">
        <v>26</v>
      </c>
      <c r="D13" s="24">
        <f>+D32/1000000</f>
        <v>456.69161300000002</v>
      </c>
      <c r="E13" s="24">
        <f t="shared" ref="E13" si="13">+E32/1000000</f>
        <v>0</v>
      </c>
      <c r="F13" s="20">
        <f t="shared" si="1"/>
        <v>0</v>
      </c>
      <c r="G13" s="24">
        <f t="shared" si="10"/>
        <v>0</v>
      </c>
      <c r="H13" s="20">
        <f t="shared" si="2"/>
        <v>0</v>
      </c>
      <c r="I13" s="24">
        <f t="shared" si="8"/>
        <v>352.08797955999995</v>
      </c>
      <c r="J13" s="20">
        <f t="shared" si="3"/>
        <v>77.09534607985016</v>
      </c>
      <c r="K13" s="25">
        <f t="shared" si="9"/>
        <v>352.08797955999995</v>
      </c>
      <c r="L13" s="20">
        <f t="shared" si="4"/>
        <v>77.09534607985016</v>
      </c>
      <c r="M13" s="24">
        <f t="shared" si="5"/>
        <v>104.60363344000007</v>
      </c>
      <c r="N13" s="36">
        <f t="shared" si="6"/>
        <v>365.35329040000005</v>
      </c>
      <c r="O13" s="36">
        <f t="shared" si="7"/>
        <v>411.02245170000003</v>
      </c>
    </row>
    <row r="14" spans="1:15" s="1" customFormat="1" ht="30.75" customHeight="1">
      <c r="A14" s="16">
        <v>9</v>
      </c>
      <c r="B14" s="17" t="s">
        <v>27</v>
      </c>
      <c r="C14" s="18" t="s">
        <v>28</v>
      </c>
      <c r="D14" s="24">
        <f>+D33/1000000</f>
        <v>547.68511899999999</v>
      </c>
      <c r="E14" s="24">
        <f t="shared" ref="E14" si="14">+E33/1000000</f>
        <v>0</v>
      </c>
      <c r="F14" s="20">
        <f t="shared" si="1"/>
        <v>0</v>
      </c>
      <c r="G14" s="24">
        <f t="shared" si="10"/>
        <v>0</v>
      </c>
      <c r="H14" s="20">
        <f t="shared" si="2"/>
        <v>0</v>
      </c>
      <c r="I14" s="24">
        <f t="shared" si="8"/>
        <v>461.32399510000005</v>
      </c>
      <c r="J14" s="20">
        <f t="shared" si="3"/>
        <v>84.23161029869064</v>
      </c>
      <c r="K14" s="25">
        <f t="shared" si="9"/>
        <v>461.32399510000005</v>
      </c>
      <c r="L14" s="20">
        <f t="shared" si="4"/>
        <v>84.23161029869064</v>
      </c>
      <c r="M14" s="24">
        <f t="shared" si="5"/>
        <v>86.361123899999939</v>
      </c>
      <c r="N14" s="36">
        <f t="shared" si="6"/>
        <v>438.14809519999994</v>
      </c>
      <c r="O14" s="36">
        <f t="shared" si="7"/>
        <v>492.91660709999996</v>
      </c>
    </row>
    <row r="15" spans="1:15" s="1" customFormat="1" ht="30.75" customHeight="1">
      <c r="A15" s="16">
        <v>10</v>
      </c>
      <c r="B15" s="17" t="s">
        <v>29</v>
      </c>
      <c r="C15" s="18" t="s">
        <v>30</v>
      </c>
      <c r="D15" s="24">
        <f t="shared" ref="D15:G17" si="15">+D34/1000000</f>
        <v>391.61301500000002</v>
      </c>
      <c r="E15" s="24">
        <f t="shared" ref="E15" si="16">+E34/1000000</f>
        <v>0</v>
      </c>
      <c r="F15" s="20">
        <f t="shared" si="1"/>
        <v>0</v>
      </c>
      <c r="G15" s="24">
        <f t="shared" si="15"/>
        <v>0</v>
      </c>
      <c r="H15" s="20">
        <f t="shared" si="2"/>
        <v>0</v>
      </c>
      <c r="I15" s="24">
        <f t="shared" si="8"/>
        <v>319.12742186000003</v>
      </c>
      <c r="J15" s="20">
        <f t="shared" si="3"/>
        <v>81.49050456354216</v>
      </c>
      <c r="K15" s="25">
        <f t="shared" si="9"/>
        <v>319.12742186000003</v>
      </c>
      <c r="L15" s="20">
        <f t="shared" si="4"/>
        <v>81.49050456354216</v>
      </c>
      <c r="M15" s="24">
        <f t="shared" si="5"/>
        <v>72.485593139999992</v>
      </c>
      <c r="N15" s="36">
        <f t="shared" si="6"/>
        <v>313.290412</v>
      </c>
      <c r="O15" s="36">
        <f t="shared" si="7"/>
        <v>352.45171350000004</v>
      </c>
    </row>
    <row r="16" spans="1:15" s="1" customFormat="1" ht="30.75" customHeight="1">
      <c r="A16" s="16">
        <v>11</v>
      </c>
      <c r="B16" s="17" t="s">
        <v>31</v>
      </c>
      <c r="C16" s="21" t="s">
        <v>32</v>
      </c>
      <c r="D16" s="24">
        <f>+D35/1000000</f>
        <v>453.87975499999999</v>
      </c>
      <c r="E16" s="24">
        <f t="shared" ref="E16" si="17">+E35/1000000</f>
        <v>0</v>
      </c>
      <c r="F16" s="20">
        <f t="shared" si="1"/>
        <v>0</v>
      </c>
      <c r="G16" s="24">
        <f t="shared" si="15"/>
        <v>0</v>
      </c>
      <c r="H16" s="20">
        <f t="shared" si="2"/>
        <v>0</v>
      </c>
      <c r="I16" s="24">
        <f>+I35/1000000</f>
        <v>355.29809138999997</v>
      </c>
      <c r="J16" s="20">
        <f t="shared" si="3"/>
        <v>78.280224547578683</v>
      </c>
      <c r="K16" s="25">
        <f>+K35/1000000</f>
        <v>355.29809138999997</v>
      </c>
      <c r="L16" s="20">
        <f t="shared" si="4"/>
        <v>78.280224547578683</v>
      </c>
      <c r="M16" s="24">
        <f t="shared" si="5"/>
        <v>98.581663610000021</v>
      </c>
      <c r="N16" s="36">
        <f t="shared" si="6"/>
        <v>363.10380400000003</v>
      </c>
      <c r="O16" s="36">
        <f t="shared" si="7"/>
        <v>408.49177949999995</v>
      </c>
    </row>
    <row r="17" spans="1:15" s="1" customFormat="1" ht="30.75" customHeight="1">
      <c r="A17" s="16">
        <v>12</v>
      </c>
      <c r="B17" s="17" t="s">
        <v>33</v>
      </c>
      <c r="C17" s="18" t="s">
        <v>34</v>
      </c>
      <c r="D17" s="24">
        <f>+D36/1000000</f>
        <v>609.90555400000005</v>
      </c>
      <c r="E17" s="24">
        <f t="shared" ref="E17" si="18">+E36/1000000</f>
        <v>0</v>
      </c>
      <c r="F17" s="20">
        <f t="shared" si="1"/>
        <v>0</v>
      </c>
      <c r="G17" s="24">
        <f t="shared" si="15"/>
        <v>0</v>
      </c>
      <c r="H17" s="20">
        <f t="shared" si="2"/>
        <v>0</v>
      </c>
      <c r="I17" s="24">
        <f>+I36/1000000</f>
        <v>507.13184913999999</v>
      </c>
      <c r="J17" s="20">
        <f t="shared" si="3"/>
        <v>83.149242667824581</v>
      </c>
      <c r="K17" s="25">
        <f>+K36/1000000</f>
        <v>507.13184913999999</v>
      </c>
      <c r="L17" s="20">
        <f t="shared" si="4"/>
        <v>83.149242667824581</v>
      </c>
      <c r="M17" s="24">
        <f t="shared" si="5"/>
        <v>102.77370486000007</v>
      </c>
      <c r="N17" s="36">
        <f t="shared" si="6"/>
        <v>487.92444320000004</v>
      </c>
      <c r="O17" s="36">
        <f t="shared" si="7"/>
        <v>548.91499859999999</v>
      </c>
    </row>
    <row r="18" spans="1:15" s="4" customFormat="1" ht="30.75" customHeight="1">
      <c r="A18" s="107" t="s">
        <v>36</v>
      </c>
      <c r="B18" s="108"/>
      <c r="C18" s="19"/>
      <c r="D18" s="28">
        <f>SUM(D6:D17)</f>
        <v>5476.2011546799995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4421.6220512600003</v>
      </c>
      <c r="J18" s="27">
        <f>IF(I18=0,0,I18/$D18*100)</f>
        <v>80.742506098068574</v>
      </c>
      <c r="K18" s="28">
        <f>SUM(K6:K17)</f>
        <v>4421.6220512600003</v>
      </c>
      <c r="L18" s="27">
        <f>IF(K18=0,0,K18/$D18*100)</f>
        <v>80.742506098068574</v>
      </c>
      <c r="M18" s="28">
        <f>SUM(M6:M17)</f>
        <v>1054.5791034200006</v>
      </c>
      <c r="N18" s="28">
        <f>SUM(N6:N17)</f>
        <v>4380.960923744</v>
      </c>
      <c r="O18" s="28">
        <f>SUM(O6:O17)</f>
        <v>4928.5810392120002</v>
      </c>
    </row>
    <row r="19" spans="1:15" ht="21.75" hidden="1">
      <c r="F19" s="20"/>
      <c r="H19" s="20"/>
    </row>
    <row r="20" spans="1:15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(ไม่มี เบิกแทนกัน)  (งบดำเนินงาน)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s="1" customFormat="1" ht="30.75" customHeight="1">
      <c r="A21" s="102" t="str">
        <f>A2</f>
        <v xml:space="preserve">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23" t="s">
        <v>38</v>
      </c>
      <c r="N21" s="23"/>
      <c r="O21" s="23" t="s">
        <v>38</v>
      </c>
    </row>
    <row r="22" spans="1:15" s="4" customFormat="1" ht="30.75" customHeight="1">
      <c r="A22" s="58" t="s">
        <v>440</v>
      </c>
      <c r="B22" s="2" t="s">
        <v>0</v>
      </c>
      <c r="C22" s="2"/>
      <c r="D22" s="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3" t="s">
        <v>4</v>
      </c>
      <c r="N22" s="31" t="s">
        <v>39</v>
      </c>
      <c r="O22" s="34" t="s">
        <v>39</v>
      </c>
    </row>
    <row r="23" spans="1:15" s="4" customFormat="1" ht="25.5" customHeight="1">
      <c r="A23" s="59" t="s">
        <v>7</v>
      </c>
      <c r="B23" s="5"/>
      <c r="C23" s="5"/>
      <c r="D23" s="6"/>
      <c r="E23" s="7" t="s">
        <v>5</v>
      </c>
      <c r="F23" s="7" t="s">
        <v>6</v>
      </c>
      <c r="G23" s="7" t="s">
        <v>5</v>
      </c>
      <c r="H23" s="7" t="s">
        <v>6</v>
      </c>
      <c r="I23" s="6" t="s">
        <v>5</v>
      </c>
      <c r="J23" s="6" t="s">
        <v>6</v>
      </c>
      <c r="K23" s="8" t="s">
        <v>5</v>
      </c>
      <c r="L23" s="9" t="s">
        <v>6</v>
      </c>
      <c r="M23" s="6"/>
      <c r="N23" s="33" t="s">
        <v>40</v>
      </c>
      <c r="O23" s="33" t="s">
        <v>40</v>
      </c>
    </row>
    <row r="24" spans="1:15" s="4" customFormat="1" ht="21.75">
      <c r="A24" s="60" t="s">
        <v>456</v>
      </c>
      <c r="B24" s="10"/>
      <c r="C24" s="10"/>
      <c r="D24" s="11" t="s">
        <v>8</v>
      </c>
      <c r="E24" s="12" t="s">
        <v>9</v>
      </c>
      <c r="F24" s="12"/>
      <c r="G24" s="12" t="s">
        <v>10</v>
      </c>
      <c r="H24" s="12"/>
      <c r="I24" s="13" t="s">
        <v>458</v>
      </c>
      <c r="J24" s="13"/>
      <c r="K24" s="14" t="s">
        <v>461</v>
      </c>
      <c r="L24" s="15"/>
      <c r="M24" s="13" t="s">
        <v>460</v>
      </c>
      <c r="N24" s="32" t="s">
        <v>42</v>
      </c>
      <c r="O24" s="32" t="s">
        <v>41</v>
      </c>
    </row>
    <row r="25" spans="1:15" s="1" customFormat="1" ht="30.75" customHeight="1">
      <c r="A25" s="16">
        <v>1</v>
      </c>
      <c r="B25" s="17" t="s">
        <v>11</v>
      </c>
      <c r="C25" s="18" t="s">
        <v>12</v>
      </c>
      <c r="D25" s="26">
        <f>'งบดำเนินงาน (ภูมิภาค)'!E6</f>
        <v>605463606</v>
      </c>
      <c r="E25" s="26">
        <f>'งบดำเนินงาน (ภูมิภาค)'!F6</f>
        <v>0</v>
      </c>
      <c r="F25" s="20">
        <f t="shared" ref="F25:F36" si="19">IF(E25=0,0,E25/$D25*100)</f>
        <v>0</v>
      </c>
      <c r="G25" s="26">
        <f>'งบดำเนินงาน (ภูมิภาค)'!H6</f>
        <v>0</v>
      </c>
      <c r="H25" s="20">
        <f t="shared" ref="H25:H36" si="20">IF(G25=0,0,G25/$D25*100)</f>
        <v>0</v>
      </c>
      <c r="I25" s="26">
        <f>'งบดำเนินงาน (ภูมิภาค)'!J6</f>
        <v>488586330.05999994</v>
      </c>
      <c r="J25" s="20">
        <f t="shared" ref="J25:J36" si="21">IF(I25=0,0,I25/$D25*100)</f>
        <v>80.696234293560494</v>
      </c>
      <c r="K25" s="26">
        <f>E25+G25+I25</f>
        <v>488586330.05999994</v>
      </c>
      <c r="L25" s="20">
        <f t="shared" ref="L25:L36" si="22">IF(K25=0,0,K25/$D25*100)</f>
        <v>80.696234293560494</v>
      </c>
      <c r="M25" s="26">
        <f>D25-E25-G25-I25</f>
        <v>116877275.94000006</v>
      </c>
      <c r="N25" s="35">
        <f>D25*80/100</f>
        <v>484370884.80000001</v>
      </c>
      <c r="O25" s="35">
        <f>D25*90/100</f>
        <v>544917245.39999998</v>
      </c>
    </row>
    <row r="26" spans="1:15" s="1" customFormat="1" ht="30.75" customHeight="1">
      <c r="A26" s="16">
        <v>2</v>
      </c>
      <c r="B26" s="17" t="s">
        <v>27</v>
      </c>
      <c r="C26" s="18" t="s">
        <v>28</v>
      </c>
      <c r="D26" s="26">
        <f>'งบดำเนินงาน (ภูมิภาค)'!E28</f>
        <v>346762526.68000001</v>
      </c>
      <c r="E26" s="26">
        <f>'งบดำเนินงาน (ภูมิภาค)'!F28</f>
        <v>0</v>
      </c>
      <c r="F26" s="20">
        <f t="shared" si="19"/>
        <v>0</v>
      </c>
      <c r="G26" s="26">
        <f>'งบดำเนินงาน (ภูมิภาค)'!H28</f>
        <v>0</v>
      </c>
      <c r="H26" s="20">
        <f t="shared" si="20"/>
        <v>0</v>
      </c>
      <c r="I26" s="26">
        <f>'งบดำเนินงาน (ภูมิภาค)'!J28</f>
        <v>286464527.65999997</v>
      </c>
      <c r="J26" s="20">
        <f t="shared" si="21"/>
        <v>82.611154787309431</v>
      </c>
      <c r="K26" s="26">
        <f t="shared" ref="K26:K36" si="23">E26+G26+I26</f>
        <v>286464527.65999997</v>
      </c>
      <c r="L26" s="20">
        <f t="shared" si="22"/>
        <v>82.611154787309431</v>
      </c>
      <c r="M26" s="26">
        <f t="shared" ref="M26:M36" si="24">D26-E26-G26-I26</f>
        <v>60297999.020000041</v>
      </c>
      <c r="N26" s="35">
        <f t="shared" ref="N26:N36" si="25">D26*80/100</f>
        <v>277410021.34400004</v>
      </c>
      <c r="O26" s="35">
        <f t="shared" ref="O26:O36" si="26">D26*90/100</f>
        <v>312086274.01200002</v>
      </c>
    </row>
    <row r="27" spans="1:15" s="1" customFormat="1" ht="30.75" customHeight="1">
      <c r="A27" s="16">
        <v>3</v>
      </c>
      <c r="B27" s="17" t="s">
        <v>25</v>
      </c>
      <c r="C27" s="18" t="s">
        <v>26</v>
      </c>
      <c r="D27" s="26">
        <f>'งบดำเนินงาน (ภูมิภาค)'!E44</f>
        <v>257832327</v>
      </c>
      <c r="E27" s="26">
        <f>'งบดำเนินงาน (ภูมิภาค)'!F44</f>
        <v>0</v>
      </c>
      <c r="F27" s="20">
        <f t="shared" si="19"/>
        <v>0</v>
      </c>
      <c r="G27" s="26">
        <f>'งบดำเนินงาน (ภูมิภาค)'!H44</f>
        <v>0</v>
      </c>
      <c r="H27" s="20">
        <f t="shared" si="20"/>
        <v>0</v>
      </c>
      <c r="I27" s="26">
        <f>'งบดำเนินงาน (ภูมิภาค)'!J44</f>
        <v>207624768.36000001</v>
      </c>
      <c r="J27" s="20">
        <f t="shared" si="21"/>
        <v>80.527050574228426</v>
      </c>
      <c r="K27" s="26">
        <f t="shared" si="23"/>
        <v>207624768.36000001</v>
      </c>
      <c r="L27" s="20">
        <f t="shared" si="22"/>
        <v>80.527050574228426</v>
      </c>
      <c r="M27" s="26">
        <f t="shared" si="24"/>
        <v>50207558.639999986</v>
      </c>
      <c r="N27" s="35">
        <f t="shared" si="25"/>
        <v>206265861.59999999</v>
      </c>
      <c r="O27" s="35">
        <f t="shared" si="26"/>
        <v>232049094.30000001</v>
      </c>
    </row>
    <row r="28" spans="1:15" s="1" customFormat="1" ht="30.75" customHeight="1">
      <c r="A28" s="16">
        <v>4</v>
      </c>
      <c r="B28" s="17" t="s">
        <v>33</v>
      </c>
      <c r="C28" s="18" t="s">
        <v>34</v>
      </c>
      <c r="D28" s="26">
        <f>'งบดำเนินงาน (ภูมิภาค)'!E56</f>
        <v>422683891</v>
      </c>
      <c r="E28" s="26">
        <f>'งบดำเนินงาน (ภูมิภาค)'!F56</f>
        <v>0</v>
      </c>
      <c r="F28" s="20">
        <f t="shared" si="19"/>
        <v>0</v>
      </c>
      <c r="G28" s="26">
        <f>'งบดำเนินงาน (ภูมิภาค)'!H56</f>
        <v>0</v>
      </c>
      <c r="H28" s="20">
        <f t="shared" si="20"/>
        <v>0</v>
      </c>
      <c r="I28" s="26">
        <f>'งบดำเนินงาน (ภูมิภาค)'!J56</f>
        <v>335687318.50999993</v>
      </c>
      <c r="J28" s="20">
        <f t="shared" si="21"/>
        <v>79.418053457353054</v>
      </c>
      <c r="K28" s="26">
        <f t="shared" si="23"/>
        <v>335687318.50999993</v>
      </c>
      <c r="L28" s="20">
        <f t="shared" si="22"/>
        <v>79.418053457353054</v>
      </c>
      <c r="M28" s="26">
        <f t="shared" si="24"/>
        <v>86996572.490000069</v>
      </c>
      <c r="N28" s="35">
        <f t="shared" si="25"/>
        <v>338147112.80000001</v>
      </c>
      <c r="O28" s="35">
        <f t="shared" si="26"/>
        <v>380415501.89999998</v>
      </c>
    </row>
    <row r="29" spans="1:15" s="1" customFormat="1" ht="30.75" customHeight="1">
      <c r="A29" s="16">
        <v>5</v>
      </c>
      <c r="B29" s="17" t="s">
        <v>13</v>
      </c>
      <c r="C29" s="18" t="s">
        <v>14</v>
      </c>
      <c r="D29" s="26">
        <f>'งบดำเนินงาน (ภูมิภาค)'!E79</f>
        <v>483044183</v>
      </c>
      <c r="E29" s="26">
        <f>'งบดำเนินงาน (ภูมิภาค)'!F79</f>
        <v>0</v>
      </c>
      <c r="F29" s="20">
        <f t="shared" si="19"/>
        <v>0</v>
      </c>
      <c r="G29" s="26">
        <f>'งบดำเนินงาน (ภูมิภาค)'!H79</f>
        <v>0</v>
      </c>
      <c r="H29" s="20">
        <f t="shared" si="20"/>
        <v>0</v>
      </c>
      <c r="I29" s="26">
        <f>'งบดำเนินงาน (ภูมิภาค)'!J79</f>
        <v>396929948.41999996</v>
      </c>
      <c r="J29" s="20">
        <f t="shared" si="21"/>
        <v>82.172596708405038</v>
      </c>
      <c r="K29" s="26">
        <f t="shared" si="23"/>
        <v>396929948.41999996</v>
      </c>
      <c r="L29" s="20">
        <f t="shared" si="22"/>
        <v>82.172596708405038</v>
      </c>
      <c r="M29" s="26">
        <f t="shared" si="24"/>
        <v>86114234.580000043</v>
      </c>
      <c r="N29" s="35">
        <f t="shared" si="25"/>
        <v>386435346.39999998</v>
      </c>
      <c r="O29" s="35">
        <f t="shared" si="26"/>
        <v>434739764.69999999</v>
      </c>
    </row>
    <row r="30" spans="1:15" s="1" customFormat="1" ht="30.75" customHeight="1">
      <c r="A30" s="16">
        <v>6</v>
      </c>
      <c r="B30" s="17" t="s">
        <v>17</v>
      </c>
      <c r="C30" s="18" t="s">
        <v>18</v>
      </c>
      <c r="D30" s="26">
        <f>'งบดำเนินงาน (ภูมิภาค)'!E105</f>
        <v>512555880</v>
      </c>
      <c r="E30" s="26">
        <f>'งบดำเนินงาน (ภูมิภาค)'!F105</f>
        <v>0</v>
      </c>
      <c r="F30" s="20">
        <f t="shared" si="19"/>
        <v>0</v>
      </c>
      <c r="G30" s="26">
        <f>'งบดำเนินงาน (ภูมิภาค)'!H105</f>
        <v>0</v>
      </c>
      <c r="H30" s="20">
        <f t="shared" si="20"/>
        <v>0</v>
      </c>
      <c r="I30" s="26">
        <f>'งบดำเนินงาน (ภูมิภาค)'!J105</f>
        <v>403759145.65999991</v>
      </c>
      <c r="J30" s="20">
        <f t="shared" si="21"/>
        <v>78.773683302589347</v>
      </c>
      <c r="K30" s="26">
        <f t="shared" si="23"/>
        <v>403759145.65999991</v>
      </c>
      <c r="L30" s="20">
        <f t="shared" si="22"/>
        <v>78.773683302589347</v>
      </c>
      <c r="M30" s="26">
        <f t="shared" si="24"/>
        <v>108796734.34000009</v>
      </c>
      <c r="N30" s="35">
        <f t="shared" si="25"/>
        <v>410044704</v>
      </c>
      <c r="O30" s="35">
        <f t="shared" si="26"/>
        <v>461300292</v>
      </c>
    </row>
    <row r="31" spans="1:15" s="1" customFormat="1" ht="30.75" customHeight="1">
      <c r="A31" s="16">
        <v>7</v>
      </c>
      <c r="B31" s="17" t="s">
        <v>15</v>
      </c>
      <c r="C31" s="18" t="s">
        <v>16</v>
      </c>
      <c r="D31" s="26">
        <f>'งบดำเนินงาน (ภูมิภาค)'!E130</f>
        <v>388083685</v>
      </c>
      <c r="E31" s="26">
        <f>'งบดำเนินงาน (ภูมิภาค)'!F130</f>
        <v>0</v>
      </c>
      <c r="F31" s="20">
        <f t="shared" si="19"/>
        <v>0</v>
      </c>
      <c r="G31" s="26">
        <f>'งบดำเนินงาน (ภูมิภาค)'!H130</f>
        <v>0</v>
      </c>
      <c r="H31" s="20">
        <f t="shared" si="20"/>
        <v>0</v>
      </c>
      <c r="I31" s="26">
        <f>'งบดำเนินงาน (ภูมิภาค)'!J130</f>
        <v>307600675.53999996</v>
      </c>
      <c r="J31" s="20">
        <f t="shared" si="21"/>
        <v>79.261429281676698</v>
      </c>
      <c r="K31" s="26">
        <f t="shared" si="23"/>
        <v>307600675.53999996</v>
      </c>
      <c r="L31" s="20">
        <f t="shared" si="22"/>
        <v>79.261429281676698</v>
      </c>
      <c r="M31" s="26">
        <f t="shared" si="24"/>
        <v>80483009.460000038</v>
      </c>
      <c r="N31" s="35">
        <f t="shared" si="25"/>
        <v>310466948</v>
      </c>
      <c r="O31" s="35">
        <f t="shared" si="26"/>
        <v>349275316.5</v>
      </c>
    </row>
    <row r="32" spans="1:15" s="1" customFormat="1" ht="30.75" customHeight="1">
      <c r="A32" s="16">
        <v>8</v>
      </c>
      <c r="B32" s="17" t="s">
        <v>19</v>
      </c>
      <c r="C32" s="18" t="s">
        <v>20</v>
      </c>
      <c r="D32" s="26">
        <f>'งบดำเนินงาน (ภูมิภาค)'!E143</f>
        <v>456691613</v>
      </c>
      <c r="E32" s="26">
        <f>'งบดำเนินงาน (ภูมิภาค)'!F143</f>
        <v>0</v>
      </c>
      <c r="F32" s="20">
        <f t="shared" si="19"/>
        <v>0</v>
      </c>
      <c r="G32" s="26">
        <f>'งบดำเนินงาน (ภูมิภาค)'!H143</f>
        <v>0</v>
      </c>
      <c r="H32" s="20">
        <f t="shared" si="20"/>
        <v>0</v>
      </c>
      <c r="I32" s="26">
        <f>'งบดำเนินงาน (ภูมิภาค)'!J143</f>
        <v>352087979.55999994</v>
      </c>
      <c r="J32" s="20">
        <f t="shared" si="21"/>
        <v>77.09534607985016</v>
      </c>
      <c r="K32" s="26">
        <f t="shared" si="23"/>
        <v>352087979.55999994</v>
      </c>
      <c r="L32" s="20">
        <f t="shared" si="22"/>
        <v>77.09534607985016</v>
      </c>
      <c r="M32" s="26">
        <f t="shared" si="24"/>
        <v>104603633.44000006</v>
      </c>
      <c r="N32" s="35">
        <f t="shared" si="25"/>
        <v>365353290.39999998</v>
      </c>
      <c r="O32" s="35">
        <f t="shared" si="26"/>
        <v>411022451.69999999</v>
      </c>
    </row>
    <row r="33" spans="1:15" s="1" customFormat="1" ht="30.75" customHeight="1">
      <c r="A33" s="16">
        <v>9</v>
      </c>
      <c r="B33" s="17" t="s">
        <v>29</v>
      </c>
      <c r="C33" s="18" t="s">
        <v>30</v>
      </c>
      <c r="D33" s="26">
        <f>'งบดำเนินงาน (ภูมิภาค)'!E163</f>
        <v>547685119</v>
      </c>
      <c r="E33" s="26">
        <f>'งบดำเนินงาน (ภูมิภาค)'!F163</f>
        <v>0</v>
      </c>
      <c r="F33" s="20">
        <f t="shared" si="19"/>
        <v>0</v>
      </c>
      <c r="G33" s="26">
        <f>'งบดำเนินงาน (ภูมิภาค)'!H163</f>
        <v>0</v>
      </c>
      <c r="H33" s="20">
        <f t="shared" si="20"/>
        <v>0</v>
      </c>
      <c r="I33" s="26">
        <f>'งบดำเนินงาน (ภูมิภาค)'!J163</f>
        <v>461323995.10000002</v>
      </c>
      <c r="J33" s="20">
        <f t="shared" si="21"/>
        <v>84.231610298690626</v>
      </c>
      <c r="K33" s="26">
        <f t="shared" si="23"/>
        <v>461323995.10000002</v>
      </c>
      <c r="L33" s="20">
        <f t="shared" si="22"/>
        <v>84.231610298690626</v>
      </c>
      <c r="M33" s="26">
        <f t="shared" si="24"/>
        <v>86361123.899999976</v>
      </c>
      <c r="N33" s="35">
        <f t="shared" si="25"/>
        <v>438148095.19999999</v>
      </c>
      <c r="O33" s="35">
        <f t="shared" si="26"/>
        <v>492916607.10000002</v>
      </c>
    </row>
    <row r="34" spans="1:15" s="1" customFormat="1" ht="30.75" customHeight="1">
      <c r="A34" s="16">
        <v>10</v>
      </c>
      <c r="B34" s="17" t="s">
        <v>31</v>
      </c>
      <c r="C34" s="21" t="s">
        <v>32</v>
      </c>
      <c r="D34" s="26">
        <f>'งบดำเนินงาน (ภูมิภาค)'!E183</f>
        <v>391613015</v>
      </c>
      <c r="E34" s="26">
        <f>'งบดำเนินงาน (ภูมิภาค)'!F183</f>
        <v>0</v>
      </c>
      <c r="F34" s="20">
        <f t="shared" si="19"/>
        <v>0</v>
      </c>
      <c r="G34" s="26">
        <f>'งบดำเนินงาน (ภูมิภาค)'!H183</f>
        <v>0</v>
      </c>
      <c r="H34" s="20">
        <f t="shared" si="20"/>
        <v>0</v>
      </c>
      <c r="I34" s="26">
        <f>'งบดำเนินงาน (ภูมิภาค)'!J183</f>
        <v>319127421.86000001</v>
      </c>
      <c r="J34" s="20">
        <f t="shared" si="21"/>
        <v>81.49050456354216</v>
      </c>
      <c r="K34" s="26">
        <f t="shared" si="23"/>
        <v>319127421.86000001</v>
      </c>
      <c r="L34" s="20">
        <f t="shared" si="22"/>
        <v>81.49050456354216</v>
      </c>
      <c r="M34" s="26">
        <f t="shared" si="24"/>
        <v>72485593.139999986</v>
      </c>
      <c r="N34" s="35">
        <f t="shared" si="25"/>
        <v>313290412</v>
      </c>
      <c r="O34" s="35">
        <f t="shared" si="26"/>
        <v>352451713.5</v>
      </c>
    </row>
    <row r="35" spans="1:15" s="1" customFormat="1" ht="30.75" customHeight="1">
      <c r="A35" s="16">
        <v>11</v>
      </c>
      <c r="B35" s="17" t="s">
        <v>21</v>
      </c>
      <c r="C35" s="18" t="s">
        <v>22</v>
      </c>
      <c r="D35" s="26">
        <f>'งบดำเนินงาน (ภูมิภาค)'!E199</f>
        <v>453879755</v>
      </c>
      <c r="E35" s="26">
        <f>'งบดำเนินงาน (ภูมิภาค)'!F199</f>
        <v>0</v>
      </c>
      <c r="F35" s="20">
        <f t="shared" si="19"/>
        <v>0</v>
      </c>
      <c r="G35" s="26">
        <f>'งบดำเนินงาน (ภูมิภาค)'!H199</f>
        <v>0</v>
      </c>
      <c r="H35" s="20">
        <f t="shared" si="20"/>
        <v>0</v>
      </c>
      <c r="I35" s="26">
        <f>'งบดำเนินงาน (ภูมิภาค)'!J199</f>
        <v>355298091.38999999</v>
      </c>
      <c r="J35" s="20">
        <f t="shared" si="21"/>
        <v>78.280224547578683</v>
      </c>
      <c r="K35" s="26">
        <f t="shared" si="23"/>
        <v>355298091.38999999</v>
      </c>
      <c r="L35" s="20">
        <f t="shared" si="22"/>
        <v>78.280224547578683</v>
      </c>
      <c r="M35" s="26">
        <f t="shared" si="24"/>
        <v>98581663.610000014</v>
      </c>
      <c r="N35" s="35">
        <f t="shared" si="25"/>
        <v>363103804</v>
      </c>
      <c r="O35" s="35">
        <f t="shared" si="26"/>
        <v>408491779.5</v>
      </c>
    </row>
    <row r="36" spans="1:15" s="1" customFormat="1" ht="30.75" customHeight="1">
      <c r="A36" s="16">
        <v>12</v>
      </c>
      <c r="B36" s="17" t="s">
        <v>23</v>
      </c>
      <c r="C36" s="18" t="s">
        <v>24</v>
      </c>
      <c r="D36" s="26">
        <f>'งบดำเนินงาน (ภูมิภาค)'!E223</f>
        <v>609905554</v>
      </c>
      <c r="E36" s="26">
        <f>'งบดำเนินงาน (ภูมิภาค)'!F223</f>
        <v>0</v>
      </c>
      <c r="F36" s="20">
        <f t="shared" si="19"/>
        <v>0</v>
      </c>
      <c r="G36" s="26">
        <f>'งบดำเนินงาน (ภูมิภาค)'!H223</f>
        <v>0</v>
      </c>
      <c r="H36" s="20">
        <f t="shared" si="20"/>
        <v>0</v>
      </c>
      <c r="I36" s="26">
        <f>'งบดำเนินงาน (ภูมิภาค)'!J223</f>
        <v>507131849.13999999</v>
      </c>
      <c r="J36" s="20">
        <f t="shared" si="21"/>
        <v>83.149242667824595</v>
      </c>
      <c r="K36" s="26">
        <f t="shared" si="23"/>
        <v>507131849.13999999</v>
      </c>
      <c r="L36" s="20">
        <f t="shared" si="22"/>
        <v>83.149242667824595</v>
      </c>
      <c r="M36" s="26">
        <f t="shared" si="24"/>
        <v>102773704.86000001</v>
      </c>
      <c r="N36" s="35">
        <f t="shared" si="25"/>
        <v>487924443.19999999</v>
      </c>
      <c r="O36" s="35">
        <f t="shared" si="26"/>
        <v>548914998.60000002</v>
      </c>
    </row>
    <row r="37" spans="1:15" s="4" customFormat="1" ht="30.75" customHeight="1">
      <c r="A37" s="99" t="s">
        <v>36</v>
      </c>
      <c r="B37" s="100"/>
      <c r="C37" s="22"/>
      <c r="D37" s="29">
        <f>SUM(D25:D36)</f>
        <v>5476201154.6800003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4421622051.2599993</v>
      </c>
      <c r="J37" s="30">
        <f>IF(I37=0,0,I37/$D37*100)</f>
        <v>80.742506098068546</v>
      </c>
      <c r="K37" s="29">
        <f>SUM(K25:K36)</f>
        <v>4421622051.2599993</v>
      </c>
      <c r="L37" s="30">
        <f>IF(K37=0,0,K37/$D37*100)</f>
        <v>80.742506098068546</v>
      </c>
      <c r="M37" s="29">
        <f>SUM(M25:M36)</f>
        <v>1054579103.4200003</v>
      </c>
      <c r="N37" s="29">
        <f>SUM(N25:N36)</f>
        <v>4380960923.7440004</v>
      </c>
      <c r="O37" s="29">
        <f>SUM(O25:O36)</f>
        <v>4928581039.2119999</v>
      </c>
    </row>
  </sheetData>
  <mergeCells count="14">
    <mergeCell ref="A37:B37"/>
    <mergeCell ref="A1:O1"/>
    <mergeCell ref="A2:L2"/>
    <mergeCell ref="G3:H3"/>
    <mergeCell ref="I3:J3"/>
    <mergeCell ref="K3:L3"/>
    <mergeCell ref="A18:B18"/>
    <mergeCell ref="A20:O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59055118110236227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2">
    <tabColor rgb="FFCCFFFF"/>
  </sheetPr>
  <dimension ref="A1:AH255"/>
  <sheetViews>
    <sheetView zoomScaleSheetLayoutView="100" workbookViewId="0">
      <pane ySplit="5" topLeftCell="A6" activePane="bottomLeft" state="frozen"/>
      <selection sqref="A1:O1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605463606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488586330.05999994</v>
      </c>
      <c r="K6" s="65">
        <f>IF(J6=0,0,J6/$E6*100)</f>
        <v>80.696234293560494</v>
      </c>
      <c r="L6" s="64">
        <f>SUM(L7:L27)</f>
        <v>488586330.05999994</v>
      </c>
      <c r="M6" s="65">
        <f>IF(L6=0,0,L6/$E6*100)</f>
        <v>80.696234293560494</v>
      </c>
      <c r="N6" s="64">
        <f>SUM(N7:N27)</f>
        <v>116877275.93999998</v>
      </c>
      <c r="O6" s="66">
        <f>E6*80/100</f>
        <v>484370884.80000001</v>
      </c>
      <c r="P6" s="66">
        <f>E6*90/100</f>
        <v>544917245.39999998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87325613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77833022.560000002</v>
      </c>
      <c r="K7" s="73">
        <f t="shared" ref="K7:M27" si="2">IF(J7=0,0,J7/$E7*100)</f>
        <v>89.129660687294574</v>
      </c>
      <c r="L7" s="74">
        <f>F7+H7+J7</f>
        <v>77833022.560000002</v>
      </c>
      <c r="M7" s="73">
        <f t="shared" si="2"/>
        <v>89.129660687294574</v>
      </c>
      <c r="N7" s="74">
        <f t="shared" ref="N7:N27" si="3">E7-F7-H7-J7</f>
        <v>9492590.4399999976</v>
      </c>
      <c r="O7" s="75">
        <f t="shared" ref="O7:O27" si="4">E7*80/100</f>
        <v>69860490.400000006</v>
      </c>
      <c r="P7" s="75">
        <f t="shared" ref="P7:P27" si="5">E7*90/100</f>
        <v>78593051.700000003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6">SUM(Q7:T7)</f>
        <v>#REF!</v>
      </c>
      <c r="V7" s="79" t="e">
        <f t="shared" ref="V7:V65" si="7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39986273</v>
      </c>
      <c r="F8" s="72">
        <v>0</v>
      </c>
      <c r="G8" s="73">
        <f t="shared" ref="G8:G27" si="8">IF(F8=0,0,F8/$E8*100)</f>
        <v>0</v>
      </c>
      <c r="H8" s="72">
        <v>0</v>
      </c>
      <c r="I8" s="73">
        <f t="shared" ref="I8:I27" si="9">IF(H8=0,0,H8/$E8*100)</f>
        <v>0</v>
      </c>
      <c r="J8" s="72">
        <v>32463770.100000001</v>
      </c>
      <c r="K8" s="73">
        <f t="shared" ref="K8:K27" si="10">IF(J8=0,0,J8/$E8*100)</f>
        <v>81.187286697112285</v>
      </c>
      <c r="L8" s="74">
        <f t="shared" ref="L8:L27" si="11">F8+H8+J8</f>
        <v>32463770.100000001</v>
      </c>
      <c r="M8" s="73">
        <f t="shared" si="2"/>
        <v>81.187286697112285</v>
      </c>
      <c r="N8" s="74">
        <f t="shared" si="3"/>
        <v>7522502.8999999985</v>
      </c>
      <c r="O8" s="75">
        <f t="shared" si="4"/>
        <v>31989018.399999999</v>
      </c>
      <c r="P8" s="75">
        <f t="shared" si="5"/>
        <v>35987645.700000003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6"/>
        <v>#REF!</v>
      </c>
      <c r="V8" s="79" t="e">
        <f t="shared" si="7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30171583</v>
      </c>
      <c r="F9" s="72">
        <v>0</v>
      </c>
      <c r="G9" s="73">
        <f t="shared" si="8"/>
        <v>0</v>
      </c>
      <c r="H9" s="72">
        <v>0</v>
      </c>
      <c r="I9" s="73">
        <f t="shared" si="9"/>
        <v>0</v>
      </c>
      <c r="J9" s="72">
        <v>19647505.539999999</v>
      </c>
      <c r="K9" s="73">
        <f t="shared" si="10"/>
        <v>65.119239981541568</v>
      </c>
      <c r="L9" s="74">
        <f t="shared" si="11"/>
        <v>19647505.539999999</v>
      </c>
      <c r="M9" s="73">
        <f t="shared" si="2"/>
        <v>65.119239981541568</v>
      </c>
      <c r="N9" s="74">
        <f t="shared" si="3"/>
        <v>10524077.460000001</v>
      </c>
      <c r="O9" s="75">
        <f t="shared" si="4"/>
        <v>24137266.399999999</v>
      </c>
      <c r="P9" s="75">
        <f t="shared" si="5"/>
        <v>27154424.699999999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6"/>
        <v>#REF!</v>
      </c>
      <c r="V9" s="79" t="e">
        <f t="shared" si="7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18461032</v>
      </c>
      <c r="F10" s="72">
        <v>0</v>
      </c>
      <c r="G10" s="73">
        <f t="shared" si="8"/>
        <v>0</v>
      </c>
      <c r="H10" s="72">
        <v>0</v>
      </c>
      <c r="I10" s="73">
        <f t="shared" si="9"/>
        <v>0</v>
      </c>
      <c r="J10" s="72">
        <v>14467762.779999999</v>
      </c>
      <c r="K10" s="73">
        <f t="shared" si="10"/>
        <v>78.369198320007243</v>
      </c>
      <c r="L10" s="74">
        <f t="shared" si="11"/>
        <v>14467762.779999999</v>
      </c>
      <c r="M10" s="73">
        <f t="shared" si="2"/>
        <v>78.369198320007243</v>
      </c>
      <c r="N10" s="74">
        <f t="shared" si="3"/>
        <v>3993269.2200000007</v>
      </c>
      <c r="O10" s="75">
        <f t="shared" si="4"/>
        <v>14768825.6</v>
      </c>
      <c r="P10" s="75">
        <f t="shared" si="5"/>
        <v>16614928.800000001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6"/>
        <v>#REF!</v>
      </c>
      <c r="V10" s="79" t="e">
        <f t="shared" si="7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43030468</v>
      </c>
      <c r="F11" s="72">
        <v>0</v>
      </c>
      <c r="G11" s="73">
        <f t="shared" si="8"/>
        <v>0</v>
      </c>
      <c r="H11" s="72">
        <v>0</v>
      </c>
      <c r="I11" s="73">
        <f t="shared" si="9"/>
        <v>0</v>
      </c>
      <c r="J11" s="72">
        <v>37825149.549999997</v>
      </c>
      <c r="K11" s="73">
        <f t="shared" si="10"/>
        <v>87.903179556401739</v>
      </c>
      <c r="L11" s="74">
        <f t="shared" si="11"/>
        <v>37825149.549999997</v>
      </c>
      <c r="M11" s="73">
        <f t="shared" si="2"/>
        <v>87.903179556401739</v>
      </c>
      <c r="N11" s="74">
        <f t="shared" si="3"/>
        <v>5205318.450000003</v>
      </c>
      <c r="O11" s="75">
        <f t="shared" si="4"/>
        <v>34424374.399999999</v>
      </c>
      <c r="P11" s="75">
        <f t="shared" si="5"/>
        <v>38727421.200000003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6"/>
        <v>#REF!</v>
      </c>
      <c r="V11" s="79" t="e">
        <f t="shared" si="7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34473042</v>
      </c>
      <c r="F12" s="72">
        <v>0</v>
      </c>
      <c r="G12" s="73">
        <f t="shared" si="8"/>
        <v>0</v>
      </c>
      <c r="H12" s="72">
        <v>0</v>
      </c>
      <c r="I12" s="73">
        <f t="shared" si="9"/>
        <v>0</v>
      </c>
      <c r="J12" s="72">
        <v>31144936.879999999</v>
      </c>
      <c r="K12" s="73">
        <f t="shared" si="10"/>
        <v>90.345774765104863</v>
      </c>
      <c r="L12" s="74">
        <f t="shared" si="11"/>
        <v>31144936.879999999</v>
      </c>
      <c r="M12" s="73">
        <f t="shared" si="2"/>
        <v>90.345774765104863</v>
      </c>
      <c r="N12" s="74">
        <f t="shared" si="3"/>
        <v>3328105.120000001</v>
      </c>
      <c r="O12" s="75">
        <f t="shared" si="4"/>
        <v>27578433.600000001</v>
      </c>
      <c r="P12" s="75">
        <f t="shared" si="5"/>
        <v>31025737.800000001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6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28073622</v>
      </c>
      <c r="F13" s="72">
        <v>0</v>
      </c>
      <c r="G13" s="73">
        <f t="shared" si="8"/>
        <v>0</v>
      </c>
      <c r="H13" s="72">
        <v>0</v>
      </c>
      <c r="I13" s="73">
        <f t="shared" si="9"/>
        <v>0</v>
      </c>
      <c r="J13" s="72">
        <v>20921887.34</v>
      </c>
      <c r="K13" s="73">
        <f t="shared" si="10"/>
        <v>74.525073180795843</v>
      </c>
      <c r="L13" s="74">
        <f t="shared" si="11"/>
        <v>20921887.34</v>
      </c>
      <c r="M13" s="73">
        <f t="shared" si="2"/>
        <v>74.525073180795843</v>
      </c>
      <c r="N13" s="74">
        <f t="shared" si="3"/>
        <v>7151734.6600000001</v>
      </c>
      <c r="O13" s="75">
        <f t="shared" si="4"/>
        <v>22458897.600000001</v>
      </c>
      <c r="P13" s="75">
        <f t="shared" si="5"/>
        <v>25266259.800000001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6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22577567</v>
      </c>
      <c r="F14" s="72">
        <v>0</v>
      </c>
      <c r="G14" s="73">
        <f t="shared" si="8"/>
        <v>0</v>
      </c>
      <c r="H14" s="72">
        <v>0</v>
      </c>
      <c r="I14" s="73">
        <f t="shared" si="9"/>
        <v>0</v>
      </c>
      <c r="J14" s="72">
        <v>15973237.85</v>
      </c>
      <c r="K14" s="73">
        <f t="shared" si="10"/>
        <v>70.748269067256004</v>
      </c>
      <c r="L14" s="74">
        <f t="shared" si="11"/>
        <v>15973237.85</v>
      </c>
      <c r="M14" s="73">
        <f t="shared" si="2"/>
        <v>70.748269067256004</v>
      </c>
      <c r="N14" s="74">
        <f t="shared" si="3"/>
        <v>6604329.1500000004</v>
      </c>
      <c r="O14" s="75">
        <f t="shared" si="4"/>
        <v>18062053.600000001</v>
      </c>
      <c r="P14" s="75">
        <f t="shared" si="5"/>
        <v>20319810.300000001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6"/>
        <v>#REF!</v>
      </c>
      <c r="V14" s="79" t="e">
        <f t="shared" si="7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37963331</v>
      </c>
      <c r="F15" s="72">
        <v>0</v>
      </c>
      <c r="G15" s="73">
        <f t="shared" si="8"/>
        <v>0</v>
      </c>
      <c r="H15" s="72">
        <v>0</v>
      </c>
      <c r="I15" s="73">
        <f t="shared" si="9"/>
        <v>0</v>
      </c>
      <c r="J15" s="72">
        <v>27758022</v>
      </c>
      <c r="K15" s="73">
        <f t="shared" si="10"/>
        <v>73.11798324546389</v>
      </c>
      <c r="L15" s="74">
        <f t="shared" si="11"/>
        <v>27758022</v>
      </c>
      <c r="M15" s="73">
        <f t="shared" si="2"/>
        <v>73.11798324546389</v>
      </c>
      <c r="N15" s="74">
        <f t="shared" si="3"/>
        <v>10205309</v>
      </c>
      <c r="O15" s="75">
        <f t="shared" si="4"/>
        <v>30370664.800000001</v>
      </c>
      <c r="P15" s="75">
        <f t="shared" si="5"/>
        <v>34166997.899999999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6"/>
        <v>#REF!</v>
      </c>
      <c r="V15" s="79" t="e">
        <f t="shared" si="7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20609263</v>
      </c>
      <c r="F16" s="72">
        <v>0</v>
      </c>
      <c r="G16" s="73">
        <f t="shared" si="8"/>
        <v>0</v>
      </c>
      <c r="H16" s="72">
        <v>0</v>
      </c>
      <c r="I16" s="73">
        <f t="shared" si="9"/>
        <v>0</v>
      </c>
      <c r="J16" s="72">
        <v>16761003.09</v>
      </c>
      <c r="K16" s="73">
        <f t="shared" si="10"/>
        <v>81.327522920154877</v>
      </c>
      <c r="L16" s="74">
        <f t="shared" si="11"/>
        <v>16761003.09</v>
      </c>
      <c r="M16" s="73">
        <f t="shared" si="2"/>
        <v>81.327522920154877</v>
      </c>
      <c r="N16" s="74">
        <f t="shared" si="3"/>
        <v>3848259.91</v>
      </c>
      <c r="O16" s="75">
        <f t="shared" si="4"/>
        <v>16487410.4</v>
      </c>
      <c r="P16" s="75">
        <f t="shared" si="5"/>
        <v>18548336.699999999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6"/>
        <v>#REF!</v>
      </c>
      <c r="V16" s="79" t="e">
        <f t="shared" si="7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24288115</v>
      </c>
      <c r="F17" s="72">
        <v>0</v>
      </c>
      <c r="G17" s="73">
        <f t="shared" si="8"/>
        <v>0</v>
      </c>
      <c r="H17" s="72">
        <v>0</v>
      </c>
      <c r="I17" s="73">
        <f t="shared" si="9"/>
        <v>0</v>
      </c>
      <c r="J17" s="72">
        <v>20247658.899999999</v>
      </c>
      <c r="K17" s="73">
        <f t="shared" si="10"/>
        <v>83.364472294371126</v>
      </c>
      <c r="L17" s="74">
        <f t="shared" si="11"/>
        <v>20247658.899999999</v>
      </c>
      <c r="M17" s="73">
        <f t="shared" si="2"/>
        <v>83.364472294371126</v>
      </c>
      <c r="N17" s="74">
        <f t="shared" si="3"/>
        <v>4040456.1000000015</v>
      </c>
      <c r="O17" s="75">
        <f t="shared" si="4"/>
        <v>19430492</v>
      </c>
      <c r="P17" s="75">
        <f t="shared" si="5"/>
        <v>21859303.5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6"/>
        <v>#REF!</v>
      </c>
      <c r="V17" s="79" t="e">
        <f t="shared" si="7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20498815</v>
      </c>
      <c r="F18" s="72">
        <v>0</v>
      </c>
      <c r="G18" s="73">
        <f t="shared" si="8"/>
        <v>0</v>
      </c>
      <c r="H18" s="72">
        <v>0</v>
      </c>
      <c r="I18" s="73">
        <f t="shared" si="9"/>
        <v>0</v>
      </c>
      <c r="J18" s="72">
        <v>13680246.4</v>
      </c>
      <c r="K18" s="73">
        <f t="shared" si="10"/>
        <v>66.736766978969271</v>
      </c>
      <c r="L18" s="74">
        <f t="shared" si="11"/>
        <v>13680246.4</v>
      </c>
      <c r="M18" s="73">
        <f t="shared" si="2"/>
        <v>66.736766978969271</v>
      </c>
      <c r="N18" s="74">
        <f t="shared" si="3"/>
        <v>6818568.5999999996</v>
      </c>
      <c r="O18" s="75">
        <f t="shared" si="4"/>
        <v>16399052</v>
      </c>
      <c r="P18" s="75">
        <f t="shared" si="5"/>
        <v>18448933.5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6"/>
        <v>#REF!</v>
      </c>
      <c r="V18" s="79" t="e">
        <f t="shared" si="7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10486558</v>
      </c>
      <c r="F19" s="72">
        <v>0</v>
      </c>
      <c r="G19" s="73">
        <f t="shared" si="8"/>
        <v>0</v>
      </c>
      <c r="H19" s="72">
        <v>0</v>
      </c>
      <c r="I19" s="73">
        <f t="shared" si="9"/>
        <v>0</v>
      </c>
      <c r="J19" s="72">
        <v>9453670</v>
      </c>
      <c r="K19" s="73">
        <f t="shared" si="10"/>
        <v>90.150362015830169</v>
      </c>
      <c r="L19" s="74">
        <f t="shared" si="11"/>
        <v>9453670</v>
      </c>
      <c r="M19" s="73">
        <f t="shared" si="2"/>
        <v>90.150362015830169</v>
      </c>
      <c r="N19" s="74">
        <f t="shared" si="3"/>
        <v>1032888</v>
      </c>
      <c r="O19" s="75">
        <f t="shared" si="4"/>
        <v>8389246.4000000004</v>
      </c>
      <c r="P19" s="75">
        <f t="shared" si="5"/>
        <v>9437902.1999999993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6"/>
        <v>#REF!</v>
      </c>
      <c r="V19" s="79" t="e">
        <f t="shared" si="7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68750899</v>
      </c>
      <c r="F20" s="72">
        <v>0</v>
      </c>
      <c r="G20" s="73">
        <f t="shared" si="8"/>
        <v>0</v>
      </c>
      <c r="H20" s="72">
        <v>0</v>
      </c>
      <c r="I20" s="73">
        <f t="shared" si="9"/>
        <v>0</v>
      </c>
      <c r="J20" s="72">
        <v>53246539.450000003</v>
      </c>
      <c r="K20" s="73">
        <f t="shared" si="10"/>
        <v>77.44849918253432</v>
      </c>
      <c r="L20" s="74">
        <f t="shared" si="11"/>
        <v>53246539.450000003</v>
      </c>
      <c r="M20" s="73">
        <f t="shared" si="2"/>
        <v>77.44849918253432</v>
      </c>
      <c r="N20" s="74">
        <f t="shared" si="3"/>
        <v>15504359.549999997</v>
      </c>
      <c r="O20" s="75">
        <f t="shared" si="4"/>
        <v>55000719.200000003</v>
      </c>
      <c r="P20" s="75">
        <f t="shared" si="5"/>
        <v>61875809.100000001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6"/>
        <v>#REF!</v>
      </c>
      <c r="V20" s="79" t="e">
        <f t="shared" si="7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47103475</v>
      </c>
      <c r="F21" s="72">
        <v>0</v>
      </c>
      <c r="G21" s="73">
        <f t="shared" si="8"/>
        <v>0</v>
      </c>
      <c r="H21" s="72">
        <v>0</v>
      </c>
      <c r="I21" s="73">
        <f t="shared" si="9"/>
        <v>0</v>
      </c>
      <c r="J21" s="72">
        <v>37438485.880000003</v>
      </c>
      <c r="K21" s="73">
        <f t="shared" si="10"/>
        <v>79.481367096588954</v>
      </c>
      <c r="L21" s="74">
        <f t="shared" si="11"/>
        <v>37438485.880000003</v>
      </c>
      <c r="M21" s="73">
        <f t="shared" si="2"/>
        <v>79.481367096588954</v>
      </c>
      <c r="N21" s="74">
        <f t="shared" si="3"/>
        <v>9664989.1199999973</v>
      </c>
      <c r="O21" s="75">
        <f t="shared" si="4"/>
        <v>37682780</v>
      </c>
      <c r="P21" s="75">
        <f t="shared" si="5"/>
        <v>42393127.5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6"/>
        <v>#REF!</v>
      </c>
      <c r="V21" s="79" t="e">
        <f t="shared" si="7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26692627</v>
      </c>
      <c r="F22" s="72">
        <v>0</v>
      </c>
      <c r="G22" s="73">
        <f t="shared" si="8"/>
        <v>0</v>
      </c>
      <c r="H22" s="72">
        <v>0</v>
      </c>
      <c r="I22" s="73">
        <f t="shared" si="9"/>
        <v>0</v>
      </c>
      <c r="J22" s="72">
        <v>24305554.420000002</v>
      </c>
      <c r="K22" s="73">
        <f t="shared" si="10"/>
        <v>91.057183768386679</v>
      </c>
      <c r="L22" s="74">
        <f t="shared" si="11"/>
        <v>24305554.420000002</v>
      </c>
      <c r="M22" s="73">
        <f t="shared" si="2"/>
        <v>91.057183768386679</v>
      </c>
      <c r="N22" s="74">
        <f t="shared" si="3"/>
        <v>2387072.5799999982</v>
      </c>
      <c r="O22" s="75">
        <f t="shared" si="4"/>
        <v>21354101.600000001</v>
      </c>
      <c r="P22" s="75">
        <f t="shared" si="5"/>
        <v>24023364.300000001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6"/>
        <v>#REF!</v>
      </c>
      <c r="V22" s="79" t="e">
        <f t="shared" si="7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10566288</v>
      </c>
      <c r="F23" s="72">
        <v>0</v>
      </c>
      <c r="G23" s="73">
        <f t="shared" si="8"/>
        <v>0</v>
      </c>
      <c r="H23" s="72">
        <v>0</v>
      </c>
      <c r="I23" s="73">
        <f t="shared" si="9"/>
        <v>0</v>
      </c>
      <c r="J23" s="72">
        <v>9195584.2899999991</v>
      </c>
      <c r="K23" s="73">
        <f t="shared" si="10"/>
        <v>87.027575720063652</v>
      </c>
      <c r="L23" s="74">
        <f t="shared" si="11"/>
        <v>9195584.2899999991</v>
      </c>
      <c r="M23" s="73">
        <f t="shared" si="2"/>
        <v>87.027575720063652</v>
      </c>
      <c r="N23" s="74">
        <f t="shared" si="3"/>
        <v>1370703.7100000009</v>
      </c>
      <c r="O23" s="75">
        <f t="shared" si="4"/>
        <v>8453030.4000000004</v>
      </c>
      <c r="P23" s="75">
        <f t="shared" si="5"/>
        <v>9509659.1999999993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6"/>
        <v>#REF!</v>
      </c>
      <c r="V23" s="79" t="e">
        <f t="shared" si="7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10390315</v>
      </c>
      <c r="F24" s="72">
        <v>0</v>
      </c>
      <c r="G24" s="73">
        <f t="shared" ref="G24:G25" si="12">IF(F24=0,0,F24/$E24*100)</f>
        <v>0</v>
      </c>
      <c r="H24" s="72">
        <v>0</v>
      </c>
      <c r="I24" s="73">
        <f t="shared" ref="I24:I25" si="13">IF(H24=0,0,H24/$E24*100)</f>
        <v>0</v>
      </c>
      <c r="J24" s="72">
        <v>7403382.0499999998</v>
      </c>
      <c r="K24" s="73">
        <f t="shared" ref="K24:K25" si="14">IF(J24=0,0,J24/$E24*100)</f>
        <v>71.252719960848154</v>
      </c>
      <c r="L24" s="74">
        <f t="shared" si="11"/>
        <v>7403382.0499999998</v>
      </c>
      <c r="M24" s="73">
        <f t="shared" si="2"/>
        <v>71.252719960848154</v>
      </c>
      <c r="N24" s="74">
        <f t="shared" si="3"/>
        <v>2986932.95</v>
      </c>
      <c r="O24" s="75">
        <f t="shared" si="4"/>
        <v>8312252</v>
      </c>
      <c r="P24" s="75">
        <f t="shared" si="5"/>
        <v>9351283.5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6"/>
        <v>#REF!</v>
      </c>
      <c r="V24" s="79" t="e">
        <f t="shared" si="7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12746534</v>
      </c>
      <c r="F25" s="72">
        <v>0</v>
      </c>
      <c r="G25" s="73">
        <f t="shared" si="12"/>
        <v>0</v>
      </c>
      <c r="H25" s="72">
        <v>0</v>
      </c>
      <c r="I25" s="73">
        <f t="shared" si="13"/>
        <v>0</v>
      </c>
      <c r="J25" s="72">
        <v>8745050.6600000001</v>
      </c>
      <c r="K25" s="73">
        <f t="shared" si="14"/>
        <v>68.607283046512876</v>
      </c>
      <c r="L25" s="74">
        <f t="shared" si="11"/>
        <v>8745050.6600000001</v>
      </c>
      <c r="M25" s="73">
        <f t="shared" si="2"/>
        <v>68.607283046512876</v>
      </c>
      <c r="N25" s="74">
        <f t="shared" si="3"/>
        <v>4001483.34</v>
      </c>
      <c r="O25" s="75">
        <f t="shared" si="4"/>
        <v>10197227.199999999</v>
      </c>
      <c r="P25" s="75">
        <f t="shared" si="5"/>
        <v>11471880.6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6"/>
        <v>#REF!</v>
      </c>
      <c r="V25" s="79" t="e">
        <f t="shared" si="7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9931833</v>
      </c>
      <c r="F26" s="72">
        <v>0</v>
      </c>
      <c r="G26" s="73">
        <f t="shared" ref="G26" si="15">IF(F26=0,0,F26/$E26*100)</f>
        <v>0</v>
      </c>
      <c r="H26" s="72">
        <v>0</v>
      </c>
      <c r="I26" s="73">
        <f t="shared" ref="I26" si="16">IF(H26=0,0,H26/$E26*100)</f>
        <v>0</v>
      </c>
      <c r="J26" s="72">
        <v>9620000.8599999994</v>
      </c>
      <c r="K26" s="73">
        <f t="shared" ref="K26" si="17">IF(J26=0,0,J26/$E26*100)</f>
        <v>96.860276043707131</v>
      </c>
      <c r="L26" s="74">
        <f t="shared" si="11"/>
        <v>9620000.8599999994</v>
      </c>
      <c r="M26" s="73">
        <f t="shared" ref="M26" si="18">IF(L26=0,0,L26/$E26*100)</f>
        <v>96.860276043707131</v>
      </c>
      <c r="N26" s="74">
        <f t="shared" ref="N26" si="19">E26-F26-H26-J26</f>
        <v>311832.1400000006</v>
      </c>
      <c r="O26" s="75">
        <f t="shared" ref="O26" si="20">E26*80/100</f>
        <v>7945466.4000000004</v>
      </c>
      <c r="P26" s="75">
        <f t="shared" ref="P26" si="21">E26*90/100</f>
        <v>8938649.6999999993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2">SUM(Q26:T26)</f>
        <v>#REF!</v>
      </c>
      <c r="V26" s="79" t="e">
        <f t="shared" ref="V26" si="23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1336353</v>
      </c>
      <c r="F27" s="72">
        <v>0</v>
      </c>
      <c r="G27" s="73">
        <f t="shared" si="8"/>
        <v>0</v>
      </c>
      <c r="H27" s="72">
        <v>0</v>
      </c>
      <c r="I27" s="73">
        <f t="shared" si="9"/>
        <v>0</v>
      </c>
      <c r="J27" s="72">
        <v>453859.46</v>
      </c>
      <c r="K27" s="73">
        <f t="shared" si="10"/>
        <v>33.962542831123216</v>
      </c>
      <c r="L27" s="74">
        <f t="shared" si="11"/>
        <v>453859.46</v>
      </c>
      <c r="M27" s="73">
        <f t="shared" si="2"/>
        <v>33.962542831123216</v>
      </c>
      <c r="N27" s="74">
        <f t="shared" si="3"/>
        <v>882493.54</v>
      </c>
      <c r="O27" s="75">
        <f t="shared" si="4"/>
        <v>1069082.3999999999</v>
      </c>
      <c r="P27" s="75">
        <f t="shared" si="5"/>
        <v>1202717.7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6"/>
        <v>#REF!</v>
      </c>
      <c r="V27" s="87" t="e">
        <f t="shared" si="7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346762526.68000001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286464527.65999997</v>
      </c>
      <c r="K28" s="65">
        <f>IF(J28=0,0,J28/$E28*100)</f>
        <v>82.611154787309431</v>
      </c>
      <c r="L28" s="64">
        <f>SUM(L29:L43)</f>
        <v>286464527.65999997</v>
      </c>
      <c r="M28" s="65">
        <f>IF(L28=0,0,L28/$E28*100)</f>
        <v>82.611154787309431</v>
      </c>
      <c r="N28" s="64">
        <f>SUM(N29:N43)</f>
        <v>60297999.019999988</v>
      </c>
      <c r="O28" s="66">
        <f>E28*80/100</f>
        <v>277410021.34400004</v>
      </c>
      <c r="P28" s="66">
        <f>E28*90/100</f>
        <v>312086274.01200002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28960555</v>
      </c>
      <c r="F29" s="72">
        <v>0</v>
      </c>
      <c r="G29" s="73">
        <f t="shared" ref="G29:G43" si="24">IF(F29=0,0,F29/$E29*100)</f>
        <v>0</v>
      </c>
      <c r="H29" s="72">
        <v>0</v>
      </c>
      <c r="I29" s="73">
        <f t="shared" ref="I29:I43" si="25">IF(H29=0,0,H29/$E29*100)</f>
        <v>0</v>
      </c>
      <c r="J29" s="72">
        <v>25122235.350000001</v>
      </c>
      <c r="K29" s="73">
        <f t="shared" ref="K29:K43" si="26">IF(J29=0,0,J29/$E29*100)</f>
        <v>86.746387802305591</v>
      </c>
      <c r="L29" s="74">
        <f t="shared" ref="L29:L43" si="27">F29+H29+J29</f>
        <v>25122235.350000001</v>
      </c>
      <c r="M29" s="73">
        <f t="shared" ref="M29" si="28">IF(L29=0,0,L29/$E29*100)</f>
        <v>86.746387802305591</v>
      </c>
      <c r="N29" s="74">
        <f t="shared" ref="N29:N43" si="29">E29-F29-H29-J29</f>
        <v>3838319.6499999985</v>
      </c>
      <c r="O29" s="75">
        <f t="shared" ref="O29:O43" si="30">E29*80/100</f>
        <v>23168444</v>
      </c>
      <c r="P29" s="75">
        <f t="shared" ref="P29:P43" si="31">E29*90/100</f>
        <v>26064499.5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6"/>
        <v>#REF!</v>
      </c>
      <c r="V29" s="79" t="e">
        <f t="shared" si="7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27800525</v>
      </c>
      <c r="F30" s="72">
        <v>0</v>
      </c>
      <c r="G30" s="73">
        <f t="shared" si="24"/>
        <v>0</v>
      </c>
      <c r="H30" s="72">
        <v>0</v>
      </c>
      <c r="I30" s="73">
        <f t="shared" si="25"/>
        <v>0</v>
      </c>
      <c r="J30" s="72">
        <v>25353852.210000001</v>
      </c>
      <c r="K30" s="73">
        <f t="shared" si="26"/>
        <v>91.199184943449808</v>
      </c>
      <c r="L30" s="74">
        <f t="shared" si="27"/>
        <v>25353852.210000001</v>
      </c>
      <c r="M30" s="73">
        <f t="shared" ref="M30" si="32">IF(L30=0,0,L30/$E30*100)</f>
        <v>91.199184943449808</v>
      </c>
      <c r="N30" s="74">
        <f t="shared" si="29"/>
        <v>2446672.7899999991</v>
      </c>
      <c r="O30" s="75">
        <f t="shared" si="30"/>
        <v>22240420</v>
      </c>
      <c r="P30" s="75">
        <f t="shared" si="31"/>
        <v>25020472.5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6"/>
        <v>#REF!</v>
      </c>
      <c r="V30" s="79" t="e">
        <f t="shared" si="7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40766054.68</v>
      </c>
      <c r="F31" s="72">
        <v>0</v>
      </c>
      <c r="G31" s="73">
        <f t="shared" si="24"/>
        <v>0</v>
      </c>
      <c r="H31" s="72">
        <v>0</v>
      </c>
      <c r="I31" s="73">
        <f t="shared" si="25"/>
        <v>0</v>
      </c>
      <c r="J31" s="72">
        <v>34235359.359999999</v>
      </c>
      <c r="K31" s="73">
        <f t="shared" si="26"/>
        <v>83.980065347839542</v>
      </c>
      <c r="L31" s="74">
        <f t="shared" si="27"/>
        <v>34235359.359999999</v>
      </c>
      <c r="M31" s="73">
        <f t="shared" ref="M31" si="33">IF(L31=0,0,L31/$E31*100)</f>
        <v>83.980065347839542</v>
      </c>
      <c r="N31" s="74">
        <f t="shared" si="29"/>
        <v>6530695.3200000003</v>
      </c>
      <c r="O31" s="75">
        <f t="shared" si="30"/>
        <v>32612843.744000003</v>
      </c>
      <c r="P31" s="75">
        <f t="shared" si="31"/>
        <v>36689449.211999997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6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13224691</v>
      </c>
      <c r="F32" s="72">
        <v>0</v>
      </c>
      <c r="G32" s="73">
        <f t="shared" si="24"/>
        <v>0</v>
      </c>
      <c r="H32" s="72">
        <v>0</v>
      </c>
      <c r="I32" s="73">
        <f t="shared" si="25"/>
        <v>0</v>
      </c>
      <c r="J32" s="72">
        <v>12264454.4</v>
      </c>
      <c r="K32" s="73">
        <f t="shared" si="26"/>
        <v>92.739062107386857</v>
      </c>
      <c r="L32" s="74">
        <f t="shared" si="27"/>
        <v>12264454.4</v>
      </c>
      <c r="M32" s="73">
        <f t="shared" ref="M32" si="34">IF(L32=0,0,L32/$E32*100)</f>
        <v>92.739062107386857</v>
      </c>
      <c r="N32" s="74">
        <f t="shared" si="29"/>
        <v>960236.59999999963</v>
      </c>
      <c r="O32" s="75">
        <f t="shared" si="30"/>
        <v>10579752.800000001</v>
      </c>
      <c r="P32" s="75">
        <f t="shared" si="31"/>
        <v>11902221.9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6"/>
        <v>#REF!</v>
      </c>
      <c r="V32" s="79" t="e">
        <f t="shared" si="7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16639207</v>
      </c>
      <c r="F33" s="72">
        <v>0</v>
      </c>
      <c r="G33" s="73">
        <f t="shared" si="24"/>
        <v>0</v>
      </c>
      <c r="H33" s="72">
        <v>0</v>
      </c>
      <c r="I33" s="73">
        <f t="shared" si="25"/>
        <v>0</v>
      </c>
      <c r="J33" s="72">
        <v>13030339.09</v>
      </c>
      <c r="K33" s="73">
        <f t="shared" si="26"/>
        <v>78.31105827339006</v>
      </c>
      <c r="L33" s="74">
        <f t="shared" si="27"/>
        <v>13030339.09</v>
      </c>
      <c r="M33" s="73">
        <f t="shared" ref="M33" si="35">IF(L33=0,0,L33/$E33*100)</f>
        <v>78.31105827339006</v>
      </c>
      <c r="N33" s="74">
        <f t="shared" si="29"/>
        <v>3608867.91</v>
      </c>
      <c r="O33" s="75">
        <f t="shared" si="30"/>
        <v>13311365.6</v>
      </c>
      <c r="P33" s="75">
        <f t="shared" si="31"/>
        <v>14975286.300000001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6"/>
        <v>#REF!</v>
      </c>
      <c r="V33" s="79" t="e">
        <f t="shared" si="7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33296059</v>
      </c>
      <c r="F34" s="72">
        <v>0</v>
      </c>
      <c r="G34" s="73">
        <f t="shared" si="24"/>
        <v>0</v>
      </c>
      <c r="H34" s="72">
        <v>0</v>
      </c>
      <c r="I34" s="73">
        <f t="shared" si="25"/>
        <v>0</v>
      </c>
      <c r="J34" s="72">
        <v>22256770.370000001</v>
      </c>
      <c r="K34" s="73">
        <f t="shared" si="26"/>
        <v>66.845059260617006</v>
      </c>
      <c r="L34" s="74">
        <f t="shared" si="27"/>
        <v>22256770.370000001</v>
      </c>
      <c r="M34" s="73">
        <f t="shared" ref="M34" si="36">IF(L34=0,0,L34/$E34*100)</f>
        <v>66.845059260617006</v>
      </c>
      <c r="N34" s="74">
        <f t="shared" si="29"/>
        <v>11039288.629999999</v>
      </c>
      <c r="O34" s="75">
        <f t="shared" si="30"/>
        <v>26636847.199999999</v>
      </c>
      <c r="P34" s="75">
        <f t="shared" si="31"/>
        <v>29966453.100000001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6"/>
        <v>#REF!</v>
      </c>
      <c r="V34" s="79" t="e">
        <f t="shared" si="7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12371782</v>
      </c>
      <c r="F35" s="72">
        <v>0</v>
      </c>
      <c r="G35" s="73">
        <f t="shared" si="24"/>
        <v>0</v>
      </c>
      <c r="H35" s="72">
        <v>0</v>
      </c>
      <c r="I35" s="73">
        <f t="shared" si="25"/>
        <v>0</v>
      </c>
      <c r="J35" s="72">
        <v>10944426.710000001</v>
      </c>
      <c r="K35" s="73">
        <f t="shared" si="26"/>
        <v>88.462815704318103</v>
      </c>
      <c r="L35" s="74">
        <f t="shared" si="27"/>
        <v>10944426.710000001</v>
      </c>
      <c r="M35" s="73">
        <f t="shared" ref="M35" si="37">IF(L35=0,0,L35/$E35*100)</f>
        <v>88.462815704318103</v>
      </c>
      <c r="N35" s="74">
        <f t="shared" si="29"/>
        <v>1427355.2899999991</v>
      </c>
      <c r="O35" s="75">
        <f t="shared" si="30"/>
        <v>9897425.5999999996</v>
      </c>
      <c r="P35" s="75">
        <f t="shared" si="31"/>
        <v>11134603.800000001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6"/>
        <v>#REF!</v>
      </c>
      <c r="V35" s="79" t="e">
        <f t="shared" si="7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11536489</v>
      </c>
      <c r="F36" s="72">
        <v>0</v>
      </c>
      <c r="G36" s="73">
        <f t="shared" si="24"/>
        <v>0</v>
      </c>
      <c r="H36" s="72">
        <v>0</v>
      </c>
      <c r="I36" s="73">
        <f t="shared" si="25"/>
        <v>0</v>
      </c>
      <c r="J36" s="72">
        <v>9731096.9600000009</v>
      </c>
      <c r="K36" s="73">
        <f t="shared" si="26"/>
        <v>84.350593668489608</v>
      </c>
      <c r="L36" s="74">
        <f t="shared" si="27"/>
        <v>9731096.9600000009</v>
      </c>
      <c r="M36" s="73">
        <f t="shared" ref="M36" si="38">IF(L36=0,0,L36/$E36*100)</f>
        <v>84.350593668489608</v>
      </c>
      <c r="N36" s="74">
        <f t="shared" si="29"/>
        <v>1805392.0399999991</v>
      </c>
      <c r="O36" s="75">
        <f t="shared" si="30"/>
        <v>9229191.1999999993</v>
      </c>
      <c r="P36" s="75">
        <f t="shared" si="31"/>
        <v>10382840.1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6"/>
        <v>#REF!</v>
      </c>
      <c r="V36" s="79" t="e">
        <f t="shared" si="7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44315144</v>
      </c>
      <c r="F37" s="72">
        <v>0</v>
      </c>
      <c r="G37" s="73">
        <f t="shared" si="24"/>
        <v>0</v>
      </c>
      <c r="H37" s="72">
        <v>0</v>
      </c>
      <c r="I37" s="73">
        <f t="shared" si="25"/>
        <v>0</v>
      </c>
      <c r="J37" s="72">
        <v>38752288.359999999</v>
      </c>
      <c r="K37" s="73">
        <f t="shared" si="26"/>
        <v>87.447055029314583</v>
      </c>
      <c r="L37" s="74">
        <f t="shared" si="27"/>
        <v>38752288.359999999</v>
      </c>
      <c r="M37" s="73">
        <f t="shared" ref="M37" si="39">IF(L37=0,0,L37/$E37*100)</f>
        <v>87.447055029314583</v>
      </c>
      <c r="N37" s="74">
        <f t="shared" si="29"/>
        <v>5562855.6400000006</v>
      </c>
      <c r="O37" s="75">
        <f t="shared" si="30"/>
        <v>35452115.200000003</v>
      </c>
      <c r="P37" s="75">
        <f t="shared" si="31"/>
        <v>39883629.600000001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6"/>
        <v>#REF!</v>
      </c>
      <c r="V37" s="79" t="e">
        <f t="shared" si="7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44996609</v>
      </c>
      <c r="F38" s="72">
        <v>0</v>
      </c>
      <c r="G38" s="73">
        <f t="shared" si="24"/>
        <v>0</v>
      </c>
      <c r="H38" s="72">
        <v>0</v>
      </c>
      <c r="I38" s="73">
        <f t="shared" si="25"/>
        <v>0</v>
      </c>
      <c r="J38" s="72">
        <v>41930421.200000003</v>
      </c>
      <c r="K38" s="73">
        <f t="shared" si="26"/>
        <v>93.18573584067191</v>
      </c>
      <c r="L38" s="74">
        <f t="shared" si="27"/>
        <v>41930421.200000003</v>
      </c>
      <c r="M38" s="73">
        <f t="shared" ref="M38" si="40">IF(L38=0,0,L38/$E38*100)</f>
        <v>93.18573584067191</v>
      </c>
      <c r="N38" s="74">
        <f t="shared" si="29"/>
        <v>3066187.799999997</v>
      </c>
      <c r="O38" s="75">
        <f t="shared" si="30"/>
        <v>35997287.200000003</v>
      </c>
      <c r="P38" s="75">
        <f t="shared" si="31"/>
        <v>40496948.100000001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6"/>
        <v>#REF!</v>
      </c>
      <c r="V38" s="79" t="e">
        <f t="shared" si="7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46750362</v>
      </c>
      <c r="F39" s="72">
        <v>0</v>
      </c>
      <c r="G39" s="73">
        <f t="shared" si="24"/>
        <v>0</v>
      </c>
      <c r="H39" s="72">
        <v>0</v>
      </c>
      <c r="I39" s="73">
        <f t="shared" si="25"/>
        <v>0</v>
      </c>
      <c r="J39" s="72">
        <v>32486060.030000001</v>
      </c>
      <c r="K39" s="73">
        <f t="shared" si="26"/>
        <v>69.488360389594419</v>
      </c>
      <c r="L39" s="74">
        <f t="shared" si="27"/>
        <v>32486060.030000001</v>
      </c>
      <c r="M39" s="73">
        <f t="shared" ref="M39" si="41">IF(L39=0,0,L39/$E39*100)</f>
        <v>69.488360389594419</v>
      </c>
      <c r="N39" s="74">
        <f t="shared" si="29"/>
        <v>14264301.969999999</v>
      </c>
      <c r="O39" s="75">
        <f t="shared" si="30"/>
        <v>37400289.600000001</v>
      </c>
      <c r="P39" s="75">
        <f t="shared" si="31"/>
        <v>42075325.799999997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6"/>
        <v>#REF!</v>
      </c>
      <c r="V39" s="79" t="e">
        <f t="shared" si="7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18311354</v>
      </c>
      <c r="F40" s="72">
        <v>0</v>
      </c>
      <c r="G40" s="73">
        <f t="shared" si="24"/>
        <v>0</v>
      </c>
      <c r="H40" s="72">
        <v>0</v>
      </c>
      <c r="I40" s="73">
        <f t="shared" si="25"/>
        <v>0</v>
      </c>
      <c r="J40" s="72">
        <v>13265440.91</v>
      </c>
      <c r="K40" s="73">
        <f t="shared" si="26"/>
        <v>72.443801315839337</v>
      </c>
      <c r="L40" s="74">
        <f t="shared" si="27"/>
        <v>13265440.91</v>
      </c>
      <c r="M40" s="73">
        <f t="shared" ref="M40" si="42">IF(L40=0,0,L40/$E40*100)</f>
        <v>72.443801315839337</v>
      </c>
      <c r="N40" s="74">
        <f t="shared" si="29"/>
        <v>5045913.09</v>
      </c>
      <c r="O40" s="75">
        <f t="shared" si="30"/>
        <v>14649083.199999999</v>
      </c>
      <c r="P40" s="75">
        <f t="shared" si="31"/>
        <v>16480218.6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6"/>
        <v>#REF!</v>
      </c>
      <c r="V40" s="79" t="e">
        <f t="shared" si="7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4"/>
        <v>0</v>
      </c>
      <c r="H41" s="72">
        <v>0</v>
      </c>
      <c r="I41" s="73">
        <f t="shared" si="25"/>
        <v>0</v>
      </c>
      <c r="J41" s="72">
        <v>0</v>
      </c>
      <c r="K41" s="73">
        <f t="shared" si="26"/>
        <v>0</v>
      </c>
      <c r="L41" s="74">
        <f t="shared" si="27"/>
        <v>0</v>
      </c>
      <c r="M41" s="73">
        <f t="shared" ref="M41" si="43">IF(L41=0,0,L41/$E41*100)</f>
        <v>0</v>
      </c>
      <c r="N41" s="74">
        <f t="shared" si="29"/>
        <v>0</v>
      </c>
      <c r="O41" s="75">
        <f t="shared" si="30"/>
        <v>0</v>
      </c>
      <c r="P41" s="75">
        <f t="shared" si="31"/>
        <v>0</v>
      </c>
      <c r="Q41" s="76" t="e">
        <f>+#REF!+#REF!</f>
        <v>#REF!</v>
      </c>
      <c r="R41" s="76"/>
      <c r="S41" s="77"/>
      <c r="T41" s="78"/>
      <c r="U41" s="79" t="e">
        <f t="shared" si="6"/>
        <v>#REF!</v>
      </c>
      <c r="V41" s="79" t="e">
        <f t="shared" si="7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7046695</v>
      </c>
      <c r="F42" s="72">
        <v>0</v>
      </c>
      <c r="G42" s="73">
        <f t="shared" si="24"/>
        <v>0</v>
      </c>
      <c r="H42" s="72">
        <v>0</v>
      </c>
      <c r="I42" s="73">
        <f t="shared" si="25"/>
        <v>0</v>
      </c>
      <c r="J42" s="72">
        <v>6364839.0599999996</v>
      </c>
      <c r="K42" s="73">
        <f t="shared" si="26"/>
        <v>90.323748367142315</v>
      </c>
      <c r="L42" s="74">
        <f t="shared" si="27"/>
        <v>6364839.0599999996</v>
      </c>
      <c r="M42" s="73">
        <f t="shared" ref="M42" si="44">IF(L42=0,0,L42/$E42*100)</f>
        <v>90.323748367142315</v>
      </c>
      <c r="N42" s="74">
        <f t="shared" ref="N42" si="45">E42-F42-H42-J42</f>
        <v>681855.94000000041</v>
      </c>
      <c r="O42" s="75">
        <f t="shared" ref="O42" si="46">E42*80/100</f>
        <v>5637356</v>
      </c>
      <c r="P42" s="75">
        <f t="shared" ref="P42" si="47">E42*90/100</f>
        <v>6342025.5</v>
      </c>
      <c r="Q42" s="76" t="e">
        <f>+#REF!+#REF!</f>
        <v>#REF!</v>
      </c>
      <c r="R42" s="76"/>
      <c r="S42" s="77"/>
      <c r="T42" s="78"/>
      <c r="U42" s="79" t="e">
        <f t="shared" ref="U42" si="48">SUM(Q42:T42)</f>
        <v>#REF!</v>
      </c>
      <c r="V42" s="79" t="e">
        <f t="shared" ref="V42" si="49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747000</v>
      </c>
      <c r="F43" s="72">
        <v>0</v>
      </c>
      <c r="G43" s="73">
        <f t="shared" si="24"/>
        <v>0</v>
      </c>
      <c r="H43" s="72">
        <v>0</v>
      </c>
      <c r="I43" s="73">
        <f t="shared" si="25"/>
        <v>0</v>
      </c>
      <c r="J43" s="72">
        <v>726943.65</v>
      </c>
      <c r="K43" s="73">
        <f t="shared" si="26"/>
        <v>97.315080321285137</v>
      </c>
      <c r="L43" s="74">
        <f t="shared" si="27"/>
        <v>726943.65</v>
      </c>
      <c r="M43" s="73">
        <f t="shared" ref="M43" si="50">IF(L43=0,0,L43/$E43*100)</f>
        <v>97.315080321285137</v>
      </c>
      <c r="N43" s="74">
        <f t="shared" si="29"/>
        <v>20056.349999999977</v>
      </c>
      <c r="O43" s="75">
        <f t="shared" si="30"/>
        <v>597600</v>
      </c>
      <c r="P43" s="75">
        <f t="shared" si="31"/>
        <v>672300</v>
      </c>
      <c r="Q43" s="74" t="e">
        <f>+#REF!+#REF!+#REF!+#REF!+#REF!</f>
        <v>#REF!</v>
      </c>
      <c r="R43" s="74"/>
      <c r="S43" s="77"/>
      <c r="T43" s="78"/>
      <c r="U43" s="79" t="e">
        <f t="shared" si="6"/>
        <v>#REF!</v>
      </c>
      <c r="V43" s="79" t="e">
        <f t="shared" si="7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257832327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207624768.36000001</v>
      </c>
      <c r="K44" s="65">
        <f>IF(J44=0,0,J44/$E44*100)</f>
        <v>80.527050574228426</v>
      </c>
      <c r="L44" s="64">
        <f>SUM(L45:L55)</f>
        <v>207624768.36000001</v>
      </c>
      <c r="M44" s="65">
        <f>IF(L44=0,0,L44/$E44*100)</f>
        <v>80.527050574228426</v>
      </c>
      <c r="N44" s="64">
        <f>SUM(N45:N55)</f>
        <v>50207558.640000001</v>
      </c>
      <c r="O44" s="66">
        <f>E44*80/100</f>
        <v>206265861.59999999</v>
      </c>
      <c r="P44" s="66">
        <f>E44*90/100</f>
        <v>232049094.30000001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22055936</v>
      </c>
      <c r="F45" s="72">
        <v>0</v>
      </c>
      <c r="G45" s="73">
        <f t="shared" ref="G45:G55" si="51">IF(F45=0,0,F45/$E45*100)</f>
        <v>0</v>
      </c>
      <c r="H45" s="72">
        <v>0</v>
      </c>
      <c r="I45" s="73">
        <f t="shared" ref="I45:I55" si="52">IF(H45=0,0,H45/$E45*100)</f>
        <v>0</v>
      </c>
      <c r="J45" s="72">
        <v>16749907.470000001</v>
      </c>
      <c r="K45" s="73">
        <f t="shared" ref="K45:K55" si="53">IF(J45=0,0,J45/$E45*100)</f>
        <v>75.942854884961591</v>
      </c>
      <c r="L45" s="74">
        <f t="shared" ref="L45:L55" si="54">F45+H45+J45</f>
        <v>16749907.470000001</v>
      </c>
      <c r="M45" s="73">
        <f t="shared" ref="M45" si="55">IF(L45=0,0,L45/$E45*100)</f>
        <v>75.942854884961591</v>
      </c>
      <c r="N45" s="74">
        <f t="shared" ref="N45:N55" si="56">E45-F45-H45-J45</f>
        <v>5306028.5299999993</v>
      </c>
      <c r="O45" s="75">
        <f t="shared" ref="O45:O55" si="57">E45*80/100</f>
        <v>17644748.800000001</v>
      </c>
      <c r="P45" s="75">
        <f t="shared" ref="P45:P55" si="58">E45*90/100</f>
        <v>19850342.399999999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6"/>
        <v>#REF!</v>
      </c>
      <c r="V45" s="79" t="e">
        <f t="shared" si="7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14700995</v>
      </c>
      <c r="F46" s="72">
        <v>0</v>
      </c>
      <c r="G46" s="73">
        <f t="shared" si="51"/>
        <v>0</v>
      </c>
      <c r="H46" s="72">
        <v>0</v>
      </c>
      <c r="I46" s="73">
        <f t="shared" si="52"/>
        <v>0</v>
      </c>
      <c r="J46" s="72">
        <v>11308196.23</v>
      </c>
      <c r="K46" s="73">
        <f t="shared" si="53"/>
        <v>76.921298388306369</v>
      </c>
      <c r="L46" s="74">
        <f t="shared" si="54"/>
        <v>11308196.23</v>
      </c>
      <c r="M46" s="73">
        <f t="shared" ref="M46" si="59">IF(L46=0,0,L46/$E46*100)</f>
        <v>76.921298388306369</v>
      </c>
      <c r="N46" s="74">
        <f t="shared" si="56"/>
        <v>3392798.7699999996</v>
      </c>
      <c r="O46" s="75">
        <f t="shared" si="57"/>
        <v>11760796</v>
      </c>
      <c r="P46" s="75">
        <f t="shared" si="58"/>
        <v>13230895.5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6"/>
        <v>#REF!</v>
      </c>
      <c r="V46" s="79" t="e">
        <f t="shared" si="7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50062680</v>
      </c>
      <c r="F47" s="72">
        <v>0</v>
      </c>
      <c r="G47" s="73">
        <f t="shared" si="51"/>
        <v>0</v>
      </c>
      <c r="H47" s="72">
        <v>0</v>
      </c>
      <c r="I47" s="73">
        <f t="shared" si="52"/>
        <v>0</v>
      </c>
      <c r="J47" s="72">
        <v>39324902.829999998</v>
      </c>
      <c r="K47" s="73">
        <f t="shared" si="53"/>
        <v>78.551333708063567</v>
      </c>
      <c r="L47" s="74">
        <f t="shared" si="54"/>
        <v>39324902.829999998</v>
      </c>
      <c r="M47" s="73">
        <f t="shared" ref="M47" si="60">IF(L47=0,0,L47/$E47*100)</f>
        <v>78.551333708063567</v>
      </c>
      <c r="N47" s="74">
        <f t="shared" si="56"/>
        <v>10737777.170000002</v>
      </c>
      <c r="O47" s="75">
        <f t="shared" si="57"/>
        <v>40050144</v>
      </c>
      <c r="P47" s="75">
        <f t="shared" si="58"/>
        <v>45056412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6"/>
        <v>#REF!</v>
      </c>
      <c r="V47" s="79" t="e">
        <f t="shared" si="7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36506349</v>
      </c>
      <c r="F48" s="72">
        <v>0</v>
      </c>
      <c r="G48" s="73">
        <f t="shared" si="51"/>
        <v>0</v>
      </c>
      <c r="H48" s="72">
        <v>0</v>
      </c>
      <c r="I48" s="73">
        <f t="shared" si="52"/>
        <v>0</v>
      </c>
      <c r="J48" s="72">
        <v>32222565.629999999</v>
      </c>
      <c r="K48" s="73">
        <f t="shared" si="53"/>
        <v>88.265648339690173</v>
      </c>
      <c r="L48" s="74">
        <f t="shared" si="54"/>
        <v>32222565.629999999</v>
      </c>
      <c r="M48" s="73">
        <f t="shared" ref="M48" si="61">IF(L48=0,0,L48/$E48*100)</f>
        <v>88.265648339690173</v>
      </c>
      <c r="N48" s="74">
        <f t="shared" si="56"/>
        <v>4283783.370000001</v>
      </c>
      <c r="O48" s="75">
        <f t="shared" si="57"/>
        <v>29205079.199999999</v>
      </c>
      <c r="P48" s="75">
        <f t="shared" si="58"/>
        <v>32855714.100000001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6"/>
        <v>#REF!</v>
      </c>
      <c r="V48" s="79" t="e">
        <f t="shared" si="7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24198141</v>
      </c>
      <c r="F49" s="72">
        <v>0</v>
      </c>
      <c r="G49" s="73">
        <f t="shared" si="51"/>
        <v>0</v>
      </c>
      <c r="H49" s="72">
        <v>0</v>
      </c>
      <c r="I49" s="73">
        <f t="shared" si="52"/>
        <v>0</v>
      </c>
      <c r="J49" s="72">
        <v>19186125.460000001</v>
      </c>
      <c r="K49" s="73">
        <f t="shared" si="53"/>
        <v>79.287600894630714</v>
      </c>
      <c r="L49" s="74">
        <f t="shared" si="54"/>
        <v>19186125.460000001</v>
      </c>
      <c r="M49" s="73">
        <f t="shared" ref="M49" si="62">IF(L49=0,0,L49/$E49*100)</f>
        <v>79.287600894630714</v>
      </c>
      <c r="N49" s="74">
        <f t="shared" si="56"/>
        <v>5012015.5399999991</v>
      </c>
      <c r="O49" s="75">
        <f t="shared" si="57"/>
        <v>19358512.800000001</v>
      </c>
      <c r="P49" s="75">
        <f t="shared" si="58"/>
        <v>21778326.899999999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6"/>
        <v>#REF!</v>
      </c>
      <c r="V49" s="79" t="e">
        <f t="shared" si="7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12497329</v>
      </c>
      <c r="F50" s="72">
        <v>0</v>
      </c>
      <c r="G50" s="73">
        <f t="shared" si="51"/>
        <v>0</v>
      </c>
      <c r="H50" s="72">
        <v>0</v>
      </c>
      <c r="I50" s="73">
        <f t="shared" si="52"/>
        <v>0</v>
      </c>
      <c r="J50" s="72">
        <v>9913042.7400000002</v>
      </c>
      <c r="K50" s="73">
        <f t="shared" si="53"/>
        <v>79.321291293523601</v>
      </c>
      <c r="L50" s="74">
        <f t="shared" si="54"/>
        <v>9913042.7400000002</v>
      </c>
      <c r="M50" s="73">
        <f t="shared" ref="M50" si="63">IF(L50=0,0,L50/$E50*100)</f>
        <v>79.321291293523601</v>
      </c>
      <c r="N50" s="74">
        <f t="shared" si="56"/>
        <v>2584286.2599999998</v>
      </c>
      <c r="O50" s="75">
        <f t="shared" si="57"/>
        <v>9997863.1999999993</v>
      </c>
      <c r="P50" s="75">
        <f t="shared" si="58"/>
        <v>11247596.1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6"/>
        <v>#REF!</v>
      </c>
      <c r="V50" s="79" t="e">
        <f t="shared" si="7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30452950</v>
      </c>
      <c r="F51" s="72">
        <v>0</v>
      </c>
      <c r="G51" s="73">
        <f t="shared" si="51"/>
        <v>0</v>
      </c>
      <c r="H51" s="72">
        <v>0</v>
      </c>
      <c r="I51" s="73">
        <f t="shared" si="52"/>
        <v>0</v>
      </c>
      <c r="J51" s="72">
        <v>27153753.77</v>
      </c>
      <c r="K51" s="73">
        <f t="shared" si="53"/>
        <v>89.166250790153327</v>
      </c>
      <c r="L51" s="74">
        <f t="shared" si="54"/>
        <v>27153753.77</v>
      </c>
      <c r="M51" s="73">
        <f t="shared" ref="M51" si="64">IF(L51=0,0,L51/$E51*100)</f>
        <v>89.166250790153327</v>
      </c>
      <c r="N51" s="74">
        <f t="shared" si="56"/>
        <v>3299196.2300000004</v>
      </c>
      <c r="O51" s="75">
        <f t="shared" si="57"/>
        <v>24362360</v>
      </c>
      <c r="P51" s="75">
        <f t="shared" si="58"/>
        <v>27407655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6"/>
        <v>#REF!</v>
      </c>
      <c r="V51" s="79" t="e">
        <f t="shared" si="7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20349040</v>
      </c>
      <c r="F52" s="72">
        <v>0</v>
      </c>
      <c r="G52" s="73">
        <f t="shared" si="51"/>
        <v>0</v>
      </c>
      <c r="H52" s="72">
        <v>0</v>
      </c>
      <c r="I52" s="73">
        <f t="shared" si="52"/>
        <v>0</v>
      </c>
      <c r="J52" s="72">
        <v>19129084.82</v>
      </c>
      <c r="K52" s="73">
        <f t="shared" si="53"/>
        <v>94.004851432794865</v>
      </c>
      <c r="L52" s="74">
        <f t="shared" si="54"/>
        <v>19129084.82</v>
      </c>
      <c r="M52" s="73">
        <f t="shared" ref="M52" si="65">IF(L52=0,0,L52/$E52*100)</f>
        <v>94.004851432794865</v>
      </c>
      <c r="N52" s="74">
        <f t="shared" si="56"/>
        <v>1219955.1799999997</v>
      </c>
      <c r="O52" s="75">
        <f t="shared" si="57"/>
        <v>16279232</v>
      </c>
      <c r="P52" s="75">
        <f t="shared" si="58"/>
        <v>18314136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6"/>
        <v>#REF!</v>
      </c>
      <c r="V52" s="79" t="e">
        <f t="shared" si="7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27741789</v>
      </c>
      <c r="F53" s="72">
        <v>0</v>
      </c>
      <c r="G53" s="73">
        <f t="shared" si="51"/>
        <v>0</v>
      </c>
      <c r="H53" s="72">
        <v>0</v>
      </c>
      <c r="I53" s="73">
        <f t="shared" si="52"/>
        <v>0</v>
      </c>
      <c r="J53" s="72">
        <v>16786580.739999998</v>
      </c>
      <c r="K53" s="73">
        <f t="shared" si="53"/>
        <v>60.510087291053935</v>
      </c>
      <c r="L53" s="74">
        <f t="shared" si="54"/>
        <v>16786580.739999998</v>
      </c>
      <c r="M53" s="73">
        <f t="shared" ref="M53" si="66">IF(L53=0,0,L53/$E53*100)</f>
        <v>60.510087291053935</v>
      </c>
      <c r="N53" s="74">
        <f t="shared" si="56"/>
        <v>10955208.260000002</v>
      </c>
      <c r="O53" s="75">
        <f t="shared" si="57"/>
        <v>22193431.199999999</v>
      </c>
      <c r="P53" s="75">
        <f t="shared" si="58"/>
        <v>24967610.100000001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6"/>
        <v>#REF!</v>
      </c>
      <c r="V53" s="79" t="e">
        <f t="shared" si="7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18132539</v>
      </c>
      <c r="F54" s="72">
        <v>0</v>
      </c>
      <c r="G54" s="73">
        <f t="shared" si="51"/>
        <v>0</v>
      </c>
      <c r="H54" s="72">
        <v>0</v>
      </c>
      <c r="I54" s="73">
        <f t="shared" si="52"/>
        <v>0</v>
      </c>
      <c r="J54" s="72">
        <v>15024071.609999999</v>
      </c>
      <c r="K54" s="73">
        <f t="shared" si="53"/>
        <v>82.856965646123797</v>
      </c>
      <c r="L54" s="74">
        <f t="shared" si="54"/>
        <v>15024071.609999999</v>
      </c>
      <c r="M54" s="73">
        <f t="shared" ref="M54" si="67">IF(L54=0,0,L54/$E54*100)</f>
        <v>82.856965646123797</v>
      </c>
      <c r="N54" s="74">
        <f t="shared" si="56"/>
        <v>3108467.3900000006</v>
      </c>
      <c r="O54" s="75">
        <f t="shared" si="57"/>
        <v>14506031.199999999</v>
      </c>
      <c r="P54" s="75">
        <f t="shared" si="58"/>
        <v>16319285.1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6"/>
        <v>#REF!</v>
      </c>
      <c r="V54" s="79" t="e">
        <f t="shared" si="7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1134579</v>
      </c>
      <c r="F55" s="72">
        <v>0</v>
      </c>
      <c r="G55" s="73">
        <f t="shared" si="51"/>
        <v>0</v>
      </c>
      <c r="H55" s="72">
        <v>0</v>
      </c>
      <c r="I55" s="73">
        <f t="shared" si="52"/>
        <v>0</v>
      </c>
      <c r="J55" s="72">
        <v>826537.06</v>
      </c>
      <c r="K55" s="73">
        <f t="shared" si="53"/>
        <v>72.849670230102987</v>
      </c>
      <c r="L55" s="74">
        <f t="shared" si="54"/>
        <v>826537.06</v>
      </c>
      <c r="M55" s="73">
        <f t="shared" ref="M55" si="68">IF(L55=0,0,L55/$E55*100)</f>
        <v>72.849670230102987</v>
      </c>
      <c r="N55" s="74">
        <f t="shared" si="56"/>
        <v>308041.93999999994</v>
      </c>
      <c r="O55" s="75">
        <f t="shared" si="57"/>
        <v>907663.2</v>
      </c>
      <c r="P55" s="75">
        <f t="shared" si="58"/>
        <v>1021121.1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6"/>
        <v>#REF!</v>
      </c>
      <c r="V55" s="79" t="e">
        <f t="shared" si="7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422683891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335687318.50999993</v>
      </c>
      <c r="K56" s="65">
        <f>IF(J56=0,0,J56/$E56*100)</f>
        <v>79.418053457353054</v>
      </c>
      <c r="L56" s="64">
        <f>SUM(L57:L78)</f>
        <v>335687318.50999993</v>
      </c>
      <c r="M56" s="65">
        <f>IF(L56=0,0,L56/$E56*100)</f>
        <v>79.418053457353054</v>
      </c>
      <c r="N56" s="64">
        <f>SUM(N57:N78)</f>
        <v>86996572.48999998</v>
      </c>
      <c r="O56" s="66">
        <f>E56*80/100</f>
        <v>338147112.80000001</v>
      </c>
      <c r="P56" s="66">
        <f>E56*90/100</f>
        <v>380415501.89999998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42476128</v>
      </c>
      <c r="F57" s="72">
        <v>0</v>
      </c>
      <c r="G57" s="73">
        <f t="shared" ref="G57:G78" si="69">IF(F57=0,0,F57/$E57*100)</f>
        <v>0</v>
      </c>
      <c r="H57" s="72">
        <v>0</v>
      </c>
      <c r="I57" s="73">
        <f t="shared" ref="I57:I78" si="70">IF(H57=0,0,H57/$E57*100)</f>
        <v>0</v>
      </c>
      <c r="J57" s="72">
        <v>34119059.93</v>
      </c>
      <c r="K57" s="73">
        <f t="shared" ref="K57:K78" si="71">IF(J57=0,0,J57/$E57*100)</f>
        <v>80.325259237376812</v>
      </c>
      <c r="L57" s="74">
        <f t="shared" ref="L57:L78" si="72">F57+H57+J57</f>
        <v>34119059.93</v>
      </c>
      <c r="M57" s="73">
        <f t="shared" ref="M57:M58" si="73">IF(L57=0,0,L57/$E57*100)</f>
        <v>80.325259237376812</v>
      </c>
      <c r="N57" s="74">
        <f t="shared" ref="N57:N78" si="74">E57-F57-H57-J57</f>
        <v>8357068.0700000003</v>
      </c>
      <c r="O57" s="75">
        <f t="shared" ref="O57:O78" si="75">E57*80/100</f>
        <v>33980902.399999999</v>
      </c>
      <c r="P57" s="75">
        <f t="shared" ref="P57:P78" si="76">E57*90/100</f>
        <v>38228515.200000003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6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69"/>
        <v>0</v>
      </c>
      <c r="H58" s="72">
        <v>0</v>
      </c>
      <c r="I58" s="73">
        <f t="shared" si="70"/>
        <v>0</v>
      </c>
      <c r="J58" s="72">
        <v>0</v>
      </c>
      <c r="K58" s="73">
        <f t="shared" si="71"/>
        <v>0</v>
      </c>
      <c r="L58" s="74">
        <f t="shared" si="72"/>
        <v>0</v>
      </c>
      <c r="M58" s="73">
        <f t="shared" si="73"/>
        <v>0</v>
      </c>
      <c r="N58" s="74">
        <f t="shared" si="74"/>
        <v>0</v>
      </c>
      <c r="O58" s="75">
        <f t="shared" si="75"/>
        <v>0</v>
      </c>
      <c r="P58" s="75">
        <f t="shared" si="76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si="6"/>
        <v>#REF!</v>
      </c>
      <c r="V58" s="79" t="e">
        <f t="shared" ref="V58" si="77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27858208</v>
      </c>
      <c r="F59" s="72">
        <v>0</v>
      </c>
      <c r="G59" s="73">
        <f t="shared" si="69"/>
        <v>0</v>
      </c>
      <c r="H59" s="72">
        <v>0</v>
      </c>
      <c r="I59" s="73">
        <f t="shared" si="70"/>
        <v>0</v>
      </c>
      <c r="J59" s="72">
        <v>19240844.390000001</v>
      </c>
      <c r="K59" s="73">
        <f t="shared" si="71"/>
        <v>69.067056969349935</v>
      </c>
      <c r="L59" s="74">
        <f t="shared" si="72"/>
        <v>19240844.390000001</v>
      </c>
      <c r="M59" s="73">
        <f t="shared" ref="M59" si="78">IF(L59=0,0,L59/$E59*100)</f>
        <v>69.067056969349935</v>
      </c>
      <c r="N59" s="74">
        <f t="shared" si="74"/>
        <v>8617363.6099999994</v>
      </c>
      <c r="O59" s="75">
        <f t="shared" si="75"/>
        <v>22286566.399999999</v>
      </c>
      <c r="P59" s="75">
        <f t="shared" si="76"/>
        <v>25072387.199999999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6"/>
        <v>#REF!</v>
      </c>
      <c r="V59" s="79" t="e">
        <f t="shared" si="7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31460414</v>
      </c>
      <c r="F60" s="72">
        <v>0</v>
      </c>
      <c r="G60" s="73">
        <f t="shared" si="69"/>
        <v>0</v>
      </c>
      <c r="H60" s="72">
        <v>0</v>
      </c>
      <c r="I60" s="73">
        <f t="shared" si="70"/>
        <v>0</v>
      </c>
      <c r="J60" s="72">
        <v>24634205.800000001</v>
      </c>
      <c r="K60" s="73">
        <f t="shared" si="71"/>
        <v>78.302230224942377</v>
      </c>
      <c r="L60" s="74">
        <f t="shared" si="72"/>
        <v>24634205.800000001</v>
      </c>
      <c r="M60" s="73">
        <f t="shared" ref="M60" si="79">IF(L60=0,0,L60/$E60*100)</f>
        <v>78.302230224942377</v>
      </c>
      <c r="N60" s="74">
        <f t="shared" si="74"/>
        <v>6826208.1999999993</v>
      </c>
      <c r="O60" s="75">
        <f t="shared" si="75"/>
        <v>25168331.199999999</v>
      </c>
      <c r="P60" s="75">
        <f t="shared" si="76"/>
        <v>28314372.600000001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6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21665284</v>
      </c>
      <c r="F61" s="72">
        <v>0</v>
      </c>
      <c r="G61" s="73">
        <f t="shared" si="69"/>
        <v>0</v>
      </c>
      <c r="H61" s="72">
        <v>0</v>
      </c>
      <c r="I61" s="73">
        <f t="shared" si="70"/>
        <v>0</v>
      </c>
      <c r="J61" s="72">
        <v>16804693.949999999</v>
      </c>
      <c r="K61" s="73">
        <f t="shared" si="71"/>
        <v>77.565075768219799</v>
      </c>
      <c r="L61" s="74">
        <f t="shared" si="72"/>
        <v>16804693.949999999</v>
      </c>
      <c r="M61" s="73">
        <f t="shared" ref="M61" si="80">IF(L61=0,0,L61/$E61*100)</f>
        <v>77.565075768219799</v>
      </c>
      <c r="N61" s="74">
        <f t="shared" si="74"/>
        <v>4860590.0500000007</v>
      </c>
      <c r="O61" s="75">
        <f t="shared" si="75"/>
        <v>17332227.199999999</v>
      </c>
      <c r="P61" s="75">
        <f t="shared" si="76"/>
        <v>19498755.600000001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6"/>
        <v>#REF!</v>
      </c>
      <c r="V61" s="79" t="e">
        <f t="shared" si="7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40396126</v>
      </c>
      <c r="F62" s="72">
        <v>0</v>
      </c>
      <c r="G62" s="73">
        <f t="shared" si="69"/>
        <v>0</v>
      </c>
      <c r="H62" s="72">
        <v>0</v>
      </c>
      <c r="I62" s="73">
        <f t="shared" si="70"/>
        <v>0</v>
      </c>
      <c r="J62" s="72">
        <v>35528906.039999999</v>
      </c>
      <c r="K62" s="73">
        <f t="shared" si="71"/>
        <v>87.951270475787709</v>
      </c>
      <c r="L62" s="74">
        <f t="shared" si="72"/>
        <v>35528906.039999999</v>
      </c>
      <c r="M62" s="73">
        <f t="shared" ref="M62" si="81">IF(L62=0,0,L62/$E62*100)</f>
        <v>87.951270475787709</v>
      </c>
      <c r="N62" s="74">
        <f t="shared" si="74"/>
        <v>4867219.9600000009</v>
      </c>
      <c r="O62" s="75">
        <f t="shared" si="75"/>
        <v>32316900.800000001</v>
      </c>
      <c r="P62" s="75">
        <f t="shared" si="76"/>
        <v>36356513.399999999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6"/>
        <v>#REF!</v>
      </c>
      <c r="V62" s="79" t="e">
        <f t="shared" si="7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22435400</v>
      </c>
      <c r="F63" s="72">
        <v>0</v>
      </c>
      <c r="G63" s="73">
        <f t="shared" si="69"/>
        <v>0</v>
      </c>
      <c r="H63" s="72">
        <v>0</v>
      </c>
      <c r="I63" s="73">
        <f t="shared" si="70"/>
        <v>0</v>
      </c>
      <c r="J63" s="72">
        <v>17932105.449999999</v>
      </c>
      <c r="K63" s="73">
        <f t="shared" si="71"/>
        <v>79.927727831908499</v>
      </c>
      <c r="L63" s="74">
        <f t="shared" si="72"/>
        <v>17932105.449999999</v>
      </c>
      <c r="M63" s="73">
        <f t="shared" ref="M63" si="82">IF(L63=0,0,L63/$E63*100)</f>
        <v>79.927727831908499</v>
      </c>
      <c r="N63" s="74">
        <f t="shared" si="74"/>
        <v>4503294.5500000007</v>
      </c>
      <c r="O63" s="75">
        <f t="shared" si="75"/>
        <v>17948320</v>
      </c>
      <c r="P63" s="75">
        <f t="shared" si="76"/>
        <v>20191860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6"/>
        <v>#REF!</v>
      </c>
      <c r="V63" s="79" t="e">
        <f t="shared" si="7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8964386</v>
      </c>
      <c r="F64" s="72">
        <v>0</v>
      </c>
      <c r="G64" s="73">
        <f t="shared" si="69"/>
        <v>0</v>
      </c>
      <c r="H64" s="72">
        <v>0</v>
      </c>
      <c r="I64" s="73">
        <f t="shared" si="70"/>
        <v>0</v>
      </c>
      <c r="J64" s="72">
        <v>7581399.9900000002</v>
      </c>
      <c r="K64" s="73">
        <f t="shared" si="71"/>
        <v>84.572440209513516</v>
      </c>
      <c r="L64" s="74">
        <f t="shared" si="72"/>
        <v>7581399.9900000002</v>
      </c>
      <c r="M64" s="73">
        <f t="shared" ref="M64" si="83">IF(L64=0,0,L64/$E64*100)</f>
        <v>84.572440209513516</v>
      </c>
      <c r="N64" s="74">
        <f t="shared" si="74"/>
        <v>1382986.0099999998</v>
      </c>
      <c r="O64" s="75">
        <f t="shared" si="75"/>
        <v>7171508.7999999998</v>
      </c>
      <c r="P64" s="75">
        <f t="shared" si="76"/>
        <v>8067947.4000000004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6"/>
        <v>#REF!</v>
      </c>
      <c r="V64" s="79" t="e">
        <f t="shared" si="7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21584277</v>
      </c>
      <c r="F65" s="72">
        <v>0</v>
      </c>
      <c r="G65" s="73">
        <f t="shared" si="69"/>
        <v>0</v>
      </c>
      <c r="H65" s="72">
        <v>0</v>
      </c>
      <c r="I65" s="73">
        <f t="shared" si="70"/>
        <v>0</v>
      </c>
      <c r="J65" s="72">
        <v>15157366.859999999</v>
      </c>
      <c r="K65" s="73">
        <f t="shared" si="71"/>
        <v>70.224112023766182</v>
      </c>
      <c r="L65" s="74">
        <f t="shared" si="72"/>
        <v>15157366.859999999</v>
      </c>
      <c r="M65" s="73">
        <f t="shared" ref="M65" si="84">IF(L65=0,0,L65/$E65*100)</f>
        <v>70.224112023766182</v>
      </c>
      <c r="N65" s="74">
        <f t="shared" si="74"/>
        <v>6426910.1400000006</v>
      </c>
      <c r="O65" s="75">
        <f t="shared" si="75"/>
        <v>17267421.600000001</v>
      </c>
      <c r="P65" s="75">
        <f t="shared" si="76"/>
        <v>19425849.300000001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6"/>
        <v>#REF!</v>
      </c>
      <c r="V65" s="79" t="e">
        <f t="shared" si="7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10884497</v>
      </c>
      <c r="F66" s="72">
        <v>0</v>
      </c>
      <c r="G66" s="73">
        <f t="shared" si="69"/>
        <v>0</v>
      </c>
      <c r="H66" s="72">
        <v>0</v>
      </c>
      <c r="I66" s="73">
        <f t="shared" si="70"/>
        <v>0</v>
      </c>
      <c r="J66" s="72">
        <v>9454754.1600000001</v>
      </c>
      <c r="K66" s="73">
        <f t="shared" si="71"/>
        <v>86.86441054648644</v>
      </c>
      <c r="L66" s="74">
        <f t="shared" si="72"/>
        <v>9454754.1600000001</v>
      </c>
      <c r="M66" s="73">
        <f t="shared" ref="M66" si="85">IF(L66=0,0,L66/$E66*100)</f>
        <v>86.86441054648644</v>
      </c>
      <c r="N66" s="74">
        <f t="shared" si="74"/>
        <v>1429742.8399999999</v>
      </c>
      <c r="O66" s="75">
        <f t="shared" si="75"/>
        <v>8707597.5999999996</v>
      </c>
      <c r="P66" s="75">
        <f t="shared" si="76"/>
        <v>9796047.3000000007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86">SUM(Q66:T66)</f>
        <v>#REF!</v>
      </c>
      <c r="V66" s="79" t="e">
        <f t="shared" ref="V66:V129" si="87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33972912</v>
      </c>
      <c r="F67" s="72">
        <v>0</v>
      </c>
      <c r="G67" s="73">
        <f t="shared" si="69"/>
        <v>0</v>
      </c>
      <c r="H67" s="72">
        <v>0</v>
      </c>
      <c r="I67" s="73">
        <f t="shared" si="70"/>
        <v>0</v>
      </c>
      <c r="J67" s="72">
        <v>28067992.010000002</v>
      </c>
      <c r="K67" s="73">
        <f t="shared" si="71"/>
        <v>82.61874051302992</v>
      </c>
      <c r="L67" s="74">
        <f t="shared" si="72"/>
        <v>28067992.010000002</v>
      </c>
      <c r="M67" s="73">
        <f t="shared" ref="M67" si="88">IF(L67=0,0,L67/$E67*100)</f>
        <v>82.61874051302992</v>
      </c>
      <c r="N67" s="74">
        <f t="shared" si="74"/>
        <v>5904919.9899999984</v>
      </c>
      <c r="O67" s="75">
        <f t="shared" si="75"/>
        <v>27178329.600000001</v>
      </c>
      <c r="P67" s="75">
        <f t="shared" si="76"/>
        <v>30575620.800000001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86"/>
        <v>#REF!</v>
      </c>
      <c r="V67" s="79" t="e">
        <f t="shared" si="87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20251419</v>
      </c>
      <c r="F68" s="72">
        <v>0</v>
      </c>
      <c r="G68" s="73">
        <f t="shared" si="69"/>
        <v>0</v>
      </c>
      <c r="H68" s="72">
        <v>0</v>
      </c>
      <c r="I68" s="73">
        <f t="shared" si="70"/>
        <v>0</v>
      </c>
      <c r="J68" s="72">
        <v>15192520.720000001</v>
      </c>
      <c r="K68" s="73">
        <f t="shared" si="71"/>
        <v>75.019536754436814</v>
      </c>
      <c r="L68" s="74">
        <f t="shared" si="72"/>
        <v>15192520.720000001</v>
      </c>
      <c r="M68" s="73">
        <f t="shared" ref="M68" si="89">IF(L68=0,0,L68/$E68*100)</f>
        <v>75.019536754436814</v>
      </c>
      <c r="N68" s="74">
        <f t="shared" si="74"/>
        <v>5058898.2799999993</v>
      </c>
      <c r="O68" s="75">
        <f t="shared" si="75"/>
        <v>16201135.199999999</v>
      </c>
      <c r="P68" s="75">
        <f t="shared" si="76"/>
        <v>18226277.100000001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86"/>
        <v>#REF!</v>
      </c>
      <c r="V68" s="79" t="e">
        <f t="shared" si="87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6495422</v>
      </c>
      <c r="F69" s="72">
        <v>0</v>
      </c>
      <c r="G69" s="73">
        <f t="shared" si="69"/>
        <v>0</v>
      </c>
      <c r="H69" s="72">
        <v>0</v>
      </c>
      <c r="I69" s="73">
        <f t="shared" si="70"/>
        <v>0</v>
      </c>
      <c r="J69" s="72">
        <v>5898453.8200000003</v>
      </c>
      <c r="K69" s="73">
        <f t="shared" si="71"/>
        <v>90.809401144375229</v>
      </c>
      <c r="L69" s="74">
        <f t="shared" si="72"/>
        <v>5898453.8200000003</v>
      </c>
      <c r="M69" s="73">
        <f t="shared" ref="M69" si="90">IF(L69=0,0,L69/$E69*100)</f>
        <v>90.809401144375229</v>
      </c>
      <c r="N69" s="74">
        <f t="shared" si="74"/>
        <v>596968.1799999997</v>
      </c>
      <c r="O69" s="75">
        <f t="shared" si="75"/>
        <v>5196337.5999999996</v>
      </c>
      <c r="P69" s="75">
        <f t="shared" si="76"/>
        <v>5845879.7999999998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86"/>
        <v>#REF!</v>
      </c>
      <c r="V69" s="79" t="e">
        <f t="shared" si="87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14582524</v>
      </c>
      <c r="F70" s="72">
        <v>0</v>
      </c>
      <c r="G70" s="73">
        <f t="shared" si="69"/>
        <v>0</v>
      </c>
      <c r="H70" s="72">
        <v>0</v>
      </c>
      <c r="I70" s="73">
        <f t="shared" si="70"/>
        <v>0</v>
      </c>
      <c r="J70" s="72">
        <v>12099528.869999999</v>
      </c>
      <c r="K70" s="73">
        <f t="shared" si="71"/>
        <v>82.972802719200047</v>
      </c>
      <c r="L70" s="74">
        <f t="shared" si="72"/>
        <v>12099528.869999999</v>
      </c>
      <c r="M70" s="73">
        <f t="shared" ref="M70" si="91">IF(L70=0,0,L70/$E70*100)</f>
        <v>82.972802719200047</v>
      </c>
      <c r="N70" s="74">
        <f t="shared" si="74"/>
        <v>2482995.1300000008</v>
      </c>
      <c r="O70" s="75">
        <f t="shared" si="75"/>
        <v>11666019.199999999</v>
      </c>
      <c r="P70" s="75">
        <f t="shared" si="76"/>
        <v>13124271.6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86"/>
        <v>#REF!</v>
      </c>
      <c r="V70" s="79" t="e">
        <f t="shared" si="87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10998537</v>
      </c>
      <c r="F71" s="72">
        <v>0</v>
      </c>
      <c r="G71" s="73">
        <f t="shared" si="69"/>
        <v>0</v>
      </c>
      <c r="H71" s="72">
        <v>0</v>
      </c>
      <c r="I71" s="73">
        <f t="shared" si="70"/>
        <v>0</v>
      </c>
      <c r="J71" s="72">
        <v>10346133.67</v>
      </c>
      <c r="K71" s="73">
        <f t="shared" si="71"/>
        <v>94.068271716501926</v>
      </c>
      <c r="L71" s="74">
        <f t="shared" si="72"/>
        <v>10346133.67</v>
      </c>
      <c r="M71" s="73">
        <f t="shared" ref="M71" si="92">IF(L71=0,0,L71/$E71*100)</f>
        <v>94.068271716501926</v>
      </c>
      <c r="N71" s="74">
        <f t="shared" si="74"/>
        <v>652403.33000000007</v>
      </c>
      <c r="O71" s="75">
        <f t="shared" si="75"/>
        <v>8798829.5999999996</v>
      </c>
      <c r="P71" s="75">
        <f t="shared" si="76"/>
        <v>9898683.3000000007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86"/>
        <v>#REF!</v>
      </c>
      <c r="V71" s="79" t="e">
        <f t="shared" si="87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6860014</v>
      </c>
      <c r="F72" s="72">
        <v>0</v>
      </c>
      <c r="G72" s="73">
        <f t="shared" si="69"/>
        <v>0</v>
      </c>
      <c r="H72" s="72">
        <v>0</v>
      </c>
      <c r="I72" s="73">
        <f t="shared" si="70"/>
        <v>0</v>
      </c>
      <c r="J72" s="72">
        <v>5528177.6799999997</v>
      </c>
      <c r="K72" s="73">
        <f t="shared" si="71"/>
        <v>80.585516006235551</v>
      </c>
      <c r="L72" s="74">
        <f t="shared" si="72"/>
        <v>5528177.6799999997</v>
      </c>
      <c r="M72" s="73">
        <f t="shared" ref="M72" si="93">IF(L72=0,0,L72/$E72*100)</f>
        <v>80.585516006235551</v>
      </c>
      <c r="N72" s="74">
        <f t="shared" si="74"/>
        <v>1331836.3200000003</v>
      </c>
      <c r="O72" s="75">
        <f t="shared" si="75"/>
        <v>5488011.2000000002</v>
      </c>
      <c r="P72" s="75">
        <f t="shared" si="76"/>
        <v>6174012.5999999996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86"/>
        <v>#REF!</v>
      </c>
      <c r="V72" s="79" t="e">
        <f t="shared" si="87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34716965</v>
      </c>
      <c r="F73" s="72">
        <v>0</v>
      </c>
      <c r="G73" s="73">
        <f t="shared" si="69"/>
        <v>0</v>
      </c>
      <c r="H73" s="72">
        <v>0</v>
      </c>
      <c r="I73" s="73">
        <f t="shared" si="70"/>
        <v>0</v>
      </c>
      <c r="J73" s="72">
        <v>27202849.530000001</v>
      </c>
      <c r="K73" s="73">
        <f t="shared" si="71"/>
        <v>78.356070382304438</v>
      </c>
      <c r="L73" s="74">
        <f t="shared" si="72"/>
        <v>27202849.530000001</v>
      </c>
      <c r="M73" s="73">
        <f t="shared" ref="M73" si="94">IF(L73=0,0,L73/$E73*100)</f>
        <v>78.356070382304438</v>
      </c>
      <c r="N73" s="74">
        <f t="shared" si="74"/>
        <v>7514115.4699999988</v>
      </c>
      <c r="O73" s="75">
        <f t="shared" si="75"/>
        <v>27773572</v>
      </c>
      <c r="P73" s="75">
        <f t="shared" si="76"/>
        <v>31245268.5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86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30934376</v>
      </c>
      <c r="F74" s="72">
        <v>0</v>
      </c>
      <c r="G74" s="73">
        <f t="shared" si="69"/>
        <v>0</v>
      </c>
      <c r="H74" s="72">
        <v>0</v>
      </c>
      <c r="I74" s="73">
        <f t="shared" si="70"/>
        <v>0</v>
      </c>
      <c r="J74" s="72">
        <v>21783735.280000001</v>
      </c>
      <c r="K74" s="73">
        <f t="shared" si="71"/>
        <v>70.419184405077388</v>
      </c>
      <c r="L74" s="74">
        <f t="shared" si="72"/>
        <v>21783735.280000001</v>
      </c>
      <c r="M74" s="73">
        <f t="shared" ref="M74" si="95">IF(L74=0,0,L74/$E74*100)</f>
        <v>70.419184405077388</v>
      </c>
      <c r="N74" s="74">
        <f t="shared" si="74"/>
        <v>9150640.7199999988</v>
      </c>
      <c r="O74" s="75">
        <f t="shared" si="75"/>
        <v>24747500.800000001</v>
      </c>
      <c r="P74" s="75">
        <f t="shared" si="76"/>
        <v>27840938.399999999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86"/>
        <v>#REF!</v>
      </c>
      <c r="V74" s="79" t="e">
        <f t="shared" si="87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10668543</v>
      </c>
      <c r="F75" s="72">
        <v>0</v>
      </c>
      <c r="G75" s="73">
        <f t="shared" si="69"/>
        <v>0</v>
      </c>
      <c r="H75" s="72">
        <v>0</v>
      </c>
      <c r="I75" s="73">
        <f t="shared" si="70"/>
        <v>0</v>
      </c>
      <c r="J75" s="72">
        <v>8778453.3100000005</v>
      </c>
      <c r="K75" s="73">
        <f t="shared" si="71"/>
        <v>82.283525594825832</v>
      </c>
      <c r="L75" s="74">
        <f t="shared" si="72"/>
        <v>8778453.3100000005</v>
      </c>
      <c r="M75" s="73">
        <f t="shared" ref="M75" si="96">IF(L75=0,0,L75/$E75*100)</f>
        <v>82.283525594825832</v>
      </c>
      <c r="N75" s="74">
        <f t="shared" si="74"/>
        <v>1890089.6899999995</v>
      </c>
      <c r="O75" s="75">
        <f t="shared" si="75"/>
        <v>8534834.4000000004</v>
      </c>
      <c r="P75" s="75">
        <f t="shared" si="76"/>
        <v>9601688.6999999993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86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15566430</v>
      </c>
      <c r="F76" s="72">
        <v>0</v>
      </c>
      <c r="G76" s="73">
        <f t="shared" si="69"/>
        <v>0</v>
      </c>
      <c r="H76" s="72">
        <v>0</v>
      </c>
      <c r="I76" s="73">
        <f t="shared" si="70"/>
        <v>0</v>
      </c>
      <c r="J76" s="72">
        <v>10752247.15</v>
      </c>
      <c r="K76" s="73">
        <f t="shared" si="71"/>
        <v>69.073301649768126</v>
      </c>
      <c r="L76" s="74">
        <f t="shared" si="72"/>
        <v>10752247.15</v>
      </c>
      <c r="M76" s="73">
        <f t="shared" ref="M76" si="97">IF(L76=0,0,L76/$E76*100)</f>
        <v>69.073301649768126</v>
      </c>
      <c r="N76" s="74">
        <f t="shared" si="74"/>
        <v>4814182.8499999996</v>
      </c>
      <c r="O76" s="75">
        <f t="shared" si="75"/>
        <v>12453144</v>
      </c>
      <c r="P76" s="75">
        <f t="shared" si="76"/>
        <v>14009787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86"/>
        <v>#REF!</v>
      </c>
      <c r="V76" s="79" t="e">
        <f t="shared" si="87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9065029</v>
      </c>
      <c r="F77" s="72">
        <v>0</v>
      </c>
      <c r="G77" s="73">
        <f t="shared" si="69"/>
        <v>0</v>
      </c>
      <c r="H77" s="72">
        <v>0</v>
      </c>
      <c r="I77" s="73">
        <f t="shared" si="70"/>
        <v>0</v>
      </c>
      <c r="J77" s="72">
        <v>8997574.5600000005</v>
      </c>
      <c r="K77" s="73">
        <f t="shared" si="71"/>
        <v>99.255882799713063</v>
      </c>
      <c r="L77" s="74">
        <f t="shared" si="72"/>
        <v>8997574.5600000005</v>
      </c>
      <c r="M77" s="73">
        <f t="shared" ref="M77" si="98">IF(L77=0,0,L77/$E77*100)</f>
        <v>99.255882799713063</v>
      </c>
      <c r="N77" s="74">
        <f t="shared" si="74"/>
        <v>67454.439999999478</v>
      </c>
      <c r="O77" s="75">
        <f t="shared" si="75"/>
        <v>7252023.2000000002</v>
      </c>
      <c r="P77" s="75">
        <f t="shared" si="76"/>
        <v>8158526.0999999996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86"/>
        <v>#REF!</v>
      </c>
      <c r="V77" s="79" t="e">
        <f t="shared" si="87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847000</v>
      </c>
      <c r="F78" s="72">
        <v>0</v>
      </c>
      <c r="G78" s="73">
        <f t="shared" si="69"/>
        <v>0</v>
      </c>
      <c r="H78" s="72">
        <v>0</v>
      </c>
      <c r="I78" s="73">
        <f t="shared" si="70"/>
        <v>0</v>
      </c>
      <c r="J78" s="72">
        <v>586315.34</v>
      </c>
      <c r="K78" s="73">
        <f t="shared" si="71"/>
        <v>69.222590318772134</v>
      </c>
      <c r="L78" s="74">
        <f t="shared" si="72"/>
        <v>586315.34</v>
      </c>
      <c r="M78" s="73">
        <f t="shared" ref="M78" si="99">IF(L78=0,0,L78/$E78*100)</f>
        <v>69.222590318772134</v>
      </c>
      <c r="N78" s="74">
        <f t="shared" si="74"/>
        <v>260684.66000000003</v>
      </c>
      <c r="O78" s="75">
        <f t="shared" si="75"/>
        <v>677600</v>
      </c>
      <c r="P78" s="75">
        <f t="shared" si="76"/>
        <v>762300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86"/>
        <v>#REF!</v>
      </c>
      <c r="V78" s="79" t="e">
        <f t="shared" si="87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483044183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396929948.41999996</v>
      </c>
      <c r="K79" s="65">
        <f>IF(J79=0,0,J79/$E79*100)</f>
        <v>82.172596708405038</v>
      </c>
      <c r="L79" s="64">
        <f>SUM(L80:L104)</f>
        <v>396929948.41999996</v>
      </c>
      <c r="M79" s="65">
        <f>IF(L79=0,0,L79/$E79*100)</f>
        <v>82.172596708405038</v>
      </c>
      <c r="N79" s="64">
        <f>SUM(N80:N104)</f>
        <v>86114234.579999998</v>
      </c>
      <c r="O79" s="66">
        <f>E79*80/100</f>
        <v>386435346.39999998</v>
      </c>
      <c r="P79" s="66">
        <f>E79*90/100</f>
        <v>434739764.69999999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24307813</v>
      </c>
      <c r="F80" s="72">
        <v>0</v>
      </c>
      <c r="G80" s="73">
        <f t="shared" ref="G80:G104" si="100">IF(F80=0,0,F80/$E80*100)</f>
        <v>0</v>
      </c>
      <c r="H80" s="72">
        <v>0</v>
      </c>
      <c r="I80" s="73">
        <f t="shared" ref="I80:I104" si="101">IF(H80=0,0,H80/$E80*100)</f>
        <v>0</v>
      </c>
      <c r="J80" s="72">
        <v>20568351.5</v>
      </c>
      <c r="K80" s="73">
        <f t="shared" ref="K80:K104" si="102">IF(J80=0,0,J80/$E80*100)</f>
        <v>84.616215782143783</v>
      </c>
      <c r="L80" s="74">
        <f t="shared" ref="L80:L104" si="103">F80+H80+J80</f>
        <v>20568351.5</v>
      </c>
      <c r="M80" s="73">
        <f t="shared" ref="M80" si="104">IF(L80=0,0,L80/$E80*100)</f>
        <v>84.616215782143783</v>
      </c>
      <c r="N80" s="74">
        <f t="shared" ref="N80:N104" si="105">E80-F80-H80-J80</f>
        <v>3739461.5</v>
      </c>
      <c r="O80" s="75">
        <f t="shared" ref="O80:O104" si="106">E80*80/100</f>
        <v>19446250.399999999</v>
      </c>
      <c r="P80" s="75">
        <f t="shared" ref="P80:P104" si="107">E80*90/100</f>
        <v>21877031.699999999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86"/>
        <v>#REF!</v>
      </c>
      <c r="V80" s="79" t="e">
        <f t="shared" si="87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37886773</v>
      </c>
      <c r="F81" s="72">
        <v>0</v>
      </c>
      <c r="G81" s="73">
        <f t="shared" si="100"/>
        <v>0</v>
      </c>
      <c r="H81" s="72">
        <v>0</v>
      </c>
      <c r="I81" s="73">
        <f t="shared" si="101"/>
        <v>0</v>
      </c>
      <c r="J81" s="72">
        <v>34841926.270000003</v>
      </c>
      <c r="K81" s="73">
        <f t="shared" si="102"/>
        <v>91.963298827271473</v>
      </c>
      <c r="L81" s="74">
        <f t="shared" si="103"/>
        <v>34841926.270000003</v>
      </c>
      <c r="M81" s="73">
        <f t="shared" ref="M81" si="108">IF(L81=0,0,L81/$E81*100)</f>
        <v>91.963298827271473</v>
      </c>
      <c r="N81" s="74">
        <f t="shared" si="105"/>
        <v>3044846.7299999967</v>
      </c>
      <c r="O81" s="75">
        <f t="shared" si="106"/>
        <v>30309418.399999999</v>
      </c>
      <c r="P81" s="75">
        <f t="shared" si="107"/>
        <v>34098095.700000003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86"/>
        <v>#REF!</v>
      </c>
      <c r="V81" s="79" t="e">
        <f t="shared" si="87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13660137</v>
      </c>
      <c r="F82" s="72">
        <v>0</v>
      </c>
      <c r="G82" s="73">
        <f t="shared" si="100"/>
        <v>0</v>
      </c>
      <c r="H82" s="72">
        <v>0</v>
      </c>
      <c r="I82" s="73">
        <f t="shared" si="101"/>
        <v>0</v>
      </c>
      <c r="J82" s="72">
        <v>12214192.390000001</v>
      </c>
      <c r="K82" s="73">
        <f t="shared" si="102"/>
        <v>89.414860114506908</v>
      </c>
      <c r="L82" s="74">
        <f t="shared" si="103"/>
        <v>12214192.390000001</v>
      </c>
      <c r="M82" s="73">
        <f t="shared" ref="M82" si="109">IF(L82=0,0,L82/$E82*100)</f>
        <v>89.414860114506908</v>
      </c>
      <c r="N82" s="74">
        <f t="shared" si="105"/>
        <v>1445944.6099999994</v>
      </c>
      <c r="O82" s="75">
        <f t="shared" si="106"/>
        <v>10928109.6</v>
      </c>
      <c r="P82" s="75">
        <f t="shared" si="107"/>
        <v>12294123.300000001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86"/>
        <v>#REF!</v>
      </c>
      <c r="V82" s="79" t="e">
        <f t="shared" si="87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10125268</v>
      </c>
      <c r="F83" s="72">
        <v>0</v>
      </c>
      <c r="G83" s="73">
        <f t="shared" si="100"/>
        <v>0</v>
      </c>
      <c r="H83" s="72">
        <v>0</v>
      </c>
      <c r="I83" s="73">
        <f t="shared" si="101"/>
        <v>0</v>
      </c>
      <c r="J83" s="72">
        <v>8772666.7300000004</v>
      </c>
      <c r="K83" s="73">
        <f t="shared" si="102"/>
        <v>86.641328703595804</v>
      </c>
      <c r="L83" s="74">
        <f t="shared" si="103"/>
        <v>8772666.7300000004</v>
      </c>
      <c r="M83" s="73">
        <f t="shared" ref="M83" si="110">IF(L83=0,0,L83/$E83*100)</f>
        <v>86.641328703595804</v>
      </c>
      <c r="N83" s="74">
        <f t="shared" si="105"/>
        <v>1352601.2699999996</v>
      </c>
      <c r="O83" s="75">
        <f t="shared" si="106"/>
        <v>8100214.4000000004</v>
      </c>
      <c r="P83" s="75">
        <f t="shared" si="107"/>
        <v>9112741.1999999993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86"/>
        <v>#REF!</v>
      </c>
      <c r="V83" s="79" t="e">
        <f t="shared" si="87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7805315</v>
      </c>
      <c r="F84" s="72">
        <v>0</v>
      </c>
      <c r="G84" s="73">
        <f t="shared" si="100"/>
        <v>0</v>
      </c>
      <c r="H84" s="72">
        <v>0</v>
      </c>
      <c r="I84" s="73">
        <f t="shared" si="101"/>
        <v>0</v>
      </c>
      <c r="J84" s="72">
        <v>7184382.8399999999</v>
      </c>
      <c r="K84" s="73">
        <f t="shared" si="102"/>
        <v>92.044752069583353</v>
      </c>
      <c r="L84" s="74">
        <f t="shared" si="103"/>
        <v>7184382.8399999999</v>
      </c>
      <c r="M84" s="73">
        <f t="shared" ref="M84" si="111">IF(L84=0,0,L84/$E84*100)</f>
        <v>92.044752069583353</v>
      </c>
      <c r="N84" s="74">
        <f t="shared" si="105"/>
        <v>620932.16000000015</v>
      </c>
      <c r="O84" s="75">
        <f t="shared" si="106"/>
        <v>6244252</v>
      </c>
      <c r="P84" s="75">
        <f t="shared" si="107"/>
        <v>7024783.5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86"/>
        <v>#REF!</v>
      </c>
      <c r="V84" s="79" t="e">
        <f t="shared" si="87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38812128</v>
      </c>
      <c r="F85" s="72">
        <v>0</v>
      </c>
      <c r="G85" s="73">
        <f t="shared" si="100"/>
        <v>0</v>
      </c>
      <c r="H85" s="72">
        <v>0</v>
      </c>
      <c r="I85" s="73">
        <f t="shared" si="101"/>
        <v>0</v>
      </c>
      <c r="J85" s="72">
        <v>30572884.879999999</v>
      </c>
      <c r="K85" s="73">
        <f t="shared" si="102"/>
        <v>78.77147287569494</v>
      </c>
      <c r="L85" s="74">
        <f t="shared" si="103"/>
        <v>30572884.879999999</v>
      </c>
      <c r="M85" s="73">
        <f t="shared" ref="M85:M86" si="112">IF(L85=0,0,L85/$E85*100)</f>
        <v>78.77147287569494</v>
      </c>
      <c r="N85" s="74">
        <f t="shared" si="105"/>
        <v>8239243.120000001</v>
      </c>
      <c r="O85" s="75">
        <f t="shared" si="106"/>
        <v>31049702.399999999</v>
      </c>
      <c r="P85" s="75">
        <f t="shared" si="107"/>
        <v>34930915.200000003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86"/>
        <v>#REF!</v>
      </c>
      <c r="V85" s="79" t="e">
        <f t="shared" si="87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100"/>
        <v>0</v>
      </c>
      <c r="H86" s="72">
        <v>0</v>
      </c>
      <c r="I86" s="73">
        <f t="shared" si="101"/>
        <v>0</v>
      </c>
      <c r="J86" s="72">
        <v>0</v>
      </c>
      <c r="K86" s="73">
        <f t="shared" si="102"/>
        <v>0</v>
      </c>
      <c r="L86" s="74">
        <f t="shared" si="103"/>
        <v>0</v>
      </c>
      <c r="M86" s="73">
        <f t="shared" si="112"/>
        <v>0</v>
      </c>
      <c r="N86" s="74">
        <f t="shared" si="105"/>
        <v>0</v>
      </c>
      <c r="O86" s="75">
        <f t="shared" si="106"/>
        <v>0</v>
      </c>
      <c r="P86" s="75">
        <f t="shared" si="107"/>
        <v>0</v>
      </c>
      <c r="Q86" s="74" t="e">
        <f>+#REF!+#REF!+#REF!</f>
        <v>#REF!</v>
      </c>
      <c r="R86" s="74"/>
      <c r="S86" s="77"/>
      <c r="T86" s="78"/>
      <c r="U86" s="79" t="e">
        <f t="shared" si="86"/>
        <v>#REF!</v>
      </c>
      <c r="V86" s="79" t="e">
        <f t="shared" si="87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20048493</v>
      </c>
      <c r="F87" s="72">
        <v>0</v>
      </c>
      <c r="G87" s="73">
        <f t="shared" si="100"/>
        <v>0</v>
      </c>
      <c r="H87" s="72">
        <v>0</v>
      </c>
      <c r="I87" s="73">
        <f t="shared" si="101"/>
        <v>0</v>
      </c>
      <c r="J87" s="72">
        <v>16638823.08</v>
      </c>
      <c r="K87" s="73">
        <f t="shared" si="102"/>
        <v>82.992886697269469</v>
      </c>
      <c r="L87" s="74">
        <f t="shared" si="103"/>
        <v>16638823.08</v>
      </c>
      <c r="M87" s="73">
        <f t="shared" ref="M87" si="113">IF(L87=0,0,L87/$E87*100)</f>
        <v>82.992886697269469</v>
      </c>
      <c r="N87" s="74">
        <f t="shared" si="105"/>
        <v>3409669.92</v>
      </c>
      <c r="O87" s="75">
        <f t="shared" si="106"/>
        <v>16038794.4</v>
      </c>
      <c r="P87" s="75">
        <f t="shared" si="107"/>
        <v>18043643.699999999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86"/>
        <v>#REF!</v>
      </c>
      <c r="V87" s="79" t="e">
        <f t="shared" si="87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9563995</v>
      </c>
      <c r="F88" s="72">
        <v>0</v>
      </c>
      <c r="G88" s="73">
        <f t="shared" si="100"/>
        <v>0</v>
      </c>
      <c r="H88" s="72">
        <v>0</v>
      </c>
      <c r="I88" s="73">
        <f t="shared" si="101"/>
        <v>0</v>
      </c>
      <c r="J88" s="72">
        <v>7779645.5800000001</v>
      </c>
      <c r="K88" s="73">
        <f t="shared" si="102"/>
        <v>81.343053608873689</v>
      </c>
      <c r="L88" s="74">
        <f t="shared" si="103"/>
        <v>7779645.5800000001</v>
      </c>
      <c r="M88" s="73">
        <f t="shared" ref="M88" si="114">IF(L88=0,0,L88/$E88*100)</f>
        <v>81.343053608873689</v>
      </c>
      <c r="N88" s="74">
        <f t="shared" si="105"/>
        <v>1784349.42</v>
      </c>
      <c r="O88" s="75">
        <f t="shared" si="106"/>
        <v>7651196</v>
      </c>
      <c r="P88" s="75">
        <f t="shared" si="107"/>
        <v>8607595.5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86"/>
        <v>#REF!</v>
      </c>
      <c r="V88" s="79" t="e">
        <f t="shared" si="87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32333982</v>
      </c>
      <c r="F89" s="72">
        <v>0</v>
      </c>
      <c r="G89" s="73">
        <f t="shared" si="100"/>
        <v>0</v>
      </c>
      <c r="H89" s="72">
        <v>0</v>
      </c>
      <c r="I89" s="73">
        <f t="shared" si="101"/>
        <v>0</v>
      </c>
      <c r="J89" s="72">
        <v>27085315.039999999</v>
      </c>
      <c r="K89" s="73">
        <f t="shared" si="102"/>
        <v>83.767335059443027</v>
      </c>
      <c r="L89" s="74">
        <f t="shared" si="103"/>
        <v>27085315.039999999</v>
      </c>
      <c r="M89" s="73">
        <f t="shared" ref="M89" si="115">IF(L89=0,0,L89/$E89*100)</f>
        <v>83.767335059443027</v>
      </c>
      <c r="N89" s="74">
        <f t="shared" si="105"/>
        <v>5248666.9600000009</v>
      </c>
      <c r="O89" s="75">
        <f t="shared" si="106"/>
        <v>25867185.600000001</v>
      </c>
      <c r="P89" s="75">
        <f t="shared" si="107"/>
        <v>29100583.800000001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86"/>
        <v>#REF!</v>
      </c>
      <c r="V89" s="79" t="e">
        <f t="shared" si="87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28770943</v>
      </c>
      <c r="F90" s="72">
        <v>0</v>
      </c>
      <c r="G90" s="73">
        <f t="shared" si="100"/>
        <v>0</v>
      </c>
      <c r="H90" s="72">
        <v>0</v>
      </c>
      <c r="I90" s="73">
        <f t="shared" si="101"/>
        <v>0</v>
      </c>
      <c r="J90" s="72">
        <v>26050378.890000001</v>
      </c>
      <c r="K90" s="73">
        <f t="shared" si="102"/>
        <v>90.54405651563107</v>
      </c>
      <c r="L90" s="74">
        <f t="shared" si="103"/>
        <v>26050378.890000001</v>
      </c>
      <c r="M90" s="73">
        <f t="shared" ref="M90" si="116">IF(L90=0,0,L90/$E90*100)</f>
        <v>90.54405651563107</v>
      </c>
      <c r="N90" s="74">
        <f t="shared" si="105"/>
        <v>2720564.1099999994</v>
      </c>
      <c r="O90" s="75">
        <f t="shared" si="106"/>
        <v>23016754.399999999</v>
      </c>
      <c r="P90" s="75">
        <f t="shared" si="107"/>
        <v>25893848.699999999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86"/>
        <v>#REF!</v>
      </c>
      <c r="V90" s="79" t="e">
        <f t="shared" si="87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9456152</v>
      </c>
      <c r="F91" s="72">
        <v>0</v>
      </c>
      <c r="G91" s="73">
        <f t="shared" si="100"/>
        <v>0</v>
      </c>
      <c r="H91" s="72">
        <v>0</v>
      </c>
      <c r="I91" s="73">
        <f t="shared" si="101"/>
        <v>0</v>
      </c>
      <c r="J91" s="72">
        <v>8801223.0800000001</v>
      </c>
      <c r="K91" s="73">
        <f t="shared" si="102"/>
        <v>93.074044072049603</v>
      </c>
      <c r="L91" s="74">
        <f t="shared" si="103"/>
        <v>8801223.0800000001</v>
      </c>
      <c r="M91" s="73">
        <f t="shared" ref="M91" si="117">IF(L91=0,0,L91/$E91*100)</f>
        <v>93.074044072049603</v>
      </c>
      <c r="N91" s="74">
        <f t="shared" si="105"/>
        <v>654928.91999999993</v>
      </c>
      <c r="O91" s="75">
        <f t="shared" si="106"/>
        <v>7564921.5999999996</v>
      </c>
      <c r="P91" s="75">
        <f t="shared" si="107"/>
        <v>8510536.8000000007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86"/>
        <v>#REF!</v>
      </c>
      <c r="V91" s="79" t="e">
        <f t="shared" si="87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38777252</v>
      </c>
      <c r="F92" s="72">
        <v>0</v>
      </c>
      <c r="G92" s="73">
        <f t="shared" si="100"/>
        <v>0</v>
      </c>
      <c r="H92" s="72">
        <v>0</v>
      </c>
      <c r="I92" s="73">
        <f t="shared" si="101"/>
        <v>0</v>
      </c>
      <c r="J92" s="72">
        <v>33178647.75</v>
      </c>
      <c r="K92" s="73">
        <f t="shared" si="102"/>
        <v>85.562142851174698</v>
      </c>
      <c r="L92" s="74">
        <f t="shared" si="103"/>
        <v>33178647.75</v>
      </c>
      <c r="M92" s="73">
        <f t="shared" ref="M92" si="118">IF(L92=0,0,L92/$E92*100)</f>
        <v>85.562142851174698</v>
      </c>
      <c r="N92" s="74">
        <f t="shared" si="105"/>
        <v>5598604.25</v>
      </c>
      <c r="O92" s="75">
        <f t="shared" si="106"/>
        <v>31021801.600000001</v>
      </c>
      <c r="P92" s="75">
        <f t="shared" si="107"/>
        <v>34899526.799999997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86"/>
        <v>#REF!</v>
      </c>
      <c r="V92" s="79" t="e">
        <f t="shared" si="87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34389916</v>
      </c>
      <c r="F93" s="72">
        <v>0</v>
      </c>
      <c r="G93" s="73">
        <f t="shared" si="100"/>
        <v>0</v>
      </c>
      <c r="H93" s="72">
        <v>0</v>
      </c>
      <c r="I93" s="73">
        <f t="shared" si="101"/>
        <v>0</v>
      </c>
      <c r="J93" s="72">
        <v>27125626.100000001</v>
      </c>
      <c r="K93" s="73">
        <f t="shared" si="102"/>
        <v>78.876686119268228</v>
      </c>
      <c r="L93" s="74">
        <f t="shared" si="103"/>
        <v>27125626.100000001</v>
      </c>
      <c r="M93" s="73">
        <f t="shared" ref="M93" si="119">IF(L93=0,0,L93/$E93*100)</f>
        <v>78.876686119268228</v>
      </c>
      <c r="N93" s="74">
        <f t="shared" si="105"/>
        <v>7264289.8999999985</v>
      </c>
      <c r="O93" s="75">
        <f t="shared" si="106"/>
        <v>27511932.800000001</v>
      </c>
      <c r="P93" s="75">
        <f t="shared" si="107"/>
        <v>30950924.399999999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86"/>
        <v>#REF!</v>
      </c>
      <c r="V93" s="79" t="e">
        <f t="shared" si="87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6799634</v>
      </c>
      <c r="F94" s="72">
        <v>0</v>
      </c>
      <c r="G94" s="73">
        <f t="shared" si="100"/>
        <v>0</v>
      </c>
      <c r="H94" s="72">
        <v>0</v>
      </c>
      <c r="I94" s="73">
        <f t="shared" si="101"/>
        <v>0</v>
      </c>
      <c r="J94" s="72">
        <v>4314886.07</v>
      </c>
      <c r="K94" s="73">
        <f t="shared" si="102"/>
        <v>63.457622424971703</v>
      </c>
      <c r="L94" s="74">
        <f t="shared" si="103"/>
        <v>4314886.07</v>
      </c>
      <c r="M94" s="73">
        <f t="shared" ref="M94" si="120">IF(L94=0,0,L94/$E94*100)</f>
        <v>63.457622424971703</v>
      </c>
      <c r="N94" s="74">
        <f t="shared" si="105"/>
        <v>2484747.9299999997</v>
      </c>
      <c r="O94" s="75">
        <f t="shared" si="106"/>
        <v>5439707.2000000002</v>
      </c>
      <c r="P94" s="75">
        <f t="shared" si="107"/>
        <v>6119670.5999999996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86"/>
        <v>#REF!</v>
      </c>
      <c r="V94" s="79" t="e">
        <f t="shared" si="87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30093686</v>
      </c>
      <c r="F95" s="72">
        <v>0</v>
      </c>
      <c r="G95" s="73">
        <f t="shared" si="100"/>
        <v>0</v>
      </c>
      <c r="H95" s="72">
        <v>0</v>
      </c>
      <c r="I95" s="73">
        <f t="shared" si="101"/>
        <v>0</v>
      </c>
      <c r="J95" s="72">
        <v>23872415.18</v>
      </c>
      <c r="K95" s="73">
        <f t="shared" si="102"/>
        <v>79.326989654906342</v>
      </c>
      <c r="L95" s="74">
        <f t="shared" si="103"/>
        <v>23872415.18</v>
      </c>
      <c r="M95" s="73">
        <f t="shared" ref="M95" si="121">IF(L95=0,0,L95/$E95*100)</f>
        <v>79.326989654906342</v>
      </c>
      <c r="N95" s="74">
        <f t="shared" si="105"/>
        <v>6221270.8200000003</v>
      </c>
      <c r="O95" s="75">
        <f t="shared" si="106"/>
        <v>24074948.800000001</v>
      </c>
      <c r="P95" s="75">
        <f t="shared" si="107"/>
        <v>27084317.399999999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86"/>
        <v>#REF!</v>
      </c>
      <c r="V95" s="79" t="e">
        <f t="shared" si="87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11490720</v>
      </c>
      <c r="F96" s="72">
        <v>0</v>
      </c>
      <c r="G96" s="73">
        <f t="shared" si="100"/>
        <v>0</v>
      </c>
      <c r="H96" s="72">
        <v>0</v>
      </c>
      <c r="I96" s="73">
        <f t="shared" si="101"/>
        <v>0</v>
      </c>
      <c r="J96" s="72">
        <v>8557641.6400000006</v>
      </c>
      <c r="K96" s="73">
        <f t="shared" si="102"/>
        <v>74.474372711196523</v>
      </c>
      <c r="L96" s="74">
        <f t="shared" si="103"/>
        <v>8557641.6400000006</v>
      </c>
      <c r="M96" s="73">
        <f t="shared" ref="M96" si="122">IF(L96=0,0,L96/$E96*100)</f>
        <v>74.474372711196523</v>
      </c>
      <c r="N96" s="74">
        <f t="shared" si="105"/>
        <v>2933078.3599999994</v>
      </c>
      <c r="O96" s="75">
        <f t="shared" si="106"/>
        <v>9192576</v>
      </c>
      <c r="P96" s="75">
        <f t="shared" si="107"/>
        <v>10341648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86"/>
        <v>#REF!</v>
      </c>
      <c r="V96" s="79" t="e">
        <f t="shared" si="87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11923153</v>
      </c>
      <c r="F97" s="72">
        <v>0</v>
      </c>
      <c r="G97" s="73">
        <f t="shared" si="100"/>
        <v>0</v>
      </c>
      <c r="H97" s="72">
        <v>0</v>
      </c>
      <c r="I97" s="73">
        <f t="shared" si="101"/>
        <v>0</v>
      </c>
      <c r="J97" s="72">
        <v>9523429.0299999993</v>
      </c>
      <c r="K97" s="73">
        <f t="shared" si="102"/>
        <v>79.873411252879151</v>
      </c>
      <c r="L97" s="74">
        <f t="shared" si="103"/>
        <v>9523429.0299999993</v>
      </c>
      <c r="M97" s="73">
        <f t="shared" ref="M97" si="123">IF(L97=0,0,L97/$E97*100)</f>
        <v>79.873411252879151</v>
      </c>
      <c r="N97" s="74">
        <f t="shared" si="105"/>
        <v>2399723.9700000007</v>
      </c>
      <c r="O97" s="75">
        <f t="shared" si="106"/>
        <v>9538522.4000000004</v>
      </c>
      <c r="P97" s="75">
        <f t="shared" si="107"/>
        <v>10730837.699999999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86"/>
        <v>#REF!</v>
      </c>
      <c r="V97" s="79" t="e">
        <f t="shared" si="87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36621962</v>
      </c>
      <c r="F98" s="72">
        <v>0</v>
      </c>
      <c r="G98" s="73">
        <f t="shared" si="100"/>
        <v>0</v>
      </c>
      <c r="H98" s="72">
        <v>0</v>
      </c>
      <c r="I98" s="73">
        <f t="shared" si="101"/>
        <v>0</v>
      </c>
      <c r="J98" s="72">
        <v>26489224.370000001</v>
      </c>
      <c r="K98" s="73">
        <f t="shared" si="102"/>
        <v>72.331527103872801</v>
      </c>
      <c r="L98" s="74">
        <f t="shared" si="103"/>
        <v>26489224.370000001</v>
      </c>
      <c r="M98" s="73">
        <f t="shared" ref="M98" si="124">IF(L98=0,0,L98/$E98*100)</f>
        <v>72.331527103872801</v>
      </c>
      <c r="N98" s="74">
        <f t="shared" si="105"/>
        <v>10132737.629999999</v>
      </c>
      <c r="O98" s="75">
        <f t="shared" si="106"/>
        <v>29297569.600000001</v>
      </c>
      <c r="P98" s="75">
        <f t="shared" si="107"/>
        <v>32959765.800000001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86"/>
        <v>#REF!</v>
      </c>
      <c r="V98" s="79" t="e">
        <f t="shared" si="87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19196343</v>
      </c>
      <c r="F99" s="72">
        <v>0</v>
      </c>
      <c r="G99" s="73">
        <f t="shared" si="100"/>
        <v>0</v>
      </c>
      <c r="H99" s="72">
        <v>0</v>
      </c>
      <c r="I99" s="73">
        <f t="shared" si="101"/>
        <v>0</v>
      </c>
      <c r="J99" s="72">
        <v>12436550.300000001</v>
      </c>
      <c r="K99" s="73">
        <f t="shared" si="102"/>
        <v>64.786039195069606</v>
      </c>
      <c r="L99" s="74">
        <f t="shared" si="103"/>
        <v>12436550.300000001</v>
      </c>
      <c r="M99" s="73">
        <f t="shared" ref="M99" si="125">IF(L99=0,0,L99/$E99*100)</f>
        <v>64.786039195069606</v>
      </c>
      <c r="N99" s="74">
        <f t="shared" si="105"/>
        <v>6759792.6999999993</v>
      </c>
      <c r="O99" s="75">
        <f t="shared" si="106"/>
        <v>15357074.4</v>
      </c>
      <c r="P99" s="75">
        <f t="shared" si="107"/>
        <v>17276708.699999999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86"/>
        <v>#REF!</v>
      </c>
      <c r="V99" s="79" t="e">
        <f t="shared" si="87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24998325</v>
      </c>
      <c r="F100" s="72">
        <v>0</v>
      </c>
      <c r="G100" s="73">
        <f t="shared" si="100"/>
        <v>0</v>
      </c>
      <c r="H100" s="72">
        <v>0</v>
      </c>
      <c r="I100" s="73">
        <f t="shared" si="101"/>
        <v>0</v>
      </c>
      <c r="J100" s="72">
        <v>19263783.280000001</v>
      </c>
      <c r="K100" s="73">
        <f t="shared" si="102"/>
        <v>77.060296159842707</v>
      </c>
      <c r="L100" s="74">
        <f t="shared" si="103"/>
        <v>19263783.280000001</v>
      </c>
      <c r="M100" s="73">
        <f t="shared" ref="M100" si="126">IF(L100=0,0,L100/$E100*100)</f>
        <v>77.060296159842707</v>
      </c>
      <c r="N100" s="74">
        <f t="shared" si="105"/>
        <v>5734541.7199999988</v>
      </c>
      <c r="O100" s="75">
        <f t="shared" si="106"/>
        <v>19998660</v>
      </c>
      <c r="P100" s="75">
        <f t="shared" si="107"/>
        <v>22498492.5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86"/>
        <v>#REF!</v>
      </c>
      <c r="V100" s="79" t="e">
        <f t="shared" si="87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9116225</v>
      </c>
      <c r="F101" s="72">
        <v>0</v>
      </c>
      <c r="G101" s="73">
        <f t="shared" si="100"/>
        <v>0</v>
      </c>
      <c r="H101" s="72">
        <v>0</v>
      </c>
      <c r="I101" s="73">
        <f t="shared" si="101"/>
        <v>0</v>
      </c>
      <c r="J101" s="72">
        <v>9053647.5199999996</v>
      </c>
      <c r="K101" s="73">
        <f t="shared" si="102"/>
        <v>99.313559285778922</v>
      </c>
      <c r="L101" s="74">
        <f t="shared" si="103"/>
        <v>9053647.5199999996</v>
      </c>
      <c r="M101" s="73">
        <f t="shared" ref="M101" si="127">IF(L101=0,0,L101/$E101*100)</f>
        <v>99.313559285778922</v>
      </c>
      <c r="N101" s="74">
        <f t="shared" si="105"/>
        <v>62577.480000000447</v>
      </c>
      <c r="O101" s="75">
        <f t="shared" si="106"/>
        <v>7292980</v>
      </c>
      <c r="P101" s="75">
        <f t="shared" si="107"/>
        <v>8204602.5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86"/>
        <v>#REF!</v>
      </c>
      <c r="V101" s="79" t="e">
        <f t="shared" si="87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14989478</v>
      </c>
      <c r="F102" s="72">
        <v>0</v>
      </c>
      <c r="G102" s="73">
        <f t="shared" si="100"/>
        <v>0</v>
      </c>
      <c r="H102" s="72">
        <v>0</v>
      </c>
      <c r="I102" s="73">
        <f t="shared" si="101"/>
        <v>0</v>
      </c>
      <c r="J102" s="72">
        <v>11984654.039999999</v>
      </c>
      <c r="K102" s="73">
        <f t="shared" si="102"/>
        <v>79.953778510499163</v>
      </c>
      <c r="L102" s="74">
        <f t="shared" si="103"/>
        <v>11984654.039999999</v>
      </c>
      <c r="M102" s="73">
        <f t="shared" ref="M102" si="128">IF(L102=0,0,L102/$E102*100)</f>
        <v>79.953778510499163</v>
      </c>
      <c r="N102" s="74">
        <f t="shared" si="105"/>
        <v>3004823.9600000009</v>
      </c>
      <c r="O102" s="75">
        <f t="shared" si="106"/>
        <v>11991582.4</v>
      </c>
      <c r="P102" s="75">
        <f t="shared" si="107"/>
        <v>13490530.199999999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86"/>
        <v>#REF!</v>
      </c>
      <c r="V102" s="79" t="e">
        <f t="shared" si="87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11017490</v>
      </c>
      <c r="F103" s="72">
        <v>0</v>
      </c>
      <c r="G103" s="73">
        <f t="shared" si="100"/>
        <v>0</v>
      </c>
      <c r="H103" s="72">
        <v>0</v>
      </c>
      <c r="I103" s="73">
        <f t="shared" si="101"/>
        <v>0</v>
      </c>
      <c r="J103" s="72">
        <v>10013958.34</v>
      </c>
      <c r="K103" s="73">
        <f t="shared" si="102"/>
        <v>90.891467475804376</v>
      </c>
      <c r="L103" s="74">
        <f t="shared" si="103"/>
        <v>10013958.34</v>
      </c>
      <c r="M103" s="73">
        <f t="shared" ref="M103" si="129">IF(L103=0,0,L103/$E103*100)</f>
        <v>90.891467475804376</v>
      </c>
      <c r="N103" s="74">
        <f t="shared" si="105"/>
        <v>1003531.6600000001</v>
      </c>
      <c r="O103" s="75">
        <f t="shared" si="106"/>
        <v>8813992</v>
      </c>
      <c r="P103" s="75">
        <f t="shared" si="107"/>
        <v>9915741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86"/>
        <v>#REF!</v>
      </c>
      <c r="V103" s="79" t="e">
        <f t="shared" si="87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859000</v>
      </c>
      <c r="F104" s="72">
        <v>0</v>
      </c>
      <c r="G104" s="73">
        <f t="shared" si="100"/>
        <v>0</v>
      </c>
      <c r="H104" s="72">
        <v>0</v>
      </c>
      <c r="I104" s="73">
        <f t="shared" si="101"/>
        <v>0</v>
      </c>
      <c r="J104" s="72">
        <v>605694.52</v>
      </c>
      <c r="K104" s="73">
        <f t="shared" si="102"/>
        <v>70.511585564610016</v>
      </c>
      <c r="L104" s="74">
        <f t="shared" si="103"/>
        <v>605694.52</v>
      </c>
      <c r="M104" s="73">
        <f t="shared" ref="M104" si="130">IF(L104=0,0,L104/$E104*100)</f>
        <v>70.511585564610016</v>
      </c>
      <c r="N104" s="74">
        <f t="shared" si="105"/>
        <v>253305.47999999998</v>
      </c>
      <c r="O104" s="75">
        <f t="shared" si="106"/>
        <v>687200</v>
      </c>
      <c r="P104" s="75">
        <f t="shared" si="107"/>
        <v>773100</v>
      </c>
      <c r="Q104" s="74" t="e">
        <f>+#REF!+#REF!+#REF!</f>
        <v>#REF!</v>
      </c>
      <c r="R104" s="74"/>
      <c r="S104" s="77"/>
      <c r="T104" s="78"/>
      <c r="U104" s="79" t="e">
        <f t="shared" si="86"/>
        <v>#REF!</v>
      </c>
      <c r="V104" s="79" t="e">
        <f t="shared" si="87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512555880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403759145.65999991</v>
      </c>
      <c r="K105" s="65">
        <f>IF(J105=0,0,J105/$E105*100)</f>
        <v>78.773683302589347</v>
      </c>
      <c r="L105" s="64">
        <f>SUM(L106:L129)</f>
        <v>403759145.65999991</v>
      </c>
      <c r="M105" s="65">
        <f>IF(L105=0,0,L105/$E105*100)</f>
        <v>78.773683302589347</v>
      </c>
      <c r="N105" s="64">
        <f>SUM(N106:N129)</f>
        <v>108796734.33999999</v>
      </c>
      <c r="O105" s="66">
        <f>E105*80/100</f>
        <v>410044704</v>
      </c>
      <c r="P105" s="66">
        <f>E105*90/100</f>
        <v>461300292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31248680</v>
      </c>
      <c r="F106" s="72">
        <v>0</v>
      </c>
      <c r="G106" s="73">
        <f t="shared" ref="G106:G129" si="131">IF(F106=0,0,F106/$E106*100)</f>
        <v>0</v>
      </c>
      <c r="H106" s="72">
        <v>0</v>
      </c>
      <c r="I106" s="73">
        <f t="shared" ref="I106:I129" si="132">IF(H106=0,0,H106/$E106*100)</f>
        <v>0</v>
      </c>
      <c r="J106" s="72">
        <v>23437437.530000001</v>
      </c>
      <c r="K106" s="73">
        <f t="shared" ref="K106:K129" si="133">IF(J106=0,0,J106/$E106*100)</f>
        <v>75.002968221377671</v>
      </c>
      <c r="L106" s="74">
        <f t="shared" ref="L106:L129" si="134">F106+H106+J106</f>
        <v>23437437.530000001</v>
      </c>
      <c r="M106" s="73">
        <f t="shared" ref="M106" si="135">IF(L106=0,0,L106/$E106*100)</f>
        <v>75.002968221377671</v>
      </c>
      <c r="N106" s="74">
        <f t="shared" ref="N106:N129" si="136">E106-F106-H106-J106</f>
        <v>7811242.4699999988</v>
      </c>
      <c r="O106" s="75">
        <f t="shared" ref="O106:O129" si="137">E106*80/100</f>
        <v>24998944</v>
      </c>
      <c r="P106" s="75">
        <f t="shared" ref="P106:P129" si="138">E106*90/100</f>
        <v>28123812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86"/>
        <v>#REF!</v>
      </c>
      <c r="V106" s="79" t="e">
        <f t="shared" si="87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21176524</v>
      </c>
      <c r="F107" s="72">
        <v>0</v>
      </c>
      <c r="G107" s="73">
        <f t="shared" si="131"/>
        <v>0</v>
      </c>
      <c r="H107" s="72">
        <v>0</v>
      </c>
      <c r="I107" s="73">
        <f t="shared" si="132"/>
        <v>0</v>
      </c>
      <c r="J107" s="72">
        <v>19419888.41</v>
      </c>
      <c r="K107" s="73">
        <f t="shared" si="133"/>
        <v>91.704797302900133</v>
      </c>
      <c r="L107" s="74">
        <f t="shared" si="134"/>
        <v>19419888.41</v>
      </c>
      <c r="M107" s="73">
        <f t="shared" ref="M107" si="139">IF(L107=0,0,L107/$E107*100)</f>
        <v>91.704797302900133</v>
      </c>
      <c r="N107" s="74">
        <f t="shared" si="136"/>
        <v>1756635.5899999999</v>
      </c>
      <c r="O107" s="75">
        <f t="shared" si="137"/>
        <v>16941219.199999999</v>
      </c>
      <c r="P107" s="75">
        <f t="shared" si="138"/>
        <v>19058871.600000001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86"/>
        <v>#REF!</v>
      </c>
      <c r="V107" s="79" t="e">
        <f t="shared" si="87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8311339</v>
      </c>
      <c r="F108" s="72">
        <v>0</v>
      </c>
      <c r="G108" s="73">
        <f t="shared" si="131"/>
        <v>0</v>
      </c>
      <c r="H108" s="72">
        <v>0</v>
      </c>
      <c r="I108" s="73">
        <f t="shared" si="132"/>
        <v>0</v>
      </c>
      <c r="J108" s="72">
        <v>5024877.43</v>
      </c>
      <c r="K108" s="73">
        <f t="shared" si="133"/>
        <v>60.458097425697588</v>
      </c>
      <c r="L108" s="74">
        <f t="shared" si="134"/>
        <v>5024877.43</v>
      </c>
      <c r="M108" s="73">
        <f t="shared" ref="M108" si="140">IF(L108=0,0,L108/$E108*100)</f>
        <v>60.458097425697588</v>
      </c>
      <c r="N108" s="74">
        <f t="shared" ref="N108" si="141">E108-F108-H108-J108</f>
        <v>3286461.5700000003</v>
      </c>
      <c r="O108" s="75">
        <f t="shared" ref="O108" si="142">E108*80/100</f>
        <v>6649071.2000000002</v>
      </c>
      <c r="P108" s="75">
        <f t="shared" ref="P108" si="143">E108*90/100</f>
        <v>7480205.0999999996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144">SUM(Q108:T108)</f>
        <v>#REF!</v>
      </c>
      <c r="V108" s="79" t="e">
        <f t="shared" ref="V108" si="145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44479595</v>
      </c>
      <c r="F109" s="72">
        <v>0</v>
      </c>
      <c r="G109" s="73">
        <f t="shared" si="131"/>
        <v>0</v>
      </c>
      <c r="H109" s="72">
        <v>0</v>
      </c>
      <c r="I109" s="73">
        <f t="shared" si="132"/>
        <v>0</v>
      </c>
      <c r="J109" s="72">
        <v>36619009.630000003</v>
      </c>
      <c r="K109" s="73">
        <f t="shared" si="133"/>
        <v>82.32765975049908</v>
      </c>
      <c r="L109" s="74">
        <f t="shared" si="134"/>
        <v>36619009.630000003</v>
      </c>
      <c r="M109" s="73">
        <f t="shared" ref="M109" si="146">IF(L109=0,0,L109/$E109*100)</f>
        <v>82.32765975049908</v>
      </c>
      <c r="N109" s="74">
        <f t="shared" si="136"/>
        <v>7860585.3699999973</v>
      </c>
      <c r="O109" s="75">
        <f t="shared" si="137"/>
        <v>35583676</v>
      </c>
      <c r="P109" s="75">
        <f t="shared" si="138"/>
        <v>40031635.5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86"/>
        <v>#REF!</v>
      </c>
      <c r="V109" s="79" t="e">
        <f t="shared" si="87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46018255</v>
      </c>
      <c r="F110" s="72">
        <v>0</v>
      </c>
      <c r="G110" s="73">
        <f t="shared" si="131"/>
        <v>0</v>
      </c>
      <c r="H110" s="72">
        <v>0</v>
      </c>
      <c r="I110" s="73">
        <f t="shared" si="132"/>
        <v>0</v>
      </c>
      <c r="J110" s="72">
        <v>34017377.130000003</v>
      </c>
      <c r="K110" s="73">
        <f t="shared" si="133"/>
        <v>73.921484267493426</v>
      </c>
      <c r="L110" s="74">
        <f t="shared" si="134"/>
        <v>34017377.130000003</v>
      </c>
      <c r="M110" s="73">
        <f t="shared" ref="M110" si="147">IF(L110=0,0,L110/$E110*100)</f>
        <v>73.921484267493426</v>
      </c>
      <c r="N110" s="74">
        <f t="shared" si="136"/>
        <v>12000877.869999997</v>
      </c>
      <c r="O110" s="75">
        <f t="shared" si="137"/>
        <v>36814604</v>
      </c>
      <c r="P110" s="75">
        <f t="shared" si="138"/>
        <v>41416429.5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86"/>
        <v>#REF!</v>
      </c>
      <c r="V110" s="79" t="e">
        <f t="shared" si="87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14460399</v>
      </c>
      <c r="F111" s="72">
        <v>0</v>
      </c>
      <c r="G111" s="73">
        <f t="shared" si="131"/>
        <v>0</v>
      </c>
      <c r="H111" s="72">
        <v>0</v>
      </c>
      <c r="I111" s="73">
        <f t="shared" si="132"/>
        <v>0</v>
      </c>
      <c r="J111" s="72">
        <v>12448918</v>
      </c>
      <c r="K111" s="73">
        <f t="shared" si="133"/>
        <v>86.089726846403053</v>
      </c>
      <c r="L111" s="74">
        <f t="shared" si="134"/>
        <v>12448918</v>
      </c>
      <c r="M111" s="73">
        <f t="shared" ref="M111" si="148">IF(L111=0,0,L111/$E111*100)</f>
        <v>86.089726846403053</v>
      </c>
      <c r="N111" s="74">
        <f t="shared" ref="N111" si="149">E111-F111-H111-J111</f>
        <v>2011481</v>
      </c>
      <c r="O111" s="75">
        <f t="shared" ref="O111" si="150">E111*80/100</f>
        <v>11568319.199999999</v>
      </c>
      <c r="P111" s="75">
        <f t="shared" ref="P111" si="151">E111*90/100</f>
        <v>13014359.1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152">SUM(Q111:T111)</f>
        <v>#REF!</v>
      </c>
      <c r="V111" s="79" t="e">
        <f t="shared" ref="V111" si="153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19905176</v>
      </c>
      <c r="F112" s="72">
        <v>0</v>
      </c>
      <c r="G112" s="73">
        <f t="shared" si="131"/>
        <v>0</v>
      </c>
      <c r="H112" s="72">
        <v>0</v>
      </c>
      <c r="I112" s="73">
        <f t="shared" si="132"/>
        <v>0</v>
      </c>
      <c r="J112" s="72">
        <v>15678767.439999999</v>
      </c>
      <c r="K112" s="73">
        <f t="shared" si="133"/>
        <v>78.76728866903764</v>
      </c>
      <c r="L112" s="74">
        <f t="shared" si="134"/>
        <v>15678767.439999999</v>
      </c>
      <c r="M112" s="73">
        <f t="shared" ref="M112" si="154">IF(L112=0,0,L112/$E112*100)</f>
        <v>78.76728866903764</v>
      </c>
      <c r="N112" s="74">
        <f t="shared" si="136"/>
        <v>4226408.5600000005</v>
      </c>
      <c r="O112" s="75">
        <f t="shared" si="137"/>
        <v>15924140.800000001</v>
      </c>
      <c r="P112" s="75">
        <f t="shared" si="138"/>
        <v>17914658.399999999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86"/>
        <v>#REF!</v>
      </c>
      <c r="V112" s="79" t="e">
        <f t="shared" si="87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31138316</v>
      </c>
      <c r="F113" s="72">
        <v>0</v>
      </c>
      <c r="G113" s="73">
        <f t="shared" si="131"/>
        <v>0</v>
      </c>
      <c r="H113" s="72">
        <v>0</v>
      </c>
      <c r="I113" s="73">
        <f t="shared" si="132"/>
        <v>0</v>
      </c>
      <c r="J113" s="72">
        <v>25687262.879999999</v>
      </c>
      <c r="K113" s="73">
        <f t="shared" si="133"/>
        <v>82.494065767718467</v>
      </c>
      <c r="L113" s="74">
        <f t="shared" si="134"/>
        <v>25687262.879999999</v>
      </c>
      <c r="M113" s="73">
        <f t="shared" ref="M113" si="155">IF(L113=0,0,L113/$E113*100)</f>
        <v>82.494065767718467</v>
      </c>
      <c r="N113" s="74">
        <f t="shared" si="136"/>
        <v>5451053.120000001</v>
      </c>
      <c r="O113" s="75">
        <f t="shared" si="137"/>
        <v>24910652.800000001</v>
      </c>
      <c r="P113" s="75">
        <f t="shared" si="138"/>
        <v>28024484.399999999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86"/>
        <v>#REF!</v>
      </c>
      <c r="V113" s="79" t="e">
        <f t="shared" si="87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9825995</v>
      </c>
      <c r="F114" s="72">
        <v>0</v>
      </c>
      <c r="G114" s="73">
        <f t="shared" si="131"/>
        <v>0</v>
      </c>
      <c r="H114" s="72">
        <v>0</v>
      </c>
      <c r="I114" s="73">
        <f t="shared" si="132"/>
        <v>0</v>
      </c>
      <c r="J114" s="72">
        <v>7015125.8899999997</v>
      </c>
      <c r="K114" s="73">
        <f t="shared" si="133"/>
        <v>71.393542231600975</v>
      </c>
      <c r="L114" s="74">
        <f t="shared" si="134"/>
        <v>7015125.8899999997</v>
      </c>
      <c r="M114" s="73">
        <f t="shared" ref="M114" si="156">IF(L114=0,0,L114/$E114*100)</f>
        <v>71.393542231600975</v>
      </c>
      <c r="N114" s="74">
        <f t="shared" ref="N114" si="157">E114-F114-H114-J114</f>
        <v>2810869.1100000003</v>
      </c>
      <c r="O114" s="75">
        <f t="shared" ref="O114" si="158">E114*80/100</f>
        <v>7860796</v>
      </c>
      <c r="P114" s="75">
        <f t="shared" ref="P114" si="159">E114*90/100</f>
        <v>8843395.5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160">SUM(Q114:T114)</f>
        <v>#REF!</v>
      </c>
      <c r="V114" s="79" t="e">
        <f t="shared" ref="V114" si="161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9642197</v>
      </c>
      <c r="F115" s="72">
        <v>0</v>
      </c>
      <c r="G115" s="73">
        <f t="shared" si="131"/>
        <v>0</v>
      </c>
      <c r="H115" s="72">
        <v>0</v>
      </c>
      <c r="I115" s="73">
        <f t="shared" si="132"/>
        <v>0</v>
      </c>
      <c r="J115" s="72">
        <v>6147772.2000000002</v>
      </c>
      <c r="K115" s="73">
        <f t="shared" si="133"/>
        <v>63.759039563286258</v>
      </c>
      <c r="L115" s="74">
        <f t="shared" si="134"/>
        <v>6147772.2000000002</v>
      </c>
      <c r="M115" s="73">
        <f t="shared" ref="M115" si="162">IF(L115=0,0,L115/$E115*100)</f>
        <v>63.759039563286258</v>
      </c>
      <c r="N115" s="74">
        <f t="shared" ref="N115" si="163">E115-F115-H115-J115</f>
        <v>3494424.8</v>
      </c>
      <c r="O115" s="75">
        <f t="shared" ref="O115" si="164">E115*80/100</f>
        <v>7713757.5999999996</v>
      </c>
      <c r="P115" s="75">
        <f t="shared" ref="P115" si="165">E115*90/100</f>
        <v>8677977.3000000007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66">SUM(Q115:T115)</f>
        <v>#REF!</v>
      </c>
      <c r="V115" s="79" t="e">
        <f t="shared" ref="V115" si="167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229</v>
      </c>
      <c r="D116" s="71" t="s">
        <v>230</v>
      </c>
      <c r="E116" s="72">
        <v>28248819</v>
      </c>
      <c r="F116" s="72">
        <v>0</v>
      </c>
      <c r="G116" s="73">
        <f t="shared" si="131"/>
        <v>0</v>
      </c>
      <c r="H116" s="72">
        <v>0</v>
      </c>
      <c r="I116" s="73">
        <f t="shared" si="132"/>
        <v>0</v>
      </c>
      <c r="J116" s="72">
        <v>20579513.640000001</v>
      </c>
      <c r="K116" s="73">
        <f t="shared" si="133"/>
        <v>72.850881447468652</v>
      </c>
      <c r="L116" s="74">
        <f t="shared" si="134"/>
        <v>20579513.640000001</v>
      </c>
      <c r="M116" s="73">
        <f t="shared" ref="M116" si="168">IF(L116=0,0,L116/$E116*100)</f>
        <v>72.850881447468652</v>
      </c>
      <c r="N116" s="74">
        <f t="shared" si="136"/>
        <v>7669305.3599999994</v>
      </c>
      <c r="O116" s="75">
        <f t="shared" si="137"/>
        <v>22599055.199999999</v>
      </c>
      <c r="P116" s="75">
        <f t="shared" si="138"/>
        <v>25423937.100000001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86"/>
        <v>#REF!</v>
      </c>
      <c r="V116" s="79" t="e">
        <f t="shared" si="87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40684012</v>
      </c>
      <c r="F117" s="72">
        <v>0</v>
      </c>
      <c r="G117" s="73">
        <f t="shared" si="131"/>
        <v>0</v>
      </c>
      <c r="H117" s="72">
        <v>0</v>
      </c>
      <c r="I117" s="73">
        <f t="shared" si="132"/>
        <v>0</v>
      </c>
      <c r="J117" s="72">
        <v>29986444.690000001</v>
      </c>
      <c r="K117" s="73">
        <f t="shared" si="133"/>
        <v>73.705721770999375</v>
      </c>
      <c r="L117" s="74">
        <f t="shared" si="134"/>
        <v>29986444.690000001</v>
      </c>
      <c r="M117" s="73">
        <f t="shared" ref="M117" si="169">IF(L117=0,0,L117/$E117*100)</f>
        <v>73.705721770999375</v>
      </c>
      <c r="N117" s="74">
        <f t="shared" si="136"/>
        <v>10697567.309999999</v>
      </c>
      <c r="O117" s="75">
        <f t="shared" si="137"/>
        <v>32547209.600000001</v>
      </c>
      <c r="P117" s="75">
        <f t="shared" si="138"/>
        <v>36615610.799999997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86"/>
        <v>#REF!</v>
      </c>
      <c r="V117" s="79" t="e">
        <f t="shared" si="87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16096127</v>
      </c>
      <c r="F118" s="72">
        <v>0</v>
      </c>
      <c r="G118" s="73">
        <f t="shared" si="131"/>
        <v>0</v>
      </c>
      <c r="H118" s="72">
        <v>0</v>
      </c>
      <c r="I118" s="73">
        <f t="shared" si="132"/>
        <v>0</v>
      </c>
      <c r="J118" s="72">
        <v>13444064.67</v>
      </c>
      <c r="K118" s="73">
        <f t="shared" si="133"/>
        <v>83.523599621200802</v>
      </c>
      <c r="L118" s="74">
        <f t="shared" si="134"/>
        <v>13444064.67</v>
      </c>
      <c r="M118" s="73">
        <f t="shared" ref="M118" si="170">IF(L118=0,0,L118/$E118*100)</f>
        <v>83.523599621200802</v>
      </c>
      <c r="N118" s="74">
        <f t="shared" si="136"/>
        <v>2652062.33</v>
      </c>
      <c r="O118" s="75">
        <f t="shared" si="137"/>
        <v>12876901.6</v>
      </c>
      <c r="P118" s="75">
        <f t="shared" si="138"/>
        <v>14486514.300000001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86"/>
        <v>#REF!</v>
      </c>
      <c r="V118" s="79" t="e">
        <f t="shared" si="87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12096349</v>
      </c>
      <c r="F119" s="72">
        <v>0</v>
      </c>
      <c r="G119" s="73">
        <f t="shared" si="131"/>
        <v>0</v>
      </c>
      <c r="H119" s="72">
        <v>0</v>
      </c>
      <c r="I119" s="73">
        <f t="shared" si="132"/>
        <v>0</v>
      </c>
      <c r="J119" s="72">
        <v>9690038.6500000004</v>
      </c>
      <c r="K119" s="73">
        <f t="shared" si="133"/>
        <v>80.107135219064858</v>
      </c>
      <c r="L119" s="74">
        <f t="shared" si="134"/>
        <v>9690038.6500000004</v>
      </c>
      <c r="M119" s="73">
        <f t="shared" ref="M119" si="171">IF(L119=0,0,L119/$E119*100)</f>
        <v>80.107135219064858</v>
      </c>
      <c r="N119" s="74">
        <f t="shared" si="136"/>
        <v>2406310.3499999996</v>
      </c>
      <c r="O119" s="75">
        <f t="shared" si="137"/>
        <v>9677079.1999999993</v>
      </c>
      <c r="P119" s="75">
        <f t="shared" si="138"/>
        <v>10886714.1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86"/>
        <v>#REF!</v>
      </c>
      <c r="V119" s="79" t="e">
        <f t="shared" si="87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43490525</v>
      </c>
      <c r="F120" s="72">
        <v>0</v>
      </c>
      <c r="G120" s="73">
        <f t="shared" si="131"/>
        <v>0</v>
      </c>
      <c r="H120" s="72">
        <v>0</v>
      </c>
      <c r="I120" s="73">
        <f t="shared" si="132"/>
        <v>0</v>
      </c>
      <c r="J120" s="72">
        <v>39366358.079999998</v>
      </c>
      <c r="K120" s="73">
        <f t="shared" si="133"/>
        <v>90.517090975563065</v>
      </c>
      <c r="L120" s="74">
        <f t="shared" si="134"/>
        <v>39366358.079999998</v>
      </c>
      <c r="M120" s="73">
        <f t="shared" ref="M120" si="172">IF(L120=0,0,L120/$E120*100)</f>
        <v>90.517090975563065</v>
      </c>
      <c r="N120" s="74">
        <f t="shared" si="136"/>
        <v>4124166.9200000018</v>
      </c>
      <c r="O120" s="75">
        <f t="shared" si="137"/>
        <v>34792420</v>
      </c>
      <c r="P120" s="75">
        <f t="shared" si="138"/>
        <v>39141472.5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86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24429947</v>
      </c>
      <c r="F121" s="72">
        <v>0</v>
      </c>
      <c r="G121" s="73">
        <f t="shared" si="131"/>
        <v>0</v>
      </c>
      <c r="H121" s="72">
        <v>0</v>
      </c>
      <c r="I121" s="73">
        <f t="shared" si="132"/>
        <v>0</v>
      </c>
      <c r="J121" s="72">
        <v>19796958.07</v>
      </c>
      <c r="K121" s="73">
        <f t="shared" si="133"/>
        <v>81.035616123113158</v>
      </c>
      <c r="L121" s="74">
        <f t="shared" si="134"/>
        <v>19796958.07</v>
      </c>
      <c r="M121" s="73">
        <f t="shared" ref="M121" si="173">IF(L121=0,0,L121/$E121*100)</f>
        <v>81.035616123113158</v>
      </c>
      <c r="N121" s="74">
        <f t="shared" si="136"/>
        <v>4632988.93</v>
      </c>
      <c r="O121" s="75">
        <f t="shared" si="137"/>
        <v>19543957.600000001</v>
      </c>
      <c r="P121" s="75">
        <f t="shared" si="138"/>
        <v>21986952.300000001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86"/>
        <v>#REF!</v>
      </c>
      <c r="V121" s="79" t="e">
        <f t="shared" si="87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17920575</v>
      </c>
      <c r="F122" s="72">
        <v>0</v>
      </c>
      <c r="G122" s="73">
        <f t="shared" si="131"/>
        <v>0</v>
      </c>
      <c r="H122" s="72">
        <v>0</v>
      </c>
      <c r="I122" s="73">
        <f t="shared" si="132"/>
        <v>0</v>
      </c>
      <c r="J122" s="72">
        <v>14178340.66</v>
      </c>
      <c r="K122" s="73">
        <f t="shared" si="133"/>
        <v>79.117665923107936</v>
      </c>
      <c r="L122" s="74">
        <f t="shared" si="134"/>
        <v>14178340.66</v>
      </c>
      <c r="M122" s="73">
        <f t="shared" ref="M122" si="174">IF(L122=0,0,L122/$E122*100)</f>
        <v>79.117665923107936</v>
      </c>
      <c r="N122" s="74">
        <f t="shared" si="136"/>
        <v>3742234.34</v>
      </c>
      <c r="O122" s="75">
        <f t="shared" si="137"/>
        <v>14336460</v>
      </c>
      <c r="P122" s="75">
        <f t="shared" si="138"/>
        <v>16128517.5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86"/>
        <v>#REF!</v>
      </c>
      <c r="V122" s="79" t="e">
        <f t="shared" si="87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23415574</v>
      </c>
      <c r="F123" s="72">
        <v>0</v>
      </c>
      <c r="G123" s="73">
        <f t="shared" si="131"/>
        <v>0</v>
      </c>
      <c r="H123" s="72">
        <v>0</v>
      </c>
      <c r="I123" s="73">
        <f t="shared" si="132"/>
        <v>0</v>
      </c>
      <c r="J123" s="72">
        <v>17676930.390000001</v>
      </c>
      <c r="K123" s="73">
        <f t="shared" si="133"/>
        <v>75.492193315440403</v>
      </c>
      <c r="L123" s="74">
        <f t="shared" si="134"/>
        <v>17676930.390000001</v>
      </c>
      <c r="M123" s="73">
        <f t="shared" ref="M123" si="175">IF(L123=0,0,L123/$E123*100)</f>
        <v>75.492193315440403</v>
      </c>
      <c r="N123" s="74">
        <f t="shared" si="136"/>
        <v>5738643.6099999994</v>
      </c>
      <c r="O123" s="75">
        <f t="shared" si="137"/>
        <v>18732459.199999999</v>
      </c>
      <c r="P123" s="75">
        <f t="shared" si="138"/>
        <v>21074016.600000001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86"/>
        <v>#REF!</v>
      </c>
      <c r="V123" s="79" t="e">
        <f t="shared" si="87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7278642</v>
      </c>
      <c r="F124" s="72">
        <v>0</v>
      </c>
      <c r="G124" s="73">
        <f t="shared" si="131"/>
        <v>0</v>
      </c>
      <c r="H124" s="72">
        <v>0</v>
      </c>
      <c r="I124" s="73">
        <f t="shared" si="132"/>
        <v>0</v>
      </c>
      <c r="J124" s="72">
        <v>5174463.8600000003</v>
      </c>
      <c r="K124" s="73">
        <f t="shared" si="133"/>
        <v>71.091061491965121</v>
      </c>
      <c r="L124" s="74">
        <f t="shared" si="134"/>
        <v>5174463.8600000003</v>
      </c>
      <c r="M124" s="73">
        <f t="shared" ref="M124" si="176">IF(L124=0,0,L124/$E124*100)</f>
        <v>71.091061491965121</v>
      </c>
      <c r="N124" s="74">
        <f t="shared" ref="N124" si="177">E124-F124-H124-J124</f>
        <v>2104178.1399999997</v>
      </c>
      <c r="O124" s="75">
        <f t="shared" ref="O124" si="178">E124*80/100</f>
        <v>5822913.5999999996</v>
      </c>
      <c r="P124" s="75">
        <f t="shared" ref="P124" si="179">E124*90/100</f>
        <v>6550777.7999999998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80">SUM(Q124:T124)</f>
        <v>#REF!</v>
      </c>
      <c r="V124" s="79" t="e">
        <f t="shared" ref="V124" si="181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27754283</v>
      </c>
      <c r="F125" s="72">
        <v>0</v>
      </c>
      <c r="G125" s="73">
        <f t="shared" si="131"/>
        <v>0</v>
      </c>
      <c r="H125" s="72">
        <v>0</v>
      </c>
      <c r="I125" s="73">
        <f t="shared" si="132"/>
        <v>0</v>
      </c>
      <c r="J125" s="72">
        <v>21012828.059999999</v>
      </c>
      <c r="K125" s="73">
        <f t="shared" si="133"/>
        <v>75.710217626591174</v>
      </c>
      <c r="L125" s="74">
        <f t="shared" si="134"/>
        <v>21012828.059999999</v>
      </c>
      <c r="M125" s="73">
        <f t="shared" ref="M125" si="182">IF(L125=0,0,L125/$E125*100)</f>
        <v>75.710217626591174</v>
      </c>
      <c r="N125" s="74">
        <f t="shared" si="136"/>
        <v>6741454.9400000013</v>
      </c>
      <c r="O125" s="75">
        <f t="shared" si="137"/>
        <v>22203426.399999999</v>
      </c>
      <c r="P125" s="75">
        <f t="shared" si="138"/>
        <v>24978854.699999999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86"/>
        <v>#REF!</v>
      </c>
      <c r="V125" s="79" t="e">
        <f t="shared" si="87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16496224</v>
      </c>
      <c r="F126" s="72">
        <v>0</v>
      </c>
      <c r="G126" s="73">
        <f t="shared" si="131"/>
        <v>0</v>
      </c>
      <c r="H126" s="72">
        <v>0</v>
      </c>
      <c r="I126" s="73">
        <f t="shared" si="132"/>
        <v>0</v>
      </c>
      <c r="J126" s="72">
        <v>13050533.210000001</v>
      </c>
      <c r="K126" s="73">
        <f t="shared" si="133"/>
        <v>79.112245384155798</v>
      </c>
      <c r="L126" s="74">
        <f t="shared" si="134"/>
        <v>13050533.210000001</v>
      </c>
      <c r="M126" s="73">
        <f t="shared" ref="M126" si="183">IF(L126=0,0,L126/$E126*100)</f>
        <v>79.112245384155798</v>
      </c>
      <c r="N126" s="74">
        <f t="shared" si="136"/>
        <v>3445690.7899999991</v>
      </c>
      <c r="O126" s="75">
        <f t="shared" si="137"/>
        <v>13196979.199999999</v>
      </c>
      <c r="P126" s="75">
        <f t="shared" si="138"/>
        <v>14846601.6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86"/>
        <v>#REF!</v>
      </c>
      <c r="V126" s="79" t="e">
        <f t="shared" si="87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7756803</v>
      </c>
      <c r="F127" s="72">
        <v>0</v>
      </c>
      <c r="G127" s="73">
        <f t="shared" si="131"/>
        <v>0</v>
      </c>
      <c r="H127" s="72">
        <v>0</v>
      </c>
      <c r="I127" s="73">
        <f t="shared" si="132"/>
        <v>0</v>
      </c>
      <c r="J127" s="72">
        <v>5271159.3</v>
      </c>
      <c r="K127" s="73">
        <f t="shared" si="133"/>
        <v>67.955307102681346</v>
      </c>
      <c r="L127" s="74">
        <f t="shared" si="134"/>
        <v>5271159.3</v>
      </c>
      <c r="M127" s="73">
        <f t="shared" ref="M127:M128" si="184">IF(L127=0,0,L127/$E127*100)</f>
        <v>67.955307102681346</v>
      </c>
      <c r="N127" s="74">
        <f t="shared" ref="N127:N128" si="185">E127-F127-H127-J127</f>
        <v>2485643.7000000002</v>
      </c>
      <c r="O127" s="75">
        <f t="shared" ref="O127:O128" si="186">E127*80/100</f>
        <v>6205442.4000000004</v>
      </c>
      <c r="P127" s="75">
        <f t="shared" ref="P127:P128" si="187">E127*90/100</f>
        <v>6981122.7000000002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88">SUM(Q127:T127)</f>
        <v>#REF!</v>
      </c>
      <c r="V127" s="79" t="e">
        <f t="shared" ref="V127:V128" si="189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9518945</v>
      </c>
      <c r="F128" s="72">
        <v>0</v>
      </c>
      <c r="G128" s="73">
        <f t="shared" ref="G128" si="190">IF(F128=0,0,F128/$E128*100)</f>
        <v>0</v>
      </c>
      <c r="H128" s="72">
        <v>0</v>
      </c>
      <c r="I128" s="73">
        <f t="shared" ref="I128" si="191">IF(H128=0,0,H128/$E128*100)</f>
        <v>0</v>
      </c>
      <c r="J128" s="72">
        <v>8380854.8399999999</v>
      </c>
      <c r="K128" s="73">
        <f t="shared" ref="K128" si="192">IF(J128=0,0,J128/$E128*100)</f>
        <v>88.043946466756552</v>
      </c>
      <c r="L128" s="74">
        <f t="shared" si="134"/>
        <v>8380854.8399999999</v>
      </c>
      <c r="M128" s="73">
        <f t="shared" si="184"/>
        <v>88.043946466756552</v>
      </c>
      <c r="N128" s="74">
        <f t="shared" si="185"/>
        <v>1138090.1600000001</v>
      </c>
      <c r="O128" s="75">
        <f t="shared" si="186"/>
        <v>7615156</v>
      </c>
      <c r="P128" s="75">
        <f t="shared" si="187"/>
        <v>8567050.5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93">SUM(Q128:T128)</f>
        <v>#REF!</v>
      </c>
      <c r="V128" s="79" t="e">
        <f t="shared" si="189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1162579</v>
      </c>
      <c r="F129" s="72">
        <v>0</v>
      </c>
      <c r="G129" s="73">
        <f t="shared" si="131"/>
        <v>0</v>
      </c>
      <c r="H129" s="72">
        <v>0</v>
      </c>
      <c r="I129" s="73">
        <f t="shared" si="132"/>
        <v>0</v>
      </c>
      <c r="J129" s="72">
        <v>654221</v>
      </c>
      <c r="K129" s="73">
        <f t="shared" si="133"/>
        <v>56.273251108096744</v>
      </c>
      <c r="L129" s="74">
        <f t="shared" si="134"/>
        <v>654221</v>
      </c>
      <c r="M129" s="73">
        <f t="shared" ref="M129" si="194">IF(L129=0,0,L129/$E129*100)</f>
        <v>56.273251108096744</v>
      </c>
      <c r="N129" s="74">
        <f t="shared" si="136"/>
        <v>508358</v>
      </c>
      <c r="O129" s="75">
        <f t="shared" si="137"/>
        <v>930063.2</v>
      </c>
      <c r="P129" s="75">
        <f t="shared" si="138"/>
        <v>1046321.1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86"/>
        <v>#REF!</v>
      </c>
      <c r="V129" s="79" t="e">
        <f t="shared" si="87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388083685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307600675.53999996</v>
      </c>
      <c r="K130" s="65">
        <f>IF(J130=0,0,J130/$E130*100)</f>
        <v>79.261429281676698</v>
      </c>
      <c r="L130" s="64">
        <f>SUM(L131:L142)</f>
        <v>307600675.53999996</v>
      </c>
      <c r="M130" s="65">
        <f>IF(L130=0,0,L130/$E130*100)</f>
        <v>79.261429281676698</v>
      </c>
      <c r="N130" s="64">
        <f>SUM(N131:N142)</f>
        <v>80483009.460000008</v>
      </c>
      <c r="O130" s="66">
        <f>E130*80/100</f>
        <v>310466948</v>
      </c>
      <c r="P130" s="66">
        <f>E130*90/100</f>
        <v>349275316.5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73270779</v>
      </c>
      <c r="F131" s="72">
        <v>0</v>
      </c>
      <c r="G131" s="73">
        <f t="shared" ref="G131:G142" si="195">IF(F131=0,0,F131/$E131*100)</f>
        <v>0</v>
      </c>
      <c r="H131" s="72">
        <v>0</v>
      </c>
      <c r="I131" s="73">
        <f t="shared" ref="I131:I142" si="196">IF(H131=0,0,H131/$E131*100)</f>
        <v>0</v>
      </c>
      <c r="J131" s="72">
        <v>61321543.82</v>
      </c>
      <c r="K131" s="73">
        <f t="shared" ref="K131:K142" si="197">IF(J131=0,0,J131/$E131*100)</f>
        <v>83.691677169148164</v>
      </c>
      <c r="L131" s="74">
        <f t="shared" ref="L131:L142" si="198">F131+H131+J131</f>
        <v>61321543.82</v>
      </c>
      <c r="M131" s="73">
        <f t="shared" ref="M131" si="199">IF(L131=0,0,L131/$E131*100)</f>
        <v>83.691677169148164</v>
      </c>
      <c r="N131" s="74">
        <f t="shared" ref="N131:N142" si="200">E131-F131-H131-J131</f>
        <v>11949235.18</v>
      </c>
      <c r="O131" s="75">
        <f t="shared" ref="O131:O142" si="201">E131*80/100</f>
        <v>58616623.200000003</v>
      </c>
      <c r="P131" s="75">
        <f t="shared" ref="P131:P142" si="202">E131*90/100</f>
        <v>65943701.100000001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203">SUM(Q131:T131)</f>
        <v>#REF!</v>
      </c>
      <c r="V131" s="79" t="e">
        <f t="shared" ref="V131:V200" si="204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52094929</v>
      </c>
      <c r="F132" s="72">
        <v>0</v>
      </c>
      <c r="G132" s="73">
        <f t="shared" si="195"/>
        <v>0</v>
      </c>
      <c r="H132" s="72">
        <v>0</v>
      </c>
      <c r="I132" s="73">
        <f t="shared" si="196"/>
        <v>0</v>
      </c>
      <c r="J132" s="72">
        <v>47286727</v>
      </c>
      <c r="K132" s="73">
        <f t="shared" si="197"/>
        <v>90.770307029307972</v>
      </c>
      <c r="L132" s="74">
        <f t="shared" si="198"/>
        <v>47286727</v>
      </c>
      <c r="M132" s="73">
        <f t="shared" ref="M132" si="205">IF(L132=0,0,L132/$E132*100)</f>
        <v>90.770307029307972</v>
      </c>
      <c r="N132" s="74">
        <f t="shared" si="200"/>
        <v>4808202</v>
      </c>
      <c r="O132" s="75">
        <f t="shared" si="201"/>
        <v>41675943.200000003</v>
      </c>
      <c r="P132" s="75">
        <f t="shared" si="202"/>
        <v>46885436.100000001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203"/>
        <v>#REF!</v>
      </c>
      <c r="V132" s="79" t="e">
        <f t="shared" si="204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6024029</v>
      </c>
      <c r="F133" s="72">
        <v>0</v>
      </c>
      <c r="G133" s="73">
        <f t="shared" si="195"/>
        <v>0</v>
      </c>
      <c r="H133" s="72">
        <v>0</v>
      </c>
      <c r="I133" s="73">
        <f t="shared" si="196"/>
        <v>0</v>
      </c>
      <c r="J133" s="72">
        <v>5076183</v>
      </c>
      <c r="K133" s="73">
        <f t="shared" si="197"/>
        <v>84.26558039478229</v>
      </c>
      <c r="L133" s="74">
        <f t="shared" si="198"/>
        <v>5076183</v>
      </c>
      <c r="M133" s="73">
        <f t="shared" ref="M133" si="206">IF(L133=0,0,L133/$E133*100)</f>
        <v>84.26558039478229</v>
      </c>
      <c r="N133" s="74">
        <f t="shared" si="200"/>
        <v>947846</v>
      </c>
      <c r="O133" s="75">
        <f t="shared" si="201"/>
        <v>4819223.2</v>
      </c>
      <c r="P133" s="75">
        <f t="shared" si="202"/>
        <v>5421626.0999999996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203"/>
        <v>#REF!</v>
      </c>
      <c r="V133" s="79" t="e">
        <f t="shared" si="204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10661477</v>
      </c>
      <c r="F134" s="72">
        <v>0</v>
      </c>
      <c r="G134" s="73">
        <f t="shared" si="195"/>
        <v>0</v>
      </c>
      <c r="H134" s="72">
        <v>0</v>
      </c>
      <c r="I134" s="73">
        <f t="shared" si="196"/>
        <v>0</v>
      </c>
      <c r="J134" s="72">
        <v>8730513.1500000004</v>
      </c>
      <c r="K134" s="73">
        <f t="shared" si="197"/>
        <v>81.888402047858861</v>
      </c>
      <c r="L134" s="74">
        <f t="shared" si="198"/>
        <v>8730513.1500000004</v>
      </c>
      <c r="M134" s="73">
        <f t="shared" ref="M134" si="207">IF(L134=0,0,L134/$E134*100)</f>
        <v>81.888402047858861</v>
      </c>
      <c r="N134" s="74">
        <f t="shared" ref="N134" si="208">E134-F134-H134-J134</f>
        <v>1930963.8499999996</v>
      </c>
      <c r="O134" s="75">
        <f t="shared" ref="O134" si="209">E134*80/100</f>
        <v>8529181.5999999996</v>
      </c>
      <c r="P134" s="75">
        <f t="shared" ref="P134" si="210">E134*90/100</f>
        <v>9595329.3000000007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211">SUM(Q134:T134)</f>
        <v>#REF!</v>
      </c>
      <c r="V134" s="79" t="e">
        <f t="shared" ref="V134" si="212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46565101</v>
      </c>
      <c r="F135" s="72">
        <v>0</v>
      </c>
      <c r="G135" s="73">
        <f t="shared" si="195"/>
        <v>0</v>
      </c>
      <c r="H135" s="72">
        <v>0</v>
      </c>
      <c r="I135" s="73">
        <f t="shared" si="196"/>
        <v>0</v>
      </c>
      <c r="J135" s="72">
        <v>38513779.479999997</v>
      </c>
      <c r="K135" s="73">
        <f t="shared" si="197"/>
        <v>82.709537084435823</v>
      </c>
      <c r="L135" s="74">
        <f t="shared" si="198"/>
        <v>38513779.479999997</v>
      </c>
      <c r="M135" s="73">
        <f t="shared" ref="M135" si="213">IF(L135=0,0,L135/$E135*100)</f>
        <v>82.709537084435823</v>
      </c>
      <c r="N135" s="74">
        <f t="shared" si="200"/>
        <v>8051321.5200000033</v>
      </c>
      <c r="O135" s="75">
        <f t="shared" si="201"/>
        <v>37252080.799999997</v>
      </c>
      <c r="P135" s="75">
        <f t="shared" si="202"/>
        <v>41908590.899999999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203"/>
        <v>#REF!</v>
      </c>
      <c r="V135" s="79" t="e">
        <f t="shared" si="204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24018655</v>
      </c>
      <c r="F136" s="72">
        <v>0</v>
      </c>
      <c r="G136" s="73">
        <f t="shared" si="195"/>
        <v>0</v>
      </c>
      <c r="H136" s="72">
        <v>0</v>
      </c>
      <c r="I136" s="73">
        <f t="shared" si="196"/>
        <v>0</v>
      </c>
      <c r="J136" s="72">
        <v>21180230.43</v>
      </c>
      <c r="K136" s="73">
        <f t="shared" si="197"/>
        <v>88.182416667377922</v>
      </c>
      <c r="L136" s="74">
        <f t="shared" si="198"/>
        <v>21180230.43</v>
      </c>
      <c r="M136" s="73">
        <f t="shared" ref="M136" si="214">IF(L136=0,0,L136/$E136*100)</f>
        <v>88.182416667377922</v>
      </c>
      <c r="N136" s="74">
        <f t="shared" si="200"/>
        <v>2838424.5700000003</v>
      </c>
      <c r="O136" s="75">
        <f t="shared" si="201"/>
        <v>19214924</v>
      </c>
      <c r="P136" s="75">
        <f t="shared" si="202"/>
        <v>21616789.5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203"/>
        <v>#REF!</v>
      </c>
      <c r="V136" s="79" t="e">
        <f t="shared" si="204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64057829</v>
      </c>
      <c r="F137" s="72">
        <v>0</v>
      </c>
      <c r="G137" s="73">
        <f t="shared" si="195"/>
        <v>0</v>
      </c>
      <c r="H137" s="72">
        <v>0</v>
      </c>
      <c r="I137" s="73">
        <f t="shared" si="196"/>
        <v>0</v>
      </c>
      <c r="J137" s="72">
        <v>43888807.469999999</v>
      </c>
      <c r="K137" s="73">
        <f t="shared" si="197"/>
        <v>68.51435360071288</v>
      </c>
      <c r="L137" s="74">
        <f t="shared" si="198"/>
        <v>43888807.469999999</v>
      </c>
      <c r="M137" s="73">
        <f t="shared" ref="M137" si="215">IF(L137=0,0,L137/$E137*100)</f>
        <v>68.51435360071288</v>
      </c>
      <c r="N137" s="74">
        <f t="shared" si="200"/>
        <v>20169021.530000001</v>
      </c>
      <c r="O137" s="75">
        <f t="shared" si="201"/>
        <v>51246263.200000003</v>
      </c>
      <c r="P137" s="75">
        <f t="shared" si="202"/>
        <v>57652046.100000001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203"/>
        <v>#REF!</v>
      </c>
      <c r="V137" s="79" t="e">
        <f t="shared" si="204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32788932</v>
      </c>
      <c r="F138" s="72">
        <v>0</v>
      </c>
      <c r="G138" s="73">
        <f t="shared" si="195"/>
        <v>0</v>
      </c>
      <c r="H138" s="72">
        <v>0</v>
      </c>
      <c r="I138" s="73">
        <f t="shared" si="196"/>
        <v>0</v>
      </c>
      <c r="J138" s="72">
        <v>29760499.329999998</v>
      </c>
      <c r="K138" s="73">
        <f t="shared" si="197"/>
        <v>90.763856931967155</v>
      </c>
      <c r="L138" s="74">
        <f t="shared" si="198"/>
        <v>29760499.329999998</v>
      </c>
      <c r="M138" s="73">
        <f t="shared" ref="M138" si="216">IF(L138=0,0,L138/$E138*100)</f>
        <v>90.763856931967155</v>
      </c>
      <c r="N138" s="74">
        <f t="shared" si="200"/>
        <v>3028432.6700000018</v>
      </c>
      <c r="O138" s="75">
        <f t="shared" si="201"/>
        <v>26231145.600000001</v>
      </c>
      <c r="P138" s="75">
        <f t="shared" si="202"/>
        <v>29510038.800000001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203"/>
        <v>#REF!</v>
      </c>
      <c r="V138" s="79" t="e">
        <f t="shared" si="204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57892351</v>
      </c>
      <c r="F139" s="72">
        <v>0</v>
      </c>
      <c r="G139" s="73">
        <f t="shared" si="195"/>
        <v>0</v>
      </c>
      <c r="H139" s="72">
        <v>0</v>
      </c>
      <c r="I139" s="73">
        <f t="shared" si="196"/>
        <v>0</v>
      </c>
      <c r="J139" s="72">
        <v>40664132.829999998</v>
      </c>
      <c r="K139" s="73">
        <f t="shared" si="197"/>
        <v>70.240942244684447</v>
      </c>
      <c r="L139" s="74">
        <f t="shared" si="198"/>
        <v>40664132.829999998</v>
      </c>
      <c r="M139" s="73">
        <f t="shared" ref="M139" si="217">IF(L139=0,0,L139/$E139*100)</f>
        <v>70.240942244684447</v>
      </c>
      <c r="N139" s="74">
        <f t="shared" si="200"/>
        <v>17228218.170000002</v>
      </c>
      <c r="O139" s="75">
        <f t="shared" si="201"/>
        <v>46313880.799999997</v>
      </c>
      <c r="P139" s="75">
        <f t="shared" si="202"/>
        <v>52103115.899999999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203"/>
        <v>#REF!</v>
      </c>
      <c r="V139" s="79" t="e">
        <f t="shared" si="204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19248072</v>
      </c>
      <c r="F140" s="72">
        <v>0</v>
      </c>
      <c r="G140" s="73">
        <f t="shared" si="195"/>
        <v>0</v>
      </c>
      <c r="H140" s="72">
        <v>0</v>
      </c>
      <c r="I140" s="73">
        <f t="shared" si="196"/>
        <v>0</v>
      </c>
      <c r="J140" s="72">
        <v>10792128.029999999</v>
      </c>
      <c r="K140" s="73">
        <f t="shared" si="197"/>
        <v>56.068618353048549</v>
      </c>
      <c r="L140" s="74">
        <f t="shared" si="198"/>
        <v>10792128.029999999</v>
      </c>
      <c r="M140" s="73">
        <f t="shared" ref="M140" si="218">IF(L140=0,0,L140/$E140*100)</f>
        <v>56.068618353048549</v>
      </c>
      <c r="N140" s="74">
        <f t="shared" si="200"/>
        <v>8455943.9700000007</v>
      </c>
      <c r="O140" s="75">
        <f t="shared" si="201"/>
        <v>15398457.6</v>
      </c>
      <c r="P140" s="75">
        <f t="shared" si="202"/>
        <v>17323264.800000001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203"/>
        <v>#REF!</v>
      </c>
      <c r="V140" s="79" t="e">
        <f t="shared" si="204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258531</v>
      </c>
      <c r="F141" s="72">
        <v>0</v>
      </c>
      <c r="G141" s="73">
        <f t="shared" si="195"/>
        <v>0</v>
      </c>
      <c r="H141" s="72">
        <v>0</v>
      </c>
      <c r="I141" s="73">
        <f t="shared" si="196"/>
        <v>0</v>
      </c>
      <c r="J141" s="72">
        <v>249331</v>
      </c>
      <c r="K141" s="73">
        <f t="shared" si="197"/>
        <v>96.441432555476908</v>
      </c>
      <c r="L141" s="74">
        <f t="shared" si="198"/>
        <v>249331</v>
      </c>
      <c r="M141" s="73">
        <f t="shared" ref="M141" si="219">IF(L141=0,0,L141/$E141*100)</f>
        <v>96.441432555476908</v>
      </c>
      <c r="N141" s="74">
        <f t="shared" si="200"/>
        <v>9200</v>
      </c>
      <c r="O141" s="75">
        <f t="shared" si="201"/>
        <v>206824.8</v>
      </c>
      <c r="P141" s="75">
        <f t="shared" si="202"/>
        <v>232677.9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203"/>
        <v>#REF!</v>
      </c>
      <c r="V141" s="79" t="e">
        <f t="shared" si="204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1203000</v>
      </c>
      <c r="F142" s="72">
        <v>0</v>
      </c>
      <c r="G142" s="73">
        <f t="shared" si="195"/>
        <v>0</v>
      </c>
      <c r="H142" s="72">
        <v>0</v>
      </c>
      <c r="I142" s="73">
        <f t="shared" si="196"/>
        <v>0</v>
      </c>
      <c r="J142" s="72">
        <v>136800</v>
      </c>
      <c r="K142" s="73">
        <f t="shared" si="197"/>
        <v>11.371571072319203</v>
      </c>
      <c r="L142" s="74">
        <f t="shared" si="198"/>
        <v>136800</v>
      </c>
      <c r="M142" s="73">
        <f t="shared" ref="M142" si="220">IF(L142=0,0,L142/$E142*100)</f>
        <v>11.371571072319203</v>
      </c>
      <c r="N142" s="74">
        <f t="shared" si="200"/>
        <v>1066200</v>
      </c>
      <c r="O142" s="75">
        <f t="shared" si="201"/>
        <v>962400</v>
      </c>
      <c r="P142" s="75">
        <f t="shared" si="202"/>
        <v>1082700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203"/>
        <v>#REF!</v>
      </c>
      <c r="V142" s="79" t="e">
        <f t="shared" si="204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456691613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352087979.55999994</v>
      </c>
      <c r="K143" s="65">
        <f>IF(J143=0,0,J143/$E143*100)</f>
        <v>77.09534607985016</v>
      </c>
      <c r="L143" s="64">
        <f>SUM(L144:L162)</f>
        <v>352087979.55999994</v>
      </c>
      <c r="M143" s="65">
        <f>IF(L143=0,0,L143/$E143*100)</f>
        <v>77.09534607985016</v>
      </c>
      <c r="N143" s="64">
        <f>SUM(N144:N162)</f>
        <v>104603633.44000001</v>
      </c>
      <c r="O143" s="66">
        <f>E143*80/100</f>
        <v>365353290.39999998</v>
      </c>
      <c r="P143" s="66">
        <f>E143*90/100</f>
        <v>411022451.69999999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16694495</v>
      </c>
      <c r="F144" s="72">
        <v>0</v>
      </c>
      <c r="G144" s="73">
        <f t="shared" ref="G144:G162" si="221">IF(F144=0,0,F144/$E144*100)</f>
        <v>0</v>
      </c>
      <c r="H144" s="72">
        <v>0</v>
      </c>
      <c r="I144" s="73">
        <f t="shared" ref="I144:I162" si="222">IF(H144=0,0,H144/$E144*100)</f>
        <v>0</v>
      </c>
      <c r="J144" s="72">
        <v>13827121.640000001</v>
      </c>
      <c r="K144" s="73">
        <f t="shared" ref="K144:K162" si="223">IF(J144=0,0,J144/$E144*100)</f>
        <v>82.824437876078321</v>
      </c>
      <c r="L144" s="74">
        <f t="shared" ref="L144:L162" si="224">F144+H144+J144</f>
        <v>13827121.640000001</v>
      </c>
      <c r="M144" s="73">
        <f t="shared" ref="M144" si="225">IF(L144=0,0,L144/$E144*100)</f>
        <v>82.824437876078321</v>
      </c>
      <c r="N144" s="74">
        <f t="shared" ref="N144:N162" si="226">E144-F144-H144-J144</f>
        <v>2867373.3599999994</v>
      </c>
      <c r="O144" s="75">
        <f t="shared" ref="O144:O162" si="227">E144*80/100</f>
        <v>13355596</v>
      </c>
      <c r="P144" s="75">
        <f t="shared" ref="P144:P162" si="228">E144*90/100</f>
        <v>15025045.5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203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12124912</v>
      </c>
      <c r="F145" s="72">
        <v>0</v>
      </c>
      <c r="G145" s="73">
        <f t="shared" si="221"/>
        <v>0</v>
      </c>
      <c r="H145" s="72">
        <v>0</v>
      </c>
      <c r="I145" s="73">
        <f t="shared" si="222"/>
        <v>0</v>
      </c>
      <c r="J145" s="72">
        <v>9895027.7699999996</v>
      </c>
      <c r="K145" s="73">
        <f t="shared" si="223"/>
        <v>81.609068750354638</v>
      </c>
      <c r="L145" s="74">
        <f t="shared" si="224"/>
        <v>9895027.7699999996</v>
      </c>
      <c r="M145" s="73">
        <f t="shared" ref="M145" si="229">IF(L145=0,0,L145/$E145*100)</f>
        <v>81.609068750354638</v>
      </c>
      <c r="N145" s="74">
        <f t="shared" si="226"/>
        <v>2229884.2300000004</v>
      </c>
      <c r="O145" s="75">
        <f t="shared" si="227"/>
        <v>9699929.5999999996</v>
      </c>
      <c r="P145" s="75">
        <f t="shared" si="228"/>
        <v>10912420.800000001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203"/>
        <v>#REF!</v>
      </c>
      <c r="V145" s="79" t="e">
        <f t="shared" si="204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78825127</v>
      </c>
      <c r="F146" s="72">
        <v>0</v>
      </c>
      <c r="G146" s="73">
        <f t="shared" si="221"/>
        <v>0</v>
      </c>
      <c r="H146" s="72">
        <v>0</v>
      </c>
      <c r="I146" s="73">
        <f t="shared" si="222"/>
        <v>0</v>
      </c>
      <c r="J146" s="72">
        <v>58321971.219999999</v>
      </c>
      <c r="K146" s="73">
        <f t="shared" si="223"/>
        <v>73.989060899324656</v>
      </c>
      <c r="L146" s="74">
        <f t="shared" si="224"/>
        <v>58321971.219999999</v>
      </c>
      <c r="M146" s="73">
        <f t="shared" ref="M146" si="230">IF(L146=0,0,L146/$E146*100)</f>
        <v>73.989060899324656</v>
      </c>
      <c r="N146" s="74">
        <f t="shared" si="226"/>
        <v>20503155.780000001</v>
      </c>
      <c r="O146" s="75">
        <f t="shared" si="227"/>
        <v>63060101.600000001</v>
      </c>
      <c r="P146" s="75">
        <f t="shared" si="228"/>
        <v>70942614.299999997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203"/>
        <v>#REF!</v>
      </c>
      <c r="V146" s="79" t="e">
        <f t="shared" si="204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46466124</v>
      </c>
      <c r="F147" s="72">
        <v>0</v>
      </c>
      <c r="G147" s="73">
        <f t="shared" si="221"/>
        <v>0</v>
      </c>
      <c r="H147" s="72">
        <v>0</v>
      </c>
      <c r="I147" s="73">
        <f t="shared" si="222"/>
        <v>0</v>
      </c>
      <c r="J147" s="72">
        <v>37472317.439999998</v>
      </c>
      <c r="K147" s="73">
        <f t="shared" si="223"/>
        <v>80.644379634505341</v>
      </c>
      <c r="L147" s="74">
        <f t="shared" si="224"/>
        <v>37472317.439999998</v>
      </c>
      <c r="M147" s="73">
        <f t="shared" ref="M147" si="231">IF(L147=0,0,L147/$E147*100)</f>
        <v>80.644379634505341</v>
      </c>
      <c r="N147" s="74">
        <f t="shared" si="226"/>
        <v>8993806.5600000024</v>
      </c>
      <c r="O147" s="75">
        <f t="shared" si="227"/>
        <v>37172899.200000003</v>
      </c>
      <c r="P147" s="75">
        <f t="shared" si="228"/>
        <v>41819511.600000001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203"/>
        <v>#REF!</v>
      </c>
      <c r="V147" s="79" t="e">
        <f t="shared" si="204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9159702</v>
      </c>
      <c r="F148" s="72">
        <v>0</v>
      </c>
      <c r="G148" s="73">
        <f t="shared" si="221"/>
        <v>0</v>
      </c>
      <c r="H148" s="72">
        <v>0</v>
      </c>
      <c r="I148" s="73">
        <f t="shared" si="222"/>
        <v>0</v>
      </c>
      <c r="J148" s="72">
        <v>7353545.9199999999</v>
      </c>
      <c r="K148" s="73">
        <f t="shared" si="223"/>
        <v>80.281497367490772</v>
      </c>
      <c r="L148" s="74">
        <f t="shared" si="224"/>
        <v>7353545.9199999999</v>
      </c>
      <c r="M148" s="73">
        <f t="shared" ref="M148" si="232">IF(L148=0,0,L148/$E148*100)</f>
        <v>80.281497367490772</v>
      </c>
      <c r="N148" s="74">
        <f t="shared" ref="N148" si="233">E148-F148-H148-J148</f>
        <v>1806156.08</v>
      </c>
      <c r="O148" s="75">
        <f t="shared" ref="O148" si="234">E148*80/100</f>
        <v>7327761.5999999996</v>
      </c>
      <c r="P148" s="75">
        <f t="shared" ref="P148" si="235">E148*90/100</f>
        <v>8243731.7999999998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236">SUM(Q148:T148)</f>
        <v>#REF!</v>
      </c>
      <c r="V148" s="79" t="e">
        <f t="shared" ref="V148" si="237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40356455</v>
      </c>
      <c r="F149" s="72">
        <v>0</v>
      </c>
      <c r="G149" s="73">
        <f t="shared" si="221"/>
        <v>0</v>
      </c>
      <c r="H149" s="72">
        <v>0</v>
      </c>
      <c r="I149" s="73">
        <f t="shared" si="222"/>
        <v>0</v>
      </c>
      <c r="J149" s="72">
        <v>29413320.789999999</v>
      </c>
      <c r="K149" s="73">
        <f t="shared" si="223"/>
        <v>72.883807039047412</v>
      </c>
      <c r="L149" s="74">
        <f t="shared" si="224"/>
        <v>29413320.789999999</v>
      </c>
      <c r="M149" s="73">
        <f t="shared" ref="M149" si="238">IF(L149=0,0,L149/$E149*100)</f>
        <v>72.883807039047412</v>
      </c>
      <c r="N149" s="74">
        <f t="shared" si="226"/>
        <v>10943134.210000001</v>
      </c>
      <c r="O149" s="75">
        <f t="shared" si="227"/>
        <v>32285164</v>
      </c>
      <c r="P149" s="75">
        <f t="shared" si="228"/>
        <v>36320809.5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203"/>
        <v>#REF!</v>
      </c>
      <c r="V149" s="79" t="e">
        <f t="shared" si="204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17078623</v>
      </c>
      <c r="F150" s="72">
        <v>0</v>
      </c>
      <c r="G150" s="73">
        <f t="shared" si="221"/>
        <v>0</v>
      </c>
      <c r="H150" s="72">
        <v>0</v>
      </c>
      <c r="I150" s="73">
        <f t="shared" si="222"/>
        <v>0</v>
      </c>
      <c r="J150" s="72">
        <v>16351637.810000001</v>
      </c>
      <c r="K150" s="73">
        <f t="shared" si="223"/>
        <v>95.743303251087625</v>
      </c>
      <c r="L150" s="74">
        <f t="shared" si="224"/>
        <v>16351637.810000001</v>
      </c>
      <c r="M150" s="73">
        <f t="shared" ref="M150" si="239">IF(L150=0,0,L150/$E150*100)</f>
        <v>95.743303251087625</v>
      </c>
      <c r="N150" s="74">
        <f t="shared" si="226"/>
        <v>726985.18999999948</v>
      </c>
      <c r="O150" s="75">
        <f t="shared" si="227"/>
        <v>13662898.4</v>
      </c>
      <c r="P150" s="75">
        <f t="shared" si="228"/>
        <v>15370760.699999999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203"/>
        <v>#REF!</v>
      </c>
      <c r="V150" s="79" t="e">
        <f t="shared" si="204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28724560</v>
      </c>
      <c r="F151" s="72">
        <v>0</v>
      </c>
      <c r="G151" s="73">
        <f t="shared" si="221"/>
        <v>0</v>
      </c>
      <c r="H151" s="72">
        <v>0</v>
      </c>
      <c r="I151" s="73">
        <f t="shared" si="222"/>
        <v>0</v>
      </c>
      <c r="J151" s="72">
        <v>17570709.629999999</v>
      </c>
      <c r="K151" s="73">
        <f t="shared" si="223"/>
        <v>61.169638908307036</v>
      </c>
      <c r="L151" s="74">
        <f t="shared" si="224"/>
        <v>17570709.629999999</v>
      </c>
      <c r="M151" s="73">
        <f t="shared" ref="M151" si="240">IF(L151=0,0,L151/$E151*100)</f>
        <v>61.169638908307036</v>
      </c>
      <c r="N151" s="74">
        <f t="shared" si="226"/>
        <v>11153850.370000001</v>
      </c>
      <c r="O151" s="75">
        <f t="shared" si="227"/>
        <v>22979648</v>
      </c>
      <c r="P151" s="75">
        <f t="shared" si="228"/>
        <v>25852104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203"/>
        <v>#REF!</v>
      </c>
      <c r="V151" s="79" t="e">
        <f t="shared" si="204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15542820</v>
      </c>
      <c r="F152" s="72">
        <v>0</v>
      </c>
      <c r="G152" s="73">
        <f t="shared" si="221"/>
        <v>0</v>
      </c>
      <c r="H152" s="72">
        <v>0</v>
      </c>
      <c r="I152" s="73">
        <f t="shared" si="222"/>
        <v>0</v>
      </c>
      <c r="J152" s="72">
        <v>12221733.32</v>
      </c>
      <c r="K152" s="73">
        <f t="shared" si="223"/>
        <v>78.632663313349823</v>
      </c>
      <c r="L152" s="74">
        <f t="shared" si="224"/>
        <v>12221733.32</v>
      </c>
      <c r="M152" s="73">
        <f t="shared" ref="M152" si="241">IF(L152=0,0,L152/$E152*100)</f>
        <v>78.632663313349823</v>
      </c>
      <c r="N152" s="74">
        <f t="shared" si="226"/>
        <v>3321086.6799999997</v>
      </c>
      <c r="O152" s="75">
        <f t="shared" si="227"/>
        <v>12434256</v>
      </c>
      <c r="P152" s="75">
        <f t="shared" si="228"/>
        <v>13988538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203"/>
        <v>#REF!</v>
      </c>
      <c r="V152" s="79" t="e">
        <f t="shared" si="204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41257613</v>
      </c>
      <c r="F153" s="72">
        <v>0</v>
      </c>
      <c r="G153" s="73">
        <f t="shared" si="221"/>
        <v>0</v>
      </c>
      <c r="H153" s="72">
        <v>0</v>
      </c>
      <c r="I153" s="73">
        <f t="shared" si="222"/>
        <v>0</v>
      </c>
      <c r="J153" s="72">
        <v>34444264.530000001</v>
      </c>
      <c r="K153" s="73">
        <f t="shared" si="223"/>
        <v>83.485839401324554</v>
      </c>
      <c r="L153" s="74">
        <f t="shared" si="224"/>
        <v>34444264.530000001</v>
      </c>
      <c r="M153" s="73">
        <f t="shared" ref="M153" si="242">IF(L153=0,0,L153/$E153*100)</f>
        <v>83.485839401324554</v>
      </c>
      <c r="N153" s="74">
        <f t="shared" si="226"/>
        <v>6813348.4699999988</v>
      </c>
      <c r="O153" s="75">
        <f t="shared" si="227"/>
        <v>33006090.399999999</v>
      </c>
      <c r="P153" s="75">
        <f t="shared" si="228"/>
        <v>37131851.700000003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203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31609352</v>
      </c>
      <c r="F154" s="72">
        <v>0</v>
      </c>
      <c r="G154" s="73">
        <f t="shared" si="221"/>
        <v>0</v>
      </c>
      <c r="H154" s="72">
        <v>0</v>
      </c>
      <c r="I154" s="73">
        <f t="shared" si="222"/>
        <v>0</v>
      </c>
      <c r="J154" s="72">
        <v>24612618</v>
      </c>
      <c r="K154" s="73">
        <f t="shared" si="223"/>
        <v>77.864987551785305</v>
      </c>
      <c r="L154" s="74">
        <f t="shared" si="224"/>
        <v>24612618</v>
      </c>
      <c r="M154" s="73">
        <f t="shared" ref="M154" si="243">IF(L154=0,0,L154/$E154*100)</f>
        <v>77.864987551785305</v>
      </c>
      <c r="N154" s="74">
        <f t="shared" si="226"/>
        <v>6996734</v>
      </c>
      <c r="O154" s="75">
        <f t="shared" si="227"/>
        <v>25287481.600000001</v>
      </c>
      <c r="P154" s="75">
        <f t="shared" si="228"/>
        <v>28448416.800000001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203"/>
        <v>#REF!</v>
      </c>
      <c r="V154" s="79" t="e">
        <f t="shared" si="204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9168862</v>
      </c>
      <c r="F155" s="72">
        <v>0</v>
      </c>
      <c r="G155" s="73">
        <f t="shared" si="221"/>
        <v>0</v>
      </c>
      <c r="H155" s="72">
        <v>0</v>
      </c>
      <c r="I155" s="73">
        <f t="shared" si="222"/>
        <v>0</v>
      </c>
      <c r="J155" s="72">
        <v>8350604</v>
      </c>
      <c r="K155" s="73">
        <f t="shared" si="223"/>
        <v>91.075686382890268</v>
      </c>
      <c r="L155" s="74">
        <f t="shared" si="224"/>
        <v>8350604</v>
      </c>
      <c r="M155" s="73">
        <f t="shared" ref="M155" si="244">IF(L155=0,0,L155/$E155*100)</f>
        <v>91.075686382890268</v>
      </c>
      <c r="N155" s="74">
        <f t="shared" ref="N155" si="245">E155-F155-H155-J155</f>
        <v>818258</v>
      </c>
      <c r="O155" s="75">
        <f t="shared" ref="O155" si="246">E155*80/100</f>
        <v>7335089.5999999996</v>
      </c>
      <c r="P155" s="75">
        <f t="shared" ref="P155" si="247">E155*90/100</f>
        <v>8251975.7999999998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248">SUM(Q155:T155)</f>
        <v>#REF!</v>
      </c>
      <c r="V155" s="79" t="e">
        <f t="shared" ref="V155" si="249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41744180</v>
      </c>
      <c r="F156" s="72">
        <v>0</v>
      </c>
      <c r="G156" s="73">
        <f t="shared" si="221"/>
        <v>0</v>
      </c>
      <c r="H156" s="72">
        <v>0</v>
      </c>
      <c r="I156" s="73">
        <f t="shared" si="222"/>
        <v>0</v>
      </c>
      <c r="J156" s="72">
        <v>34524297.380000003</v>
      </c>
      <c r="K156" s="73">
        <f t="shared" si="223"/>
        <v>82.704456956634445</v>
      </c>
      <c r="L156" s="74">
        <f t="shared" si="224"/>
        <v>34524297.380000003</v>
      </c>
      <c r="M156" s="73">
        <f t="shared" ref="M156" si="250">IF(L156=0,0,L156/$E156*100)</f>
        <v>82.704456956634445</v>
      </c>
      <c r="N156" s="74">
        <f t="shared" si="226"/>
        <v>7219882.6199999973</v>
      </c>
      <c r="O156" s="75">
        <f t="shared" si="227"/>
        <v>33395344</v>
      </c>
      <c r="P156" s="75">
        <f t="shared" si="228"/>
        <v>37569762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203"/>
        <v>#REF!</v>
      </c>
      <c r="V156" s="79" t="e">
        <f t="shared" si="204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15207636</v>
      </c>
      <c r="F157" s="72">
        <v>0</v>
      </c>
      <c r="G157" s="73">
        <f t="shared" si="221"/>
        <v>0</v>
      </c>
      <c r="H157" s="72">
        <v>0</v>
      </c>
      <c r="I157" s="73">
        <f t="shared" si="222"/>
        <v>0</v>
      </c>
      <c r="J157" s="72">
        <v>10645711.710000001</v>
      </c>
      <c r="K157" s="73">
        <f t="shared" si="223"/>
        <v>70.002410039272377</v>
      </c>
      <c r="L157" s="74">
        <f t="shared" si="224"/>
        <v>10645711.710000001</v>
      </c>
      <c r="M157" s="73">
        <f t="shared" ref="M157" si="251">IF(L157=0,0,L157/$E157*100)</f>
        <v>70.002410039272377</v>
      </c>
      <c r="N157" s="74">
        <f t="shared" si="226"/>
        <v>4561924.2899999991</v>
      </c>
      <c r="O157" s="75">
        <f t="shared" si="227"/>
        <v>12166108.800000001</v>
      </c>
      <c r="P157" s="75">
        <f t="shared" si="228"/>
        <v>13686872.4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203"/>
        <v>#REF!</v>
      </c>
      <c r="V157" s="79" t="e">
        <f t="shared" si="204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25654946</v>
      </c>
      <c r="F158" s="72">
        <v>0</v>
      </c>
      <c r="G158" s="73">
        <f t="shared" si="221"/>
        <v>0</v>
      </c>
      <c r="H158" s="72">
        <v>0</v>
      </c>
      <c r="I158" s="73">
        <f t="shared" si="222"/>
        <v>0</v>
      </c>
      <c r="J158" s="72">
        <v>16619381.32</v>
      </c>
      <c r="K158" s="73">
        <f t="shared" si="223"/>
        <v>64.780418247615884</v>
      </c>
      <c r="L158" s="74">
        <f t="shared" si="224"/>
        <v>16619381.32</v>
      </c>
      <c r="M158" s="73">
        <f t="shared" ref="M158" si="252">IF(L158=0,0,L158/$E158*100)</f>
        <v>64.780418247615884</v>
      </c>
      <c r="N158" s="74">
        <f t="shared" si="226"/>
        <v>9035564.6799999997</v>
      </c>
      <c r="O158" s="75">
        <f t="shared" si="227"/>
        <v>20523956.800000001</v>
      </c>
      <c r="P158" s="75">
        <f t="shared" si="228"/>
        <v>23089451.399999999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203"/>
        <v>#REF!</v>
      </c>
      <c r="V158" s="79" t="e">
        <f t="shared" si="204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9922214</v>
      </c>
      <c r="F159" s="72">
        <v>0</v>
      </c>
      <c r="G159" s="73">
        <f t="shared" si="221"/>
        <v>0</v>
      </c>
      <c r="H159" s="72">
        <v>0</v>
      </c>
      <c r="I159" s="73">
        <f t="shared" si="222"/>
        <v>0</v>
      </c>
      <c r="J159" s="72">
        <v>7323780.3899999997</v>
      </c>
      <c r="K159" s="73">
        <f t="shared" si="223"/>
        <v>73.811957593335521</v>
      </c>
      <c r="L159" s="74">
        <f t="shared" si="224"/>
        <v>7323780.3899999997</v>
      </c>
      <c r="M159" s="73">
        <f t="shared" ref="M159" si="253">IF(L159=0,0,L159/$E159*100)</f>
        <v>73.811957593335521</v>
      </c>
      <c r="N159" s="74">
        <f t="shared" si="226"/>
        <v>2598433.6100000003</v>
      </c>
      <c r="O159" s="75">
        <f t="shared" si="227"/>
        <v>7937771.2000000002</v>
      </c>
      <c r="P159" s="75">
        <f t="shared" si="228"/>
        <v>8929992.5999999996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203"/>
        <v>#REF!</v>
      </c>
      <c r="V159" s="79" t="e">
        <f t="shared" si="204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6962756</v>
      </c>
      <c r="F160" s="72">
        <v>0</v>
      </c>
      <c r="G160" s="73">
        <f t="shared" si="221"/>
        <v>0</v>
      </c>
      <c r="H160" s="72">
        <v>0</v>
      </c>
      <c r="I160" s="73">
        <f t="shared" si="222"/>
        <v>0</v>
      </c>
      <c r="J160" s="72">
        <v>4815986.0999999996</v>
      </c>
      <c r="K160" s="73">
        <f t="shared" si="223"/>
        <v>69.16781372203765</v>
      </c>
      <c r="L160" s="74">
        <f t="shared" si="224"/>
        <v>4815986.0999999996</v>
      </c>
      <c r="M160" s="73">
        <f t="shared" ref="M160:M161" si="254">IF(L160=0,0,L160/$E160*100)</f>
        <v>69.16781372203765</v>
      </c>
      <c r="N160" s="74">
        <f t="shared" ref="N160:N161" si="255">E160-F160-H160-J160</f>
        <v>2146769.9000000004</v>
      </c>
      <c r="O160" s="75">
        <f t="shared" ref="O160:O161" si="256">E160*80/100</f>
        <v>5570204.7999999998</v>
      </c>
      <c r="P160" s="75">
        <f t="shared" ref="P160:P161" si="257">E160*90/100</f>
        <v>6266480.4000000004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258">SUM(Q160:T160)</f>
        <v>#REF!</v>
      </c>
      <c r="V160" s="79" t="e">
        <f t="shared" ref="V160:V161" si="259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9184857</v>
      </c>
      <c r="F161" s="72">
        <v>0</v>
      </c>
      <c r="G161" s="73">
        <f t="shared" ref="G161" si="260">IF(F161=0,0,F161/$E161*100)</f>
        <v>0</v>
      </c>
      <c r="H161" s="72">
        <v>0</v>
      </c>
      <c r="I161" s="73">
        <f t="shared" ref="I161" si="261">IF(H161=0,0,H161/$E161*100)</f>
        <v>0</v>
      </c>
      <c r="J161" s="72">
        <v>7435889.0800000001</v>
      </c>
      <c r="K161" s="73">
        <f t="shared" ref="K161" si="262">IF(J161=0,0,J161/$E161*100)</f>
        <v>80.958136637293322</v>
      </c>
      <c r="L161" s="74">
        <f t="shared" si="224"/>
        <v>7435889.0800000001</v>
      </c>
      <c r="M161" s="73">
        <f t="shared" si="254"/>
        <v>80.958136637293322</v>
      </c>
      <c r="N161" s="74">
        <f t="shared" si="255"/>
        <v>1748967.92</v>
      </c>
      <c r="O161" s="75">
        <f t="shared" si="256"/>
        <v>7347885.5999999996</v>
      </c>
      <c r="P161" s="75">
        <f t="shared" si="257"/>
        <v>8266371.2999999998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258"/>
        <v>#REF!</v>
      </c>
      <c r="V161" s="79" t="e">
        <f t="shared" si="259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1006379</v>
      </c>
      <c r="F162" s="72">
        <v>0</v>
      </c>
      <c r="G162" s="73">
        <f t="shared" si="221"/>
        <v>0</v>
      </c>
      <c r="H162" s="72">
        <v>0</v>
      </c>
      <c r="I162" s="73">
        <f t="shared" si="222"/>
        <v>0</v>
      </c>
      <c r="J162" s="72">
        <v>888061.51</v>
      </c>
      <c r="K162" s="73">
        <f t="shared" si="223"/>
        <v>88.243247325311842</v>
      </c>
      <c r="L162" s="74">
        <f t="shared" si="224"/>
        <v>888061.51</v>
      </c>
      <c r="M162" s="73">
        <f t="shared" ref="M162" si="263">IF(L162=0,0,L162/$E162*100)</f>
        <v>88.243247325311842</v>
      </c>
      <c r="N162" s="74">
        <f t="shared" si="226"/>
        <v>118317.48999999999</v>
      </c>
      <c r="O162" s="75">
        <f t="shared" si="227"/>
        <v>805103.2</v>
      </c>
      <c r="P162" s="75">
        <f t="shared" si="228"/>
        <v>905741.1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203"/>
        <v>#REF!</v>
      </c>
      <c r="V162" s="79" t="e">
        <f t="shared" si="204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547685119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461323995.10000002</v>
      </c>
      <c r="K163" s="65">
        <f>IF(J163=0,0,J163/$E163*100)</f>
        <v>84.231610298690626</v>
      </c>
      <c r="L163" s="64">
        <f>SUM(L164:L182)</f>
        <v>461323995.10000002</v>
      </c>
      <c r="M163" s="65">
        <f>IF(L163=0,0,L163/$E163*100)</f>
        <v>84.231610298690626</v>
      </c>
      <c r="N163" s="64">
        <f>SUM(N164:N182)</f>
        <v>86361123.899999991</v>
      </c>
      <c r="O163" s="66">
        <f>E163*80/100</f>
        <v>438148095.19999999</v>
      </c>
      <c r="P163" s="66">
        <f>E163*90/100</f>
        <v>492916607.10000002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117820495</v>
      </c>
      <c r="F164" s="72">
        <v>0</v>
      </c>
      <c r="G164" s="73">
        <f t="shared" ref="G164:G182" si="264">IF(F164=0,0,F164/$E164*100)</f>
        <v>0</v>
      </c>
      <c r="H164" s="72">
        <v>0</v>
      </c>
      <c r="I164" s="73">
        <f t="shared" ref="I164:I182" si="265">IF(H164=0,0,H164/$E164*100)</f>
        <v>0</v>
      </c>
      <c r="J164" s="72">
        <v>90185823.349999994</v>
      </c>
      <c r="K164" s="73">
        <f t="shared" ref="K164:K182" si="266">IF(J164=0,0,J164/$E164*100)</f>
        <v>76.545106477442644</v>
      </c>
      <c r="L164" s="74">
        <f t="shared" ref="L164:L182" si="267">F164+H164+J164</f>
        <v>90185823.349999994</v>
      </c>
      <c r="M164" s="73">
        <f t="shared" ref="M164" si="268">IF(L164=0,0,L164/$E164*100)</f>
        <v>76.545106477442644</v>
      </c>
      <c r="N164" s="74">
        <f t="shared" ref="N164:N182" si="269">E164-F164-H164-J164</f>
        <v>27634671.650000006</v>
      </c>
      <c r="O164" s="75">
        <f t="shared" ref="O164:O182" si="270">E164*80/100</f>
        <v>94256396</v>
      </c>
      <c r="P164" s="75">
        <f t="shared" ref="P164:P182" si="271">E164*90/100</f>
        <v>106038445.5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203"/>
        <v>#REF!</v>
      </c>
      <c r="V164" s="79" t="e">
        <f t="shared" si="204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64312563</v>
      </c>
      <c r="F165" s="72">
        <v>0</v>
      </c>
      <c r="G165" s="73">
        <f t="shared" si="264"/>
        <v>0</v>
      </c>
      <c r="H165" s="72">
        <v>0</v>
      </c>
      <c r="I165" s="73">
        <f t="shared" si="265"/>
        <v>0</v>
      </c>
      <c r="J165" s="72">
        <v>58705698.32</v>
      </c>
      <c r="K165" s="73">
        <f t="shared" si="266"/>
        <v>91.281851603395125</v>
      </c>
      <c r="L165" s="74">
        <f t="shared" si="267"/>
        <v>58705698.32</v>
      </c>
      <c r="M165" s="73">
        <f t="shared" ref="M165" si="272">IF(L165=0,0,L165/$E165*100)</f>
        <v>91.281851603395125</v>
      </c>
      <c r="N165" s="74">
        <f t="shared" si="269"/>
        <v>5606864.6799999997</v>
      </c>
      <c r="O165" s="75">
        <f t="shared" si="270"/>
        <v>51450050.399999999</v>
      </c>
      <c r="P165" s="75">
        <f t="shared" si="271"/>
        <v>57881306.700000003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203"/>
        <v>#REF!</v>
      </c>
      <c r="V165" s="79" t="e">
        <f t="shared" si="204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11575980</v>
      </c>
      <c r="F166" s="72">
        <v>0</v>
      </c>
      <c r="G166" s="73">
        <f t="shared" si="264"/>
        <v>0</v>
      </c>
      <c r="H166" s="72">
        <v>0</v>
      </c>
      <c r="I166" s="73">
        <f t="shared" si="265"/>
        <v>0</v>
      </c>
      <c r="J166" s="72">
        <v>7956090</v>
      </c>
      <c r="K166" s="73">
        <f t="shared" si="266"/>
        <v>68.729299808741899</v>
      </c>
      <c r="L166" s="74">
        <f t="shared" si="267"/>
        <v>7956090</v>
      </c>
      <c r="M166" s="73">
        <f t="shared" ref="M166" si="273">IF(L166=0,0,L166/$E166*100)</f>
        <v>68.729299808741899</v>
      </c>
      <c r="N166" s="74">
        <f t="shared" ref="N166" si="274">E166-F166-H166-J166</f>
        <v>3619890</v>
      </c>
      <c r="O166" s="75">
        <f t="shared" ref="O166" si="275">E166*80/100</f>
        <v>9260784</v>
      </c>
      <c r="P166" s="75">
        <f t="shared" ref="P166" si="276">E166*90/100</f>
        <v>10418382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277">SUM(Q166:T166)</f>
        <v>#REF!</v>
      </c>
      <c r="V166" s="79" t="e">
        <f t="shared" ref="V166" si="278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13826109</v>
      </c>
      <c r="F167" s="72">
        <v>0</v>
      </c>
      <c r="G167" s="73">
        <f t="shared" si="264"/>
        <v>0</v>
      </c>
      <c r="H167" s="72">
        <v>0</v>
      </c>
      <c r="I167" s="73">
        <f t="shared" si="265"/>
        <v>0</v>
      </c>
      <c r="J167" s="72">
        <v>10815007</v>
      </c>
      <c r="K167" s="73">
        <f t="shared" si="266"/>
        <v>78.221624030303829</v>
      </c>
      <c r="L167" s="74">
        <f t="shared" si="267"/>
        <v>10815007</v>
      </c>
      <c r="M167" s="73">
        <f t="shared" ref="M167" si="279">IF(L167=0,0,L167/$E167*100)</f>
        <v>78.221624030303829</v>
      </c>
      <c r="N167" s="74">
        <f t="shared" ref="N167" si="280">E167-F167-H167-J167</f>
        <v>3011102</v>
      </c>
      <c r="O167" s="75">
        <f t="shared" ref="O167" si="281">E167*80/100</f>
        <v>11060887.199999999</v>
      </c>
      <c r="P167" s="75">
        <f t="shared" ref="P167" si="282">E167*90/100</f>
        <v>12443498.1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283">SUM(Q167:T167)</f>
        <v>#REF!</v>
      </c>
      <c r="V167" s="79" t="e">
        <f t="shared" ref="V167" si="284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84875900</v>
      </c>
      <c r="F168" s="72">
        <v>0</v>
      </c>
      <c r="G168" s="73">
        <f t="shared" si="264"/>
        <v>0</v>
      </c>
      <c r="H168" s="72">
        <v>0</v>
      </c>
      <c r="I168" s="73">
        <f t="shared" si="265"/>
        <v>0</v>
      </c>
      <c r="J168" s="72">
        <v>73125871.260000005</v>
      </c>
      <c r="K168" s="73">
        <f t="shared" si="266"/>
        <v>86.156224864773165</v>
      </c>
      <c r="L168" s="74">
        <f t="shared" si="267"/>
        <v>73125871.260000005</v>
      </c>
      <c r="M168" s="73">
        <f t="shared" ref="M168" si="285">IF(L168=0,0,L168/$E168*100)</f>
        <v>86.156224864773165</v>
      </c>
      <c r="N168" s="74">
        <f t="shared" si="269"/>
        <v>11750028.739999995</v>
      </c>
      <c r="O168" s="75">
        <f t="shared" si="270"/>
        <v>67900720</v>
      </c>
      <c r="P168" s="75">
        <f t="shared" si="271"/>
        <v>76388310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203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35019053</v>
      </c>
      <c r="F169" s="72">
        <v>0</v>
      </c>
      <c r="G169" s="73">
        <f t="shared" si="264"/>
        <v>0</v>
      </c>
      <c r="H169" s="72">
        <v>0</v>
      </c>
      <c r="I169" s="73">
        <f t="shared" si="265"/>
        <v>0</v>
      </c>
      <c r="J169" s="72">
        <v>29705442.890000001</v>
      </c>
      <c r="K169" s="73">
        <f t="shared" si="266"/>
        <v>84.826516839276039</v>
      </c>
      <c r="L169" s="74">
        <f t="shared" si="267"/>
        <v>29705442.890000001</v>
      </c>
      <c r="M169" s="73">
        <f t="shared" ref="M169" si="286">IF(L169=0,0,L169/$E169*100)</f>
        <v>84.826516839276039</v>
      </c>
      <c r="N169" s="74">
        <f t="shared" si="269"/>
        <v>5313610.1099999994</v>
      </c>
      <c r="O169" s="75">
        <f t="shared" si="270"/>
        <v>28015242.399999999</v>
      </c>
      <c r="P169" s="75">
        <f t="shared" si="271"/>
        <v>31517147.699999999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203"/>
        <v>#REF!</v>
      </c>
      <c r="V169" s="79" t="e">
        <f t="shared" si="204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14384633</v>
      </c>
      <c r="F170" s="72">
        <v>0</v>
      </c>
      <c r="G170" s="73">
        <f t="shared" si="264"/>
        <v>0</v>
      </c>
      <c r="H170" s="72">
        <v>0</v>
      </c>
      <c r="I170" s="73">
        <f t="shared" si="265"/>
        <v>0</v>
      </c>
      <c r="J170" s="72">
        <v>11838311.109999999</v>
      </c>
      <c r="K170" s="73">
        <f t="shared" si="266"/>
        <v>82.298318698850352</v>
      </c>
      <c r="L170" s="74">
        <f t="shared" si="267"/>
        <v>11838311.109999999</v>
      </c>
      <c r="M170" s="73">
        <f t="shared" ref="M170" si="287">IF(L170=0,0,L170/$E170*100)</f>
        <v>82.298318698850352</v>
      </c>
      <c r="N170" s="74">
        <f t="shared" si="269"/>
        <v>2546321.8900000006</v>
      </c>
      <c r="O170" s="75">
        <f t="shared" si="270"/>
        <v>11507706.4</v>
      </c>
      <c r="P170" s="75">
        <f t="shared" si="271"/>
        <v>12946169.699999999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203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62226014</v>
      </c>
      <c r="F171" s="72">
        <v>0</v>
      </c>
      <c r="G171" s="73">
        <f t="shared" si="264"/>
        <v>0</v>
      </c>
      <c r="H171" s="72">
        <v>0</v>
      </c>
      <c r="I171" s="73">
        <f t="shared" si="265"/>
        <v>0</v>
      </c>
      <c r="J171" s="72">
        <v>51371588.310000002</v>
      </c>
      <c r="K171" s="73">
        <f t="shared" si="266"/>
        <v>82.556450281388749</v>
      </c>
      <c r="L171" s="74">
        <f t="shared" si="267"/>
        <v>51371588.310000002</v>
      </c>
      <c r="M171" s="73">
        <f t="shared" ref="M171" si="288">IF(L171=0,0,L171/$E171*100)</f>
        <v>82.556450281388749</v>
      </c>
      <c r="N171" s="74">
        <f t="shared" si="269"/>
        <v>10854425.689999998</v>
      </c>
      <c r="O171" s="75">
        <f t="shared" si="270"/>
        <v>49780811.200000003</v>
      </c>
      <c r="P171" s="75">
        <f t="shared" si="271"/>
        <v>56003412.600000001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203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35080954</v>
      </c>
      <c r="F172" s="72">
        <v>0</v>
      </c>
      <c r="G172" s="73">
        <f t="shared" si="264"/>
        <v>0</v>
      </c>
      <c r="H172" s="72">
        <v>0</v>
      </c>
      <c r="I172" s="73">
        <f t="shared" si="265"/>
        <v>0</v>
      </c>
      <c r="J172" s="72">
        <v>34670507</v>
      </c>
      <c r="K172" s="73">
        <f t="shared" si="266"/>
        <v>98.83000046121893</v>
      </c>
      <c r="L172" s="74">
        <f t="shared" si="267"/>
        <v>34670507</v>
      </c>
      <c r="M172" s="73">
        <f t="shared" ref="M172" si="289">IF(L172=0,0,L172/$E172*100)</f>
        <v>98.83000046121893</v>
      </c>
      <c r="N172" s="74">
        <f t="shared" si="269"/>
        <v>410447</v>
      </c>
      <c r="O172" s="75">
        <f t="shared" si="270"/>
        <v>28064763.199999999</v>
      </c>
      <c r="P172" s="75">
        <f t="shared" si="271"/>
        <v>31572858.600000001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203"/>
        <v>#REF!</v>
      </c>
      <c r="V172" s="79" t="e">
        <f t="shared" si="204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8429565</v>
      </c>
      <c r="F173" s="72">
        <v>0</v>
      </c>
      <c r="G173" s="73">
        <f t="shared" si="264"/>
        <v>0</v>
      </c>
      <c r="H173" s="72">
        <v>0</v>
      </c>
      <c r="I173" s="73">
        <f t="shared" si="265"/>
        <v>0</v>
      </c>
      <c r="J173" s="72">
        <v>7702242.6100000003</v>
      </c>
      <c r="K173" s="73">
        <f t="shared" si="266"/>
        <v>91.371768412723554</v>
      </c>
      <c r="L173" s="74">
        <f t="shared" si="267"/>
        <v>7702242.6100000003</v>
      </c>
      <c r="M173" s="73">
        <f t="shared" ref="M173" si="290">IF(L173=0,0,L173/$E173*100)</f>
        <v>91.371768412723554</v>
      </c>
      <c r="N173" s="74">
        <f t="shared" ref="N173" si="291">E173-F173-H173-J173</f>
        <v>727322.38999999966</v>
      </c>
      <c r="O173" s="75">
        <f t="shared" ref="O173" si="292">E173*80/100</f>
        <v>6743652</v>
      </c>
      <c r="P173" s="75">
        <f t="shared" ref="P173" si="293">E173*90/100</f>
        <v>7586608.5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294">SUM(Q173:T173)</f>
        <v>#REF!</v>
      </c>
      <c r="V173" s="79" t="e">
        <f t="shared" ref="V173" si="29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53933007</v>
      </c>
      <c r="F174" s="72">
        <v>0</v>
      </c>
      <c r="G174" s="73">
        <f t="shared" si="264"/>
        <v>0</v>
      </c>
      <c r="H174" s="72">
        <v>0</v>
      </c>
      <c r="I174" s="73">
        <f t="shared" si="265"/>
        <v>0</v>
      </c>
      <c r="J174" s="72">
        <v>46707020.520000003</v>
      </c>
      <c r="K174" s="73">
        <f t="shared" si="266"/>
        <v>86.601921750812082</v>
      </c>
      <c r="L174" s="74">
        <f t="shared" si="267"/>
        <v>46707020.520000003</v>
      </c>
      <c r="M174" s="73">
        <f t="shared" ref="M174" si="296">IF(L174=0,0,L174/$E174*100)</f>
        <v>86.601921750812082</v>
      </c>
      <c r="N174" s="74">
        <f t="shared" si="269"/>
        <v>7225986.4799999967</v>
      </c>
      <c r="O174" s="75">
        <f t="shared" si="270"/>
        <v>43146405.600000001</v>
      </c>
      <c r="P174" s="75">
        <f t="shared" si="271"/>
        <v>48539706.299999997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203"/>
        <v>#REF!</v>
      </c>
      <c r="V174" s="79" t="e">
        <f t="shared" si="204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22912727</v>
      </c>
      <c r="F175" s="72">
        <v>0</v>
      </c>
      <c r="G175" s="73">
        <f t="shared" si="264"/>
        <v>0</v>
      </c>
      <c r="H175" s="72">
        <v>0</v>
      </c>
      <c r="I175" s="73">
        <f t="shared" si="265"/>
        <v>0</v>
      </c>
      <c r="J175" s="72">
        <v>17954668.920000002</v>
      </c>
      <c r="K175" s="73">
        <f t="shared" si="266"/>
        <v>78.361117469780012</v>
      </c>
      <c r="L175" s="74">
        <f t="shared" si="267"/>
        <v>17954668.920000002</v>
      </c>
      <c r="M175" s="73">
        <f t="shared" ref="M175" si="297">IF(L175=0,0,L175/$E175*100)</f>
        <v>78.361117469780012</v>
      </c>
      <c r="N175" s="74">
        <f t="shared" si="269"/>
        <v>4958058.0799999982</v>
      </c>
      <c r="O175" s="75">
        <f t="shared" si="270"/>
        <v>18330181.600000001</v>
      </c>
      <c r="P175" s="75">
        <f t="shared" si="271"/>
        <v>20621454.300000001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203"/>
        <v>#REF!</v>
      </c>
      <c r="V175" s="79" t="e">
        <f t="shared" si="204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227679</v>
      </c>
      <c r="F176" s="72">
        <v>0</v>
      </c>
      <c r="G176" s="73">
        <f t="shared" si="264"/>
        <v>0</v>
      </c>
      <c r="H176" s="72">
        <v>0</v>
      </c>
      <c r="I176" s="73">
        <f t="shared" si="265"/>
        <v>0</v>
      </c>
      <c r="J176" s="72">
        <v>213185</v>
      </c>
      <c r="K176" s="73">
        <f t="shared" si="266"/>
        <v>93.634019826158749</v>
      </c>
      <c r="L176" s="74">
        <f t="shared" si="267"/>
        <v>213185</v>
      </c>
      <c r="M176" s="73">
        <f t="shared" ref="M176" si="298">IF(L176=0,0,L176/$E176*100)</f>
        <v>93.634019826158749</v>
      </c>
      <c r="N176" s="74">
        <f t="shared" si="269"/>
        <v>14494</v>
      </c>
      <c r="O176" s="75">
        <f t="shared" si="270"/>
        <v>182143.2</v>
      </c>
      <c r="P176" s="75">
        <f t="shared" si="271"/>
        <v>204911.1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203"/>
        <v>#REF!</v>
      </c>
      <c r="V176" s="79" t="e">
        <f t="shared" si="204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264"/>
        <v>0</v>
      </c>
      <c r="H177" s="72">
        <v>0</v>
      </c>
      <c r="I177" s="73">
        <f t="shared" si="265"/>
        <v>0</v>
      </c>
      <c r="J177" s="72">
        <v>0</v>
      </c>
      <c r="K177" s="73">
        <f t="shared" si="266"/>
        <v>0</v>
      </c>
      <c r="L177" s="74">
        <f t="shared" si="267"/>
        <v>0</v>
      </c>
      <c r="M177" s="73">
        <f t="shared" ref="M177" si="299">IF(L177=0,0,L177/$E177*100)</f>
        <v>0</v>
      </c>
      <c r="N177" s="74">
        <f t="shared" si="269"/>
        <v>0</v>
      </c>
      <c r="O177" s="75">
        <f t="shared" si="270"/>
        <v>0</v>
      </c>
      <c r="P177" s="75">
        <f t="shared" si="271"/>
        <v>0</v>
      </c>
      <c r="Q177" s="76"/>
      <c r="R177" s="76"/>
      <c r="S177" s="77">
        <v>0</v>
      </c>
      <c r="T177" s="78">
        <v>0</v>
      </c>
      <c r="U177" s="79">
        <f t="shared" si="203"/>
        <v>0</v>
      </c>
      <c r="V177" s="79">
        <f t="shared" si="204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122025</v>
      </c>
      <c r="F178" s="72">
        <v>0</v>
      </c>
      <c r="G178" s="73">
        <f t="shared" si="264"/>
        <v>0</v>
      </c>
      <c r="H178" s="72">
        <v>0</v>
      </c>
      <c r="I178" s="73">
        <f t="shared" si="265"/>
        <v>0</v>
      </c>
      <c r="J178" s="72">
        <v>105439</v>
      </c>
      <c r="K178" s="73">
        <f t="shared" si="266"/>
        <v>86.40770333947961</v>
      </c>
      <c r="L178" s="74">
        <f t="shared" si="267"/>
        <v>105439</v>
      </c>
      <c r="M178" s="73">
        <f t="shared" ref="M178" si="300">IF(L178=0,0,L178/$E178*100)</f>
        <v>86.40770333947961</v>
      </c>
      <c r="N178" s="74">
        <f t="shared" si="269"/>
        <v>16586</v>
      </c>
      <c r="O178" s="75">
        <f t="shared" si="270"/>
        <v>97620</v>
      </c>
      <c r="P178" s="75">
        <f t="shared" si="271"/>
        <v>109822.5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203"/>
        <v>#REF!</v>
      </c>
      <c r="V178" s="79" t="e">
        <f t="shared" si="204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8334177</v>
      </c>
      <c r="F179" s="72">
        <v>0</v>
      </c>
      <c r="G179" s="73">
        <f t="shared" si="264"/>
        <v>0</v>
      </c>
      <c r="H179" s="72">
        <v>0</v>
      </c>
      <c r="I179" s="73">
        <f t="shared" si="265"/>
        <v>0</v>
      </c>
      <c r="J179" s="72">
        <v>8220075.5999999996</v>
      </c>
      <c r="K179" s="73">
        <f t="shared" si="266"/>
        <v>98.630921805476419</v>
      </c>
      <c r="L179" s="74">
        <f t="shared" si="267"/>
        <v>8220075.5999999996</v>
      </c>
      <c r="M179" s="73">
        <f t="shared" ref="M179" si="301">IF(L179=0,0,L179/$E179*100)</f>
        <v>98.630921805476419</v>
      </c>
      <c r="N179" s="74">
        <f t="shared" si="269"/>
        <v>114101.40000000037</v>
      </c>
      <c r="O179" s="75">
        <f t="shared" si="270"/>
        <v>6667341.5999999996</v>
      </c>
      <c r="P179" s="75">
        <f t="shared" si="271"/>
        <v>7500759.2999999998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203"/>
        <v>#REF!</v>
      </c>
      <c r="V179" s="79" t="e">
        <f t="shared" si="204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8134555</v>
      </c>
      <c r="F180" s="72">
        <v>0</v>
      </c>
      <c r="G180" s="73">
        <f t="shared" si="264"/>
        <v>0</v>
      </c>
      <c r="H180" s="72">
        <v>0</v>
      </c>
      <c r="I180" s="73">
        <f t="shared" si="265"/>
        <v>0</v>
      </c>
      <c r="J180" s="72">
        <v>6683196.0700000003</v>
      </c>
      <c r="K180" s="73">
        <f t="shared" si="266"/>
        <v>82.158102932489868</v>
      </c>
      <c r="L180" s="74">
        <f t="shared" si="267"/>
        <v>6683196.0700000003</v>
      </c>
      <c r="M180" s="73">
        <f t="shared" ref="M180:M181" si="302">IF(L180=0,0,L180/$E180*100)</f>
        <v>82.158102932489868</v>
      </c>
      <c r="N180" s="74">
        <f t="shared" ref="N180:N181" si="303">E180-F180-H180-J180</f>
        <v>1451358.9299999997</v>
      </c>
      <c r="O180" s="75">
        <f t="shared" ref="O180:O181" si="304">E180*80/100</f>
        <v>6507644</v>
      </c>
      <c r="P180" s="75">
        <f t="shared" ref="P180:P181" si="305">E180*90/100</f>
        <v>7321099.5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306">SUM(Q180:T180)</f>
        <v>#REF!</v>
      </c>
      <c r="V180" s="79" t="e">
        <f t="shared" ref="V180:V181" si="307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5410683</v>
      </c>
      <c r="F181" s="72">
        <v>0</v>
      </c>
      <c r="G181" s="73">
        <f t="shared" ref="G181" si="308">IF(F181=0,0,F181/$E181*100)</f>
        <v>0</v>
      </c>
      <c r="H181" s="72">
        <v>0</v>
      </c>
      <c r="I181" s="73">
        <f t="shared" ref="I181" si="309">IF(H181=0,0,H181/$E181*100)</f>
        <v>0</v>
      </c>
      <c r="J181" s="72">
        <v>4525425.24</v>
      </c>
      <c r="K181" s="73">
        <f t="shared" ref="K181" si="310">IF(J181=0,0,J181/$E181*100)</f>
        <v>83.638705871328995</v>
      </c>
      <c r="L181" s="74">
        <f t="shared" si="267"/>
        <v>4525425.24</v>
      </c>
      <c r="M181" s="73">
        <f t="shared" si="302"/>
        <v>83.638705871328995</v>
      </c>
      <c r="N181" s="74">
        <f t="shared" si="303"/>
        <v>885257.75999999978</v>
      </c>
      <c r="O181" s="75">
        <f t="shared" si="304"/>
        <v>4328546.4000000004</v>
      </c>
      <c r="P181" s="75">
        <f t="shared" si="305"/>
        <v>4869614.7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306"/>
        <v>#REF!</v>
      </c>
      <c r="V181" s="79" t="e">
        <f t="shared" si="307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1059000</v>
      </c>
      <c r="F182" s="72">
        <v>0</v>
      </c>
      <c r="G182" s="73">
        <f t="shared" si="264"/>
        <v>0</v>
      </c>
      <c r="H182" s="72">
        <v>0</v>
      </c>
      <c r="I182" s="73">
        <f t="shared" si="265"/>
        <v>0</v>
      </c>
      <c r="J182" s="72">
        <v>838402.9</v>
      </c>
      <c r="K182" s="73">
        <f t="shared" si="266"/>
        <v>79.169301227573186</v>
      </c>
      <c r="L182" s="74">
        <f t="shared" si="267"/>
        <v>838402.9</v>
      </c>
      <c r="M182" s="73">
        <f t="shared" ref="M182" si="311">IF(L182=0,0,L182/$E182*100)</f>
        <v>79.169301227573186</v>
      </c>
      <c r="N182" s="74">
        <f t="shared" si="269"/>
        <v>220597.09999999998</v>
      </c>
      <c r="O182" s="75">
        <f t="shared" si="270"/>
        <v>847200</v>
      </c>
      <c r="P182" s="75">
        <f t="shared" si="271"/>
        <v>953100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203"/>
        <v>#REF!</v>
      </c>
      <c r="V182" s="79" t="e">
        <f t="shared" si="204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391613015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319127421.86000001</v>
      </c>
      <c r="K183" s="65">
        <f>IF(J183=0,0,J183/$E183*100)</f>
        <v>81.49050456354216</v>
      </c>
      <c r="L183" s="64">
        <f>SUM(L184:L198)</f>
        <v>319127421.86000001</v>
      </c>
      <c r="M183" s="65">
        <f>IF(L183=0,0,L183/$E183*100)</f>
        <v>81.49050456354216</v>
      </c>
      <c r="N183" s="64">
        <f>SUM(N184:N198)</f>
        <v>72485593.140000001</v>
      </c>
      <c r="O183" s="66">
        <f>E183*80/100</f>
        <v>313290412</v>
      </c>
      <c r="P183" s="66">
        <f>E183*90/100</f>
        <v>352451713.5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70204435</v>
      </c>
      <c r="F184" s="72">
        <v>0</v>
      </c>
      <c r="G184" s="73">
        <f t="shared" ref="G184:G198" si="312">IF(F184=0,0,F184/$E184*100)</f>
        <v>0</v>
      </c>
      <c r="H184" s="72">
        <v>0</v>
      </c>
      <c r="I184" s="73">
        <f t="shared" ref="I184:I198" si="313">IF(H184=0,0,H184/$E184*100)</f>
        <v>0</v>
      </c>
      <c r="J184" s="72">
        <v>55885415.329999998</v>
      </c>
      <c r="K184" s="73">
        <f t="shared" ref="K184:K198" si="314">IF(J184=0,0,J184/$E184*100)</f>
        <v>79.603824644411702</v>
      </c>
      <c r="L184" s="74">
        <f t="shared" ref="L184:L198" si="315">F184+H184+J184</f>
        <v>55885415.329999998</v>
      </c>
      <c r="M184" s="73">
        <f t="shared" ref="M184" si="316">IF(L184=0,0,L184/$E184*100)</f>
        <v>79.603824644411702</v>
      </c>
      <c r="N184" s="74">
        <f t="shared" ref="N184:N198" si="317">E184-F184-H184-J184</f>
        <v>14319019.670000002</v>
      </c>
      <c r="O184" s="75">
        <f t="shared" ref="O184:O198" si="318">E184*80/100</f>
        <v>56163548</v>
      </c>
      <c r="P184" s="75">
        <f t="shared" ref="P184:P198" si="319">E184*90/100</f>
        <v>63183991.5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203"/>
        <v>#REF!</v>
      </c>
      <c r="V184" s="79" t="e">
        <f t="shared" si="204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28541187</v>
      </c>
      <c r="F185" s="72">
        <v>0</v>
      </c>
      <c r="G185" s="73">
        <f t="shared" si="312"/>
        <v>0</v>
      </c>
      <c r="H185" s="72">
        <v>0</v>
      </c>
      <c r="I185" s="73">
        <f t="shared" si="313"/>
        <v>0</v>
      </c>
      <c r="J185" s="72">
        <v>20605730.579999998</v>
      </c>
      <c r="K185" s="73">
        <f t="shared" si="314"/>
        <v>72.196473748621599</v>
      </c>
      <c r="L185" s="74">
        <f t="shared" si="315"/>
        <v>20605730.579999998</v>
      </c>
      <c r="M185" s="73">
        <f t="shared" ref="M185" si="320">IF(L185=0,0,L185/$E185*100)</f>
        <v>72.196473748621599</v>
      </c>
      <c r="N185" s="74">
        <f t="shared" si="317"/>
        <v>7935456.4200000018</v>
      </c>
      <c r="O185" s="75">
        <f t="shared" si="318"/>
        <v>22832949.600000001</v>
      </c>
      <c r="P185" s="75">
        <f t="shared" si="319"/>
        <v>25687068.300000001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203"/>
        <v>#REF!</v>
      </c>
      <c r="V185" s="79" t="e">
        <f t="shared" si="204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84912642</v>
      </c>
      <c r="F186" s="72">
        <v>0</v>
      </c>
      <c r="G186" s="73">
        <f t="shared" si="312"/>
        <v>0</v>
      </c>
      <c r="H186" s="72">
        <v>0</v>
      </c>
      <c r="I186" s="73">
        <f t="shared" si="313"/>
        <v>0</v>
      </c>
      <c r="J186" s="72">
        <v>71569352.969999999</v>
      </c>
      <c r="K186" s="73">
        <f t="shared" si="314"/>
        <v>84.285862840070379</v>
      </c>
      <c r="L186" s="74">
        <f t="shared" si="315"/>
        <v>71569352.969999999</v>
      </c>
      <c r="M186" s="73">
        <f t="shared" ref="M186" si="321">IF(L186=0,0,L186/$E186*100)</f>
        <v>84.285862840070379</v>
      </c>
      <c r="N186" s="74">
        <f t="shared" si="317"/>
        <v>13343289.030000001</v>
      </c>
      <c r="O186" s="75">
        <f t="shared" si="318"/>
        <v>67930113.599999994</v>
      </c>
      <c r="P186" s="75">
        <f t="shared" si="319"/>
        <v>76421377.799999997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203"/>
        <v>#REF!</v>
      </c>
      <c r="V186" s="79" t="e">
        <f t="shared" si="204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55803528</v>
      </c>
      <c r="F187" s="72">
        <v>0</v>
      </c>
      <c r="G187" s="73">
        <f t="shared" si="312"/>
        <v>0</v>
      </c>
      <c r="H187" s="72">
        <v>0</v>
      </c>
      <c r="I187" s="73">
        <f t="shared" si="313"/>
        <v>0</v>
      </c>
      <c r="J187" s="72">
        <v>45906912.670000002</v>
      </c>
      <c r="K187" s="73">
        <f t="shared" si="314"/>
        <v>82.265251526749353</v>
      </c>
      <c r="L187" s="74">
        <f t="shared" si="315"/>
        <v>45906912.670000002</v>
      </c>
      <c r="M187" s="73">
        <f t="shared" ref="M187" si="322">IF(L187=0,0,L187/$E187*100)</f>
        <v>82.265251526749353</v>
      </c>
      <c r="N187" s="74">
        <f t="shared" si="317"/>
        <v>9896615.3299999982</v>
      </c>
      <c r="O187" s="75">
        <f t="shared" si="318"/>
        <v>44642822.399999999</v>
      </c>
      <c r="P187" s="75">
        <f t="shared" si="319"/>
        <v>50223175.200000003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203"/>
        <v>#REF!</v>
      </c>
      <c r="V187" s="79" t="e">
        <f t="shared" si="204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12882288</v>
      </c>
      <c r="F188" s="72">
        <v>0</v>
      </c>
      <c r="G188" s="73">
        <f t="shared" si="312"/>
        <v>0</v>
      </c>
      <c r="H188" s="72">
        <v>0</v>
      </c>
      <c r="I188" s="73">
        <f t="shared" si="313"/>
        <v>0</v>
      </c>
      <c r="J188" s="72">
        <v>10347716.060000001</v>
      </c>
      <c r="K188" s="73">
        <f t="shared" si="314"/>
        <v>80.32514146555333</v>
      </c>
      <c r="L188" s="74">
        <f t="shared" si="315"/>
        <v>10347716.060000001</v>
      </c>
      <c r="M188" s="73">
        <f t="shared" ref="M188" si="323">IF(L188=0,0,L188/$E188*100)</f>
        <v>80.32514146555333</v>
      </c>
      <c r="N188" s="74">
        <f t="shared" ref="N188" si="324">E188-F188-H188-J188</f>
        <v>2534571.9399999995</v>
      </c>
      <c r="O188" s="75">
        <f t="shared" ref="O188" si="325">E188*80/100</f>
        <v>10305830.4</v>
      </c>
      <c r="P188" s="75">
        <f t="shared" ref="P188" si="326">E188*90/100</f>
        <v>11594059.199999999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327">SUM(Q188:T188)</f>
        <v>#REF!</v>
      </c>
      <c r="V188" s="79" t="e">
        <f t="shared" ref="V188" si="328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11982089</v>
      </c>
      <c r="F189" s="72">
        <v>0</v>
      </c>
      <c r="G189" s="73">
        <f t="shared" si="312"/>
        <v>0</v>
      </c>
      <c r="H189" s="72">
        <v>0</v>
      </c>
      <c r="I189" s="73">
        <f t="shared" si="313"/>
        <v>0</v>
      </c>
      <c r="J189" s="72">
        <v>10111392.42</v>
      </c>
      <c r="K189" s="73">
        <f t="shared" si="314"/>
        <v>84.387558964050427</v>
      </c>
      <c r="L189" s="74">
        <f t="shared" si="315"/>
        <v>10111392.42</v>
      </c>
      <c r="M189" s="73">
        <f t="shared" ref="M189" si="329">IF(L189=0,0,L189/$E189*100)</f>
        <v>84.387558964050427</v>
      </c>
      <c r="N189" s="74">
        <f t="shared" ref="N189" si="330">E189-F189-H189-J189</f>
        <v>1870696.58</v>
      </c>
      <c r="O189" s="75">
        <f t="shared" ref="O189" si="331">E189*80/100</f>
        <v>9585671.1999999993</v>
      </c>
      <c r="P189" s="75">
        <f t="shared" ref="P189" si="332">E189*90/100</f>
        <v>10783880.1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333">SUM(Q189:T189)</f>
        <v>#REF!</v>
      </c>
      <c r="V189" s="79" t="e">
        <f t="shared" ref="V189" si="334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10874862</v>
      </c>
      <c r="F190" s="72">
        <v>0</v>
      </c>
      <c r="G190" s="73">
        <f t="shared" si="312"/>
        <v>0</v>
      </c>
      <c r="H190" s="72">
        <v>0</v>
      </c>
      <c r="I190" s="73">
        <f t="shared" si="313"/>
        <v>0</v>
      </c>
      <c r="J190" s="72">
        <v>9063547.0199999996</v>
      </c>
      <c r="K190" s="73">
        <f t="shared" si="314"/>
        <v>83.344018710306386</v>
      </c>
      <c r="L190" s="74">
        <f t="shared" si="315"/>
        <v>9063547.0199999996</v>
      </c>
      <c r="M190" s="73">
        <f t="shared" ref="M190" si="335">IF(L190=0,0,L190/$E190*100)</f>
        <v>83.344018710306386</v>
      </c>
      <c r="N190" s="74">
        <f t="shared" ref="N190" si="336">E190-F190-H190-J190</f>
        <v>1811314.9800000004</v>
      </c>
      <c r="O190" s="75">
        <f t="shared" ref="O190" si="337">E190*80/100</f>
        <v>8699889.5999999996</v>
      </c>
      <c r="P190" s="75">
        <f t="shared" ref="P190" si="338">E190*90/100</f>
        <v>9787375.8000000007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339">SUM(Q190:T190)</f>
        <v>#REF!</v>
      </c>
      <c r="V190" s="79" t="e">
        <f t="shared" ref="V190" si="340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30488275</v>
      </c>
      <c r="F191" s="72">
        <v>0</v>
      </c>
      <c r="G191" s="73">
        <f t="shared" si="312"/>
        <v>0</v>
      </c>
      <c r="H191" s="72">
        <v>0</v>
      </c>
      <c r="I191" s="73">
        <f t="shared" si="313"/>
        <v>0</v>
      </c>
      <c r="J191" s="72">
        <v>26705888.850000001</v>
      </c>
      <c r="K191" s="73">
        <f t="shared" si="314"/>
        <v>87.593964729063885</v>
      </c>
      <c r="L191" s="74">
        <f t="shared" si="315"/>
        <v>26705888.850000001</v>
      </c>
      <c r="M191" s="73">
        <f t="shared" ref="M191" si="341">IF(L191=0,0,L191/$E191*100)</f>
        <v>87.593964729063885</v>
      </c>
      <c r="N191" s="74">
        <f t="shared" si="317"/>
        <v>3782386.1499999985</v>
      </c>
      <c r="O191" s="75">
        <f t="shared" si="318"/>
        <v>24390620</v>
      </c>
      <c r="P191" s="75">
        <f t="shared" si="319"/>
        <v>27439447.5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203"/>
        <v>#REF!</v>
      </c>
      <c r="V191" s="79" t="e">
        <f t="shared" si="204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13956087</v>
      </c>
      <c r="F192" s="72">
        <v>0</v>
      </c>
      <c r="G192" s="73">
        <f t="shared" si="312"/>
        <v>0</v>
      </c>
      <c r="H192" s="72">
        <v>0</v>
      </c>
      <c r="I192" s="73">
        <f t="shared" si="313"/>
        <v>0</v>
      </c>
      <c r="J192" s="72">
        <v>11617933</v>
      </c>
      <c r="K192" s="73">
        <f t="shared" si="314"/>
        <v>83.246349782714873</v>
      </c>
      <c r="L192" s="74">
        <f t="shared" si="315"/>
        <v>11617933</v>
      </c>
      <c r="M192" s="73">
        <f t="shared" ref="M192" si="342">IF(L192=0,0,L192/$E192*100)</f>
        <v>83.246349782714873</v>
      </c>
      <c r="N192" s="74">
        <f t="shared" si="317"/>
        <v>2338154</v>
      </c>
      <c r="O192" s="75">
        <f t="shared" si="318"/>
        <v>11164869.6</v>
      </c>
      <c r="P192" s="75">
        <f t="shared" si="319"/>
        <v>12560478.300000001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203"/>
        <v>#REF!</v>
      </c>
      <c r="V192" s="79" t="e">
        <f t="shared" si="204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17999830</v>
      </c>
      <c r="F193" s="72">
        <v>0</v>
      </c>
      <c r="G193" s="73">
        <f t="shared" si="312"/>
        <v>0</v>
      </c>
      <c r="H193" s="72">
        <v>0</v>
      </c>
      <c r="I193" s="73">
        <f t="shared" si="313"/>
        <v>0</v>
      </c>
      <c r="J193" s="72">
        <v>14717419.130000001</v>
      </c>
      <c r="K193" s="73">
        <f t="shared" si="314"/>
        <v>81.764211828667271</v>
      </c>
      <c r="L193" s="74">
        <f t="shared" si="315"/>
        <v>14717419.130000001</v>
      </c>
      <c r="M193" s="73">
        <f t="shared" ref="M193" si="343">IF(L193=0,0,L193/$E193*100)</f>
        <v>81.764211828667271</v>
      </c>
      <c r="N193" s="74">
        <f t="shared" si="317"/>
        <v>3282410.8699999992</v>
      </c>
      <c r="O193" s="75">
        <f t="shared" si="318"/>
        <v>14399864</v>
      </c>
      <c r="P193" s="75">
        <f t="shared" si="319"/>
        <v>16199847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203"/>
        <v>#REF!</v>
      </c>
      <c r="V193" s="79" t="e">
        <f t="shared" si="204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11869906</v>
      </c>
      <c r="F194" s="72">
        <v>0</v>
      </c>
      <c r="G194" s="73">
        <f t="shared" si="312"/>
        <v>0</v>
      </c>
      <c r="H194" s="72">
        <v>0</v>
      </c>
      <c r="I194" s="73">
        <f t="shared" si="313"/>
        <v>0</v>
      </c>
      <c r="J194" s="72">
        <v>9282980</v>
      </c>
      <c r="K194" s="73">
        <f t="shared" si="314"/>
        <v>78.206011066978959</v>
      </c>
      <c r="L194" s="74">
        <f t="shared" si="315"/>
        <v>9282980</v>
      </c>
      <c r="M194" s="73">
        <f t="shared" ref="M194" si="344">IF(L194=0,0,L194/$E194*100)</f>
        <v>78.206011066978959</v>
      </c>
      <c r="N194" s="74">
        <f t="shared" si="317"/>
        <v>2586926</v>
      </c>
      <c r="O194" s="75">
        <f t="shared" si="318"/>
        <v>9495924.8000000007</v>
      </c>
      <c r="P194" s="75">
        <f t="shared" si="319"/>
        <v>10682915.4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203"/>
        <v>#REF!</v>
      </c>
      <c r="V194" s="79" t="e">
        <f t="shared" si="204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19256551</v>
      </c>
      <c r="F195" s="72">
        <v>0</v>
      </c>
      <c r="G195" s="73">
        <f t="shared" si="312"/>
        <v>0</v>
      </c>
      <c r="H195" s="72">
        <v>0</v>
      </c>
      <c r="I195" s="73">
        <f t="shared" si="313"/>
        <v>0</v>
      </c>
      <c r="J195" s="72">
        <v>15485032.210000001</v>
      </c>
      <c r="K195" s="73">
        <f t="shared" si="314"/>
        <v>80.414359819679035</v>
      </c>
      <c r="L195" s="74">
        <f t="shared" si="315"/>
        <v>15485032.210000001</v>
      </c>
      <c r="M195" s="73">
        <f t="shared" ref="M195" si="345">IF(L195=0,0,L195/$E195*100)</f>
        <v>80.414359819679035</v>
      </c>
      <c r="N195" s="74">
        <f t="shared" si="317"/>
        <v>3771518.7899999991</v>
      </c>
      <c r="O195" s="75">
        <f t="shared" si="318"/>
        <v>15405240.800000001</v>
      </c>
      <c r="P195" s="75">
        <f t="shared" si="319"/>
        <v>17330895.899999999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203"/>
        <v>#REF!</v>
      </c>
      <c r="V195" s="79" t="e">
        <f t="shared" si="204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13050947</v>
      </c>
      <c r="F196" s="72">
        <v>0</v>
      </c>
      <c r="G196" s="73">
        <f t="shared" si="312"/>
        <v>0</v>
      </c>
      <c r="H196" s="72">
        <v>0</v>
      </c>
      <c r="I196" s="73">
        <f t="shared" si="313"/>
        <v>0</v>
      </c>
      <c r="J196" s="72">
        <v>10289018.789999999</v>
      </c>
      <c r="K196" s="73">
        <f t="shared" si="314"/>
        <v>78.837334869262733</v>
      </c>
      <c r="L196" s="74">
        <f t="shared" si="315"/>
        <v>10289018.789999999</v>
      </c>
      <c r="M196" s="73">
        <f t="shared" ref="M196" si="346">IF(L196=0,0,L196/$E196*100)</f>
        <v>78.837334869262733</v>
      </c>
      <c r="N196" s="74">
        <f t="shared" si="317"/>
        <v>2761928.2100000009</v>
      </c>
      <c r="O196" s="75">
        <f t="shared" si="318"/>
        <v>10440757.6</v>
      </c>
      <c r="P196" s="75">
        <f t="shared" si="319"/>
        <v>11745852.300000001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203"/>
        <v>#REF!</v>
      </c>
      <c r="V196" s="79" t="e">
        <f t="shared" si="204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8933388</v>
      </c>
      <c r="F197" s="72">
        <v>0</v>
      </c>
      <c r="G197" s="73">
        <f t="shared" si="312"/>
        <v>0</v>
      </c>
      <c r="H197" s="72">
        <v>0</v>
      </c>
      <c r="I197" s="73">
        <f t="shared" si="313"/>
        <v>0</v>
      </c>
      <c r="J197" s="72">
        <v>6910831.8700000001</v>
      </c>
      <c r="K197" s="73">
        <f t="shared" si="314"/>
        <v>77.359584851794196</v>
      </c>
      <c r="L197" s="74">
        <f t="shared" si="315"/>
        <v>6910831.8700000001</v>
      </c>
      <c r="M197" s="73">
        <f t="shared" ref="M197" si="347">IF(L197=0,0,L197/$E197*100)</f>
        <v>77.359584851794196</v>
      </c>
      <c r="N197" s="74">
        <f t="shared" ref="N197" si="348">E197-F197-H197-J197</f>
        <v>2022556.13</v>
      </c>
      <c r="O197" s="75">
        <f t="shared" ref="O197" si="349">E197*80/100</f>
        <v>7146710.4000000004</v>
      </c>
      <c r="P197" s="75">
        <f t="shared" ref="P197" si="350">E197*90/100</f>
        <v>8040049.2000000002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351">SUM(Q197:T197)</f>
        <v>#REF!</v>
      </c>
      <c r="V197" s="79" t="e">
        <f t="shared" ref="V197" si="352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857000</v>
      </c>
      <c r="F198" s="72">
        <v>0</v>
      </c>
      <c r="G198" s="73">
        <f t="shared" si="312"/>
        <v>0</v>
      </c>
      <c r="H198" s="72">
        <v>0</v>
      </c>
      <c r="I198" s="73">
        <f t="shared" si="313"/>
        <v>0</v>
      </c>
      <c r="J198" s="72">
        <v>628250.96</v>
      </c>
      <c r="K198" s="73">
        <f t="shared" si="314"/>
        <v>73.308163360560087</v>
      </c>
      <c r="L198" s="74">
        <f t="shared" si="315"/>
        <v>628250.96</v>
      </c>
      <c r="M198" s="73">
        <f t="shared" ref="M198" si="353">IF(L198=0,0,L198/$E198*100)</f>
        <v>73.308163360560087</v>
      </c>
      <c r="N198" s="74">
        <f t="shared" si="317"/>
        <v>228749.04000000004</v>
      </c>
      <c r="O198" s="75">
        <f t="shared" si="318"/>
        <v>685600</v>
      </c>
      <c r="P198" s="75">
        <f t="shared" si="319"/>
        <v>771300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203"/>
        <v>#REF!</v>
      </c>
      <c r="V198" s="79" t="e">
        <f t="shared" si="204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453879755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355298091.38999999</v>
      </c>
      <c r="K199" s="65">
        <f>IF(J199=0,0,J199/$E199*100)</f>
        <v>78.280224547578683</v>
      </c>
      <c r="L199" s="64">
        <f>SUM(L200:L222)</f>
        <v>355298091.38999999</v>
      </c>
      <c r="M199" s="65">
        <f>IF(L199=0,0,L199/$E199*100)</f>
        <v>78.280224547578683</v>
      </c>
      <c r="N199" s="64">
        <f>SUM(N200:N222)</f>
        <v>98581663.609999985</v>
      </c>
      <c r="O199" s="66">
        <f>E199*80/100</f>
        <v>363103804</v>
      </c>
      <c r="P199" s="66">
        <f>E199*90/100</f>
        <v>408491779.5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98742</v>
      </c>
      <c r="F200" s="72">
        <v>0</v>
      </c>
      <c r="G200" s="73">
        <f t="shared" ref="G200:G222" si="354">IF(F200=0,0,F200/$E200*100)</f>
        <v>0</v>
      </c>
      <c r="H200" s="72">
        <v>0</v>
      </c>
      <c r="I200" s="73">
        <f t="shared" ref="I200:I222" si="355">IF(H200=0,0,H200/$E200*100)</f>
        <v>0</v>
      </c>
      <c r="J200" s="72">
        <v>91834</v>
      </c>
      <c r="K200" s="73">
        <f t="shared" ref="K200:K222" si="356">IF(J200=0,0,J200/$E200*100)</f>
        <v>93.003990196674152</v>
      </c>
      <c r="L200" s="74">
        <f t="shared" ref="L200:L222" si="357">F200+H200+J200</f>
        <v>91834</v>
      </c>
      <c r="M200" s="73">
        <f t="shared" ref="M200" si="358">IF(L200=0,0,L200/$E200*100)</f>
        <v>93.003990196674152</v>
      </c>
      <c r="N200" s="74">
        <f t="shared" ref="N200:N222" si="359">E200-F200-H200-J200</f>
        <v>6908</v>
      </c>
      <c r="O200" s="75">
        <f t="shared" ref="O200:O222" si="360">E200*80/100</f>
        <v>78993.600000000006</v>
      </c>
      <c r="P200" s="75">
        <f t="shared" ref="P200:P222" si="361">E200*90/100</f>
        <v>88867.8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203"/>
        <v>#REF!</v>
      </c>
      <c r="V200" s="79" t="e">
        <f t="shared" si="204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58163024</v>
      </c>
      <c r="F201" s="72">
        <v>0</v>
      </c>
      <c r="G201" s="73">
        <f t="shared" si="354"/>
        <v>0</v>
      </c>
      <c r="H201" s="72">
        <v>0</v>
      </c>
      <c r="I201" s="73">
        <f t="shared" si="355"/>
        <v>0</v>
      </c>
      <c r="J201" s="72">
        <v>34419974.090000004</v>
      </c>
      <c r="K201" s="73">
        <f t="shared" si="356"/>
        <v>59.178446584895596</v>
      </c>
      <c r="L201" s="74">
        <f t="shared" si="357"/>
        <v>34419974.090000004</v>
      </c>
      <c r="M201" s="73">
        <f t="shared" ref="M201" si="362">IF(L201=0,0,L201/$E201*100)</f>
        <v>59.178446584895596</v>
      </c>
      <c r="N201" s="74">
        <f t="shared" si="359"/>
        <v>23743049.909999996</v>
      </c>
      <c r="O201" s="75">
        <f t="shared" si="360"/>
        <v>46530419.200000003</v>
      </c>
      <c r="P201" s="75">
        <f t="shared" si="361"/>
        <v>52346721.600000001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363">SUM(Q201:T201)</f>
        <v>#REF!</v>
      </c>
      <c r="V201" s="79" t="e">
        <f t="shared" ref="V201:V241" si="364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44838329</v>
      </c>
      <c r="F202" s="72">
        <v>0</v>
      </c>
      <c r="G202" s="73">
        <f t="shared" si="354"/>
        <v>0</v>
      </c>
      <c r="H202" s="72">
        <v>0</v>
      </c>
      <c r="I202" s="73">
        <f t="shared" si="355"/>
        <v>0</v>
      </c>
      <c r="J202" s="72">
        <v>33452850.539999999</v>
      </c>
      <c r="K202" s="73">
        <f t="shared" si="356"/>
        <v>74.607710157976669</v>
      </c>
      <c r="L202" s="74">
        <f t="shared" si="357"/>
        <v>33452850.539999999</v>
      </c>
      <c r="M202" s="73">
        <f t="shared" ref="M202" si="365">IF(L202=0,0,L202/$E202*100)</f>
        <v>74.607710157976669</v>
      </c>
      <c r="N202" s="74">
        <f t="shared" si="359"/>
        <v>11385478.460000001</v>
      </c>
      <c r="O202" s="75">
        <f t="shared" si="360"/>
        <v>35870663.200000003</v>
      </c>
      <c r="P202" s="75">
        <f t="shared" si="361"/>
        <v>40354496.100000001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363"/>
        <v>#REF!</v>
      </c>
      <c r="V202" s="79" t="e">
        <f t="shared" si="364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15041287</v>
      </c>
      <c r="F203" s="72">
        <v>0</v>
      </c>
      <c r="G203" s="73">
        <f t="shared" si="354"/>
        <v>0</v>
      </c>
      <c r="H203" s="72">
        <v>0</v>
      </c>
      <c r="I203" s="73">
        <f t="shared" si="355"/>
        <v>0</v>
      </c>
      <c r="J203" s="72">
        <v>12008628</v>
      </c>
      <c r="K203" s="73">
        <f t="shared" si="356"/>
        <v>79.837769201531756</v>
      </c>
      <c r="L203" s="74">
        <f t="shared" si="357"/>
        <v>12008628</v>
      </c>
      <c r="M203" s="73">
        <f t="shared" ref="M203" si="366">IF(L203=0,0,L203/$E203*100)</f>
        <v>79.837769201531756</v>
      </c>
      <c r="N203" s="74">
        <f t="shared" ref="N203" si="367">E203-F203-H203-J203</f>
        <v>3032659</v>
      </c>
      <c r="O203" s="75">
        <f t="shared" ref="O203" si="368">E203*80/100</f>
        <v>12033029.6</v>
      </c>
      <c r="P203" s="75">
        <f t="shared" ref="P203" si="369">E203*90/100</f>
        <v>13537158.300000001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370">SUM(Q203:T203)</f>
        <v>#REF!</v>
      </c>
      <c r="V203" s="79" t="e">
        <f t="shared" ref="V203" si="371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9677985</v>
      </c>
      <c r="F204" s="72">
        <v>0</v>
      </c>
      <c r="G204" s="73">
        <f t="shared" si="354"/>
        <v>0</v>
      </c>
      <c r="H204" s="72">
        <v>0</v>
      </c>
      <c r="I204" s="73">
        <f t="shared" si="355"/>
        <v>0</v>
      </c>
      <c r="J204" s="72">
        <v>8283075.3200000003</v>
      </c>
      <c r="K204" s="73">
        <f t="shared" si="356"/>
        <v>85.586775759623521</v>
      </c>
      <c r="L204" s="74">
        <f t="shared" si="357"/>
        <v>8283075.3200000003</v>
      </c>
      <c r="M204" s="73">
        <f t="shared" ref="M204" si="372">IF(L204=0,0,L204/$E204*100)</f>
        <v>85.586775759623521</v>
      </c>
      <c r="N204" s="74">
        <f t="shared" ref="N204" si="373">E204-F204-H204-J204</f>
        <v>1394909.6799999997</v>
      </c>
      <c r="O204" s="75">
        <f t="shared" ref="O204" si="374">E204*80/100</f>
        <v>7742388</v>
      </c>
      <c r="P204" s="75">
        <f t="shared" ref="P204" si="375">E204*90/100</f>
        <v>8710186.5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376">SUM(Q204:T204)</f>
        <v>#REF!</v>
      </c>
      <c r="V204" s="79" t="e">
        <f t="shared" ref="V204" si="377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28082990</v>
      </c>
      <c r="F205" s="72">
        <v>0</v>
      </c>
      <c r="G205" s="73">
        <f t="shared" si="354"/>
        <v>0</v>
      </c>
      <c r="H205" s="72">
        <v>0</v>
      </c>
      <c r="I205" s="73">
        <f t="shared" si="355"/>
        <v>0</v>
      </c>
      <c r="J205" s="72">
        <v>21759267.690000001</v>
      </c>
      <c r="K205" s="73">
        <f t="shared" si="356"/>
        <v>77.482019151094676</v>
      </c>
      <c r="L205" s="74">
        <f t="shared" si="357"/>
        <v>21759267.690000001</v>
      </c>
      <c r="M205" s="73">
        <f t="shared" ref="M205" si="378">IF(L205=0,0,L205/$E205*100)</f>
        <v>77.482019151094676</v>
      </c>
      <c r="N205" s="74">
        <f t="shared" si="359"/>
        <v>6323722.3099999987</v>
      </c>
      <c r="O205" s="75">
        <f t="shared" si="360"/>
        <v>22466392</v>
      </c>
      <c r="P205" s="75">
        <f t="shared" si="361"/>
        <v>25274691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363"/>
        <v>#REF!</v>
      </c>
      <c r="V205" s="79" t="e">
        <f t="shared" si="364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19437230</v>
      </c>
      <c r="F206" s="72">
        <v>0</v>
      </c>
      <c r="G206" s="73">
        <f t="shared" si="354"/>
        <v>0</v>
      </c>
      <c r="H206" s="72">
        <v>0</v>
      </c>
      <c r="I206" s="73">
        <f t="shared" si="355"/>
        <v>0</v>
      </c>
      <c r="J206" s="72">
        <v>13626843.529999999</v>
      </c>
      <c r="K206" s="73">
        <f t="shared" si="356"/>
        <v>70.106921253697152</v>
      </c>
      <c r="L206" s="74">
        <f t="shared" si="357"/>
        <v>13626843.529999999</v>
      </c>
      <c r="M206" s="73">
        <f t="shared" ref="M206" si="379">IF(L206=0,0,L206/$E206*100)</f>
        <v>70.106921253697152</v>
      </c>
      <c r="N206" s="74">
        <f t="shared" si="359"/>
        <v>5810386.4700000007</v>
      </c>
      <c r="O206" s="75">
        <f t="shared" si="360"/>
        <v>15549784</v>
      </c>
      <c r="P206" s="75">
        <f t="shared" si="361"/>
        <v>17493507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363"/>
        <v>#REF!</v>
      </c>
      <c r="V206" s="79" t="e">
        <f t="shared" si="364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23265517</v>
      </c>
      <c r="F207" s="72">
        <v>0</v>
      </c>
      <c r="G207" s="73">
        <f t="shared" si="354"/>
        <v>0</v>
      </c>
      <c r="H207" s="72">
        <v>0</v>
      </c>
      <c r="I207" s="73">
        <f t="shared" si="355"/>
        <v>0</v>
      </c>
      <c r="J207" s="72">
        <v>18777465.649999999</v>
      </c>
      <c r="K207" s="73">
        <f t="shared" si="356"/>
        <v>80.709427819721341</v>
      </c>
      <c r="L207" s="74">
        <f t="shared" si="357"/>
        <v>18777465.649999999</v>
      </c>
      <c r="M207" s="73">
        <f t="shared" ref="M207" si="380">IF(L207=0,0,L207/$E207*100)</f>
        <v>80.709427819721341</v>
      </c>
      <c r="N207" s="74">
        <f t="shared" si="359"/>
        <v>4488051.3500000015</v>
      </c>
      <c r="O207" s="75">
        <f t="shared" si="360"/>
        <v>18612413.600000001</v>
      </c>
      <c r="P207" s="75">
        <f t="shared" si="361"/>
        <v>20938965.300000001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363"/>
        <v>#REF!</v>
      </c>
      <c r="V207" s="79" t="e">
        <f t="shared" si="364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9339572</v>
      </c>
      <c r="F208" s="72">
        <v>0</v>
      </c>
      <c r="G208" s="73">
        <f t="shared" si="354"/>
        <v>0</v>
      </c>
      <c r="H208" s="72">
        <v>0</v>
      </c>
      <c r="I208" s="73">
        <f t="shared" si="355"/>
        <v>0</v>
      </c>
      <c r="J208" s="72">
        <v>7159121.6500000004</v>
      </c>
      <c r="K208" s="73">
        <f t="shared" si="356"/>
        <v>76.653637340126508</v>
      </c>
      <c r="L208" s="74">
        <f t="shared" si="357"/>
        <v>7159121.6500000004</v>
      </c>
      <c r="M208" s="73">
        <f t="shared" ref="M208" si="381">IF(L208=0,0,L208/$E208*100)</f>
        <v>76.653637340126508</v>
      </c>
      <c r="N208" s="74">
        <f t="shared" si="359"/>
        <v>2180450.3499999996</v>
      </c>
      <c r="O208" s="75">
        <f t="shared" si="360"/>
        <v>7471657.5999999996</v>
      </c>
      <c r="P208" s="75">
        <f t="shared" si="361"/>
        <v>8405614.8000000007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363"/>
        <v>#REF!</v>
      </c>
      <c r="V208" s="79" t="e">
        <f t="shared" si="364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8500989</v>
      </c>
      <c r="F209" s="72">
        <v>0</v>
      </c>
      <c r="G209" s="73">
        <f t="shared" si="354"/>
        <v>0</v>
      </c>
      <c r="H209" s="72">
        <v>0</v>
      </c>
      <c r="I209" s="73">
        <f t="shared" si="355"/>
        <v>0</v>
      </c>
      <c r="J209" s="72">
        <v>7170055.7199999997</v>
      </c>
      <c r="K209" s="73">
        <f t="shared" si="356"/>
        <v>84.343783058653514</v>
      </c>
      <c r="L209" s="74">
        <f t="shared" si="357"/>
        <v>7170055.7199999997</v>
      </c>
      <c r="M209" s="73">
        <f t="shared" ref="M209" si="382">IF(L209=0,0,L209/$E209*100)</f>
        <v>84.343783058653514</v>
      </c>
      <c r="N209" s="74">
        <f t="shared" si="359"/>
        <v>1330933.2800000003</v>
      </c>
      <c r="O209" s="75">
        <f t="shared" si="360"/>
        <v>6800791.2000000002</v>
      </c>
      <c r="P209" s="75">
        <f t="shared" si="361"/>
        <v>7650890.0999999996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363"/>
        <v>#REF!</v>
      </c>
      <c r="V209" s="79" t="e">
        <f t="shared" si="364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15965625</v>
      </c>
      <c r="F210" s="72">
        <v>0</v>
      </c>
      <c r="G210" s="73">
        <f t="shared" si="354"/>
        <v>0</v>
      </c>
      <c r="H210" s="72">
        <v>0</v>
      </c>
      <c r="I210" s="73">
        <f t="shared" si="355"/>
        <v>0</v>
      </c>
      <c r="J210" s="72">
        <v>12608496.48</v>
      </c>
      <c r="K210" s="73">
        <f t="shared" si="356"/>
        <v>78.972771062830304</v>
      </c>
      <c r="L210" s="74">
        <f t="shared" si="357"/>
        <v>12608496.48</v>
      </c>
      <c r="M210" s="73">
        <f t="shared" ref="M210" si="383">IF(L210=0,0,L210/$E210*100)</f>
        <v>78.972771062830304</v>
      </c>
      <c r="N210" s="74">
        <f t="shared" si="359"/>
        <v>3357128.5199999996</v>
      </c>
      <c r="O210" s="75">
        <f t="shared" si="360"/>
        <v>12772500</v>
      </c>
      <c r="P210" s="75">
        <f t="shared" si="361"/>
        <v>14369062.5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363"/>
        <v>#REF!</v>
      </c>
      <c r="V210" s="79" t="e">
        <f t="shared" si="364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30144542</v>
      </c>
      <c r="F211" s="72">
        <v>0</v>
      </c>
      <c r="G211" s="73">
        <f t="shared" si="354"/>
        <v>0</v>
      </c>
      <c r="H211" s="72">
        <v>0</v>
      </c>
      <c r="I211" s="73">
        <f t="shared" si="355"/>
        <v>0</v>
      </c>
      <c r="J211" s="72">
        <v>26560330.32</v>
      </c>
      <c r="K211" s="73">
        <f t="shared" si="356"/>
        <v>88.109914955748863</v>
      </c>
      <c r="L211" s="74">
        <f t="shared" si="357"/>
        <v>26560330.32</v>
      </c>
      <c r="M211" s="73">
        <f t="shared" ref="M211" si="384">IF(L211=0,0,L211/$E211*100)</f>
        <v>88.109914955748863</v>
      </c>
      <c r="N211" s="74">
        <f t="shared" si="359"/>
        <v>3584211.6799999997</v>
      </c>
      <c r="O211" s="75">
        <f t="shared" si="360"/>
        <v>24115633.600000001</v>
      </c>
      <c r="P211" s="75">
        <f t="shared" si="361"/>
        <v>27130087.800000001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363"/>
        <v>#REF!</v>
      </c>
      <c r="V211" s="79" t="e">
        <f t="shared" si="364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63476541</v>
      </c>
      <c r="F212" s="72">
        <v>0</v>
      </c>
      <c r="G212" s="73">
        <f t="shared" si="354"/>
        <v>0</v>
      </c>
      <c r="H212" s="72">
        <v>0</v>
      </c>
      <c r="I212" s="73">
        <f t="shared" si="355"/>
        <v>0</v>
      </c>
      <c r="J212" s="72">
        <v>52667099.07</v>
      </c>
      <c r="K212" s="73">
        <f t="shared" si="356"/>
        <v>82.970965714719711</v>
      </c>
      <c r="L212" s="74">
        <f t="shared" si="357"/>
        <v>52667099.07</v>
      </c>
      <c r="M212" s="73">
        <f t="shared" ref="M212:M213" si="385">IF(L212=0,0,L212/$E212*100)</f>
        <v>82.970965714719711</v>
      </c>
      <c r="N212" s="74">
        <f t="shared" si="359"/>
        <v>10809441.93</v>
      </c>
      <c r="O212" s="75">
        <f t="shared" si="360"/>
        <v>50781232.799999997</v>
      </c>
      <c r="P212" s="75">
        <f t="shared" si="361"/>
        <v>57128886.899999999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363"/>
        <v>#REF!</v>
      </c>
      <c r="V212" s="79" t="e">
        <f t="shared" si="364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si="354"/>
        <v>0</v>
      </c>
      <c r="H213" s="72">
        <v>0</v>
      </c>
      <c r="I213" s="73">
        <f t="shared" si="355"/>
        <v>0</v>
      </c>
      <c r="J213" s="72">
        <v>0</v>
      </c>
      <c r="K213" s="73">
        <f t="shared" si="356"/>
        <v>0</v>
      </c>
      <c r="L213" s="74">
        <f t="shared" si="357"/>
        <v>0</v>
      </c>
      <c r="M213" s="73">
        <f t="shared" si="385"/>
        <v>0</v>
      </c>
      <c r="N213" s="74">
        <f t="shared" si="359"/>
        <v>0</v>
      </c>
      <c r="O213" s="75">
        <f t="shared" si="360"/>
        <v>0</v>
      </c>
      <c r="P213" s="75">
        <f t="shared" si="361"/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si="363"/>
        <v>#REF!</v>
      </c>
      <c r="V213" s="79" t="e">
        <f t="shared" si="364"/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35678178</v>
      </c>
      <c r="F214" s="72">
        <v>0</v>
      </c>
      <c r="G214" s="73">
        <f t="shared" si="354"/>
        <v>0</v>
      </c>
      <c r="H214" s="72">
        <v>0</v>
      </c>
      <c r="I214" s="73">
        <f t="shared" si="355"/>
        <v>0</v>
      </c>
      <c r="J214" s="72">
        <v>28113692.899999999</v>
      </c>
      <c r="K214" s="73">
        <f t="shared" si="356"/>
        <v>78.798006165000913</v>
      </c>
      <c r="L214" s="74">
        <f t="shared" si="357"/>
        <v>28113692.899999999</v>
      </c>
      <c r="M214" s="73">
        <f t="shared" ref="M214" si="386">IF(L214=0,0,L214/$E214*100)</f>
        <v>78.798006165000913</v>
      </c>
      <c r="N214" s="74">
        <f t="shared" si="359"/>
        <v>7564485.1000000015</v>
      </c>
      <c r="O214" s="75">
        <f t="shared" si="360"/>
        <v>28542542.399999999</v>
      </c>
      <c r="P214" s="75">
        <f t="shared" si="361"/>
        <v>32110360.199999999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363"/>
        <v>#REF!</v>
      </c>
      <c r="V214" s="79" t="e">
        <f t="shared" si="364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6332063</v>
      </c>
      <c r="F215" s="72">
        <v>0</v>
      </c>
      <c r="G215" s="73">
        <f t="shared" si="354"/>
        <v>0</v>
      </c>
      <c r="H215" s="72">
        <v>0</v>
      </c>
      <c r="I215" s="73">
        <f t="shared" si="355"/>
        <v>0</v>
      </c>
      <c r="J215" s="72">
        <v>5579044.0800000001</v>
      </c>
      <c r="K215" s="73">
        <f t="shared" si="356"/>
        <v>88.107842262466434</v>
      </c>
      <c r="L215" s="74">
        <f t="shared" si="357"/>
        <v>5579044.0800000001</v>
      </c>
      <c r="M215" s="73">
        <f t="shared" ref="M215" si="387">IF(L215=0,0,L215/$E215*100)</f>
        <v>88.107842262466434</v>
      </c>
      <c r="N215" s="74">
        <f t="shared" si="359"/>
        <v>753018.91999999993</v>
      </c>
      <c r="O215" s="75">
        <f t="shared" si="360"/>
        <v>5065650.4000000004</v>
      </c>
      <c r="P215" s="75">
        <f t="shared" si="361"/>
        <v>5698856.7000000002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363"/>
        <v>#REF!</v>
      </c>
      <c r="V215" s="93" t="e">
        <f t="shared" si="364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16419566</v>
      </c>
      <c r="F216" s="72">
        <v>0</v>
      </c>
      <c r="G216" s="73">
        <f t="shared" si="354"/>
        <v>0</v>
      </c>
      <c r="H216" s="72">
        <v>0</v>
      </c>
      <c r="I216" s="73">
        <f t="shared" si="355"/>
        <v>0</v>
      </c>
      <c r="J216" s="72">
        <v>12415865.619999999</v>
      </c>
      <c r="K216" s="73">
        <f t="shared" si="356"/>
        <v>75.616283767792638</v>
      </c>
      <c r="L216" s="74">
        <f t="shared" si="357"/>
        <v>12415865.619999999</v>
      </c>
      <c r="M216" s="73">
        <f t="shared" ref="M216" si="388">IF(L216=0,0,L216/$E216*100)</f>
        <v>75.616283767792638</v>
      </c>
      <c r="N216" s="74">
        <f t="shared" si="359"/>
        <v>4003700.3800000008</v>
      </c>
      <c r="O216" s="75">
        <f t="shared" si="360"/>
        <v>13135652.800000001</v>
      </c>
      <c r="P216" s="75">
        <f t="shared" si="361"/>
        <v>14777609.4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363"/>
        <v>#REF!</v>
      </c>
      <c r="V216" s="79" t="e">
        <f t="shared" si="364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10748296</v>
      </c>
      <c r="F217" s="72">
        <v>0</v>
      </c>
      <c r="G217" s="73">
        <f t="shared" si="354"/>
        <v>0</v>
      </c>
      <c r="H217" s="72">
        <v>0</v>
      </c>
      <c r="I217" s="73">
        <f t="shared" si="355"/>
        <v>0</v>
      </c>
      <c r="J217" s="72">
        <v>8733362.6899999995</v>
      </c>
      <c r="K217" s="73">
        <f t="shared" si="356"/>
        <v>81.253462781449258</v>
      </c>
      <c r="L217" s="74">
        <f t="shared" si="357"/>
        <v>8733362.6899999995</v>
      </c>
      <c r="M217" s="73">
        <f t="shared" ref="M217" si="389">IF(L217=0,0,L217/$E217*100)</f>
        <v>81.253462781449258</v>
      </c>
      <c r="N217" s="74">
        <f t="shared" si="359"/>
        <v>2014933.3100000005</v>
      </c>
      <c r="O217" s="75">
        <f t="shared" si="360"/>
        <v>8598636.8000000007</v>
      </c>
      <c r="P217" s="75">
        <f t="shared" si="361"/>
        <v>9673466.4000000004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363"/>
        <v>#REF!</v>
      </c>
      <c r="V217" s="79" t="e">
        <f t="shared" si="364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31136429</v>
      </c>
      <c r="F218" s="72">
        <v>0</v>
      </c>
      <c r="G218" s="73">
        <f t="shared" si="354"/>
        <v>0</v>
      </c>
      <c r="H218" s="72">
        <v>0</v>
      </c>
      <c r="I218" s="73">
        <f t="shared" si="355"/>
        <v>0</v>
      </c>
      <c r="J218" s="72">
        <v>27866055.370000001</v>
      </c>
      <c r="K218" s="73">
        <f t="shared" si="356"/>
        <v>89.496632288821559</v>
      </c>
      <c r="L218" s="74">
        <f t="shared" si="357"/>
        <v>27866055.370000001</v>
      </c>
      <c r="M218" s="73">
        <f t="shared" ref="M218" si="390">IF(L218=0,0,L218/$E218*100)</f>
        <v>89.496632288821559</v>
      </c>
      <c r="N218" s="74">
        <f t="shared" si="359"/>
        <v>3270373.629999999</v>
      </c>
      <c r="O218" s="75">
        <f t="shared" si="360"/>
        <v>24909143.199999999</v>
      </c>
      <c r="P218" s="75">
        <f t="shared" si="361"/>
        <v>28022786.100000001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363"/>
        <v>#REF!</v>
      </c>
      <c r="V218" s="79" t="e">
        <f t="shared" si="364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17303149</v>
      </c>
      <c r="F219" s="72">
        <v>0</v>
      </c>
      <c r="G219" s="73">
        <f t="shared" si="354"/>
        <v>0</v>
      </c>
      <c r="H219" s="72">
        <v>0</v>
      </c>
      <c r="I219" s="73">
        <f t="shared" si="355"/>
        <v>0</v>
      </c>
      <c r="J219" s="72">
        <v>15859426.75</v>
      </c>
      <c r="K219" s="73">
        <f t="shared" si="356"/>
        <v>91.656303427774915</v>
      </c>
      <c r="L219" s="74">
        <f t="shared" si="357"/>
        <v>15859426.75</v>
      </c>
      <c r="M219" s="73">
        <f t="shared" ref="M219" si="391">IF(L219=0,0,L219/$E219*100)</f>
        <v>91.656303427774915</v>
      </c>
      <c r="N219" s="74">
        <f t="shared" si="359"/>
        <v>1443722.25</v>
      </c>
      <c r="O219" s="75">
        <f t="shared" si="360"/>
        <v>13842519.199999999</v>
      </c>
      <c r="P219" s="75">
        <f t="shared" si="361"/>
        <v>15572834.1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363"/>
        <v>#REF!</v>
      </c>
      <c r="V219" s="79" t="e">
        <f t="shared" si="364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226767</v>
      </c>
      <c r="F220" s="72">
        <v>0</v>
      </c>
      <c r="G220" s="73">
        <f t="shared" si="354"/>
        <v>0</v>
      </c>
      <c r="H220" s="72">
        <v>0</v>
      </c>
      <c r="I220" s="73">
        <f t="shared" si="355"/>
        <v>0</v>
      </c>
      <c r="J220" s="72">
        <v>207394</v>
      </c>
      <c r="K220" s="73">
        <f t="shared" si="356"/>
        <v>91.456869826738469</v>
      </c>
      <c r="L220" s="74">
        <f t="shared" si="357"/>
        <v>207394</v>
      </c>
      <c r="M220" s="73">
        <f t="shared" ref="M220:M221" si="392">IF(L220=0,0,L220/$E220*100)</f>
        <v>91.456869826738469</v>
      </c>
      <c r="N220" s="74">
        <f t="shared" si="359"/>
        <v>19373</v>
      </c>
      <c r="O220" s="75">
        <f t="shared" si="360"/>
        <v>181413.6</v>
      </c>
      <c r="P220" s="75">
        <f t="shared" si="361"/>
        <v>204090.3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363"/>
        <v>#REF!</v>
      </c>
      <c r="V220" s="79" t="e">
        <f t="shared" si="364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8656355</v>
      </c>
      <c r="F221" s="72">
        <v>0</v>
      </c>
      <c r="G221" s="73">
        <f t="shared" ref="G221" si="393">IF(F221=0,0,F221/$E221*100)</f>
        <v>0</v>
      </c>
      <c r="H221" s="72">
        <v>0</v>
      </c>
      <c r="I221" s="73">
        <f t="shared" ref="I221" si="394">IF(H221=0,0,H221/$E221*100)</f>
        <v>0</v>
      </c>
      <c r="J221" s="72">
        <v>7352639.2300000004</v>
      </c>
      <c r="K221" s="73">
        <f t="shared" ref="K221" si="395">IF(J221=0,0,J221/$E221*100)</f>
        <v>84.939206282551964</v>
      </c>
      <c r="L221" s="74">
        <f t="shared" si="357"/>
        <v>7352639.2300000004</v>
      </c>
      <c r="M221" s="73">
        <f t="shared" si="392"/>
        <v>84.939206282551964</v>
      </c>
      <c r="N221" s="74">
        <f t="shared" ref="N221" si="396">E221-F221-H221-J221</f>
        <v>1303715.7699999996</v>
      </c>
      <c r="O221" s="75">
        <f t="shared" ref="O221" si="397">E221*80/100</f>
        <v>6925084</v>
      </c>
      <c r="P221" s="75">
        <f t="shared" ref="P221" si="398">E221*90/100</f>
        <v>7790719.5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399">SUM(Q221:T221)</f>
        <v>#REF!</v>
      </c>
      <c r="V221" s="79" t="e">
        <f t="shared" ref="V221" si="400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1346579</v>
      </c>
      <c r="F222" s="72">
        <v>0</v>
      </c>
      <c r="G222" s="73">
        <f t="shared" si="354"/>
        <v>0</v>
      </c>
      <c r="H222" s="72">
        <v>0</v>
      </c>
      <c r="I222" s="73">
        <f t="shared" si="355"/>
        <v>0</v>
      </c>
      <c r="J222" s="72">
        <v>585568.68999999994</v>
      </c>
      <c r="K222" s="73">
        <f t="shared" si="356"/>
        <v>43.485654387897029</v>
      </c>
      <c r="L222" s="74">
        <f t="shared" si="357"/>
        <v>585568.68999999994</v>
      </c>
      <c r="M222" s="73">
        <f t="shared" ref="M222" si="401">IF(L222=0,0,L222/$E222*100)</f>
        <v>43.485654387897029</v>
      </c>
      <c r="N222" s="74">
        <f t="shared" si="359"/>
        <v>761010.31</v>
      </c>
      <c r="O222" s="75">
        <f t="shared" si="360"/>
        <v>1077263.2</v>
      </c>
      <c r="P222" s="75">
        <f t="shared" si="361"/>
        <v>1211921.1000000001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363"/>
        <v>#REF!</v>
      </c>
      <c r="V222" s="79" t="e">
        <f t="shared" si="364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609905554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507131849.13999999</v>
      </c>
      <c r="K223" s="65">
        <f>IF(J223=0,0,J223/$E223*100)</f>
        <v>83.149242667824595</v>
      </c>
      <c r="L223" s="64">
        <f>SUM(L224:L242)</f>
        <v>507131849.13999999</v>
      </c>
      <c r="M223" s="65">
        <f>IF(L223=0,0,L223/$E223*100)</f>
        <v>83.149242667824595</v>
      </c>
      <c r="N223" s="64">
        <f>SUM(N224:N242)</f>
        <v>102773704.86000001</v>
      </c>
      <c r="O223" s="66">
        <f>E223*80/100</f>
        <v>487924443.19999999</v>
      </c>
      <c r="P223" s="66">
        <f>E223*90/100</f>
        <v>548914998.60000002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96097535</v>
      </c>
      <c r="F224" s="72">
        <v>0</v>
      </c>
      <c r="G224" s="73">
        <f t="shared" ref="G224:G242" si="402">IF(F224=0,0,F224/$E224*100)</f>
        <v>0</v>
      </c>
      <c r="H224" s="72">
        <v>0</v>
      </c>
      <c r="I224" s="73">
        <f t="shared" ref="I224:I242" si="403">IF(H224=0,0,H224/$E224*100)</f>
        <v>0</v>
      </c>
      <c r="J224" s="72">
        <v>80243630.680000007</v>
      </c>
      <c r="K224" s="73">
        <f t="shared" ref="K224:K242" si="404">IF(J224=0,0,J224/$E224*100)</f>
        <v>83.502277847189319</v>
      </c>
      <c r="L224" s="74">
        <f t="shared" ref="L224:L242" si="405">F224+H224+J224</f>
        <v>80243630.680000007</v>
      </c>
      <c r="M224" s="73">
        <f t="shared" ref="M224" si="406">IF(L224=0,0,L224/$E224*100)</f>
        <v>83.502277847189319</v>
      </c>
      <c r="N224" s="74">
        <f t="shared" ref="N224:N242" si="407">E224-F224-H224-J224</f>
        <v>15853904.319999993</v>
      </c>
      <c r="O224" s="75">
        <f t="shared" ref="O224:O242" si="408">E224*80/100</f>
        <v>76878028</v>
      </c>
      <c r="P224" s="75">
        <f t="shared" ref="P224:P242" si="409">E224*90/100</f>
        <v>86487781.5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363"/>
        <v>#REF!</v>
      </c>
      <c r="V224" s="79" t="e">
        <f t="shared" si="364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21753400</v>
      </c>
      <c r="F225" s="72">
        <v>0</v>
      </c>
      <c r="G225" s="73">
        <f t="shared" si="402"/>
        <v>0</v>
      </c>
      <c r="H225" s="72">
        <v>0</v>
      </c>
      <c r="I225" s="73">
        <f t="shared" si="403"/>
        <v>0</v>
      </c>
      <c r="J225" s="72">
        <v>17187325.039999999</v>
      </c>
      <c r="K225" s="73">
        <f t="shared" si="404"/>
        <v>79.009833129533774</v>
      </c>
      <c r="L225" s="74">
        <f t="shared" si="405"/>
        <v>17187325.039999999</v>
      </c>
      <c r="M225" s="73">
        <f t="shared" ref="M225" si="410">IF(L225=0,0,L225/$E225*100)</f>
        <v>79.009833129533774</v>
      </c>
      <c r="N225" s="74">
        <f t="shared" si="407"/>
        <v>4566074.9600000009</v>
      </c>
      <c r="O225" s="75">
        <f t="shared" si="408"/>
        <v>17402720</v>
      </c>
      <c r="P225" s="75">
        <f t="shared" si="409"/>
        <v>19578060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363"/>
        <v>#REF!</v>
      </c>
      <c r="V225" s="79" t="e">
        <f t="shared" si="364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39195493</v>
      </c>
      <c r="F226" s="72">
        <v>0</v>
      </c>
      <c r="G226" s="73">
        <f t="shared" si="402"/>
        <v>0</v>
      </c>
      <c r="H226" s="72">
        <v>0</v>
      </c>
      <c r="I226" s="73">
        <f t="shared" si="403"/>
        <v>0</v>
      </c>
      <c r="J226" s="72">
        <v>30984248.789999999</v>
      </c>
      <c r="K226" s="73">
        <f t="shared" si="404"/>
        <v>79.050539790378451</v>
      </c>
      <c r="L226" s="74">
        <f t="shared" si="405"/>
        <v>30984248.789999999</v>
      </c>
      <c r="M226" s="73">
        <f t="shared" ref="M226" si="411">IF(L226=0,0,L226/$E226*100)</f>
        <v>79.050539790378451</v>
      </c>
      <c r="N226" s="74">
        <f t="shared" si="407"/>
        <v>8211244.2100000009</v>
      </c>
      <c r="O226" s="75">
        <f t="shared" si="408"/>
        <v>31356394.399999999</v>
      </c>
      <c r="P226" s="75">
        <f t="shared" si="409"/>
        <v>35275943.700000003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363"/>
        <v>#REF!</v>
      </c>
      <c r="V226" s="79" t="e">
        <f t="shared" si="364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25529200</v>
      </c>
      <c r="F227" s="72">
        <v>0</v>
      </c>
      <c r="G227" s="73">
        <f t="shared" si="402"/>
        <v>0</v>
      </c>
      <c r="H227" s="72">
        <v>0</v>
      </c>
      <c r="I227" s="73">
        <f t="shared" si="403"/>
        <v>0</v>
      </c>
      <c r="J227" s="72">
        <v>20893341.670000002</v>
      </c>
      <c r="K227" s="73">
        <f t="shared" si="404"/>
        <v>81.840957295959143</v>
      </c>
      <c r="L227" s="74">
        <f t="shared" si="405"/>
        <v>20893341.670000002</v>
      </c>
      <c r="M227" s="73">
        <f t="shared" ref="M227" si="412">IF(L227=0,0,L227/$E227*100)</f>
        <v>81.840957295959143</v>
      </c>
      <c r="N227" s="74">
        <f t="shared" si="407"/>
        <v>4635858.3299999982</v>
      </c>
      <c r="O227" s="75">
        <f t="shared" si="408"/>
        <v>20423360</v>
      </c>
      <c r="P227" s="75">
        <f t="shared" si="409"/>
        <v>22976280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363"/>
        <v>#REF!</v>
      </c>
      <c r="V227" s="79" t="e">
        <f t="shared" si="364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12915020</v>
      </c>
      <c r="F228" s="72">
        <v>0</v>
      </c>
      <c r="G228" s="73">
        <f t="shared" si="402"/>
        <v>0</v>
      </c>
      <c r="H228" s="72">
        <v>0</v>
      </c>
      <c r="I228" s="73">
        <f t="shared" si="403"/>
        <v>0</v>
      </c>
      <c r="J228" s="72">
        <v>11573525.630000001</v>
      </c>
      <c r="K228" s="73">
        <f t="shared" si="404"/>
        <v>89.612912949418586</v>
      </c>
      <c r="L228" s="74">
        <f t="shared" si="405"/>
        <v>11573525.630000001</v>
      </c>
      <c r="M228" s="73">
        <f t="shared" ref="M228" si="413">IF(L228=0,0,L228/$E228*100)</f>
        <v>89.612912949418586</v>
      </c>
      <c r="N228" s="74">
        <f t="shared" si="407"/>
        <v>1341494.3699999992</v>
      </c>
      <c r="O228" s="75">
        <f t="shared" si="408"/>
        <v>10332016</v>
      </c>
      <c r="P228" s="75">
        <f t="shared" si="409"/>
        <v>11623518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363"/>
        <v>#REF!</v>
      </c>
      <c r="V228" s="79" t="e">
        <f t="shared" si="364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44583435</v>
      </c>
      <c r="F229" s="72">
        <v>0</v>
      </c>
      <c r="G229" s="73">
        <f t="shared" si="402"/>
        <v>0</v>
      </c>
      <c r="H229" s="72">
        <v>0</v>
      </c>
      <c r="I229" s="73">
        <f t="shared" si="403"/>
        <v>0</v>
      </c>
      <c r="J229" s="72">
        <v>35523024.159999996</v>
      </c>
      <c r="K229" s="73">
        <f t="shared" si="404"/>
        <v>79.67762950521869</v>
      </c>
      <c r="L229" s="74">
        <f t="shared" si="405"/>
        <v>35523024.159999996</v>
      </c>
      <c r="M229" s="73">
        <f t="shared" ref="M229" si="414">IF(L229=0,0,L229/$E229*100)</f>
        <v>79.67762950521869</v>
      </c>
      <c r="N229" s="74">
        <f t="shared" si="407"/>
        <v>9060410.8400000036</v>
      </c>
      <c r="O229" s="75">
        <f t="shared" si="408"/>
        <v>35666748</v>
      </c>
      <c r="P229" s="75">
        <f t="shared" si="409"/>
        <v>40125091.5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363"/>
        <v>#REF!</v>
      </c>
      <c r="V229" s="79" t="e">
        <f t="shared" si="364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25953916</v>
      </c>
      <c r="F230" s="72">
        <v>0</v>
      </c>
      <c r="G230" s="73">
        <f t="shared" si="402"/>
        <v>0</v>
      </c>
      <c r="H230" s="72">
        <v>0</v>
      </c>
      <c r="I230" s="73">
        <f t="shared" si="403"/>
        <v>0</v>
      </c>
      <c r="J230" s="72">
        <v>21066517.129999999</v>
      </c>
      <c r="K230" s="73">
        <f t="shared" si="404"/>
        <v>81.168934699488119</v>
      </c>
      <c r="L230" s="74">
        <f t="shared" si="405"/>
        <v>21066517.129999999</v>
      </c>
      <c r="M230" s="73">
        <f t="shared" ref="M230" si="415">IF(L230=0,0,L230/$E230*100)</f>
        <v>81.168934699488119</v>
      </c>
      <c r="N230" s="74">
        <f t="shared" si="407"/>
        <v>4887398.870000001</v>
      </c>
      <c r="O230" s="75">
        <f t="shared" si="408"/>
        <v>20763132.800000001</v>
      </c>
      <c r="P230" s="75">
        <f t="shared" si="409"/>
        <v>23358524.399999999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363"/>
        <v>#REF!</v>
      </c>
      <c r="V230" s="79" t="e">
        <f t="shared" si="364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42696353</v>
      </c>
      <c r="F231" s="72">
        <v>0</v>
      </c>
      <c r="G231" s="73">
        <f t="shared" si="402"/>
        <v>0</v>
      </c>
      <c r="H231" s="72">
        <v>0</v>
      </c>
      <c r="I231" s="73">
        <f t="shared" si="403"/>
        <v>0</v>
      </c>
      <c r="J231" s="72">
        <v>33156252.710000001</v>
      </c>
      <c r="K231" s="73">
        <f t="shared" si="404"/>
        <v>77.655936351285078</v>
      </c>
      <c r="L231" s="74">
        <f t="shared" si="405"/>
        <v>33156252.710000001</v>
      </c>
      <c r="M231" s="73">
        <f t="shared" ref="M231" si="416">IF(L231=0,0,L231/$E231*100)</f>
        <v>77.655936351285078</v>
      </c>
      <c r="N231" s="74">
        <f t="shared" si="407"/>
        <v>9540100.2899999991</v>
      </c>
      <c r="O231" s="75">
        <f t="shared" si="408"/>
        <v>34157082.399999999</v>
      </c>
      <c r="P231" s="75">
        <f t="shared" si="409"/>
        <v>38426717.700000003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363"/>
        <v>#REF!</v>
      </c>
      <c r="V231" s="79" t="e">
        <f t="shared" si="364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16869595</v>
      </c>
      <c r="F232" s="72">
        <v>0</v>
      </c>
      <c r="G232" s="73">
        <f t="shared" si="402"/>
        <v>0</v>
      </c>
      <c r="H232" s="72">
        <v>0</v>
      </c>
      <c r="I232" s="73">
        <f t="shared" si="403"/>
        <v>0</v>
      </c>
      <c r="J232" s="72">
        <v>15351363.18</v>
      </c>
      <c r="K232" s="73">
        <f t="shared" si="404"/>
        <v>91.000188089874129</v>
      </c>
      <c r="L232" s="74">
        <f t="shared" si="405"/>
        <v>15351363.18</v>
      </c>
      <c r="M232" s="73">
        <f t="shared" ref="M232" si="417">IF(L232=0,0,L232/$E232*100)</f>
        <v>91.000188089874129</v>
      </c>
      <c r="N232" s="74">
        <f t="shared" si="407"/>
        <v>1518231.8200000003</v>
      </c>
      <c r="O232" s="75">
        <f t="shared" si="408"/>
        <v>13495676</v>
      </c>
      <c r="P232" s="75">
        <f t="shared" si="409"/>
        <v>15182635.5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363"/>
        <v>#REF!</v>
      </c>
      <c r="V232" s="79" t="e">
        <f t="shared" si="364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67759488</v>
      </c>
      <c r="F233" s="72">
        <v>0</v>
      </c>
      <c r="G233" s="73">
        <f t="shared" si="402"/>
        <v>0</v>
      </c>
      <c r="H233" s="72">
        <v>0</v>
      </c>
      <c r="I233" s="73">
        <f t="shared" si="403"/>
        <v>0</v>
      </c>
      <c r="J233" s="72">
        <v>62625992.619999997</v>
      </c>
      <c r="K233" s="73">
        <f t="shared" si="404"/>
        <v>92.423946030997158</v>
      </c>
      <c r="L233" s="74">
        <f t="shared" si="405"/>
        <v>62625992.619999997</v>
      </c>
      <c r="M233" s="73">
        <f t="shared" ref="M233" si="418">IF(L233=0,0,L233/$E233*100)</f>
        <v>92.423946030997158</v>
      </c>
      <c r="N233" s="74">
        <f t="shared" si="407"/>
        <v>5133495.3800000027</v>
      </c>
      <c r="O233" s="75">
        <f t="shared" si="408"/>
        <v>54207590.399999999</v>
      </c>
      <c r="P233" s="75">
        <f t="shared" si="409"/>
        <v>60983539.200000003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363"/>
        <v>#REF!</v>
      </c>
      <c r="V233" s="79" t="e">
        <f t="shared" si="364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24295355</v>
      </c>
      <c r="F234" s="72">
        <v>0</v>
      </c>
      <c r="G234" s="73">
        <f t="shared" si="402"/>
        <v>0</v>
      </c>
      <c r="H234" s="72">
        <v>0</v>
      </c>
      <c r="I234" s="73">
        <f t="shared" si="403"/>
        <v>0</v>
      </c>
      <c r="J234" s="72">
        <v>19920435.390000001</v>
      </c>
      <c r="K234" s="73">
        <f t="shared" si="404"/>
        <v>81.992773474600384</v>
      </c>
      <c r="L234" s="74">
        <f t="shared" si="405"/>
        <v>19920435.390000001</v>
      </c>
      <c r="M234" s="73">
        <f t="shared" ref="M234" si="419">IF(L234=0,0,L234/$E234*100)</f>
        <v>81.992773474600384</v>
      </c>
      <c r="N234" s="74">
        <f t="shared" si="407"/>
        <v>4374919.6099999994</v>
      </c>
      <c r="O234" s="75">
        <f t="shared" si="408"/>
        <v>19436284</v>
      </c>
      <c r="P234" s="75">
        <f t="shared" si="409"/>
        <v>21865819.5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363"/>
        <v>#REF!</v>
      </c>
      <c r="V234" s="79" t="e">
        <f t="shared" si="364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37883431</v>
      </c>
      <c r="F235" s="72">
        <v>0</v>
      </c>
      <c r="G235" s="73">
        <f t="shared" si="402"/>
        <v>0</v>
      </c>
      <c r="H235" s="72">
        <v>0</v>
      </c>
      <c r="I235" s="73">
        <f t="shared" si="403"/>
        <v>0</v>
      </c>
      <c r="J235" s="72">
        <v>34143700.32</v>
      </c>
      <c r="K235" s="73">
        <f t="shared" si="404"/>
        <v>90.128321059409856</v>
      </c>
      <c r="L235" s="74">
        <f t="shared" si="405"/>
        <v>34143700.32</v>
      </c>
      <c r="M235" s="73">
        <f t="shared" ref="M235" si="420">IF(L235=0,0,L235/$E235*100)</f>
        <v>90.128321059409856</v>
      </c>
      <c r="N235" s="74">
        <f t="shared" si="407"/>
        <v>3739730.6799999997</v>
      </c>
      <c r="O235" s="75">
        <f t="shared" si="408"/>
        <v>30306744.800000001</v>
      </c>
      <c r="P235" s="75">
        <f t="shared" si="409"/>
        <v>34095087.899999999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363"/>
        <v>#REF!</v>
      </c>
      <c r="V235" s="79" t="e">
        <f t="shared" si="364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37742736</v>
      </c>
      <c r="F236" s="72">
        <v>0</v>
      </c>
      <c r="G236" s="73">
        <f t="shared" si="402"/>
        <v>0</v>
      </c>
      <c r="H236" s="72">
        <v>0</v>
      </c>
      <c r="I236" s="73">
        <f t="shared" si="403"/>
        <v>0</v>
      </c>
      <c r="J236" s="72">
        <v>30494745.82</v>
      </c>
      <c r="K236" s="73">
        <f t="shared" si="404"/>
        <v>80.796330769449256</v>
      </c>
      <c r="L236" s="74">
        <f t="shared" si="405"/>
        <v>30494745.82</v>
      </c>
      <c r="M236" s="73">
        <f t="shared" ref="M236" si="421">IF(L236=0,0,L236/$E236*100)</f>
        <v>80.796330769449256</v>
      </c>
      <c r="N236" s="74">
        <f t="shared" si="407"/>
        <v>7247990.1799999997</v>
      </c>
      <c r="O236" s="75">
        <f t="shared" si="408"/>
        <v>30194188.800000001</v>
      </c>
      <c r="P236" s="75">
        <f t="shared" si="409"/>
        <v>33968462.399999999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363"/>
        <v>#REF!</v>
      </c>
      <c r="V236" s="79" t="e">
        <f t="shared" si="364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9541571</v>
      </c>
      <c r="F237" s="72">
        <v>0</v>
      </c>
      <c r="G237" s="73">
        <f t="shared" si="402"/>
        <v>0</v>
      </c>
      <c r="H237" s="72">
        <v>0</v>
      </c>
      <c r="I237" s="73">
        <f t="shared" si="403"/>
        <v>0</v>
      </c>
      <c r="J237" s="72">
        <v>8736966.8000000007</v>
      </c>
      <c r="K237" s="73">
        <f t="shared" si="404"/>
        <v>91.567382352444909</v>
      </c>
      <c r="L237" s="74">
        <f t="shared" si="405"/>
        <v>8736966.8000000007</v>
      </c>
      <c r="M237" s="73">
        <f t="shared" ref="M237" si="422">IF(L237=0,0,L237/$E237*100)</f>
        <v>91.567382352444909</v>
      </c>
      <c r="N237" s="74">
        <f t="shared" si="407"/>
        <v>804604.19999999925</v>
      </c>
      <c r="O237" s="75">
        <f t="shared" si="408"/>
        <v>7633256.7999999998</v>
      </c>
      <c r="P237" s="75">
        <f t="shared" si="409"/>
        <v>8587413.9000000004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363"/>
        <v>#REF!</v>
      </c>
      <c r="V237" s="79" t="e">
        <f t="shared" si="364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183017</v>
      </c>
      <c r="F238" s="72">
        <v>0</v>
      </c>
      <c r="G238" s="73">
        <f t="shared" si="402"/>
        <v>0</v>
      </c>
      <c r="H238" s="72">
        <v>0</v>
      </c>
      <c r="I238" s="73">
        <f t="shared" si="403"/>
        <v>0</v>
      </c>
      <c r="J238" s="72">
        <v>104772.29</v>
      </c>
      <c r="K238" s="73">
        <f t="shared" si="404"/>
        <v>57.247299431200375</v>
      </c>
      <c r="L238" s="74">
        <f t="shared" si="405"/>
        <v>104772.29</v>
      </c>
      <c r="M238" s="73">
        <f t="shared" ref="M238" si="423">IF(L238=0,0,L238/$E238*100)</f>
        <v>57.247299431200375</v>
      </c>
      <c r="N238" s="74">
        <f t="shared" si="407"/>
        <v>78244.710000000006</v>
      </c>
      <c r="O238" s="75">
        <f t="shared" si="408"/>
        <v>146413.6</v>
      </c>
      <c r="P238" s="75">
        <f t="shared" si="409"/>
        <v>164715.29999999999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72973096</v>
      </c>
      <c r="F239" s="72">
        <v>0</v>
      </c>
      <c r="G239" s="73">
        <f t="shared" si="402"/>
        <v>0</v>
      </c>
      <c r="H239" s="72">
        <v>0</v>
      </c>
      <c r="I239" s="73">
        <f t="shared" si="403"/>
        <v>0</v>
      </c>
      <c r="J239" s="72">
        <v>56201600.380000003</v>
      </c>
      <c r="K239" s="73">
        <f t="shared" si="404"/>
        <v>77.016878083396662</v>
      </c>
      <c r="L239" s="74">
        <f t="shared" si="405"/>
        <v>56201600.380000003</v>
      </c>
      <c r="M239" s="73">
        <f t="shared" ref="M239" si="424">IF(L239=0,0,L239/$E239*100)</f>
        <v>77.016878083396662</v>
      </c>
      <c r="N239" s="74">
        <f t="shared" si="407"/>
        <v>16771495.619999997</v>
      </c>
      <c r="O239" s="75">
        <f t="shared" si="408"/>
        <v>58378476.799999997</v>
      </c>
      <c r="P239" s="75">
        <f t="shared" si="409"/>
        <v>65675786.399999999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363"/>
        <v>#REF!</v>
      </c>
      <c r="V239" s="79" t="e">
        <f t="shared" si="364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20249421</v>
      </c>
      <c r="F240" s="72">
        <v>0</v>
      </c>
      <c r="G240" s="73">
        <f t="shared" si="402"/>
        <v>0</v>
      </c>
      <c r="H240" s="72">
        <v>0</v>
      </c>
      <c r="I240" s="73">
        <f t="shared" si="403"/>
        <v>0</v>
      </c>
      <c r="J240" s="72">
        <v>18810777.07</v>
      </c>
      <c r="K240" s="73">
        <f t="shared" si="404"/>
        <v>92.89538239142739</v>
      </c>
      <c r="L240" s="74">
        <f t="shared" si="405"/>
        <v>18810777.07</v>
      </c>
      <c r="M240" s="73">
        <f t="shared" ref="M240" si="425">IF(L240=0,0,L240/$E240*100)</f>
        <v>92.89538239142739</v>
      </c>
      <c r="N240" s="74">
        <f t="shared" si="407"/>
        <v>1438643.9299999997</v>
      </c>
      <c r="O240" s="75">
        <f t="shared" si="408"/>
        <v>16199536.800000001</v>
      </c>
      <c r="P240" s="75">
        <f t="shared" si="409"/>
        <v>18224478.899999999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363"/>
        <v>#REF!</v>
      </c>
      <c r="V240" s="79" t="e">
        <f t="shared" si="364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12592492</v>
      </c>
      <c r="F241" s="72">
        <v>0</v>
      </c>
      <c r="G241" s="73">
        <f t="shared" si="402"/>
        <v>0</v>
      </c>
      <c r="H241" s="72">
        <v>0</v>
      </c>
      <c r="I241" s="73">
        <f t="shared" si="403"/>
        <v>0</v>
      </c>
      <c r="J241" s="72">
        <v>9304842.7100000009</v>
      </c>
      <c r="K241" s="73">
        <f t="shared" si="404"/>
        <v>73.891988257765036</v>
      </c>
      <c r="L241" s="74">
        <f t="shared" si="405"/>
        <v>9304842.7100000009</v>
      </c>
      <c r="M241" s="73">
        <f t="shared" ref="M241" si="426">IF(L241=0,0,L241/$E241*100)</f>
        <v>73.891988257765036</v>
      </c>
      <c r="N241" s="74">
        <f t="shared" si="407"/>
        <v>3287649.2899999991</v>
      </c>
      <c r="O241" s="75">
        <f t="shared" si="408"/>
        <v>10073993.6</v>
      </c>
      <c r="P241" s="75">
        <f t="shared" si="409"/>
        <v>11333242.800000001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363"/>
        <v>#REF!</v>
      </c>
      <c r="V241" s="79" t="e">
        <f t="shared" si="364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1091000</v>
      </c>
      <c r="F242" s="72">
        <v>0</v>
      </c>
      <c r="G242" s="73">
        <f t="shared" si="402"/>
        <v>0</v>
      </c>
      <c r="H242" s="72">
        <v>0</v>
      </c>
      <c r="I242" s="73">
        <f t="shared" si="403"/>
        <v>0</v>
      </c>
      <c r="J242" s="72">
        <v>808786.75</v>
      </c>
      <c r="K242" s="73">
        <f t="shared" si="404"/>
        <v>74.132607699358388</v>
      </c>
      <c r="L242" s="74">
        <f t="shared" si="405"/>
        <v>808786.75</v>
      </c>
      <c r="M242" s="73">
        <f t="shared" ref="M242" si="427">IF(L242=0,0,L242/$E242*100)</f>
        <v>74.132607699358388</v>
      </c>
      <c r="N242" s="74">
        <f t="shared" si="407"/>
        <v>282213.25</v>
      </c>
      <c r="O242" s="75">
        <f t="shared" si="408"/>
        <v>872800</v>
      </c>
      <c r="P242" s="75">
        <f t="shared" si="409"/>
        <v>981900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363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V247" s="42"/>
    </row>
    <row r="248" spans="1:24" ht="30.75" customHeight="1">
      <c r="V248" s="42"/>
    </row>
    <row r="249" spans="1:24" ht="30.75" customHeight="1">
      <c r="V249" s="42"/>
    </row>
    <row r="250" spans="1:24" ht="30.75" customHeight="1">
      <c r="V250" s="42"/>
    </row>
    <row r="251" spans="1:24" ht="30.75" customHeight="1">
      <c r="V251" s="42"/>
    </row>
    <row r="252" spans="1:24" ht="30.75" customHeight="1">
      <c r="V252" s="42"/>
    </row>
    <row r="253" spans="1:24" ht="30.75" customHeight="1">
      <c r="V253" s="42"/>
    </row>
    <row r="254" spans="1:24" ht="30.75" customHeight="1">
      <c r="V254" s="42"/>
    </row>
    <row r="255" spans="1:24" ht="30.75" customHeight="1">
      <c r="V255" s="42"/>
    </row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0">
    <tabColor rgb="FFFFC000"/>
  </sheetPr>
  <dimension ref="A1:M37"/>
  <sheetViews>
    <sheetView workbookViewId="0">
      <selection sqref="A1:M1"/>
    </sheetView>
  </sheetViews>
  <sheetFormatPr defaultRowHeight="14.25"/>
  <cols>
    <col min="1" max="1" width="7.125" customWidth="1"/>
    <col min="2" max="2" width="25.125" hidden="1" customWidth="1"/>
    <col min="3" max="3" width="0" hidden="1" customWidth="1"/>
    <col min="4" max="5" width="16.75" style="57" customWidth="1"/>
    <col min="6" max="6" width="6.75" customWidth="1"/>
    <col min="7" max="7" width="16.75" style="57" customWidth="1"/>
    <col min="8" max="8" width="6.75" customWidth="1"/>
    <col min="9" max="9" width="16.75" style="57" customWidth="1"/>
    <col min="10" max="10" width="6.75" customWidth="1"/>
    <col min="11" max="11" width="16.75" style="57" customWidth="1"/>
    <col min="12" max="12" width="6.75" customWidth="1"/>
    <col min="13" max="13" width="16.75" style="57" customWidth="1"/>
  </cols>
  <sheetData>
    <row r="1" spans="1:13" s="1" customFormat="1" ht="30.75" customHeight="1">
      <c r="A1" s="101" t="s">
        <v>751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1" customFormat="1" ht="30.75" customHeight="1">
      <c r="A2" s="102" t="s">
        <v>756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52" t="s">
        <v>37</v>
      </c>
    </row>
    <row r="3" spans="1:13" s="4" customFormat="1" ht="30.75" customHeight="1">
      <c r="A3" s="58" t="s">
        <v>440</v>
      </c>
      <c r="B3" s="2" t="s">
        <v>0</v>
      </c>
      <c r="C3" s="2"/>
      <c r="D3" s="5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53" t="s">
        <v>4</v>
      </c>
    </row>
    <row r="4" spans="1:13" s="4" customFormat="1" ht="25.5" customHeight="1">
      <c r="A4" s="59" t="s">
        <v>7</v>
      </c>
      <c r="B4" s="5"/>
      <c r="C4" s="5"/>
      <c r="D4" s="54"/>
      <c r="E4" s="7" t="s">
        <v>5</v>
      </c>
      <c r="F4" s="7" t="s">
        <v>6</v>
      </c>
      <c r="G4" s="7" t="s">
        <v>5</v>
      </c>
      <c r="H4" s="7" t="s">
        <v>6</v>
      </c>
      <c r="I4" s="54" t="s">
        <v>5</v>
      </c>
      <c r="J4" s="6" t="s">
        <v>6</v>
      </c>
      <c r="K4" s="8" t="s">
        <v>5</v>
      </c>
      <c r="L4" s="9" t="s">
        <v>6</v>
      </c>
      <c r="M4" s="54"/>
    </row>
    <row r="5" spans="1:13" s="4" customFormat="1" ht="21.75">
      <c r="A5" s="60" t="s">
        <v>456</v>
      </c>
      <c r="B5" s="10"/>
      <c r="C5" s="10"/>
      <c r="D5" s="55" t="s">
        <v>8</v>
      </c>
      <c r="E5" s="12" t="s">
        <v>9</v>
      </c>
      <c r="F5" s="12"/>
      <c r="G5" s="12" t="s">
        <v>10</v>
      </c>
      <c r="H5" s="12"/>
      <c r="I5" s="56" t="s">
        <v>458</v>
      </c>
      <c r="J5" s="13"/>
      <c r="K5" s="14" t="s">
        <v>461</v>
      </c>
      <c r="L5" s="15"/>
      <c r="M5" s="56" t="s">
        <v>460</v>
      </c>
    </row>
    <row r="6" spans="1:13" s="1" customFormat="1" ht="30.75" customHeight="1">
      <c r="A6" s="16">
        <v>1</v>
      </c>
      <c r="B6" s="17" t="s">
        <v>13</v>
      </c>
      <c r="C6" s="18" t="s">
        <v>14</v>
      </c>
      <c r="D6" s="24">
        <f t="shared" ref="D6:G17" si="0">D25/1000000</f>
        <v>75.384500000000003</v>
      </c>
      <c r="E6" s="24">
        <f t="shared" ref="E6" si="1">E25/1000000</f>
        <v>0</v>
      </c>
      <c r="F6" s="20">
        <f>IF(E6=0,0,E6/$D6*100)</f>
        <v>0</v>
      </c>
      <c r="G6" s="24">
        <f t="shared" si="0"/>
        <v>0</v>
      </c>
      <c r="H6" s="20">
        <f>IF(G6=0,0,G6/$D6*100)</f>
        <v>0</v>
      </c>
      <c r="I6" s="24">
        <f t="shared" ref="I6:I17" si="2">I25/1000000</f>
        <v>70.556296870000011</v>
      </c>
      <c r="J6" s="20">
        <f>IF(I6=0,0,I6/$D6*100)</f>
        <v>93.595230942700439</v>
      </c>
      <c r="K6" s="25">
        <f t="shared" ref="K6:K17" si="3">K25/1000000</f>
        <v>70.556296870000011</v>
      </c>
      <c r="L6" s="20">
        <f>IF(K6=0,0,K6/$D6*100)</f>
        <v>93.595230942700439</v>
      </c>
      <c r="M6" s="24">
        <f>D6-E6-G6-I6</f>
        <v>4.8282031299999915</v>
      </c>
    </row>
    <row r="7" spans="1:13" s="1" customFormat="1" ht="30.75" customHeight="1">
      <c r="A7" s="16">
        <v>2</v>
      </c>
      <c r="B7" s="17" t="s">
        <v>13</v>
      </c>
      <c r="C7" s="18" t="s">
        <v>14</v>
      </c>
      <c r="D7" s="24">
        <f t="shared" si="0"/>
        <v>48.413350000000001</v>
      </c>
      <c r="E7" s="24">
        <f t="shared" ref="E7" si="4">E26/1000000</f>
        <v>0</v>
      </c>
      <c r="F7" s="20">
        <f t="shared" ref="F7:F17" si="5">IF(E7=0,0,E7/$D7*100)</f>
        <v>0</v>
      </c>
      <c r="G7" s="24">
        <f t="shared" si="0"/>
        <v>0</v>
      </c>
      <c r="H7" s="20">
        <f t="shared" ref="H7:H17" si="6">IF(G7=0,0,G7/$D7*100)</f>
        <v>0</v>
      </c>
      <c r="I7" s="24">
        <f t="shared" si="2"/>
        <v>48.007190000000001</v>
      </c>
      <c r="J7" s="20">
        <f t="shared" ref="J7:J17" si="7">IF(I7=0,0,I7/$D7*100)</f>
        <v>99.161057848713213</v>
      </c>
      <c r="K7" s="25">
        <f t="shared" si="3"/>
        <v>48.007190000000001</v>
      </c>
      <c r="L7" s="20">
        <f t="shared" ref="L7:L17" si="8">IF(K7=0,0,K7/$D7*100)</f>
        <v>99.161057848713213</v>
      </c>
      <c r="M7" s="24">
        <f t="shared" ref="M7:M17" si="9">D7-E7-G7-I7</f>
        <v>0.40615999999999985</v>
      </c>
    </row>
    <row r="8" spans="1:13" s="1" customFormat="1" ht="30.75" customHeight="1">
      <c r="A8" s="16">
        <v>3</v>
      </c>
      <c r="B8" s="17" t="s">
        <v>15</v>
      </c>
      <c r="C8" s="18" t="s">
        <v>16</v>
      </c>
      <c r="D8" s="24">
        <f t="shared" si="0"/>
        <v>25.61655</v>
      </c>
      <c r="E8" s="24">
        <f t="shared" ref="E8" si="10">E27/1000000</f>
        <v>0</v>
      </c>
      <c r="F8" s="20">
        <f t="shared" si="5"/>
        <v>0</v>
      </c>
      <c r="G8" s="24">
        <f t="shared" si="0"/>
        <v>0</v>
      </c>
      <c r="H8" s="20">
        <f t="shared" si="6"/>
        <v>0</v>
      </c>
      <c r="I8" s="24">
        <f t="shared" si="2"/>
        <v>25.474789999999999</v>
      </c>
      <c r="J8" s="20">
        <f t="shared" si="7"/>
        <v>99.446607759436773</v>
      </c>
      <c r="K8" s="25">
        <f t="shared" si="3"/>
        <v>25.474789999999999</v>
      </c>
      <c r="L8" s="20">
        <f t="shared" si="8"/>
        <v>99.446607759436773</v>
      </c>
      <c r="M8" s="24">
        <f t="shared" si="9"/>
        <v>0.14176000000000144</v>
      </c>
    </row>
    <row r="9" spans="1:13" s="1" customFormat="1" ht="30.75" customHeight="1">
      <c r="A9" s="16">
        <v>4</v>
      </c>
      <c r="B9" s="17" t="s">
        <v>17</v>
      </c>
      <c r="C9" s="18" t="s">
        <v>18</v>
      </c>
      <c r="D9" s="24">
        <f t="shared" si="0"/>
        <v>14.646000000000001</v>
      </c>
      <c r="E9" s="24">
        <f t="shared" ref="E9" si="11">E28/1000000</f>
        <v>0</v>
      </c>
      <c r="F9" s="20">
        <f t="shared" si="5"/>
        <v>0</v>
      </c>
      <c r="G9" s="24">
        <f t="shared" si="0"/>
        <v>0</v>
      </c>
      <c r="H9" s="20">
        <f t="shared" si="6"/>
        <v>0</v>
      </c>
      <c r="I9" s="24">
        <f t="shared" si="2"/>
        <v>13.90715</v>
      </c>
      <c r="J9" s="20">
        <f t="shared" si="7"/>
        <v>94.955277891574482</v>
      </c>
      <c r="K9" s="25">
        <f t="shared" si="3"/>
        <v>13.90715</v>
      </c>
      <c r="L9" s="20">
        <f t="shared" si="8"/>
        <v>94.955277891574482</v>
      </c>
      <c r="M9" s="24">
        <f t="shared" si="9"/>
        <v>0.73885000000000112</v>
      </c>
    </row>
    <row r="10" spans="1:13" s="1" customFormat="1" ht="30.75" customHeight="1">
      <c r="A10" s="16">
        <v>5</v>
      </c>
      <c r="B10" s="17" t="s">
        <v>19</v>
      </c>
      <c r="C10" s="18" t="s">
        <v>20</v>
      </c>
      <c r="D10" s="24">
        <f t="shared" si="0"/>
        <v>16.041049999999998</v>
      </c>
      <c r="E10" s="24">
        <f t="shared" ref="E10" si="12">E29/1000000</f>
        <v>0</v>
      </c>
      <c r="F10" s="20">
        <f t="shared" si="5"/>
        <v>0</v>
      </c>
      <c r="G10" s="24">
        <f t="shared" si="0"/>
        <v>0</v>
      </c>
      <c r="H10" s="20">
        <f t="shared" si="6"/>
        <v>0</v>
      </c>
      <c r="I10" s="24">
        <f t="shared" si="2"/>
        <v>14.547881</v>
      </c>
      <c r="J10" s="20">
        <f t="shared" si="7"/>
        <v>90.691575676155878</v>
      </c>
      <c r="K10" s="25">
        <f t="shared" si="3"/>
        <v>14.547881</v>
      </c>
      <c r="L10" s="20">
        <f t="shared" si="8"/>
        <v>90.691575676155878</v>
      </c>
      <c r="M10" s="24">
        <f t="shared" si="9"/>
        <v>1.4931689999999982</v>
      </c>
    </row>
    <row r="11" spans="1:13" s="1" customFormat="1" ht="30.75" customHeight="1">
      <c r="A11" s="16">
        <v>6</v>
      </c>
      <c r="B11" s="17" t="s">
        <v>21</v>
      </c>
      <c r="C11" s="18" t="s">
        <v>22</v>
      </c>
      <c r="D11" s="24">
        <f t="shared" si="0"/>
        <v>56.363762999999999</v>
      </c>
      <c r="E11" s="24">
        <f t="shared" ref="E11" si="13">E30/1000000</f>
        <v>0</v>
      </c>
      <c r="F11" s="20">
        <f t="shared" si="5"/>
        <v>0</v>
      </c>
      <c r="G11" s="24">
        <f t="shared" si="0"/>
        <v>0</v>
      </c>
      <c r="H11" s="20">
        <f t="shared" si="6"/>
        <v>0</v>
      </c>
      <c r="I11" s="24">
        <f t="shared" si="2"/>
        <v>51.176558749999998</v>
      </c>
      <c r="J11" s="20">
        <f t="shared" si="7"/>
        <v>90.796916362734692</v>
      </c>
      <c r="K11" s="25">
        <f t="shared" si="3"/>
        <v>51.176558749999998</v>
      </c>
      <c r="L11" s="20">
        <f t="shared" si="8"/>
        <v>90.796916362734692</v>
      </c>
      <c r="M11" s="24">
        <f t="shared" si="9"/>
        <v>5.1872042500000006</v>
      </c>
    </row>
    <row r="12" spans="1:13" s="1" customFormat="1" ht="30.75" customHeight="1">
      <c r="A12" s="16">
        <v>7</v>
      </c>
      <c r="B12" s="17" t="s">
        <v>23</v>
      </c>
      <c r="C12" s="18" t="s">
        <v>24</v>
      </c>
      <c r="D12" s="24">
        <f t="shared" si="0"/>
        <v>59.787500000000001</v>
      </c>
      <c r="E12" s="24">
        <f t="shared" ref="E12" si="14">E31/1000000</f>
        <v>0</v>
      </c>
      <c r="F12" s="20">
        <f t="shared" si="5"/>
        <v>0</v>
      </c>
      <c r="G12" s="24">
        <f t="shared" si="0"/>
        <v>0</v>
      </c>
      <c r="H12" s="20">
        <f t="shared" si="6"/>
        <v>0</v>
      </c>
      <c r="I12" s="24">
        <f t="shared" si="2"/>
        <v>59.164149999999999</v>
      </c>
      <c r="J12" s="20">
        <f t="shared" si="7"/>
        <v>98.957390758937905</v>
      </c>
      <c r="K12" s="25">
        <f t="shared" si="3"/>
        <v>59.164149999999999</v>
      </c>
      <c r="L12" s="20">
        <f t="shared" si="8"/>
        <v>98.957390758937905</v>
      </c>
      <c r="M12" s="24">
        <f t="shared" si="9"/>
        <v>0.62335000000000207</v>
      </c>
    </row>
    <row r="13" spans="1:13" s="1" customFormat="1" ht="30.75" customHeight="1">
      <c r="A13" s="16">
        <v>8</v>
      </c>
      <c r="B13" s="17" t="s">
        <v>25</v>
      </c>
      <c r="C13" s="18" t="s">
        <v>26</v>
      </c>
      <c r="D13" s="24">
        <f t="shared" si="0"/>
        <v>16.456250000000001</v>
      </c>
      <c r="E13" s="24">
        <f t="shared" ref="E13" si="15">E32/1000000</f>
        <v>0</v>
      </c>
      <c r="F13" s="20">
        <f t="shared" si="5"/>
        <v>0</v>
      </c>
      <c r="G13" s="24">
        <f t="shared" si="0"/>
        <v>0</v>
      </c>
      <c r="H13" s="20">
        <f t="shared" si="6"/>
        <v>0</v>
      </c>
      <c r="I13" s="24">
        <f t="shared" si="2"/>
        <v>13.745606</v>
      </c>
      <c r="J13" s="20">
        <f t="shared" si="7"/>
        <v>83.52817926319787</v>
      </c>
      <c r="K13" s="25">
        <f t="shared" si="3"/>
        <v>13.745606</v>
      </c>
      <c r="L13" s="20">
        <f t="shared" si="8"/>
        <v>83.52817926319787</v>
      </c>
      <c r="M13" s="24">
        <f t="shared" si="9"/>
        <v>2.7106440000000003</v>
      </c>
    </row>
    <row r="14" spans="1:13" s="1" customFormat="1" ht="30.75" customHeight="1">
      <c r="A14" s="16">
        <v>9</v>
      </c>
      <c r="B14" s="17" t="s">
        <v>27</v>
      </c>
      <c r="C14" s="18" t="s">
        <v>28</v>
      </c>
      <c r="D14" s="24">
        <f t="shared" si="0"/>
        <v>59.176737000000003</v>
      </c>
      <c r="E14" s="24">
        <f t="shared" ref="E14" si="16">E33/1000000</f>
        <v>0</v>
      </c>
      <c r="F14" s="20">
        <f t="shared" si="5"/>
        <v>0</v>
      </c>
      <c r="G14" s="24">
        <f t="shared" si="0"/>
        <v>0</v>
      </c>
      <c r="H14" s="20">
        <f t="shared" si="6"/>
        <v>0</v>
      </c>
      <c r="I14" s="24">
        <f t="shared" si="2"/>
        <v>58.724716999999998</v>
      </c>
      <c r="J14" s="20">
        <f t="shared" si="7"/>
        <v>99.236152544199925</v>
      </c>
      <c r="K14" s="25">
        <f t="shared" si="3"/>
        <v>58.724716999999998</v>
      </c>
      <c r="L14" s="20">
        <f t="shared" si="8"/>
        <v>99.236152544199925</v>
      </c>
      <c r="M14" s="24">
        <f t="shared" si="9"/>
        <v>0.45202000000000453</v>
      </c>
    </row>
    <row r="15" spans="1:13" s="1" customFormat="1" ht="30.75" customHeight="1">
      <c r="A15" s="16">
        <v>10</v>
      </c>
      <c r="B15" s="17" t="s">
        <v>29</v>
      </c>
      <c r="C15" s="18" t="s">
        <v>30</v>
      </c>
      <c r="D15" s="24">
        <f t="shared" si="0"/>
        <v>32.679000000000002</v>
      </c>
      <c r="E15" s="24">
        <f t="shared" ref="E15" si="17">E34/1000000</f>
        <v>0</v>
      </c>
      <c r="F15" s="20">
        <f t="shared" si="5"/>
        <v>0</v>
      </c>
      <c r="G15" s="24">
        <f t="shared" si="0"/>
        <v>0</v>
      </c>
      <c r="H15" s="20">
        <f t="shared" si="6"/>
        <v>0</v>
      </c>
      <c r="I15" s="24">
        <f t="shared" si="2"/>
        <v>31.977222999999999</v>
      </c>
      <c r="J15" s="20">
        <f t="shared" si="7"/>
        <v>97.852513846812926</v>
      </c>
      <c r="K15" s="25">
        <f t="shared" si="3"/>
        <v>31.977222999999999</v>
      </c>
      <c r="L15" s="20">
        <f t="shared" si="8"/>
        <v>97.852513846812926</v>
      </c>
      <c r="M15" s="24">
        <f t="shared" si="9"/>
        <v>0.70177700000000343</v>
      </c>
    </row>
    <row r="16" spans="1:13" s="1" customFormat="1" ht="30.75" customHeight="1">
      <c r="A16" s="16">
        <v>11</v>
      </c>
      <c r="B16" s="17" t="s">
        <v>31</v>
      </c>
      <c r="C16" s="21" t="s">
        <v>32</v>
      </c>
      <c r="D16" s="24">
        <f t="shared" si="0"/>
        <v>45.874000000000002</v>
      </c>
      <c r="E16" s="24">
        <f t="shared" ref="E16" si="18">E35/1000000</f>
        <v>0</v>
      </c>
      <c r="F16" s="20">
        <f t="shared" si="5"/>
        <v>0</v>
      </c>
      <c r="G16" s="24">
        <f t="shared" si="0"/>
        <v>0</v>
      </c>
      <c r="H16" s="20">
        <f t="shared" si="6"/>
        <v>0</v>
      </c>
      <c r="I16" s="24">
        <f t="shared" si="2"/>
        <v>43.790825499999997</v>
      </c>
      <c r="J16" s="20">
        <f t="shared" si="7"/>
        <v>95.458921175393456</v>
      </c>
      <c r="K16" s="25">
        <f t="shared" si="3"/>
        <v>43.790825499999997</v>
      </c>
      <c r="L16" s="20">
        <f t="shared" si="8"/>
        <v>95.458921175393456</v>
      </c>
      <c r="M16" s="24">
        <f t="shared" si="9"/>
        <v>2.0831745000000055</v>
      </c>
    </row>
    <row r="17" spans="1:13" s="1" customFormat="1" ht="30.75" customHeight="1">
      <c r="A17" s="16">
        <v>12</v>
      </c>
      <c r="B17" s="17" t="s">
        <v>33</v>
      </c>
      <c r="C17" s="18" t="s">
        <v>34</v>
      </c>
      <c r="D17" s="24">
        <f t="shared" si="0"/>
        <v>56.8035</v>
      </c>
      <c r="E17" s="24">
        <f t="shared" ref="E17" si="19">E36/1000000</f>
        <v>0</v>
      </c>
      <c r="F17" s="20">
        <f t="shared" si="5"/>
        <v>0</v>
      </c>
      <c r="G17" s="24">
        <f t="shared" si="0"/>
        <v>0</v>
      </c>
      <c r="H17" s="20">
        <f t="shared" si="6"/>
        <v>0</v>
      </c>
      <c r="I17" s="24">
        <f t="shared" si="2"/>
        <v>54.974668000000001</v>
      </c>
      <c r="J17" s="20">
        <f t="shared" si="7"/>
        <v>96.780423741494801</v>
      </c>
      <c r="K17" s="25">
        <f t="shared" si="3"/>
        <v>54.974668000000001</v>
      </c>
      <c r="L17" s="20">
        <f t="shared" si="8"/>
        <v>96.780423741494801</v>
      </c>
      <c r="M17" s="24">
        <f t="shared" si="9"/>
        <v>1.8288319999999985</v>
      </c>
    </row>
    <row r="18" spans="1:13" s="4" customFormat="1" ht="30.75" customHeight="1">
      <c r="A18" s="107" t="s">
        <v>36</v>
      </c>
      <c r="B18" s="108"/>
      <c r="C18" s="19"/>
      <c r="D18" s="28">
        <f>SUM(D6:D17)</f>
        <v>507.24220000000003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486.04705611999998</v>
      </c>
      <c r="J18" s="27">
        <f>IF(I18=0,0,I18/$D18*100)</f>
        <v>95.821494370933635</v>
      </c>
      <c r="K18" s="28">
        <f>SUM(K6:K17)</f>
        <v>486.04705611999998</v>
      </c>
      <c r="L18" s="27">
        <f>IF(K18=0,0,K18/$D18*100)</f>
        <v>95.821494370933635</v>
      </c>
      <c r="M18" s="28">
        <f>SUM(M6:M17)</f>
        <v>21.195143880000007</v>
      </c>
    </row>
    <row r="19" spans="1:13" ht="21.75" hidden="1">
      <c r="F19" s="20"/>
      <c r="H19" s="20"/>
    </row>
    <row r="20" spans="1:13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(ไม่มี เบิกแทนกัน)  (งบเงินอุดหนุน) 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s="1" customFormat="1" ht="30.75" customHeight="1">
      <c r="A21" s="102" t="str">
        <f>A2</f>
        <v xml:space="preserve">  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52" t="s">
        <v>38</v>
      </c>
    </row>
    <row r="22" spans="1:13" s="4" customFormat="1" ht="30.75" customHeight="1">
      <c r="A22" s="58" t="s">
        <v>440</v>
      </c>
      <c r="B22" s="2" t="s">
        <v>0</v>
      </c>
      <c r="C22" s="2"/>
      <c r="D22" s="5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53" t="s">
        <v>4</v>
      </c>
    </row>
    <row r="23" spans="1:13" s="4" customFormat="1" ht="25.5" customHeight="1">
      <c r="A23" s="59" t="s">
        <v>7</v>
      </c>
      <c r="B23" s="5"/>
      <c r="C23" s="5"/>
      <c r="D23" s="54"/>
      <c r="E23" s="7" t="s">
        <v>5</v>
      </c>
      <c r="F23" s="7" t="s">
        <v>6</v>
      </c>
      <c r="G23" s="7" t="s">
        <v>5</v>
      </c>
      <c r="H23" s="7" t="s">
        <v>6</v>
      </c>
      <c r="I23" s="54" t="s">
        <v>5</v>
      </c>
      <c r="J23" s="6" t="s">
        <v>6</v>
      </c>
      <c r="K23" s="8" t="s">
        <v>5</v>
      </c>
      <c r="L23" s="9" t="s">
        <v>6</v>
      </c>
      <c r="M23" s="54"/>
    </row>
    <row r="24" spans="1:13" s="4" customFormat="1" ht="21.75">
      <c r="A24" s="60" t="s">
        <v>456</v>
      </c>
      <c r="B24" s="10"/>
      <c r="C24" s="10"/>
      <c r="D24" s="55" t="s">
        <v>8</v>
      </c>
      <c r="E24" s="12" t="s">
        <v>9</v>
      </c>
      <c r="F24" s="12"/>
      <c r="G24" s="12" t="s">
        <v>10</v>
      </c>
      <c r="H24" s="12"/>
      <c r="I24" s="56" t="s">
        <v>458</v>
      </c>
      <c r="J24" s="13"/>
      <c r="K24" s="14" t="s">
        <v>461</v>
      </c>
      <c r="L24" s="15"/>
      <c r="M24" s="56" t="s">
        <v>460</v>
      </c>
    </row>
    <row r="25" spans="1:13" s="1" customFormat="1" ht="30.75" customHeight="1">
      <c r="A25" s="16">
        <v>1</v>
      </c>
      <c r="B25" s="17" t="s">
        <v>11</v>
      </c>
      <c r="C25" s="18" t="s">
        <v>12</v>
      </c>
      <c r="D25" s="26">
        <f>'งบเงินอุดหนุน (ภูมิภาค)'!E6</f>
        <v>75384500</v>
      </c>
      <c r="E25" s="26">
        <f>'งบเงินอุดหนุน (ภูมิภาค)'!F6</f>
        <v>0</v>
      </c>
      <c r="F25" s="20">
        <f t="shared" ref="F25:F36" si="20">IF(E25=0,0,E25/$D25*100)</f>
        <v>0</v>
      </c>
      <c r="G25" s="26">
        <f>'งบเงินอุดหนุน (ภูมิภาค)'!H6</f>
        <v>0</v>
      </c>
      <c r="H25" s="20">
        <f t="shared" ref="H25:H36" si="21">IF(G25=0,0,G25/$D25*100)</f>
        <v>0</v>
      </c>
      <c r="I25" s="26">
        <f>'งบเงินอุดหนุน (ภูมิภาค)'!J6</f>
        <v>70556296.870000005</v>
      </c>
      <c r="J25" s="20">
        <f t="shared" ref="J25:J36" si="22">IF(I25=0,0,I25/$D25*100)</f>
        <v>93.595230942700425</v>
      </c>
      <c r="K25" s="26">
        <f>E25+G25+I25</f>
        <v>70556296.870000005</v>
      </c>
      <c r="L25" s="20">
        <f t="shared" ref="L25:L36" si="23">IF(K25=0,0,K25/$D25*100)</f>
        <v>93.595230942700425</v>
      </c>
      <c r="M25" s="24">
        <f t="shared" ref="M25:M36" si="24">D25-E25-G25-I25</f>
        <v>4828203.1299999952</v>
      </c>
    </row>
    <row r="26" spans="1:13" s="1" customFormat="1" ht="30.75" customHeight="1">
      <c r="A26" s="16">
        <v>2</v>
      </c>
      <c r="B26" s="17" t="s">
        <v>27</v>
      </c>
      <c r="C26" s="18" t="s">
        <v>28</v>
      </c>
      <c r="D26" s="26">
        <f>'งบเงินอุดหนุน (ภูมิภาค)'!E28</f>
        <v>48413350</v>
      </c>
      <c r="E26" s="26">
        <f>'งบเงินอุดหนุน (ภูมิภาค)'!F28</f>
        <v>0</v>
      </c>
      <c r="F26" s="20">
        <f t="shared" si="20"/>
        <v>0</v>
      </c>
      <c r="G26" s="26">
        <f>'งบเงินอุดหนุน (ภูมิภาค)'!H28</f>
        <v>0</v>
      </c>
      <c r="H26" s="20">
        <f t="shared" si="21"/>
        <v>0</v>
      </c>
      <c r="I26" s="26">
        <f>'งบเงินอุดหนุน (ภูมิภาค)'!J28</f>
        <v>48007190</v>
      </c>
      <c r="J26" s="20">
        <f t="shared" si="22"/>
        <v>99.161057848713213</v>
      </c>
      <c r="K26" s="26">
        <f t="shared" ref="K26:K36" si="25">E26+G26+I26</f>
        <v>48007190</v>
      </c>
      <c r="L26" s="20">
        <f t="shared" si="23"/>
        <v>99.161057848713213</v>
      </c>
      <c r="M26" s="24">
        <f t="shared" si="24"/>
        <v>406160</v>
      </c>
    </row>
    <row r="27" spans="1:13" s="1" customFormat="1" ht="30.75" customHeight="1">
      <c r="A27" s="16">
        <v>3</v>
      </c>
      <c r="B27" s="17" t="s">
        <v>25</v>
      </c>
      <c r="C27" s="18" t="s">
        <v>26</v>
      </c>
      <c r="D27" s="26">
        <f>'งบเงินอุดหนุน (ภูมิภาค)'!E44</f>
        <v>25616550</v>
      </c>
      <c r="E27" s="26">
        <f>'งบเงินอุดหนุน (ภูมิภาค)'!F44</f>
        <v>0</v>
      </c>
      <c r="F27" s="20">
        <f t="shared" si="20"/>
        <v>0</v>
      </c>
      <c r="G27" s="26">
        <f>'งบเงินอุดหนุน (ภูมิภาค)'!H44</f>
        <v>0</v>
      </c>
      <c r="H27" s="20">
        <f t="shared" si="21"/>
        <v>0</v>
      </c>
      <c r="I27" s="26">
        <f>'งบเงินอุดหนุน (ภูมิภาค)'!J44</f>
        <v>25474790</v>
      </c>
      <c r="J27" s="20">
        <f t="shared" si="22"/>
        <v>99.446607759436773</v>
      </c>
      <c r="K27" s="26">
        <f t="shared" si="25"/>
        <v>25474790</v>
      </c>
      <c r="L27" s="20">
        <f t="shared" si="23"/>
        <v>99.446607759436773</v>
      </c>
      <c r="M27" s="24">
        <f t="shared" si="24"/>
        <v>141760</v>
      </c>
    </row>
    <row r="28" spans="1:13" s="1" customFormat="1" ht="30.75" customHeight="1">
      <c r="A28" s="16">
        <v>4</v>
      </c>
      <c r="B28" s="17" t="s">
        <v>33</v>
      </c>
      <c r="C28" s="18" t="s">
        <v>34</v>
      </c>
      <c r="D28" s="26">
        <f>'งบเงินอุดหนุน (ภูมิภาค)'!E56</f>
        <v>14646000</v>
      </c>
      <c r="E28" s="26">
        <f>'งบเงินอุดหนุน (ภูมิภาค)'!F56</f>
        <v>0</v>
      </c>
      <c r="F28" s="20">
        <f t="shared" si="20"/>
        <v>0</v>
      </c>
      <c r="G28" s="26">
        <f>'งบเงินอุดหนุน (ภูมิภาค)'!H56</f>
        <v>0</v>
      </c>
      <c r="H28" s="20">
        <f t="shared" si="21"/>
        <v>0</v>
      </c>
      <c r="I28" s="26">
        <f>'งบเงินอุดหนุน (ภูมิภาค)'!J56</f>
        <v>13907150</v>
      </c>
      <c r="J28" s="20">
        <f t="shared" si="22"/>
        <v>94.955277891574497</v>
      </c>
      <c r="K28" s="26">
        <f t="shared" si="25"/>
        <v>13907150</v>
      </c>
      <c r="L28" s="20">
        <f t="shared" si="23"/>
        <v>94.955277891574497</v>
      </c>
      <c r="M28" s="24">
        <f t="shared" si="24"/>
        <v>738850</v>
      </c>
    </row>
    <row r="29" spans="1:13" s="1" customFormat="1" ht="30.75" customHeight="1">
      <c r="A29" s="16">
        <v>5</v>
      </c>
      <c r="B29" s="17" t="s">
        <v>13</v>
      </c>
      <c r="C29" s="18" t="s">
        <v>14</v>
      </c>
      <c r="D29" s="26">
        <f>'งบเงินอุดหนุน (ภูมิภาค)'!E79</f>
        <v>16041050</v>
      </c>
      <c r="E29" s="26">
        <f>'งบเงินอุดหนุน (ภูมิภาค)'!F79</f>
        <v>0</v>
      </c>
      <c r="F29" s="20">
        <f t="shared" si="20"/>
        <v>0</v>
      </c>
      <c r="G29" s="26">
        <f>'งบเงินอุดหนุน (ภูมิภาค)'!H79</f>
        <v>0</v>
      </c>
      <c r="H29" s="20">
        <f t="shared" si="21"/>
        <v>0</v>
      </c>
      <c r="I29" s="26">
        <f>'งบเงินอุดหนุน (ภูมิภาค)'!J79</f>
        <v>14547881</v>
      </c>
      <c r="J29" s="20">
        <f t="shared" si="22"/>
        <v>90.691575676155864</v>
      </c>
      <c r="K29" s="26">
        <f t="shared" si="25"/>
        <v>14547881</v>
      </c>
      <c r="L29" s="20">
        <f t="shared" si="23"/>
        <v>90.691575676155864</v>
      </c>
      <c r="M29" s="24">
        <f t="shared" si="24"/>
        <v>1493169</v>
      </c>
    </row>
    <row r="30" spans="1:13" s="1" customFormat="1" ht="30.75" customHeight="1">
      <c r="A30" s="16">
        <v>6</v>
      </c>
      <c r="B30" s="17" t="s">
        <v>17</v>
      </c>
      <c r="C30" s="18" t="s">
        <v>18</v>
      </c>
      <c r="D30" s="26">
        <f>'งบเงินอุดหนุน (ภูมิภาค)'!E105</f>
        <v>56363763</v>
      </c>
      <c r="E30" s="26">
        <f>'งบเงินอุดหนุน (ภูมิภาค)'!F105</f>
        <v>0</v>
      </c>
      <c r="F30" s="20">
        <f t="shared" si="20"/>
        <v>0</v>
      </c>
      <c r="G30" s="26">
        <f>'งบเงินอุดหนุน (ภูมิภาค)'!H105</f>
        <v>0</v>
      </c>
      <c r="H30" s="20">
        <f t="shared" si="21"/>
        <v>0</v>
      </c>
      <c r="I30" s="26">
        <f>'งบเงินอุดหนุน (ภูมิภาค)'!J105</f>
        <v>51176558.75</v>
      </c>
      <c r="J30" s="20">
        <f t="shared" si="22"/>
        <v>90.796916362734692</v>
      </c>
      <c r="K30" s="26">
        <f t="shared" si="25"/>
        <v>51176558.75</v>
      </c>
      <c r="L30" s="20">
        <f t="shared" si="23"/>
        <v>90.796916362734692</v>
      </c>
      <c r="M30" s="24">
        <f t="shared" si="24"/>
        <v>5187204.25</v>
      </c>
    </row>
    <row r="31" spans="1:13" s="1" customFormat="1" ht="30.75" customHeight="1">
      <c r="A31" s="16">
        <v>7</v>
      </c>
      <c r="B31" s="17" t="s">
        <v>15</v>
      </c>
      <c r="C31" s="18" t="s">
        <v>16</v>
      </c>
      <c r="D31" s="26">
        <f>'งบเงินอุดหนุน (ภูมิภาค)'!E130</f>
        <v>59787500</v>
      </c>
      <c r="E31" s="26">
        <f>'งบเงินอุดหนุน (ภูมิภาค)'!F130</f>
        <v>0</v>
      </c>
      <c r="F31" s="20">
        <f t="shared" si="20"/>
        <v>0</v>
      </c>
      <c r="G31" s="26">
        <f>'งบเงินอุดหนุน (ภูมิภาค)'!H130</f>
        <v>0</v>
      </c>
      <c r="H31" s="20">
        <f t="shared" si="21"/>
        <v>0</v>
      </c>
      <c r="I31" s="26">
        <f>'งบเงินอุดหนุน (ภูมิภาค)'!J130</f>
        <v>59164150</v>
      </c>
      <c r="J31" s="20">
        <f t="shared" si="22"/>
        <v>98.957390758937905</v>
      </c>
      <c r="K31" s="26">
        <f t="shared" si="25"/>
        <v>59164150</v>
      </c>
      <c r="L31" s="20">
        <f t="shared" si="23"/>
        <v>98.957390758937905</v>
      </c>
      <c r="M31" s="24">
        <f t="shared" si="24"/>
        <v>623350</v>
      </c>
    </row>
    <row r="32" spans="1:13" s="1" customFormat="1" ht="30.75" customHeight="1">
      <c r="A32" s="16">
        <v>8</v>
      </c>
      <c r="B32" s="17" t="s">
        <v>19</v>
      </c>
      <c r="C32" s="18" t="s">
        <v>20</v>
      </c>
      <c r="D32" s="26">
        <f>'งบเงินอุดหนุน (ภูมิภาค)'!E143</f>
        <v>16456250</v>
      </c>
      <c r="E32" s="26">
        <f>'งบเงินอุดหนุน (ภูมิภาค)'!F143</f>
        <v>0</v>
      </c>
      <c r="F32" s="20">
        <f t="shared" si="20"/>
        <v>0</v>
      </c>
      <c r="G32" s="26">
        <f>'งบเงินอุดหนุน (ภูมิภาค)'!H143</f>
        <v>0</v>
      </c>
      <c r="H32" s="20">
        <f t="shared" si="21"/>
        <v>0</v>
      </c>
      <c r="I32" s="26">
        <f>'งบเงินอุดหนุน (ภูมิภาค)'!J143</f>
        <v>13745606</v>
      </c>
      <c r="J32" s="20">
        <f t="shared" si="22"/>
        <v>83.52817926319787</v>
      </c>
      <c r="K32" s="26">
        <f t="shared" si="25"/>
        <v>13745606</v>
      </c>
      <c r="L32" s="20">
        <f t="shared" si="23"/>
        <v>83.52817926319787</v>
      </c>
      <c r="M32" s="24">
        <f t="shared" si="24"/>
        <v>2710644</v>
      </c>
    </row>
    <row r="33" spans="1:13" s="1" customFormat="1" ht="30.75" customHeight="1">
      <c r="A33" s="16">
        <v>9</v>
      </c>
      <c r="B33" s="17" t="s">
        <v>29</v>
      </c>
      <c r="C33" s="18" t="s">
        <v>30</v>
      </c>
      <c r="D33" s="26">
        <f>'งบเงินอุดหนุน (ภูมิภาค)'!E163</f>
        <v>59176737</v>
      </c>
      <c r="E33" s="26">
        <f>'งบเงินอุดหนุน (ภูมิภาค)'!F163</f>
        <v>0</v>
      </c>
      <c r="F33" s="20">
        <f t="shared" si="20"/>
        <v>0</v>
      </c>
      <c r="G33" s="26">
        <f>'งบเงินอุดหนุน (ภูมิภาค)'!H163</f>
        <v>0</v>
      </c>
      <c r="H33" s="20">
        <f t="shared" si="21"/>
        <v>0</v>
      </c>
      <c r="I33" s="26">
        <f>'งบเงินอุดหนุน (ภูมิภาค)'!J163</f>
        <v>58724717</v>
      </c>
      <c r="J33" s="20">
        <f t="shared" si="22"/>
        <v>99.236152544199925</v>
      </c>
      <c r="K33" s="26">
        <f t="shared" si="25"/>
        <v>58724717</v>
      </c>
      <c r="L33" s="20">
        <f t="shared" si="23"/>
        <v>99.236152544199925</v>
      </c>
      <c r="M33" s="24">
        <f t="shared" si="24"/>
        <v>452020</v>
      </c>
    </row>
    <row r="34" spans="1:13" s="1" customFormat="1" ht="30.75" customHeight="1">
      <c r="A34" s="16">
        <v>10</v>
      </c>
      <c r="B34" s="17" t="s">
        <v>31</v>
      </c>
      <c r="C34" s="21" t="s">
        <v>32</v>
      </c>
      <c r="D34" s="26">
        <f>'งบเงินอุดหนุน (ภูมิภาค)'!E183</f>
        <v>32679000</v>
      </c>
      <c r="E34" s="26">
        <f>'งบเงินอุดหนุน (ภูมิภาค)'!F183</f>
        <v>0</v>
      </c>
      <c r="F34" s="20">
        <f t="shared" si="20"/>
        <v>0</v>
      </c>
      <c r="G34" s="26">
        <f>'งบเงินอุดหนุน (ภูมิภาค)'!H183</f>
        <v>0</v>
      </c>
      <c r="H34" s="20">
        <f t="shared" si="21"/>
        <v>0</v>
      </c>
      <c r="I34" s="26">
        <f>'งบเงินอุดหนุน (ภูมิภาค)'!J183</f>
        <v>31977223</v>
      </c>
      <c r="J34" s="20">
        <f t="shared" si="22"/>
        <v>97.85251384681294</v>
      </c>
      <c r="K34" s="26">
        <f t="shared" si="25"/>
        <v>31977223</v>
      </c>
      <c r="L34" s="20">
        <f t="shared" si="23"/>
        <v>97.85251384681294</v>
      </c>
      <c r="M34" s="24">
        <f t="shared" si="24"/>
        <v>701777</v>
      </c>
    </row>
    <row r="35" spans="1:13" s="1" customFormat="1" ht="30.75" customHeight="1">
      <c r="A35" s="16">
        <v>11</v>
      </c>
      <c r="B35" s="17" t="s">
        <v>21</v>
      </c>
      <c r="C35" s="18" t="s">
        <v>22</v>
      </c>
      <c r="D35" s="26">
        <f>'งบเงินอุดหนุน (ภูมิภาค)'!E199</f>
        <v>45874000</v>
      </c>
      <c r="E35" s="26">
        <f>'งบเงินอุดหนุน (ภูมิภาค)'!F199</f>
        <v>0</v>
      </c>
      <c r="F35" s="20">
        <f t="shared" si="20"/>
        <v>0</v>
      </c>
      <c r="G35" s="26">
        <f>'งบเงินอุดหนุน (ภูมิภาค)'!H199</f>
        <v>0</v>
      </c>
      <c r="H35" s="20">
        <f t="shared" si="21"/>
        <v>0</v>
      </c>
      <c r="I35" s="26">
        <f>'งบเงินอุดหนุน (ภูมิภาค)'!J199</f>
        <v>43790825.5</v>
      </c>
      <c r="J35" s="20">
        <f t="shared" si="22"/>
        <v>95.458921175393471</v>
      </c>
      <c r="K35" s="26">
        <f t="shared" si="25"/>
        <v>43790825.5</v>
      </c>
      <c r="L35" s="20">
        <f t="shared" si="23"/>
        <v>95.458921175393471</v>
      </c>
      <c r="M35" s="24">
        <f t="shared" si="24"/>
        <v>2083174.5</v>
      </c>
    </row>
    <row r="36" spans="1:13" s="1" customFormat="1" ht="30.75" customHeight="1">
      <c r="A36" s="16">
        <v>12</v>
      </c>
      <c r="B36" s="17" t="s">
        <v>23</v>
      </c>
      <c r="C36" s="18" t="s">
        <v>24</v>
      </c>
      <c r="D36" s="26">
        <f>'งบเงินอุดหนุน (ภูมิภาค)'!E223</f>
        <v>56803500</v>
      </c>
      <c r="E36" s="26">
        <f>'งบเงินอุดหนุน (ภูมิภาค)'!F223</f>
        <v>0</v>
      </c>
      <c r="F36" s="20">
        <f t="shared" si="20"/>
        <v>0</v>
      </c>
      <c r="G36" s="26">
        <f>'งบเงินอุดหนุน (ภูมิภาค)'!H223</f>
        <v>0</v>
      </c>
      <c r="H36" s="20">
        <f t="shared" si="21"/>
        <v>0</v>
      </c>
      <c r="I36" s="26">
        <f>'งบเงินอุดหนุน (ภูมิภาค)'!J223</f>
        <v>54974668</v>
      </c>
      <c r="J36" s="20">
        <f t="shared" si="22"/>
        <v>96.780423741494801</v>
      </c>
      <c r="K36" s="26">
        <f t="shared" si="25"/>
        <v>54974668</v>
      </c>
      <c r="L36" s="20">
        <f t="shared" si="23"/>
        <v>96.780423741494801</v>
      </c>
      <c r="M36" s="24">
        <f t="shared" si="24"/>
        <v>1828832</v>
      </c>
    </row>
    <row r="37" spans="1:13" s="4" customFormat="1" ht="30.75" customHeight="1">
      <c r="A37" s="99" t="s">
        <v>36</v>
      </c>
      <c r="B37" s="100"/>
      <c r="C37" s="22"/>
      <c r="D37" s="29">
        <f>SUM(D25:D36)</f>
        <v>507242200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486047056.12</v>
      </c>
      <c r="J37" s="30">
        <f>IF(I37=0,0,I37/$D37*100)</f>
        <v>95.82149437093365</v>
      </c>
      <c r="K37" s="29">
        <f>SUM(K25:K36)</f>
        <v>486047056.12</v>
      </c>
      <c r="L37" s="30">
        <f>IF(K37=0,0,K37/$D37*100)</f>
        <v>95.82149437093365</v>
      </c>
      <c r="M37" s="29">
        <f>SUM(M25:M36)</f>
        <v>21195143.879999995</v>
      </c>
    </row>
  </sheetData>
  <mergeCells count="14">
    <mergeCell ref="A37:B37"/>
    <mergeCell ref="A1:M1"/>
    <mergeCell ref="A2:L2"/>
    <mergeCell ref="G3:H3"/>
    <mergeCell ref="I3:J3"/>
    <mergeCell ref="K3:L3"/>
    <mergeCell ref="A18:B18"/>
    <mergeCell ref="A20:M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1">
    <tabColor rgb="FFFFC000"/>
  </sheetPr>
  <dimension ref="A1:AH317"/>
  <sheetViews>
    <sheetView zoomScaleSheetLayoutView="100" workbookViewId="0">
      <pane ySplit="5" topLeftCell="A6" activePane="bottomLeft" state="frozen"/>
      <selection sqref="A1:M1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8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52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75384500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70556296.870000005</v>
      </c>
      <c r="K6" s="65">
        <f>IF(J6=0,0,J6/$E6*100)</f>
        <v>93.595230942700425</v>
      </c>
      <c r="L6" s="64">
        <f>SUM(L7:L27)</f>
        <v>70556296.870000005</v>
      </c>
      <c r="M6" s="65">
        <f>IF(L6=0,0,L6/$E6*100)</f>
        <v>93.595230942700425</v>
      </c>
      <c r="N6" s="64">
        <f>SUM(N7:N27)</f>
        <v>4828203.13</v>
      </c>
      <c r="O6" s="66">
        <f>E6*80/100</f>
        <v>60307600</v>
      </c>
      <c r="P6" s="66">
        <f>E6*90/100</f>
        <v>67846050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2546200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890077.7</v>
      </c>
      <c r="K7" s="73">
        <f t="shared" ref="K7:K27" si="2">IF(J7=0,0,J7/$E7*100)</f>
        <v>34.957100777629407</v>
      </c>
      <c r="L7" s="74">
        <f>F7+H7+J7</f>
        <v>890077.7</v>
      </c>
      <c r="M7" s="73">
        <f t="shared" ref="M7:M27" si="3">IF(L7=0,0,L7/$E7*100)</f>
        <v>34.957100777629407</v>
      </c>
      <c r="N7" s="74">
        <f t="shared" ref="N7:N27" si="4">E7-F7-H7-J7</f>
        <v>1656122.3</v>
      </c>
      <c r="O7" s="75">
        <f t="shared" ref="O7:O27" si="5">E7*80/100</f>
        <v>2036960</v>
      </c>
      <c r="P7" s="75">
        <f t="shared" ref="P7:P27" si="6">E7*90/100</f>
        <v>2291580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10854000</v>
      </c>
      <c r="F8" s="72">
        <v>0</v>
      </c>
      <c r="G8" s="73">
        <f t="shared" ref="G8:G27" si="9">IF(F8=0,0,F8/$E8*100)</f>
        <v>0</v>
      </c>
      <c r="H8" s="72">
        <v>0</v>
      </c>
      <c r="I8" s="73">
        <f t="shared" ref="I8:I27" si="10">IF(H8=0,0,H8/$E8*100)</f>
        <v>0</v>
      </c>
      <c r="J8" s="72">
        <v>10731000</v>
      </c>
      <c r="K8" s="73">
        <f t="shared" si="2"/>
        <v>98.86677722498618</v>
      </c>
      <c r="L8" s="74">
        <f t="shared" ref="L8:L27" si="11">F8+H8+J8</f>
        <v>10731000</v>
      </c>
      <c r="M8" s="73">
        <f t="shared" si="3"/>
        <v>98.86677722498618</v>
      </c>
      <c r="N8" s="74">
        <f t="shared" si="4"/>
        <v>123000</v>
      </c>
      <c r="O8" s="75">
        <f t="shared" si="5"/>
        <v>8683200</v>
      </c>
      <c r="P8" s="75">
        <f t="shared" si="6"/>
        <v>9768600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267000</v>
      </c>
      <c r="F9" s="72">
        <v>0</v>
      </c>
      <c r="G9" s="73">
        <f t="shared" si="9"/>
        <v>0</v>
      </c>
      <c r="H9" s="72">
        <v>0</v>
      </c>
      <c r="I9" s="73">
        <f t="shared" si="10"/>
        <v>0</v>
      </c>
      <c r="J9" s="72">
        <v>261500</v>
      </c>
      <c r="K9" s="73">
        <f t="shared" si="2"/>
        <v>97.94007490636703</v>
      </c>
      <c r="L9" s="74">
        <f t="shared" si="11"/>
        <v>261500</v>
      </c>
      <c r="M9" s="73">
        <f t="shared" si="3"/>
        <v>97.94007490636703</v>
      </c>
      <c r="N9" s="74">
        <f t="shared" si="4"/>
        <v>5500</v>
      </c>
      <c r="O9" s="75">
        <f t="shared" si="5"/>
        <v>213600</v>
      </c>
      <c r="P9" s="75">
        <f t="shared" si="6"/>
        <v>240300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75000</v>
      </c>
      <c r="F10" s="72">
        <v>0</v>
      </c>
      <c r="G10" s="73">
        <f t="shared" si="9"/>
        <v>0</v>
      </c>
      <c r="H10" s="72">
        <v>0</v>
      </c>
      <c r="I10" s="73">
        <f t="shared" si="10"/>
        <v>0</v>
      </c>
      <c r="J10" s="72">
        <v>0</v>
      </c>
      <c r="K10" s="73">
        <f t="shared" si="2"/>
        <v>0</v>
      </c>
      <c r="L10" s="74">
        <f t="shared" si="11"/>
        <v>0</v>
      </c>
      <c r="M10" s="73">
        <f t="shared" si="3"/>
        <v>0</v>
      </c>
      <c r="N10" s="74">
        <f t="shared" si="4"/>
        <v>75000</v>
      </c>
      <c r="O10" s="75">
        <f t="shared" si="5"/>
        <v>60000</v>
      </c>
      <c r="P10" s="75">
        <f t="shared" si="6"/>
        <v>67500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328000</v>
      </c>
      <c r="F11" s="72">
        <v>0</v>
      </c>
      <c r="G11" s="73">
        <f t="shared" si="9"/>
        <v>0</v>
      </c>
      <c r="H11" s="72">
        <v>0</v>
      </c>
      <c r="I11" s="73">
        <f t="shared" si="10"/>
        <v>0</v>
      </c>
      <c r="J11" s="72">
        <v>190730</v>
      </c>
      <c r="K11" s="73">
        <f t="shared" si="2"/>
        <v>58.149390243902445</v>
      </c>
      <c r="L11" s="74">
        <f t="shared" si="11"/>
        <v>190730</v>
      </c>
      <c r="M11" s="73">
        <f t="shared" si="3"/>
        <v>58.149390243902445</v>
      </c>
      <c r="N11" s="74">
        <f t="shared" si="4"/>
        <v>137270</v>
      </c>
      <c r="O11" s="75">
        <f t="shared" si="5"/>
        <v>262400</v>
      </c>
      <c r="P11" s="75">
        <f t="shared" si="6"/>
        <v>295200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20712000</v>
      </c>
      <c r="F12" s="72">
        <v>0</v>
      </c>
      <c r="G12" s="73">
        <f t="shared" si="9"/>
        <v>0</v>
      </c>
      <c r="H12" s="72">
        <v>0</v>
      </c>
      <c r="I12" s="73">
        <f t="shared" si="10"/>
        <v>0</v>
      </c>
      <c r="J12" s="72">
        <v>20662550</v>
      </c>
      <c r="K12" s="73">
        <f t="shared" si="2"/>
        <v>99.761249517188105</v>
      </c>
      <c r="L12" s="74">
        <f t="shared" si="11"/>
        <v>20662550</v>
      </c>
      <c r="M12" s="73">
        <f t="shared" si="3"/>
        <v>99.761249517188105</v>
      </c>
      <c r="N12" s="74">
        <f t="shared" si="4"/>
        <v>49450</v>
      </c>
      <c r="O12" s="75">
        <f t="shared" si="5"/>
        <v>16569600</v>
      </c>
      <c r="P12" s="75">
        <f t="shared" si="6"/>
        <v>18640800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272500</v>
      </c>
      <c r="F13" s="72">
        <v>0</v>
      </c>
      <c r="G13" s="73">
        <f t="shared" si="9"/>
        <v>0</v>
      </c>
      <c r="H13" s="72">
        <v>0</v>
      </c>
      <c r="I13" s="73">
        <f t="shared" si="10"/>
        <v>0</v>
      </c>
      <c r="J13" s="72">
        <v>230000</v>
      </c>
      <c r="K13" s="73">
        <f t="shared" si="2"/>
        <v>84.403669724770651</v>
      </c>
      <c r="L13" s="74">
        <f t="shared" si="11"/>
        <v>230000</v>
      </c>
      <c r="M13" s="73">
        <f t="shared" si="3"/>
        <v>84.403669724770651</v>
      </c>
      <c r="N13" s="74">
        <f t="shared" si="4"/>
        <v>42500</v>
      </c>
      <c r="O13" s="75">
        <f t="shared" si="5"/>
        <v>218000</v>
      </c>
      <c r="P13" s="75">
        <f t="shared" si="6"/>
        <v>245250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9062000</v>
      </c>
      <c r="F14" s="72">
        <v>0</v>
      </c>
      <c r="G14" s="73">
        <f t="shared" si="9"/>
        <v>0</v>
      </c>
      <c r="H14" s="72">
        <v>0</v>
      </c>
      <c r="I14" s="73">
        <f t="shared" si="10"/>
        <v>0</v>
      </c>
      <c r="J14" s="72">
        <v>8967000</v>
      </c>
      <c r="K14" s="73">
        <f t="shared" si="2"/>
        <v>98.951666298830276</v>
      </c>
      <c r="L14" s="74">
        <f t="shared" si="11"/>
        <v>8967000</v>
      </c>
      <c r="M14" s="73">
        <f t="shared" si="3"/>
        <v>98.951666298830276</v>
      </c>
      <c r="N14" s="74">
        <f t="shared" si="4"/>
        <v>95000</v>
      </c>
      <c r="O14" s="75">
        <f t="shared" si="5"/>
        <v>7249600</v>
      </c>
      <c r="P14" s="75">
        <f t="shared" si="6"/>
        <v>8155800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1158050</v>
      </c>
      <c r="F15" s="72">
        <v>0</v>
      </c>
      <c r="G15" s="73">
        <f t="shared" si="9"/>
        <v>0</v>
      </c>
      <c r="H15" s="72">
        <v>0</v>
      </c>
      <c r="I15" s="73">
        <f t="shared" si="10"/>
        <v>0</v>
      </c>
      <c r="J15" s="72">
        <v>395740</v>
      </c>
      <c r="K15" s="73">
        <f t="shared" si="2"/>
        <v>34.172963170847545</v>
      </c>
      <c r="L15" s="74">
        <f t="shared" si="11"/>
        <v>395740</v>
      </c>
      <c r="M15" s="73">
        <f t="shared" si="3"/>
        <v>34.172963170847545</v>
      </c>
      <c r="N15" s="74">
        <f t="shared" si="4"/>
        <v>762310</v>
      </c>
      <c r="O15" s="75">
        <f t="shared" si="5"/>
        <v>926440</v>
      </c>
      <c r="P15" s="75">
        <f t="shared" si="6"/>
        <v>1042245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112000</v>
      </c>
      <c r="F16" s="72">
        <v>0</v>
      </c>
      <c r="G16" s="73">
        <f t="shared" si="9"/>
        <v>0</v>
      </c>
      <c r="H16" s="72">
        <v>0</v>
      </c>
      <c r="I16" s="73">
        <f t="shared" si="10"/>
        <v>0</v>
      </c>
      <c r="J16" s="72">
        <v>0</v>
      </c>
      <c r="K16" s="73">
        <f t="shared" si="2"/>
        <v>0</v>
      </c>
      <c r="L16" s="74">
        <f t="shared" si="11"/>
        <v>0</v>
      </c>
      <c r="M16" s="73">
        <f t="shared" si="3"/>
        <v>0</v>
      </c>
      <c r="N16" s="74">
        <f t="shared" si="4"/>
        <v>112000</v>
      </c>
      <c r="O16" s="75">
        <f t="shared" si="5"/>
        <v>89600</v>
      </c>
      <c r="P16" s="75">
        <f t="shared" si="6"/>
        <v>100800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325500</v>
      </c>
      <c r="F17" s="72">
        <v>0</v>
      </c>
      <c r="G17" s="73">
        <f t="shared" si="9"/>
        <v>0</v>
      </c>
      <c r="H17" s="72">
        <v>0</v>
      </c>
      <c r="I17" s="73">
        <f t="shared" si="10"/>
        <v>0</v>
      </c>
      <c r="J17" s="72">
        <v>137030</v>
      </c>
      <c r="K17" s="73">
        <f t="shared" si="2"/>
        <v>42.098310291858681</v>
      </c>
      <c r="L17" s="74">
        <f t="shared" si="11"/>
        <v>137030</v>
      </c>
      <c r="M17" s="73">
        <f t="shared" si="3"/>
        <v>42.098310291858681</v>
      </c>
      <c r="N17" s="74">
        <f t="shared" si="4"/>
        <v>188470</v>
      </c>
      <c r="O17" s="75">
        <f t="shared" si="5"/>
        <v>260400</v>
      </c>
      <c r="P17" s="75">
        <f t="shared" si="6"/>
        <v>292950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5975000</v>
      </c>
      <c r="F18" s="72">
        <v>0</v>
      </c>
      <c r="G18" s="73">
        <f t="shared" si="9"/>
        <v>0</v>
      </c>
      <c r="H18" s="72">
        <v>0</v>
      </c>
      <c r="I18" s="73">
        <f t="shared" si="10"/>
        <v>0</v>
      </c>
      <c r="J18" s="72">
        <v>5890708</v>
      </c>
      <c r="K18" s="73">
        <f t="shared" si="2"/>
        <v>98.589255230125531</v>
      </c>
      <c r="L18" s="74">
        <f t="shared" si="11"/>
        <v>5890708</v>
      </c>
      <c r="M18" s="73">
        <f t="shared" si="3"/>
        <v>98.589255230125531</v>
      </c>
      <c r="N18" s="74">
        <f t="shared" si="4"/>
        <v>84292</v>
      </c>
      <c r="O18" s="75">
        <f t="shared" si="5"/>
        <v>4780000</v>
      </c>
      <c r="P18" s="75">
        <f t="shared" si="6"/>
        <v>5377500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9"/>
        <v>0</v>
      </c>
      <c r="H19" s="72">
        <v>0</v>
      </c>
      <c r="I19" s="73">
        <f t="shared" si="10"/>
        <v>0</v>
      </c>
      <c r="J19" s="72">
        <v>0</v>
      </c>
      <c r="K19" s="73">
        <f t="shared" si="2"/>
        <v>0</v>
      </c>
      <c r="L19" s="74">
        <f t="shared" si="11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865600</v>
      </c>
      <c r="F20" s="72">
        <v>0</v>
      </c>
      <c r="G20" s="73">
        <f t="shared" si="9"/>
        <v>0</v>
      </c>
      <c r="H20" s="72">
        <v>0</v>
      </c>
      <c r="I20" s="73">
        <f t="shared" si="10"/>
        <v>0</v>
      </c>
      <c r="J20" s="72">
        <v>608590</v>
      </c>
      <c r="K20" s="73">
        <f t="shared" si="2"/>
        <v>70.308456561922355</v>
      </c>
      <c r="L20" s="74">
        <f t="shared" si="11"/>
        <v>608590</v>
      </c>
      <c r="M20" s="73">
        <f t="shared" si="3"/>
        <v>70.308456561922355</v>
      </c>
      <c r="N20" s="74">
        <f t="shared" si="4"/>
        <v>257010</v>
      </c>
      <c r="O20" s="75">
        <f t="shared" si="5"/>
        <v>692480</v>
      </c>
      <c r="P20" s="75">
        <f t="shared" si="6"/>
        <v>779040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20989000</v>
      </c>
      <c r="F21" s="72">
        <v>0</v>
      </c>
      <c r="G21" s="73">
        <f t="shared" si="9"/>
        <v>0</v>
      </c>
      <c r="H21" s="72">
        <v>0</v>
      </c>
      <c r="I21" s="73">
        <f t="shared" si="10"/>
        <v>0</v>
      </c>
      <c r="J21" s="72">
        <v>20989000</v>
      </c>
      <c r="K21" s="73">
        <f t="shared" si="2"/>
        <v>100</v>
      </c>
      <c r="L21" s="74">
        <f t="shared" si="11"/>
        <v>20989000</v>
      </c>
      <c r="M21" s="73">
        <f t="shared" si="3"/>
        <v>100</v>
      </c>
      <c r="N21" s="74">
        <f t="shared" si="4"/>
        <v>0</v>
      </c>
      <c r="O21" s="75">
        <f t="shared" si="5"/>
        <v>16791200</v>
      </c>
      <c r="P21" s="75">
        <f t="shared" si="6"/>
        <v>18890100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767650</v>
      </c>
      <c r="F22" s="72">
        <v>0</v>
      </c>
      <c r="G22" s="73">
        <f t="shared" si="9"/>
        <v>0</v>
      </c>
      <c r="H22" s="72">
        <v>0</v>
      </c>
      <c r="I22" s="73">
        <f t="shared" si="10"/>
        <v>0</v>
      </c>
      <c r="J22" s="72">
        <v>594879.17000000004</v>
      </c>
      <c r="K22" s="73">
        <f t="shared" si="2"/>
        <v>77.493541327427877</v>
      </c>
      <c r="L22" s="74">
        <f t="shared" si="11"/>
        <v>594879.17000000004</v>
      </c>
      <c r="M22" s="73">
        <f t="shared" si="3"/>
        <v>77.493541327427877</v>
      </c>
      <c r="N22" s="74">
        <f t="shared" si="4"/>
        <v>172770.82999999996</v>
      </c>
      <c r="O22" s="75">
        <f t="shared" si="5"/>
        <v>614120</v>
      </c>
      <c r="P22" s="75">
        <f t="shared" si="6"/>
        <v>690885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75000</v>
      </c>
      <c r="F23" s="72">
        <v>0</v>
      </c>
      <c r="G23" s="73">
        <f t="shared" si="9"/>
        <v>0</v>
      </c>
      <c r="H23" s="72">
        <v>0</v>
      </c>
      <c r="I23" s="73">
        <f t="shared" si="10"/>
        <v>0</v>
      </c>
      <c r="J23" s="72">
        <v>7492</v>
      </c>
      <c r="K23" s="73">
        <f t="shared" si="2"/>
        <v>9.9893333333333327</v>
      </c>
      <c r="L23" s="74">
        <f t="shared" si="11"/>
        <v>7492</v>
      </c>
      <c r="M23" s="73">
        <f t="shared" si="3"/>
        <v>9.9893333333333327</v>
      </c>
      <c r="N23" s="74">
        <f t="shared" si="4"/>
        <v>67508</v>
      </c>
      <c r="O23" s="75">
        <f t="shared" si="5"/>
        <v>60000</v>
      </c>
      <c r="P23" s="75">
        <f t="shared" si="6"/>
        <v>67500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2">IF(F24=0,0,F24/$E24*100)</f>
        <v>0</v>
      </c>
      <c r="H24" s="72">
        <v>0</v>
      </c>
      <c r="I24" s="73">
        <f t="shared" ref="I24:I25" si="13">IF(H24=0,0,H24/$E24*100)</f>
        <v>0</v>
      </c>
      <c r="J24" s="72">
        <v>0</v>
      </c>
      <c r="K24" s="73">
        <f t="shared" si="2"/>
        <v>0</v>
      </c>
      <c r="L24" s="74">
        <f t="shared" si="11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2"/>
        <v>0</v>
      </c>
      <c r="H25" s="72">
        <v>0</v>
      </c>
      <c r="I25" s="73">
        <f t="shared" si="13"/>
        <v>0</v>
      </c>
      <c r="J25" s="72">
        <v>0</v>
      </c>
      <c r="K25" s="73">
        <f t="shared" si="2"/>
        <v>0</v>
      </c>
      <c r="L25" s="74">
        <f t="shared" si="11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4">IF(F26=0,0,F26/$E26*100)</f>
        <v>0</v>
      </c>
      <c r="H26" s="72">
        <v>0</v>
      </c>
      <c r="I26" s="73">
        <f t="shared" ref="I26" si="15">IF(H26=0,0,H26/$E26*100)</f>
        <v>0</v>
      </c>
      <c r="J26" s="72">
        <v>0</v>
      </c>
      <c r="K26" s="73">
        <f t="shared" ref="K26" si="16">IF(J26=0,0,J26/$E26*100)</f>
        <v>0</v>
      </c>
      <c r="L26" s="74">
        <f t="shared" si="11"/>
        <v>0</v>
      </c>
      <c r="M26" s="73">
        <f t="shared" ref="M26" si="17">IF(L26=0,0,L26/$E26*100)</f>
        <v>0</v>
      </c>
      <c r="N26" s="74">
        <f t="shared" ref="N26" si="18">E26-F26-H26-J26</f>
        <v>0</v>
      </c>
      <c r="O26" s="75">
        <f t="shared" ref="O26" si="19">E26*80/100</f>
        <v>0</v>
      </c>
      <c r="P26" s="75">
        <f t="shared" ref="P26" si="20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1">SUM(Q26:T26)</f>
        <v>#REF!</v>
      </c>
      <c r="V26" s="79" t="e">
        <f t="shared" ref="V26" si="22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1000000</v>
      </c>
      <c r="F27" s="72">
        <v>0</v>
      </c>
      <c r="G27" s="73">
        <f t="shared" si="9"/>
        <v>0</v>
      </c>
      <c r="H27" s="72">
        <v>0</v>
      </c>
      <c r="I27" s="73">
        <f t="shared" si="10"/>
        <v>0</v>
      </c>
      <c r="J27" s="72">
        <v>0</v>
      </c>
      <c r="K27" s="73">
        <f t="shared" si="2"/>
        <v>0</v>
      </c>
      <c r="L27" s="74">
        <f t="shared" si="11"/>
        <v>0</v>
      </c>
      <c r="M27" s="73">
        <f t="shared" si="3"/>
        <v>0</v>
      </c>
      <c r="N27" s="74">
        <f t="shared" si="4"/>
        <v>1000000</v>
      </c>
      <c r="O27" s="75">
        <f t="shared" si="5"/>
        <v>800000</v>
      </c>
      <c r="P27" s="75">
        <f t="shared" si="6"/>
        <v>900000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48413350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48007190</v>
      </c>
      <c r="K28" s="65">
        <f>IF(J28=0,0,J28/$E28*100)</f>
        <v>99.161057848713213</v>
      </c>
      <c r="L28" s="64">
        <f>SUM(L29:L43)</f>
        <v>48007190</v>
      </c>
      <c r="M28" s="65">
        <f>IF(L28=0,0,L28/$E28*100)</f>
        <v>99.161057848713213</v>
      </c>
      <c r="N28" s="64">
        <f>SUM(N29:N43)</f>
        <v>406160</v>
      </c>
      <c r="O28" s="66">
        <f>E28*80/100</f>
        <v>38730680</v>
      </c>
      <c r="P28" s="66">
        <f>E28*90/100</f>
        <v>43572015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47850</v>
      </c>
      <c r="F29" s="72">
        <v>0</v>
      </c>
      <c r="G29" s="73">
        <f t="shared" ref="G29:G43" si="23">IF(F29=0,0,F29/$E29*100)</f>
        <v>0</v>
      </c>
      <c r="H29" s="72">
        <v>0</v>
      </c>
      <c r="I29" s="73">
        <f t="shared" ref="I29:I43" si="24">IF(H29=0,0,H29/$E29*100)</f>
        <v>0</v>
      </c>
      <c r="J29" s="72">
        <v>13190</v>
      </c>
      <c r="K29" s="73">
        <f t="shared" ref="K29:K43" si="25">IF(J29=0,0,J29/$E29*100)</f>
        <v>27.565308254963426</v>
      </c>
      <c r="L29" s="74">
        <f t="shared" ref="L29:L43" si="26">F29+H29+J29</f>
        <v>13190</v>
      </c>
      <c r="M29" s="73">
        <f t="shared" ref="M29:M43" si="27">IF(L29=0,0,L29/$E29*100)</f>
        <v>27.565308254963426</v>
      </c>
      <c r="N29" s="74">
        <f t="shared" ref="N29:N43" si="28">E29-F29-H29-J29</f>
        <v>34660</v>
      </c>
      <c r="O29" s="75">
        <f t="shared" ref="O29:O43" si="29">E29*80/100</f>
        <v>38280</v>
      </c>
      <c r="P29" s="75">
        <f t="shared" ref="P29:P43" si="30">E29*90/100</f>
        <v>43065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13133000</v>
      </c>
      <c r="F30" s="72">
        <v>0</v>
      </c>
      <c r="G30" s="73">
        <f t="shared" si="23"/>
        <v>0</v>
      </c>
      <c r="H30" s="72">
        <v>0</v>
      </c>
      <c r="I30" s="73">
        <f t="shared" si="24"/>
        <v>0</v>
      </c>
      <c r="J30" s="72">
        <v>13083000</v>
      </c>
      <c r="K30" s="73">
        <f t="shared" si="25"/>
        <v>99.619279677149166</v>
      </c>
      <c r="L30" s="74">
        <f t="shared" si="26"/>
        <v>13083000</v>
      </c>
      <c r="M30" s="73">
        <f t="shared" si="27"/>
        <v>99.619279677149166</v>
      </c>
      <c r="N30" s="74">
        <f t="shared" si="28"/>
        <v>50000</v>
      </c>
      <c r="O30" s="75">
        <f t="shared" si="29"/>
        <v>10506400</v>
      </c>
      <c r="P30" s="75">
        <f t="shared" si="30"/>
        <v>11819700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993600</v>
      </c>
      <c r="F31" s="72">
        <v>0</v>
      </c>
      <c r="G31" s="73">
        <f t="shared" si="23"/>
        <v>0</v>
      </c>
      <c r="H31" s="72">
        <v>0</v>
      </c>
      <c r="I31" s="73">
        <f t="shared" si="24"/>
        <v>0</v>
      </c>
      <c r="J31" s="72">
        <v>993600</v>
      </c>
      <c r="K31" s="73">
        <f t="shared" si="25"/>
        <v>100</v>
      </c>
      <c r="L31" s="74">
        <f t="shared" si="26"/>
        <v>993600</v>
      </c>
      <c r="M31" s="73">
        <f t="shared" si="27"/>
        <v>100</v>
      </c>
      <c r="N31" s="74">
        <f t="shared" si="28"/>
        <v>0</v>
      </c>
      <c r="O31" s="75">
        <f t="shared" si="29"/>
        <v>794880</v>
      </c>
      <c r="P31" s="75">
        <f t="shared" si="30"/>
        <v>894240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6563000</v>
      </c>
      <c r="F32" s="72">
        <v>0</v>
      </c>
      <c r="G32" s="73">
        <f t="shared" si="23"/>
        <v>0</v>
      </c>
      <c r="H32" s="72">
        <v>0</v>
      </c>
      <c r="I32" s="73">
        <f t="shared" si="24"/>
        <v>0</v>
      </c>
      <c r="J32" s="72">
        <v>6468000</v>
      </c>
      <c r="K32" s="73">
        <f t="shared" si="25"/>
        <v>98.552491238762769</v>
      </c>
      <c r="L32" s="74">
        <f t="shared" si="26"/>
        <v>6468000</v>
      </c>
      <c r="M32" s="73">
        <f t="shared" si="27"/>
        <v>98.552491238762769</v>
      </c>
      <c r="N32" s="74">
        <f t="shared" si="28"/>
        <v>95000</v>
      </c>
      <c r="O32" s="75">
        <f t="shared" si="29"/>
        <v>5250400</v>
      </c>
      <c r="P32" s="75">
        <f t="shared" si="30"/>
        <v>5906700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3"/>
        <v>0</v>
      </c>
      <c r="H33" s="72">
        <v>0</v>
      </c>
      <c r="I33" s="73">
        <f t="shared" si="24"/>
        <v>0</v>
      </c>
      <c r="J33" s="72">
        <v>0</v>
      </c>
      <c r="K33" s="73">
        <f t="shared" si="25"/>
        <v>0</v>
      </c>
      <c r="L33" s="74">
        <f t="shared" si="26"/>
        <v>0</v>
      </c>
      <c r="M33" s="73">
        <f t="shared" si="27"/>
        <v>0</v>
      </c>
      <c r="N33" s="74">
        <f t="shared" si="28"/>
        <v>0</v>
      </c>
      <c r="O33" s="75">
        <f t="shared" si="29"/>
        <v>0</v>
      </c>
      <c r="P33" s="75">
        <f t="shared" si="30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0</v>
      </c>
      <c r="F34" s="72">
        <v>0</v>
      </c>
      <c r="G34" s="73">
        <f t="shared" si="23"/>
        <v>0</v>
      </c>
      <c r="H34" s="72">
        <v>0</v>
      </c>
      <c r="I34" s="73">
        <f t="shared" si="24"/>
        <v>0</v>
      </c>
      <c r="J34" s="72">
        <v>0</v>
      </c>
      <c r="K34" s="73">
        <f t="shared" si="25"/>
        <v>0</v>
      </c>
      <c r="L34" s="74">
        <f t="shared" si="26"/>
        <v>0</v>
      </c>
      <c r="M34" s="73">
        <f t="shared" si="27"/>
        <v>0</v>
      </c>
      <c r="N34" s="74">
        <f t="shared" si="28"/>
        <v>0</v>
      </c>
      <c r="O34" s="75">
        <f t="shared" si="29"/>
        <v>0</v>
      </c>
      <c r="P34" s="75">
        <f t="shared" si="30"/>
        <v>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95000</v>
      </c>
      <c r="F35" s="72">
        <v>0</v>
      </c>
      <c r="G35" s="73">
        <f t="shared" si="23"/>
        <v>0</v>
      </c>
      <c r="H35" s="72">
        <v>0</v>
      </c>
      <c r="I35" s="73">
        <f t="shared" si="24"/>
        <v>0</v>
      </c>
      <c r="J35" s="72">
        <v>95000</v>
      </c>
      <c r="K35" s="73">
        <f t="shared" si="25"/>
        <v>100</v>
      </c>
      <c r="L35" s="74">
        <f t="shared" si="26"/>
        <v>95000</v>
      </c>
      <c r="M35" s="73">
        <f t="shared" si="27"/>
        <v>100</v>
      </c>
      <c r="N35" s="74">
        <f t="shared" si="28"/>
        <v>0</v>
      </c>
      <c r="O35" s="75">
        <f t="shared" si="29"/>
        <v>76000</v>
      </c>
      <c r="P35" s="75">
        <f t="shared" si="30"/>
        <v>85500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3"/>
        <v>0</v>
      </c>
      <c r="H36" s="72">
        <v>0</v>
      </c>
      <c r="I36" s="73">
        <f t="shared" si="24"/>
        <v>0</v>
      </c>
      <c r="J36" s="72">
        <v>0</v>
      </c>
      <c r="K36" s="73">
        <f t="shared" si="25"/>
        <v>0</v>
      </c>
      <c r="L36" s="74">
        <f t="shared" si="26"/>
        <v>0</v>
      </c>
      <c r="M36" s="73">
        <f t="shared" si="27"/>
        <v>0</v>
      </c>
      <c r="N36" s="74">
        <f t="shared" si="28"/>
        <v>0</v>
      </c>
      <c r="O36" s="75">
        <f t="shared" si="29"/>
        <v>0</v>
      </c>
      <c r="P36" s="75">
        <f t="shared" si="30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58850</v>
      </c>
      <c r="F37" s="72">
        <v>0</v>
      </c>
      <c r="G37" s="73">
        <f t="shared" si="23"/>
        <v>0</v>
      </c>
      <c r="H37" s="72">
        <v>0</v>
      </c>
      <c r="I37" s="73">
        <f t="shared" si="24"/>
        <v>0</v>
      </c>
      <c r="J37" s="72">
        <v>32350</v>
      </c>
      <c r="K37" s="73">
        <f t="shared" si="25"/>
        <v>54.970263381478333</v>
      </c>
      <c r="L37" s="74">
        <f t="shared" si="26"/>
        <v>32350</v>
      </c>
      <c r="M37" s="73">
        <f t="shared" si="27"/>
        <v>54.970263381478333</v>
      </c>
      <c r="N37" s="74">
        <f t="shared" si="28"/>
        <v>26500</v>
      </c>
      <c r="O37" s="75">
        <f t="shared" si="29"/>
        <v>47080</v>
      </c>
      <c r="P37" s="75">
        <f t="shared" si="30"/>
        <v>52965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25710000</v>
      </c>
      <c r="F38" s="72">
        <v>0</v>
      </c>
      <c r="G38" s="73">
        <f t="shared" si="23"/>
        <v>0</v>
      </c>
      <c r="H38" s="72">
        <v>0</v>
      </c>
      <c r="I38" s="73">
        <f t="shared" si="24"/>
        <v>0</v>
      </c>
      <c r="J38" s="72">
        <v>25636000</v>
      </c>
      <c r="K38" s="73">
        <f t="shared" si="25"/>
        <v>99.712174251264102</v>
      </c>
      <c r="L38" s="74">
        <f t="shared" si="26"/>
        <v>25636000</v>
      </c>
      <c r="M38" s="73">
        <f t="shared" si="27"/>
        <v>99.712174251264102</v>
      </c>
      <c r="N38" s="74">
        <f t="shared" si="28"/>
        <v>74000</v>
      </c>
      <c r="O38" s="75">
        <f t="shared" si="29"/>
        <v>20568000</v>
      </c>
      <c r="P38" s="75">
        <f t="shared" si="30"/>
        <v>23139000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217050</v>
      </c>
      <c r="F39" s="72">
        <v>0</v>
      </c>
      <c r="G39" s="73">
        <f t="shared" si="23"/>
        <v>0</v>
      </c>
      <c r="H39" s="72">
        <v>0</v>
      </c>
      <c r="I39" s="73">
        <f t="shared" si="24"/>
        <v>0</v>
      </c>
      <c r="J39" s="72">
        <v>186050</v>
      </c>
      <c r="K39" s="73">
        <f t="shared" si="25"/>
        <v>85.717576595254556</v>
      </c>
      <c r="L39" s="74">
        <f t="shared" si="26"/>
        <v>186050</v>
      </c>
      <c r="M39" s="73">
        <f t="shared" si="27"/>
        <v>85.717576595254556</v>
      </c>
      <c r="N39" s="74">
        <f t="shared" si="28"/>
        <v>31000</v>
      </c>
      <c r="O39" s="75">
        <f t="shared" si="29"/>
        <v>173640</v>
      </c>
      <c r="P39" s="75">
        <f t="shared" si="30"/>
        <v>195345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95000</v>
      </c>
      <c r="F40" s="72">
        <v>0</v>
      </c>
      <c r="G40" s="73">
        <f t="shared" si="23"/>
        <v>0</v>
      </c>
      <c r="H40" s="72">
        <v>0</v>
      </c>
      <c r="I40" s="73">
        <f t="shared" si="24"/>
        <v>0</v>
      </c>
      <c r="J40" s="72">
        <v>0</v>
      </c>
      <c r="K40" s="73">
        <f t="shared" si="25"/>
        <v>0</v>
      </c>
      <c r="L40" s="74">
        <f t="shared" si="26"/>
        <v>0</v>
      </c>
      <c r="M40" s="73">
        <f t="shared" si="27"/>
        <v>0</v>
      </c>
      <c r="N40" s="74">
        <f t="shared" si="28"/>
        <v>95000</v>
      </c>
      <c r="O40" s="75">
        <f t="shared" si="29"/>
        <v>76000</v>
      </c>
      <c r="P40" s="75">
        <f t="shared" si="30"/>
        <v>85500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3"/>
        <v>0</v>
      </c>
      <c r="H41" s="72">
        <v>0</v>
      </c>
      <c r="I41" s="73">
        <f t="shared" si="24"/>
        <v>0</v>
      </c>
      <c r="J41" s="72">
        <v>0</v>
      </c>
      <c r="K41" s="73">
        <f t="shared" si="25"/>
        <v>0</v>
      </c>
      <c r="L41" s="74">
        <f t="shared" si="26"/>
        <v>0</v>
      </c>
      <c r="M41" s="73">
        <f t="shared" si="27"/>
        <v>0</v>
      </c>
      <c r="N41" s="74">
        <f t="shared" si="28"/>
        <v>0</v>
      </c>
      <c r="O41" s="75">
        <f t="shared" si="29"/>
        <v>0</v>
      </c>
      <c r="P41" s="75">
        <f t="shared" si="30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3"/>
        <v>0</v>
      </c>
      <c r="H42" s="72">
        <v>0</v>
      </c>
      <c r="I42" s="73">
        <f t="shared" si="24"/>
        <v>0</v>
      </c>
      <c r="J42" s="72">
        <v>0</v>
      </c>
      <c r="K42" s="73">
        <f t="shared" ref="K42" si="31">IF(J42=0,0,J42/$E42*100)</f>
        <v>0</v>
      </c>
      <c r="L42" s="74">
        <f t="shared" si="26"/>
        <v>0</v>
      </c>
      <c r="M42" s="73">
        <f t="shared" ref="M42" si="32">IF(L42=0,0,L42/$E42*100)</f>
        <v>0</v>
      </c>
      <c r="N42" s="74">
        <f t="shared" ref="N42" si="33">E42-F42-H42-J42</f>
        <v>0</v>
      </c>
      <c r="O42" s="75">
        <f t="shared" ref="O42" si="34">E42*80/100</f>
        <v>0</v>
      </c>
      <c r="P42" s="75">
        <f t="shared" ref="P42" si="35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6">SUM(Q42:T42)</f>
        <v>#REF!</v>
      </c>
      <c r="V42" s="79" t="e">
        <f t="shared" ref="V42" si="37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1500000</v>
      </c>
      <c r="F43" s="72">
        <v>0</v>
      </c>
      <c r="G43" s="73">
        <f t="shared" si="23"/>
        <v>0</v>
      </c>
      <c r="H43" s="72">
        <v>0</v>
      </c>
      <c r="I43" s="73">
        <f t="shared" si="24"/>
        <v>0</v>
      </c>
      <c r="J43" s="72">
        <v>1500000</v>
      </c>
      <c r="K43" s="73">
        <f t="shared" si="25"/>
        <v>100</v>
      </c>
      <c r="L43" s="74">
        <f t="shared" si="26"/>
        <v>1500000</v>
      </c>
      <c r="M43" s="73">
        <f t="shared" si="27"/>
        <v>100</v>
      </c>
      <c r="N43" s="74">
        <f t="shared" si="28"/>
        <v>0</v>
      </c>
      <c r="O43" s="75">
        <f t="shared" si="29"/>
        <v>1200000</v>
      </c>
      <c r="P43" s="75">
        <f t="shared" si="30"/>
        <v>1350000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25616550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25474790</v>
      </c>
      <c r="K44" s="65">
        <f>IF(J44=0,0,J44/$E44*100)</f>
        <v>99.446607759436773</v>
      </c>
      <c r="L44" s="64">
        <f>SUM(L45:L55)</f>
        <v>25474790</v>
      </c>
      <c r="M44" s="65">
        <f>IF(L44=0,0,L44/$E44*100)</f>
        <v>99.446607759436773</v>
      </c>
      <c r="N44" s="64">
        <f>SUM(N45:N55)</f>
        <v>141760</v>
      </c>
      <c r="O44" s="66">
        <f>E44*80/100</f>
        <v>20493240</v>
      </c>
      <c r="P44" s="66">
        <f>E44*90/100</f>
        <v>23054895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0</v>
      </c>
      <c r="F45" s="72">
        <v>0</v>
      </c>
      <c r="G45" s="73">
        <f t="shared" ref="G45:G55" si="38">IF(F45=0,0,F45/$E45*100)</f>
        <v>0</v>
      </c>
      <c r="H45" s="72">
        <v>0</v>
      </c>
      <c r="I45" s="73">
        <f t="shared" ref="I45:I55" si="39">IF(H45=0,0,H45/$E45*100)</f>
        <v>0</v>
      </c>
      <c r="J45" s="72">
        <v>0</v>
      </c>
      <c r="K45" s="73">
        <f t="shared" ref="K45:K55" si="40">IF(J45=0,0,J45/$E45*100)</f>
        <v>0</v>
      </c>
      <c r="L45" s="74">
        <f t="shared" ref="L45:L55" si="41">F45+H45+J45</f>
        <v>0</v>
      </c>
      <c r="M45" s="73">
        <f t="shared" ref="M45:M55" si="42">IF(L45=0,0,L45/$E45*100)</f>
        <v>0</v>
      </c>
      <c r="N45" s="74">
        <f t="shared" ref="N45:N55" si="43">E45-F45-H45-J45</f>
        <v>0</v>
      </c>
      <c r="O45" s="75">
        <f t="shared" ref="O45:O55" si="44">E45*80/100</f>
        <v>0</v>
      </c>
      <c r="P45" s="75">
        <f t="shared" ref="P45:P55" si="45">E45*90/100</f>
        <v>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70000</v>
      </c>
      <c r="F46" s="72">
        <v>0</v>
      </c>
      <c r="G46" s="73">
        <f t="shared" si="38"/>
        <v>0</v>
      </c>
      <c r="H46" s="72">
        <v>0</v>
      </c>
      <c r="I46" s="73">
        <f t="shared" si="39"/>
        <v>0</v>
      </c>
      <c r="J46" s="72">
        <v>0</v>
      </c>
      <c r="K46" s="73">
        <f t="shared" si="40"/>
        <v>0</v>
      </c>
      <c r="L46" s="74">
        <f t="shared" si="41"/>
        <v>0</v>
      </c>
      <c r="M46" s="73">
        <f t="shared" si="42"/>
        <v>0</v>
      </c>
      <c r="N46" s="74">
        <f t="shared" si="43"/>
        <v>70000</v>
      </c>
      <c r="O46" s="75">
        <f t="shared" si="44"/>
        <v>56000</v>
      </c>
      <c r="P46" s="75">
        <f t="shared" si="45"/>
        <v>63000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0</v>
      </c>
      <c r="F47" s="72">
        <v>0</v>
      </c>
      <c r="G47" s="73">
        <f t="shared" si="38"/>
        <v>0</v>
      </c>
      <c r="H47" s="72">
        <v>0</v>
      </c>
      <c r="I47" s="73">
        <f t="shared" si="39"/>
        <v>0</v>
      </c>
      <c r="J47" s="72">
        <v>0</v>
      </c>
      <c r="K47" s="73">
        <f t="shared" si="40"/>
        <v>0</v>
      </c>
      <c r="L47" s="74">
        <f t="shared" si="41"/>
        <v>0</v>
      </c>
      <c r="M47" s="73">
        <f t="shared" si="42"/>
        <v>0</v>
      </c>
      <c r="N47" s="74">
        <f t="shared" si="43"/>
        <v>0</v>
      </c>
      <c r="O47" s="75">
        <f t="shared" si="44"/>
        <v>0</v>
      </c>
      <c r="P47" s="75">
        <f t="shared" si="45"/>
        <v>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14823000</v>
      </c>
      <c r="F48" s="72">
        <v>0</v>
      </c>
      <c r="G48" s="73">
        <f t="shared" si="38"/>
        <v>0</v>
      </c>
      <c r="H48" s="72">
        <v>0</v>
      </c>
      <c r="I48" s="73">
        <f t="shared" si="39"/>
        <v>0</v>
      </c>
      <c r="J48" s="72">
        <v>14823000</v>
      </c>
      <c r="K48" s="73">
        <f t="shared" si="40"/>
        <v>100</v>
      </c>
      <c r="L48" s="74">
        <f t="shared" si="41"/>
        <v>14823000</v>
      </c>
      <c r="M48" s="73">
        <f t="shared" si="42"/>
        <v>100</v>
      </c>
      <c r="N48" s="74">
        <f t="shared" si="43"/>
        <v>0</v>
      </c>
      <c r="O48" s="75">
        <f t="shared" si="44"/>
        <v>11858400</v>
      </c>
      <c r="P48" s="75">
        <f t="shared" si="45"/>
        <v>13340700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0</v>
      </c>
      <c r="F49" s="72">
        <v>0</v>
      </c>
      <c r="G49" s="73">
        <f t="shared" si="38"/>
        <v>0</v>
      </c>
      <c r="H49" s="72">
        <v>0</v>
      </c>
      <c r="I49" s="73">
        <f t="shared" si="39"/>
        <v>0</v>
      </c>
      <c r="J49" s="72">
        <v>0</v>
      </c>
      <c r="K49" s="73">
        <f t="shared" si="40"/>
        <v>0</v>
      </c>
      <c r="L49" s="74">
        <f t="shared" si="41"/>
        <v>0</v>
      </c>
      <c r="M49" s="73">
        <f t="shared" si="42"/>
        <v>0</v>
      </c>
      <c r="N49" s="74">
        <f t="shared" si="43"/>
        <v>0</v>
      </c>
      <c r="O49" s="75">
        <f t="shared" si="44"/>
        <v>0</v>
      </c>
      <c r="P49" s="75">
        <f t="shared" si="45"/>
        <v>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75000</v>
      </c>
      <c r="F50" s="72">
        <v>0</v>
      </c>
      <c r="G50" s="73">
        <f t="shared" si="38"/>
        <v>0</v>
      </c>
      <c r="H50" s="72">
        <v>0</v>
      </c>
      <c r="I50" s="73">
        <f t="shared" si="39"/>
        <v>0</v>
      </c>
      <c r="J50" s="72">
        <v>75000</v>
      </c>
      <c r="K50" s="73">
        <f t="shared" si="40"/>
        <v>100</v>
      </c>
      <c r="L50" s="74">
        <f t="shared" si="41"/>
        <v>75000</v>
      </c>
      <c r="M50" s="73">
        <f t="shared" si="42"/>
        <v>100</v>
      </c>
      <c r="N50" s="74">
        <f t="shared" si="43"/>
        <v>0</v>
      </c>
      <c r="O50" s="75">
        <f t="shared" si="44"/>
        <v>60000</v>
      </c>
      <c r="P50" s="75">
        <f t="shared" si="45"/>
        <v>67500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31550</v>
      </c>
      <c r="F51" s="72">
        <v>0</v>
      </c>
      <c r="G51" s="73">
        <f t="shared" si="38"/>
        <v>0</v>
      </c>
      <c r="H51" s="72">
        <v>0</v>
      </c>
      <c r="I51" s="73">
        <f t="shared" si="39"/>
        <v>0</v>
      </c>
      <c r="J51" s="72">
        <v>7970</v>
      </c>
      <c r="K51" s="73">
        <f t="shared" si="40"/>
        <v>25.261489698890649</v>
      </c>
      <c r="L51" s="74">
        <f t="shared" si="41"/>
        <v>7970</v>
      </c>
      <c r="M51" s="73">
        <f t="shared" si="42"/>
        <v>25.261489698890649</v>
      </c>
      <c r="N51" s="74">
        <f t="shared" si="43"/>
        <v>23580</v>
      </c>
      <c r="O51" s="75">
        <f t="shared" si="44"/>
        <v>25240</v>
      </c>
      <c r="P51" s="75">
        <f t="shared" si="45"/>
        <v>28395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75000</v>
      </c>
      <c r="F52" s="72">
        <v>0</v>
      </c>
      <c r="G52" s="73">
        <f t="shared" si="38"/>
        <v>0</v>
      </c>
      <c r="H52" s="72">
        <v>0</v>
      </c>
      <c r="I52" s="73">
        <f t="shared" si="39"/>
        <v>0</v>
      </c>
      <c r="J52" s="72">
        <v>75000</v>
      </c>
      <c r="K52" s="73">
        <f t="shared" si="40"/>
        <v>100</v>
      </c>
      <c r="L52" s="74">
        <f t="shared" si="41"/>
        <v>75000</v>
      </c>
      <c r="M52" s="73">
        <f t="shared" si="42"/>
        <v>100</v>
      </c>
      <c r="N52" s="74">
        <f t="shared" si="43"/>
        <v>0</v>
      </c>
      <c r="O52" s="75">
        <f t="shared" si="44"/>
        <v>60000</v>
      </c>
      <c r="P52" s="75">
        <f t="shared" si="45"/>
        <v>67500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0</v>
      </c>
      <c r="F53" s="72">
        <v>0</v>
      </c>
      <c r="G53" s="73">
        <f t="shared" si="38"/>
        <v>0</v>
      </c>
      <c r="H53" s="72">
        <v>0</v>
      </c>
      <c r="I53" s="73">
        <f t="shared" si="39"/>
        <v>0</v>
      </c>
      <c r="J53" s="72">
        <v>0</v>
      </c>
      <c r="K53" s="73">
        <f t="shared" si="40"/>
        <v>0</v>
      </c>
      <c r="L53" s="74">
        <f t="shared" si="41"/>
        <v>0</v>
      </c>
      <c r="M53" s="73">
        <f t="shared" si="42"/>
        <v>0</v>
      </c>
      <c r="N53" s="74">
        <f t="shared" si="43"/>
        <v>0</v>
      </c>
      <c r="O53" s="75">
        <f t="shared" si="44"/>
        <v>0</v>
      </c>
      <c r="P53" s="75">
        <f t="shared" si="45"/>
        <v>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9042000</v>
      </c>
      <c r="F54" s="72">
        <v>0</v>
      </c>
      <c r="G54" s="73">
        <f t="shared" si="38"/>
        <v>0</v>
      </c>
      <c r="H54" s="72">
        <v>0</v>
      </c>
      <c r="I54" s="73">
        <f t="shared" si="39"/>
        <v>0</v>
      </c>
      <c r="J54" s="72">
        <v>8993820</v>
      </c>
      <c r="K54" s="73">
        <f t="shared" si="40"/>
        <v>99.467153284671525</v>
      </c>
      <c r="L54" s="74">
        <f t="shared" si="41"/>
        <v>8993820</v>
      </c>
      <c r="M54" s="73">
        <f t="shared" si="42"/>
        <v>99.467153284671525</v>
      </c>
      <c r="N54" s="74">
        <f t="shared" si="43"/>
        <v>48180</v>
      </c>
      <c r="O54" s="75">
        <f t="shared" si="44"/>
        <v>7233600</v>
      </c>
      <c r="P54" s="75">
        <f t="shared" si="45"/>
        <v>8137800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1500000</v>
      </c>
      <c r="F55" s="72">
        <v>0</v>
      </c>
      <c r="G55" s="73">
        <f t="shared" si="38"/>
        <v>0</v>
      </c>
      <c r="H55" s="72">
        <v>0</v>
      </c>
      <c r="I55" s="73">
        <f t="shared" si="39"/>
        <v>0</v>
      </c>
      <c r="J55" s="72">
        <v>1500000</v>
      </c>
      <c r="K55" s="73">
        <f t="shared" si="40"/>
        <v>100</v>
      </c>
      <c r="L55" s="74">
        <f t="shared" si="41"/>
        <v>1500000</v>
      </c>
      <c r="M55" s="73">
        <f t="shared" si="42"/>
        <v>100</v>
      </c>
      <c r="N55" s="74">
        <f t="shared" si="43"/>
        <v>0</v>
      </c>
      <c r="O55" s="75">
        <f t="shared" si="44"/>
        <v>1200000</v>
      </c>
      <c r="P55" s="75">
        <f t="shared" si="45"/>
        <v>1350000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14646000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13907150</v>
      </c>
      <c r="K56" s="65">
        <f>IF(J56=0,0,J56/$E56*100)</f>
        <v>94.955277891574497</v>
      </c>
      <c r="L56" s="64">
        <f>SUM(L57:L78)</f>
        <v>13907150</v>
      </c>
      <c r="M56" s="65">
        <f>IF(L56=0,0,L56/$E56*100)</f>
        <v>94.955277891574497</v>
      </c>
      <c r="N56" s="64">
        <f>SUM(N57:N78)</f>
        <v>738850</v>
      </c>
      <c r="O56" s="66">
        <f>E56*80/100</f>
        <v>11716800</v>
      </c>
      <c r="P56" s="66">
        <f>E56*90/100</f>
        <v>13181400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0</v>
      </c>
      <c r="F57" s="72">
        <v>0</v>
      </c>
      <c r="G57" s="73">
        <f t="shared" ref="G57:G78" si="46">IF(F57=0,0,F57/$E57*100)</f>
        <v>0</v>
      </c>
      <c r="H57" s="72">
        <v>0</v>
      </c>
      <c r="I57" s="73">
        <f t="shared" ref="I57:I78" si="47">IF(H57=0,0,H57/$E57*100)</f>
        <v>0</v>
      </c>
      <c r="J57" s="72">
        <v>0</v>
      </c>
      <c r="K57" s="73">
        <f t="shared" ref="K57:K78" si="48">IF(J57=0,0,J57/$E57*100)</f>
        <v>0</v>
      </c>
      <c r="L57" s="74">
        <f t="shared" ref="L57:L78" si="49">F57+H57+J57</f>
        <v>0</v>
      </c>
      <c r="M57" s="73">
        <f t="shared" ref="M57:M78" si="50">IF(L57=0,0,L57/$E57*100)</f>
        <v>0</v>
      </c>
      <c r="N57" s="74">
        <f t="shared" ref="N57:N78" si="51">E57-F57-H57-J57</f>
        <v>0</v>
      </c>
      <c r="O57" s="75">
        <f t="shared" ref="O57:O78" si="52">E57*80/100</f>
        <v>0</v>
      </c>
      <c r="P57" s="75">
        <f t="shared" ref="P57:P78" si="53">E57*90/100</f>
        <v>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46"/>
        <v>0</v>
      </c>
      <c r="H58" s="72">
        <v>0</v>
      </c>
      <c r="I58" s="73">
        <f t="shared" si="47"/>
        <v>0</v>
      </c>
      <c r="J58" s="72">
        <v>0</v>
      </c>
      <c r="K58" s="73">
        <f t="shared" si="48"/>
        <v>0</v>
      </c>
      <c r="L58" s="74">
        <f t="shared" si="49"/>
        <v>0</v>
      </c>
      <c r="M58" s="73">
        <f t="shared" si="50"/>
        <v>0</v>
      </c>
      <c r="N58" s="74">
        <f t="shared" si="51"/>
        <v>0</v>
      </c>
      <c r="O58" s="75">
        <f t="shared" si="52"/>
        <v>0</v>
      </c>
      <c r="P58" s="75">
        <f t="shared" si="53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ref="U58" si="54">SUM(Q58:T58)</f>
        <v>#REF!</v>
      </c>
      <c r="V58" s="79" t="e">
        <f t="shared" ref="V58" si="55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75000</v>
      </c>
      <c r="F59" s="72">
        <v>0</v>
      </c>
      <c r="G59" s="73">
        <f t="shared" si="46"/>
        <v>0</v>
      </c>
      <c r="H59" s="72">
        <v>0</v>
      </c>
      <c r="I59" s="73">
        <f t="shared" si="47"/>
        <v>0</v>
      </c>
      <c r="J59" s="72">
        <v>0</v>
      </c>
      <c r="K59" s="73">
        <f t="shared" si="48"/>
        <v>0</v>
      </c>
      <c r="L59" s="74">
        <f t="shared" si="49"/>
        <v>0</v>
      </c>
      <c r="M59" s="73">
        <f t="shared" si="50"/>
        <v>0</v>
      </c>
      <c r="N59" s="74">
        <f t="shared" si="51"/>
        <v>75000</v>
      </c>
      <c r="O59" s="75">
        <f t="shared" si="52"/>
        <v>60000</v>
      </c>
      <c r="P59" s="75">
        <f t="shared" si="53"/>
        <v>67500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80000</v>
      </c>
      <c r="F60" s="72">
        <v>0</v>
      </c>
      <c r="G60" s="73">
        <f t="shared" si="46"/>
        <v>0</v>
      </c>
      <c r="H60" s="72">
        <v>0</v>
      </c>
      <c r="I60" s="73">
        <f t="shared" si="47"/>
        <v>0</v>
      </c>
      <c r="J60" s="72">
        <v>0</v>
      </c>
      <c r="K60" s="73">
        <f t="shared" si="48"/>
        <v>0</v>
      </c>
      <c r="L60" s="74">
        <f t="shared" si="49"/>
        <v>0</v>
      </c>
      <c r="M60" s="73">
        <f t="shared" si="50"/>
        <v>0</v>
      </c>
      <c r="N60" s="74">
        <f t="shared" si="51"/>
        <v>80000</v>
      </c>
      <c r="O60" s="75">
        <f t="shared" si="52"/>
        <v>64000</v>
      </c>
      <c r="P60" s="75">
        <f t="shared" si="53"/>
        <v>72000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75000</v>
      </c>
      <c r="F61" s="72">
        <v>0</v>
      </c>
      <c r="G61" s="73">
        <f t="shared" si="46"/>
        <v>0</v>
      </c>
      <c r="H61" s="72">
        <v>0</v>
      </c>
      <c r="I61" s="73">
        <f t="shared" si="47"/>
        <v>0</v>
      </c>
      <c r="J61" s="72">
        <v>0</v>
      </c>
      <c r="K61" s="73">
        <f t="shared" si="48"/>
        <v>0</v>
      </c>
      <c r="L61" s="74">
        <f t="shared" si="49"/>
        <v>0</v>
      </c>
      <c r="M61" s="73">
        <f t="shared" si="50"/>
        <v>0</v>
      </c>
      <c r="N61" s="74">
        <f t="shared" si="51"/>
        <v>75000</v>
      </c>
      <c r="O61" s="75">
        <f t="shared" si="52"/>
        <v>60000</v>
      </c>
      <c r="P61" s="75">
        <f t="shared" si="53"/>
        <v>67500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5500</v>
      </c>
      <c r="F62" s="72">
        <v>0</v>
      </c>
      <c r="G62" s="73">
        <f t="shared" si="46"/>
        <v>0</v>
      </c>
      <c r="H62" s="72">
        <v>0</v>
      </c>
      <c r="I62" s="73">
        <f t="shared" si="47"/>
        <v>0</v>
      </c>
      <c r="J62" s="72">
        <v>4400</v>
      </c>
      <c r="K62" s="73">
        <f t="shared" si="48"/>
        <v>80</v>
      </c>
      <c r="L62" s="74">
        <f t="shared" si="49"/>
        <v>4400</v>
      </c>
      <c r="M62" s="73">
        <f t="shared" si="50"/>
        <v>80</v>
      </c>
      <c r="N62" s="74">
        <f t="shared" si="51"/>
        <v>1100</v>
      </c>
      <c r="O62" s="75">
        <f t="shared" si="52"/>
        <v>4400</v>
      </c>
      <c r="P62" s="75">
        <f t="shared" si="53"/>
        <v>4950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50000</v>
      </c>
      <c r="F63" s="72">
        <v>0</v>
      </c>
      <c r="G63" s="73">
        <f t="shared" si="46"/>
        <v>0</v>
      </c>
      <c r="H63" s="72">
        <v>0</v>
      </c>
      <c r="I63" s="73">
        <f t="shared" si="47"/>
        <v>0</v>
      </c>
      <c r="J63" s="72">
        <v>0</v>
      </c>
      <c r="K63" s="73">
        <f t="shared" si="48"/>
        <v>0</v>
      </c>
      <c r="L63" s="74">
        <f t="shared" si="49"/>
        <v>0</v>
      </c>
      <c r="M63" s="73">
        <f t="shared" si="50"/>
        <v>0</v>
      </c>
      <c r="N63" s="74">
        <f t="shared" si="51"/>
        <v>50000</v>
      </c>
      <c r="O63" s="75">
        <f t="shared" si="52"/>
        <v>40000</v>
      </c>
      <c r="P63" s="75">
        <f t="shared" si="53"/>
        <v>45000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50000</v>
      </c>
      <c r="F64" s="72">
        <v>0</v>
      </c>
      <c r="G64" s="73">
        <f t="shared" si="46"/>
        <v>0</v>
      </c>
      <c r="H64" s="72">
        <v>0</v>
      </c>
      <c r="I64" s="73">
        <f t="shared" si="47"/>
        <v>0</v>
      </c>
      <c r="J64" s="72">
        <v>0</v>
      </c>
      <c r="K64" s="73">
        <f t="shared" si="48"/>
        <v>0</v>
      </c>
      <c r="L64" s="74">
        <f t="shared" si="49"/>
        <v>0</v>
      </c>
      <c r="M64" s="73">
        <f t="shared" si="50"/>
        <v>0</v>
      </c>
      <c r="N64" s="74">
        <f t="shared" si="51"/>
        <v>50000</v>
      </c>
      <c r="O64" s="75">
        <f t="shared" si="52"/>
        <v>40000</v>
      </c>
      <c r="P64" s="75">
        <f t="shared" si="53"/>
        <v>45000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95000</v>
      </c>
      <c r="F65" s="72">
        <v>0</v>
      </c>
      <c r="G65" s="73">
        <f t="shared" si="46"/>
        <v>0</v>
      </c>
      <c r="H65" s="72">
        <v>0</v>
      </c>
      <c r="I65" s="73">
        <f t="shared" si="47"/>
        <v>0</v>
      </c>
      <c r="J65" s="72">
        <v>71000</v>
      </c>
      <c r="K65" s="73">
        <f t="shared" si="48"/>
        <v>74.73684210526315</v>
      </c>
      <c r="L65" s="74">
        <f t="shared" si="49"/>
        <v>71000</v>
      </c>
      <c r="M65" s="73">
        <f t="shared" si="50"/>
        <v>74.73684210526315</v>
      </c>
      <c r="N65" s="74">
        <f t="shared" si="51"/>
        <v>24000</v>
      </c>
      <c r="O65" s="75">
        <f t="shared" si="52"/>
        <v>76000</v>
      </c>
      <c r="P65" s="75">
        <f t="shared" si="53"/>
        <v>85500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95000</v>
      </c>
      <c r="F66" s="72">
        <v>0</v>
      </c>
      <c r="G66" s="73">
        <f t="shared" si="46"/>
        <v>0</v>
      </c>
      <c r="H66" s="72">
        <v>0</v>
      </c>
      <c r="I66" s="73">
        <f t="shared" si="47"/>
        <v>0</v>
      </c>
      <c r="J66" s="72">
        <v>0</v>
      </c>
      <c r="K66" s="73">
        <f t="shared" si="48"/>
        <v>0</v>
      </c>
      <c r="L66" s="74">
        <f t="shared" si="49"/>
        <v>0</v>
      </c>
      <c r="M66" s="73">
        <f t="shared" si="50"/>
        <v>0</v>
      </c>
      <c r="N66" s="74">
        <f t="shared" si="51"/>
        <v>95000</v>
      </c>
      <c r="O66" s="75">
        <f t="shared" si="52"/>
        <v>76000</v>
      </c>
      <c r="P66" s="75">
        <f t="shared" si="53"/>
        <v>85500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56">SUM(Q66:T66)</f>
        <v>#REF!</v>
      </c>
      <c r="V66" s="79" t="e">
        <f t="shared" ref="V66:V129" si="57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5500</v>
      </c>
      <c r="F67" s="72">
        <v>0</v>
      </c>
      <c r="G67" s="73">
        <f t="shared" si="46"/>
        <v>0</v>
      </c>
      <c r="H67" s="72">
        <v>0</v>
      </c>
      <c r="I67" s="73">
        <f t="shared" si="47"/>
        <v>0</v>
      </c>
      <c r="J67" s="72">
        <v>0</v>
      </c>
      <c r="K67" s="73">
        <f t="shared" si="48"/>
        <v>0</v>
      </c>
      <c r="L67" s="74">
        <f t="shared" si="49"/>
        <v>0</v>
      </c>
      <c r="M67" s="73">
        <f t="shared" si="50"/>
        <v>0</v>
      </c>
      <c r="N67" s="74">
        <f t="shared" si="51"/>
        <v>5500</v>
      </c>
      <c r="O67" s="75">
        <f t="shared" si="52"/>
        <v>4400</v>
      </c>
      <c r="P67" s="75">
        <f t="shared" si="53"/>
        <v>4950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56"/>
        <v>#REF!</v>
      </c>
      <c r="V67" s="79" t="e">
        <f t="shared" si="57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50000</v>
      </c>
      <c r="F68" s="72">
        <v>0</v>
      </c>
      <c r="G68" s="73">
        <f t="shared" si="46"/>
        <v>0</v>
      </c>
      <c r="H68" s="72">
        <v>0</v>
      </c>
      <c r="I68" s="73">
        <f t="shared" si="47"/>
        <v>0</v>
      </c>
      <c r="J68" s="72">
        <v>0</v>
      </c>
      <c r="K68" s="73">
        <f t="shared" si="48"/>
        <v>0</v>
      </c>
      <c r="L68" s="74">
        <f t="shared" si="49"/>
        <v>0</v>
      </c>
      <c r="M68" s="73">
        <f t="shared" si="50"/>
        <v>0</v>
      </c>
      <c r="N68" s="74">
        <f t="shared" si="51"/>
        <v>50000</v>
      </c>
      <c r="O68" s="75">
        <f t="shared" si="52"/>
        <v>40000</v>
      </c>
      <c r="P68" s="75">
        <f t="shared" si="53"/>
        <v>45000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56"/>
        <v>#REF!</v>
      </c>
      <c r="V68" s="79" t="e">
        <f t="shared" si="57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46"/>
        <v>0</v>
      </c>
      <c r="H69" s="72">
        <v>0</v>
      </c>
      <c r="I69" s="73">
        <f t="shared" si="47"/>
        <v>0</v>
      </c>
      <c r="J69" s="72">
        <v>0</v>
      </c>
      <c r="K69" s="73">
        <f t="shared" si="48"/>
        <v>0</v>
      </c>
      <c r="L69" s="74">
        <f t="shared" si="49"/>
        <v>0</v>
      </c>
      <c r="M69" s="73">
        <f t="shared" si="50"/>
        <v>0</v>
      </c>
      <c r="N69" s="74">
        <f t="shared" si="51"/>
        <v>0</v>
      </c>
      <c r="O69" s="75">
        <f t="shared" si="52"/>
        <v>0</v>
      </c>
      <c r="P69" s="75">
        <f t="shared" si="53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56"/>
        <v>#REF!</v>
      </c>
      <c r="V69" s="79" t="e">
        <f t="shared" si="57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0</v>
      </c>
      <c r="F70" s="72">
        <v>0</v>
      </c>
      <c r="G70" s="73">
        <f t="shared" si="46"/>
        <v>0</v>
      </c>
      <c r="H70" s="72">
        <v>0</v>
      </c>
      <c r="I70" s="73">
        <f t="shared" si="47"/>
        <v>0</v>
      </c>
      <c r="J70" s="72">
        <v>0</v>
      </c>
      <c r="K70" s="73">
        <f t="shared" si="48"/>
        <v>0</v>
      </c>
      <c r="L70" s="74">
        <f t="shared" si="49"/>
        <v>0</v>
      </c>
      <c r="M70" s="73">
        <f t="shared" si="50"/>
        <v>0</v>
      </c>
      <c r="N70" s="74">
        <f t="shared" si="51"/>
        <v>0</v>
      </c>
      <c r="O70" s="75">
        <f t="shared" si="52"/>
        <v>0</v>
      </c>
      <c r="P70" s="75">
        <f t="shared" si="53"/>
        <v>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56"/>
        <v>#REF!</v>
      </c>
      <c r="V70" s="79" t="e">
        <f t="shared" si="57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50000</v>
      </c>
      <c r="F71" s="72">
        <v>0</v>
      </c>
      <c r="G71" s="73">
        <f t="shared" si="46"/>
        <v>0</v>
      </c>
      <c r="H71" s="72">
        <v>0</v>
      </c>
      <c r="I71" s="73">
        <f t="shared" si="47"/>
        <v>0</v>
      </c>
      <c r="J71" s="72">
        <v>0</v>
      </c>
      <c r="K71" s="73">
        <f t="shared" si="48"/>
        <v>0</v>
      </c>
      <c r="L71" s="74">
        <f t="shared" si="49"/>
        <v>0</v>
      </c>
      <c r="M71" s="73">
        <f t="shared" si="50"/>
        <v>0</v>
      </c>
      <c r="N71" s="74">
        <f t="shared" si="51"/>
        <v>50000</v>
      </c>
      <c r="O71" s="75">
        <f t="shared" si="52"/>
        <v>40000</v>
      </c>
      <c r="P71" s="75">
        <f t="shared" si="53"/>
        <v>45000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56"/>
        <v>#REF!</v>
      </c>
      <c r="V71" s="79" t="e">
        <f t="shared" si="57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46"/>
        <v>0</v>
      </c>
      <c r="H72" s="72">
        <v>0</v>
      </c>
      <c r="I72" s="73">
        <f t="shared" si="47"/>
        <v>0</v>
      </c>
      <c r="J72" s="72">
        <v>0</v>
      </c>
      <c r="K72" s="73">
        <f t="shared" si="48"/>
        <v>0</v>
      </c>
      <c r="L72" s="74">
        <f t="shared" si="49"/>
        <v>0</v>
      </c>
      <c r="M72" s="73">
        <f t="shared" si="50"/>
        <v>0</v>
      </c>
      <c r="N72" s="74">
        <f t="shared" si="51"/>
        <v>0</v>
      </c>
      <c r="O72" s="75">
        <f t="shared" si="52"/>
        <v>0</v>
      </c>
      <c r="P72" s="75">
        <f t="shared" si="53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56"/>
        <v>#REF!</v>
      </c>
      <c r="V72" s="79" t="e">
        <f t="shared" si="57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0</v>
      </c>
      <c r="F73" s="72">
        <v>0</v>
      </c>
      <c r="G73" s="73">
        <f t="shared" si="46"/>
        <v>0</v>
      </c>
      <c r="H73" s="72">
        <v>0</v>
      </c>
      <c r="I73" s="73">
        <f t="shared" si="47"/>
        <v>0</v>
      </c>
      <c r="J73" s="72">
        <v>0</v>
      </c>
      <c r="K73" s="73">
        <f t="shared" si="48"/>
        <v>0</v>
      </c>
      <c r="L73" s="74">
        <f t="shared" si="49"/>
        <v>0</v>
      </c>
      <c r="M73" s="73">
        <f t="shared" si="50"/>
        <v>0</v>
      </c>
      <c r="N73" s="74">
        <f t="shared" si="51"/>
        <v>0</v>
      </c>
      <c r="O73" s="75">
        <f t="shared" si="52"/>
        <v>0</v>
      </c>
      <c r="P73" s="75">
        <f t="shared" si="53"/>
        <v>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56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12859000</v>
      </c>
      <c r="F74" s="72">
        <v>0</v>
      </c>
      <c r="G74" s="73">
        <f t="shared" si="46"/>
        <v>0</v>
      </c>
      <c r="H74" s="72">
        <v>0</v>
      </c>
      <c r="I74" s="73">
        <f t="shared" si="47"/>
        <v>0</v>
      </c>
      <c r="J74" s="72">
        <v>12789000</v>
      </c>
      <c r="K74" s="73">
        <f t="shared" si="48"/>
        <v>99.4556341861731</v>
      </c>
      <c r="L74" s="74">
        <f t="shared" si="49"/>
        <v>12789000</v>
      </c>
      <c r="M74" s="73">
        <f t="shared" si="50"/>
        <v>99.4556341861731</v>
      </c>
      <c r="N74" s="74">
        <f t="shared" si="51"/>
        <v>70000</v>
      </c>
      <c r="O74" s="75">
        <f t="shared" si="52"/>
        <v>10287200</v>
      </c>
      <c r="P74" s="75">
        <f t="shared" si="53"/>
        <v>11573100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56"/>
        <v>#REF!</v>
      </c>
      <c r="V74" s="79" t="e">
        <f t="shared" si="57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46"/>
        <v>0</v>
      </c>
      <c r="H75" s="72">
        <v>0</v>
      </c>
      <c r="I75" s="73">
        <f t="shared" si="47"/>
        <v>0</v>
      </c>
      <c r="J75" s="72">
        <v>0</v>
      </c>
      <c r="K75" s="73">
        <f t="shared" si="48"/>
        <v>0</v>
      </c>
      <c r="L75" s="74">
        <f t="shared" si="49"/>
        <v>0</v>
      </c>
      <c r="M75" s="73">
        <f t="shared" si="50"/>
        <v>0</v>
      </c>
      <c r="N75" s="74">
        <f t="shared" si="51"/>
        <v>0</v>
      </c>
      <c r="O75" s="75">
        <f t="shared" si="52"/>
        <v>0</v>
      </c>
      <c r="P75" s="75">
        <f t="shared" si="53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56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106000</v>
      </c>
      <c r="F76" s="72">
        <v>0</v>
      </c>
      <c r="G76" s="73">
        <f t="shared" si="46"/>
        <v>0</v>
      </c>
      <c r="H76" s="72">
        <v>0</v>
      </c>
      <c r="I76" s="73">
        <f t="shared" si="47"/>
        <v>0</v>
      </c>
      <c r="J76" s="72">
        <v>96750</v>
      </c>
      <c r="K76" s="73">
        <f t="shared" si="48"/>
        <v>91.273584905660371</v>
      </c>
      <c r="L76" s="74">
        <f t="shared" si="49"/>
        <v>96750</v>
      </c>
      <c r="M76" s="73">
        <f t="shared" si="50"/>
        <v>91.273584905660371</v>
      </c>
      <c r="N76" s="74">
        <f t="shared" si="51"/>
        <v>9250</v>
      </c>
      <c r="O76" s="75">
        <f t="shared" si="52"/>
        <v>84800</v>
      </c>
      <c r="P76" s="75">
        <f t="shared" si="53"/>
        <v>95400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56"/>
        <v>#REF!</v>
      </c>
      <c r="V76" s="79" t="e">
        <f t="shared" si="57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50000</v>
      </c>
      <c r="F77" s="72">
        <v>0</v>
      </c>
      <c r="G77" s="73">
        <f t="shared" si="46"/>
        <v>0</v>
      </c>
      <c r="H77" s="72">
        <v>0</v>
      </c>
      <c r="I77" s="73">
        <f t="shared" si="47"/>
        <v>0</v>
      </c>
      <c r="J77" s="72">
        <v>0</v>
      </c>
      <c r="K77" s="73">
        <f t="shared" si="48"/>
        <v>0</v>
      </c>
      <c r="L77" s="74">
        <f t="shared" si="49"/>
        <v>0</v>
      </c>
      <c r="M77" s="73">
        <f t="shared" si="50"/>
        <v>0</v>
      </c>
      <c r="N77" s="74">
        <f t="shared" si="51"/>
        <v>50000</v>
      </c>
      <c r="O77" s="75">
        <f t="shared" si="52"/>
        <v>40000</v>
      </c>
      <c r="P77" s="75">
        <f t="shared" si="53"/>
        <v>45000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56"/>
        <v>#REF!</v>
      </c>
      <c r="V77" s="79" t="e">
        <f t="shared" si="57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1000000</v>
      </c>
      <c r="F78" s="72">
        <v>0</v>
      </c>
      <c r="G78" s="73">
        <f t="shared" si="46"/>
        <v>0</v>
      </c>
      <c r="H78" s="72">
        <v>0</v>
      </c>
      <c r="I78" s="73">
        <f t="shared" si="47"/>
        <v>0</v>
      </c>
      <c r="J78" s="72">
        <v>946000</v>
      </c>
      <c r="K78" s="73">
        <f t="shared" si="48"/>
        <v>94.6</v>
      </c>
      <c r="L78" s="74">
        <f t="shared" si="49"/>
        <v>946000</v>
      </c>
      <c r="M78" s="73">
        <f t="shared" si="50"/>
        <v>94.6</v>
      </c>
      <c r="N78" s="74">
        <f t="shared" si="51"/>
        <v>54000</v>
      </c>
      <c r="O78" s="75">
        <f t="shared" si="52"/>
        <v>800000</v>
      </c>
      <c r="P78" s="75">
        <f t="shared" si="53"/>
        <v>900000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56"/>
        <v>#REF!</v>
      </c>
      <c r="V78" s="79" t="e">
        <f t="shared" si="57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16041050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14547881</v>
      </c>
      <c r="K79" s="65">
        <f>IF(J79=0,0,J79/$E79*100)</f>
        <v>90.691575676155864</v>
      </c>
      <c r="L79" s="64">
        <f>SUM(L80:L104)</f>
        <v>14547881</v>
      </c>
      <c r="M79" s="65">
        <f>IF(L79=0,0,L79/$E79*100)</f>
        <v>90.691575676155864</v>
      </c>
      <c r="N79" s="64">
        <f>SUM(N80:N104)</f>
        <v>1493169</v>
      </c>
      <c r="O79" s="66">
        <f>E79*80/100</f>
        <v>12832840</v>
      </c>
      <c r="P79" s="66">
        <f>E79*90/100</f>
        <v>14436945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11000</v>
      </c>
      <c r="F80" s="72">
        <v>0</v>
      </c>
      <c r="G80" s="73">
        <f t="shared" ref="G80:G104" si="58">IF(F80=0,0,F80/$E80*100)</f>
        <v>0</v>
      </c>
      <c r="H80" s="72">
        <v>0</v>
      </c>
      <c r="I80" s="73">
        <f t="shared" ref="I80:I104" si="59">IF(H80=0,0,H80/$E80*100)</f>
        <v>0</v>
      </c>
      <c r="J80" s="72">
        <v>9900</v>
      </c>
      <c r="K80" s="73">
        <f t="shared" ref="K80:K104" si="60">IF(J80=0,0,J80/$E80*100)</f>
        <v>90</v>
      </c>
      <c r="L80" s="74">
        <f t="shared" ref="L80:L104" si="61">F80+H80+J80</f>
        <v>9900</v>
      </c>
      <c r="M80" s="73">
        <f t="shared" ref="M80:M104" si="62">IF(L80=0,0,L80/$E80*100)</f>
        <v>90</v>
      </c>
      <c r="N80" s="74">
        <f t="shared" ref="N80:N104" si="63">E80-F80-H80-J80</f>
        <v>1100</v>
      </c>
      <c r="O80" s="75">
        <f t="shared" ref="O80:O104" si="64">E80*80/100</f>
        <v>8800</v>
      </c>
      <c r="P80" s="75">
        <f t="shared" ref="P80:P104" si="65">E80*90/100</f>
        <v>9900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56"/>
        <v>#REF!</v>
      </c>
      <c r="V80" s="79" t="e">
        <f t="shared" si="57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13783000</v>
      </c>
      <c r="F81" s="72">
        <v>0</v>
      </c>
      <c r="G81" s="73">
        <f t="shared" si="58"/>
        <v>0</v>
      </c>
      <c r="H81" s="72">
        <v>0</v>
      </c>
      <c r="I81" s="73">
        <f t="shared" si="59"/>
        <v>0</v>
      </c>
      <c r="J81" s="72">
        <v>13783000</v>
      </c>
      <c r="K81" s="73">
        <f t="shared" si="60"/>
        <v>100</v>
      </c>
      <c r="L81" s="74">
        <f t="shared" si="61"/>
        <v>13783000</v>
      </c>
      <c r="M81" s="73">
        <f t="shared" si="62"/>
        <v>100</v>
      </c>
      <c r="N81" s="74">
        <f t="shared" si="63"/>
        <v>0</v>
      </c>
      <c r="O81" s="75">
        <f t="shared" si="64"/>
        <v>11026400</v>
      </c>
      <c r="P81" s="75">
        <f t="shared" si="65"/>
        <v>12404700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56"/>
        <v>#REF!</v>
      </c>
      <c r="V81" s="79" t="e">
        <f t="shared" si="57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58"/>
        <v>0</v>
      </c>
      <c r="H82" s="72">
        <v>0</v>
      </c>
      <c r="I82" s="73">
        <f t="shared" si="59"/>
        <v>0</v>
      </c>
      <c r="J82" s="72">
        <v>0</v>
      </c>
      <c r="K82" s="73">
        <f t="shared" si="60"/>
        <v>0</v>
      </c>
      <c r="L82" s="74">
        <f t="shared" si="61"/>
        <v>0</v>
      </c>
      <c r="M82" s="73">
        <f t="shared" si="62"/>
        <v>0</v>
      </c>
      <c r="N82" s="74">
        <f t="shared" si="63"/>
        <v>0</v>
      </c>
      <c r="O82" s="75">
        <f t="shared" si="64"/>
        <v>0</v>
      </c>
      <c r="P82" s="75">
        <f t="shared" si="65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56"/>
        <v>#REF!</v>
      </c>
      <c r="V82" s="79" t="e">
        <f t="shared" si="57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58"/>
        <v>0</v>
      </c>
      <c r="H83" s="72">
        <v>0</v>
      </c>
      <c r="I83" s="73">
        <f t="shared" si="59"/>
        <v>0</v>
      </c>
      <c r="J83" s="72">
        <v>0</v>
      </c>
      <c r="K83" s="73">
        <f t="shared" si="60"/>
        <v>0</v>
      </c>
      <c r="L83" s="74">
        <f t="shared" si="61"/>
        <v>0</v>
      </c>
      <c r="M83" s="73">
        <f t="shared" si="62"/>
        <v>0</v>
      </c>
      <c r="N83" s="74">
        <f t="shared" si="63"/>
        <v>0</v>
      </c>
      <c r="O83" s="75">
        <f t="shared" si="64"/>
        <v>0</v>
      </c>
      <c r="P83" s="75">
        <f t="shared" si="65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56"/>
        <v>#REF!</v>
      </c>
      <c r="V83" s="79" t="e">
        <f t="shared" si="57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58"/>
        <v>0</v>
      </c>
      <c r="H84" s="72">
        <v>0</v>
      </c>
      <c r="I84" s="73">
        <f t="shared" si="59"/>
        <v>0</v>
      </c>
      <c r="J84" s="72">
        <v>0</v>
      </c>
      <c r="K84" s="73">
        <f t="shared" si="60"/>
        <v>0</v>
      </c>
      <c r="L84" s="74">
        <f t="shared" si="61"/>
        <v>0</v>
      </c>
      <c r="M84" s="73">
        <f t="shared" si="62"/>
        <v>0</v>
      </c>
      <c r="N84" s="74">
        <f t="shared" si="63"/>
        <v>0</v>
      </c>
      <c r="O84" s="75">
        <f t="shared" si="64"/>
        <v>0</v>
      </c>
      <c r="P84" s="75">
        <f t="shared" si="65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56"/>
        <v>#REF!</v>
      </c>
      <c r="V84" s="79" t="e">
        <f t="shared" si="57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111550</v>
      </c>
      <c r="F85" s="72">
        <v>0</v>
      </c>
      <c r="G85" s="73">
        <f t="shared" si="58"/>
        <v>0</v>
      </c>
      <c r="H85" s="72">
        <v>0</v>
      </c>
      <c r="I85" s="73">
        <f t="shared" si="59"/>
        <v>0</v>
      </c>
      <c r="J85" s="72">
        <v>6000</v>
      </c>
      <c r="K85" s="73">
        <f t="shared" si="60"/>
        <v>5.3787539220080678</v>
      </c>
      <c r="L85" s="74">
        <f t="shared" si="61"/>
        <v>6000</v>
      </c>
      <c r="M85" s="73">
        <f t="shared" si="62"/>
        <v>5.3787539220080678</v>
      </c>
      <c r="N85" s="74">
        <f t="shared" si="63"/>
        <v>105550</v>
      </c>
      <c r="O85" s="75">
        <f t="shared" si="64"/>
        <v>89240</v>
      </c>
      <c r="P85" s="75">
        <f t="shared" si="65"/>
        <v>100395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56"/>
        <v>#REF!</v>
      </c>
      <c r="V85" s="79" t="e">
        <f t="shared" si="57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58"/>
        <v>0</v>
      </c>
      <c r="H86" s="72">
        <v>0</v>
      </c>
      <c r="I86" s="73">
        <f t="shared" si="59"/>
        <v>0</v>
      </c>
      <c r="J86" s="72">
        <v>0</v>
      </c>
      <c r="K86" s="73">
        <f t="shared" si="60"/>
        <v>0</v>
      </c>
      <c r="L86" s="74">
        <f t="shared" si="61"/>
        <v>0</v>
      </c>
      <c r="M86" s="73">
        <f t="shared" si="62"/>
        <v>0</v>
      </c>
      <c r="N86" s="74">
        <f t="shared" si="63"/>
        <v>0</v>
      </c>
      <c r="O86" s="75">
        <f t="shared" si="64"/>
        <v>0</v>
      </c>
      <c r="P86" s="75">
        <f t="shared" si="65"/>
        <v>0</v>
      </c>
      <c r="Q86" s="74" t="e">
        <f>+#REF!+#REF!+#REF!</f>
        <v>#REF!</v>
      </c>
      <c r="R86" s="74"/>
      <c r="S86" s="77"/>
      <c r="T86" s="78"/>
      <c r="U86" s="79" t="e">
        <f t="shared" si="56"/>
        <v>#REF!</v>
      </c>
      <c r="V86" s="79" t="e">
        <f t="shared" si="57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95000</v>
      </c>
      <c r="F87" s="72">
        <v>0</v>
      </c>
      <c r="G87" s="73">
        <f t="shared" si="58"/>
        <v>0</v>
      </c>
      <c r="H87" s="72">
        <v>0</v>
      </c>
      <c r="I87" s="73">
        <f t="shared" si="59"/>
        <v>0</v>
      </c>
      <c r="J87" s="72">
        <v>95000</v>
      </c>
      <c r="K87" s="73">
        <f t="shared" si="60"/>
        <v>100</v>
      </c>
      <c r="L87" s="74">
        <f t="shared" si="61"/>
        <v>95000</v>
      </c>
      <c r="M87" s="73">
        <f t="shared" si="62"/>
        <v>100</v>
      </c>
      <c r="N87" s="74">
        <f t="shared" si="63"/>
        <v>0</v>
      </c>
      <c r="O87" s="75">
        <f t="shared" si="64"/>
        <v>76000</v>
      </c>
      <c r="P87" s="75">
        <f t="shared" si="65"/>
        <v>85500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56"/>
        <v>#REF!</v>
      </c>
      <c r="V87" s="79" t="e">
        <f t="shared" si="57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58"/>
        <v>0</v>
      </c>
      <c r="H88" s="72">
        <v>0</v>
      </c>
      <c r="I88" s="73">
        <f t="shared" si="59"/>
        <v>0</v>
      </c>
      <c r="J88" s="72">
        <v>0</v>
      </c>
      <c r="K88" s="73">
        <f t="shared" si="60"/>
        <v>0</v>
      </c>
      <c r="L88" s="74">
        <f t="shared" si="61"/>
        <v>0</v>
      </c>
      <c r="M88" s="73">
        <f t="shared" si="62"/>
        <v>0</v>
      </c>
      <c r="N88" s="74">
        <f t="shared" si="63"/>
        <v>0</v>
      </c>
      <c r="O88" s="75">
        <f t="shared" si="64"/>
        <v>0</v>
      </c>
      <c r="P88" s="75">
        <f t="shared" si="65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56"/>
        <v>#REF!</v>
      </c>
      <c r="V88" s="79" t="e">
        <f t="shared" si="57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500000</v>
      </c>
      <c r="F89" s="72">
        <v>0</v>
      </c>
      <c r="G89" s="73">
        <f t="shared" si="58"/>
        <v>0</v>
      </c>
      <c r="H89" s="72">
        <v>0</v>
      </c>
      <c r="I89" s="73">
        <f t="shared" si="59"/>
        <v>0</v>
      </c>
      <c r="J89" s="72">
        <v>476400</v>
      </c>
      <c r="K89" s="73">
        <f t="shared" si="60"/>
        <v>95.28</v>
      </c>
      <c r="L89" s="74">
        <f t="shared" si="61"/>
        <v>476400</v>
      </c>
      <c r="M89" s="73">
        <f t="shared" si="62"/>
        <v>95.28</v>
      </c>
      <c r="N89" s="74">
        <f t="shared" si="63"/>
        <v>23600</v>
      </c>
      <c r="O89" s="75">
        <f t="shared" si="64"/>
        <v>400000</v>
      </c>
      <c r="P89" s="75">
        <f t="shared" si="65"/>
        <v>450000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56"/>
        <v>#REF!</v>
      </c>
      <c r="V89" s="79" t="e">
        <f t="shared" si="57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1050000</v>
      </c>
      <c r="F90" s="72">
        <v>0</v>
      </c>
      <c r="G90" s="73">
        <f t="shared" si="58"/>
        <v>0</v>
      </c>
      <c r="H90" s="72">
        <v>0</v>
      </c>
      <c r="I90" s="73">
        <f t="shared" si="59"/>
        <v>0</v>
      </c>
      <c r="J90" s="72">
        <v>1880</v>
      </c>
      <c r="K90" s="73">
        <f t="shared" si="60"/>
        <v>0.17904761904761904</v>
      </c>
      <c r="L90" s="74">
        <f t="shared" si="61"/>
        <v>1880</v>
      </c>
      <c r="M90" s="73">
        <f t="shared" si="62"/>
        <v>0.17904761904761904</v>
      </c>
      <c r="N90" s="74">
        <f t="shared" si="63"/>
        <v>1048120</v>
      </c>
      <c r="O90" s="75">
        <f t="shared" si="64"/>
        <v>840000</v>
      </c>
      <c r="P90" s="75">
        <f t="shared" si="65"/>
        <v>945000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56"/>
        <v>#REF!</v>
      </c>
      <c r="V90" s="79" t="e">
        <f t="shared" si="57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58"/>
        <v>0</v>
      </c>
      <c r="H91" s="72">
        <v>0</v>
      </c>
      <c r="I91" s="73">
        <f t="shared" si="59"/>
        <v>0</v>
      </c>
      <c r="J91" s="72">
        <v>0</v>
      </c>
      <c r="K91" s="73">
        <f t="shared" si="60"/>
        <v>0</v>
      </c>
      <c r="L91" s="74">
        <f t="shared" si="61"/>
        <v>0</v>
      </c>
      <c r="M91" s="73">
        <f t="shared" si="62"/>
        <v>0</v>
      </c>
      <c r="N91" s="74">
        <f t="shared" si="63"/>
        <v>0</v>
      </c>
      <c r="O91" s="75">
        <f t="shared" si="64"/>
        <v>0</v>
      </c>
      <c r="P91" s="75">
        <f t="shared" si="65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56"/>
        <v>#REF!</v>
      </c>
      <c r="V91" s="79" t="e">
        <f t="shared" si="57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0</v>
      </c>
      <c r="F92" s="72">
        <v>0</v>
      </c>
      <c r="G92" s="73">
        <f t="shared" si="58"/>
        <v>0</v>
      </c>
      <c r="H92" s="72">
        <v>0</v>
      </c>
      <c r="I92" s="73">
        <f t="shared" si="59"/>
        <v>0</v>
      </c>
      <c r="J92" s="72">
        <v>0</v>
      </c>
      <c r="K92" s="73">
        <f t="shared" si="60"/>
        <v>0</v>
      </c>
      <c r="L92" s="74">
        <f t="shared" si="61"/>
        <v>0</v>
      </c>
      <c r="M92" s="73">
        <f t="shared" si="62"/>
        <v>0</v>
      </c>
      <c r="N92" s="74">
        <f t="shared" si="63"/>
        <v>0</v>
      </c>
      <c r="O92" s="75">
        <f t="shared" si="64"/>
        <v>0</v>
      </c>
      <c r="P92" s="75">
        <f t="shared" si="65"/>
        <v>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56"/>
        <v>#REF!</v>
      </c>
      <c r="V92" s="79" t="e">
        <f t="shared" si="57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95000</v>
      </c>
      <c r="F93" s="72">
        <v>0</v>
      </c>
      <c r="G93" s="73">
        <f t="shared" si="58"/>
        <v>0</v>
      </c>
      <c r="H93" s="72">
        <v>0</v>
      </c>
      <c r="I93" s="73">
        <f t="shared" si="59"/>
        <v>0</v>
      </c>
      <c r="J93" s="72">
        <v>0</v>
      </c>
      <c r="K93" s="73">
        <f t="shared" si="60"/>
        <v>0</v>
      </c>
      <c r="L93" s="74">
        <f t="shared" si="61"/>
        <v>0</v>
      </c>
      <c r="M93" s="73">
        <f t="shared" si="62"/>
        <v>0</v>
      </c>
      <c r="N93" s="74">
        <f t="shared" si="63"/>
        <v>95000</v>
      </c>
      <c r="O93" s="75">
        <f t="shared" si="64"/>
        <v>76000</v>
      </c>
      <c r="P93" s="75">
        <f t="shared" si="65"/>
        <v>85500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56"/>
        <v>#REF!</v>
      </c>
      <c r="V93" s="79" t="e">
        <f t="shared" si="57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0</v>
      </c>
      <c r="F94" s="72">
        <v>0</v>
      </c>
      <c r="G94" s="73">
        <f t="shared" si="58"/>
        <v>0</v>
      </c>
      <c r="H94" s="72">
        <v>0</v>
      </c>
      <c r="I94" s="73">
        <f t="shared" si="59"/>
        <v>0</v>
      </c>
      <c r="J94" s="72">
        <v>0</v>
      </c>
      <c r="K94" s="73">
        <f t="shared" si="60"/>
        <v>0</v>
      </c>
      <c r="L94" s="74">
        <f t="shared" si="61"/>
        <v>0</v>
      </c>
      <c r="M94" s="73">
        <f t="shared" si="62"/>
        <v>0</v>
      </c>
      <c r="N94" s="74">
        <f t="shared" si="63"/>
        <v>0</v>
      </c>
      <c r="O94" s="75">
        <f t="shared" si="64"/>
        <v>0</v>
      </c>
      <c r="P94" s="75">
        <f t="shared" si="65"/>
        <v>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56"/>
        <v>#REF!</v>
      </c>
      <c r="V94" s="79" t="e">
        <f t="shared" si="57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50000</v>
      </c>
      <c r="F95" s="72">
        <v>0</v>
      </c>
      <c r="G95" s="73">
        <f t="shared" si="58"/>
        <v>0</v>
      </c>
      <c r="H95" s="72">
        <v>0</v>
      </c>
      <c r="I95" s="73">
        <f t="shared" si="59"/>
        <v>0</v>
      </c>
      <c r="J95" s="72">
        <v>0</v>
      </c>
      <c r="K95" s="73">
        <f t="shared" si="60"/>
        <v>0</v>
      </c>
      <c r="L95" s="74">
        <f t="shared" si="61"/>
        <v>0</v>
      </c>
      <c r="M95" s="73">
        <f t="shared" si="62"/>
        <v>0</v>
      </c>
      <c r="N95" s="74">
        <f t="shared" si="63"/>
        <v>50000</v>
      </c>
      <c r="O95" s="75">
        <f t="shared" si="64"/>
        <v>40000</v>
      </c>
      <c r="P95" s="75">
        <f t="shared" si="65"/>
        <v>45000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56"/>
        <v>#REF!</v>
      </c>
      <c r="V95" s="79" t="e">
        <f t="shared" si="57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0</v>
      </c>
      <c r="F96" s="72">
        <v>0</v>
      </c>
      <c r="G96" s="73">
        <f t="shared" si="58"/>
        <v>0</v>
      </c>
      <c r="H96" s="72">
        <v>0</v>
      </c>
      <c r="I96" s="73">
        <f t="shared" si="59"/>
        <v>0</v>
      </c>
      <c r="J96" s="72">
        <v>0</v>
      </c>
      <c r="K96" s="73">
        <f t="shared" si="60"/>
        <v>0</v>
      </c>
      <c r="L96" s="74">
        <f t="shared" si="61"/>
        <v>0</v>
      </c>
      <c r="M96" s="73">
        <f t="shared" si="62"/>
        <v>0</v>
      </c>
      <c r="N96" s="74">
        <f t="shared" si="63"/>
        <v>0</v>
      </c>
      <c r="O96" s="75">
        <f t="shared" si="64"/>
        <v>0</v>
      </c>
      <c r="P96" s="75">
        <f t="shared" si="65"/>
        <v>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56"/>
        <v>#REF!</v>
      </c>
      <c r="V96" s="79" t="e">
        <f t="shared" si="57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75000</v>
      </c>
      <c r="F97" s="72">
        <v>0</v>
      </c>
      <c r="G97" s="73">
        <f t="shared" si="58"/>
        <v>0</v>
      </c>
      <c r="H97" s="72">
        <v>0</v>
      </c>
      <c r="I97" s="73">
        <f t="shared" si="59"/>
        <v>0</v>
      </c>
      <c r="J97" s="72">
        <v>24701</v>
      </c>
      <c r="K97" s="73">
        <f t="shared" si="60"/>
        <v>32.934666666666665</v>
      </c>
      <c r="L97" s="74">
        <f t="shared" si="61"/>
        <v>24701</v>
      </c>
      <c r="M97" s="73">
        <f t="shared" si="62"/>
        <v>32.934666666666665</v>
      </c>
      <c r="N97" s="74">
        <f t="shared" si="63"/>
        <v>50299</v>
      </c>
      <c r="O97" s="75">
        <f t="shared" si="64"/>
        <v>60000</v>
      </c>
      <c r="P97" s="75">
        <f t="shared" si="65"/>
        <v>67500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56"/>
        <v>#REF!</v>
      </c>
      <c r="V97" s="79" t="e">
        <f t="shared" si="57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15500</v>
      </c>
      <c r="F98" s="72">
        <v>0</v>
      </c>
      <c r="G98" s="73">
        <f t="shared" si="58"/>
        <v>0</v>
      </c>
      <c r="H98" s="72">
        <v>0</v>
      </c>
      <c r="I98" s="73">
        <f t="shared" si="59"/>
        <v>0</v>
      </c>
      <c r="J98" s="72">
        <v>0</v>
      </c>
      <c r="K98" s="73">
        <f t="shared" si="60"/>
        <v>0</v>
      </c>
      <c r="L98" s="74">
        <f t="shared" si="61"/>
        <v>0</v>
      </c>
      <c r="M98" s="73">
        <f t="shared" si="62"/>
        <v>0</v>
      </c>
      <c r="N98" s="74">
        <f t="shared" si="63"/>
        <v>15500</v>
      </c>
      <c r="O98" s="75">
        <f t="shared" si="64"/>
        <v>12400</v>
      </c>
      <c r="P98" s="75">
        <f t="shared" si="65"/>
        <v>13950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56"/>
        <v>#REF!</v>
      </c>
      <c r="V98" s="79" t="e">
        <f t="shared" si="57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112000</v>
      </c>
      <c r="F99" s="72">
        <v>0</v>
      </c>
      <c r="G99" s="73">
        <f t="shared" si="58"/>
        <v>0</v>
      </c>
      <c r="H99" s="72">
        <v>0</v>
      </c>
      <c r="I99" s="73">
        <f t="shared" si="59"/>
        <v>0</v>
      </c>
      <c r="J99" s="72">
        <v>112000</v>
      </c>
      <c r="K99" s="73">
        <f t="shared" si="60"/>
        <v>100</v>
      </c>
      <c r="L99" s="74">
        <f t="shared" si="61"/>
        <v>112000</v>
      </c>
      <c r="M99" s="73">
        <f t="shared" si="62"/>
        <v>100</v>
      </c>
      <c r="N99" s="74">
        <f t="shared" si="63"/>
        <v>0</v>
      </c>
      <c r="O99" s="75">
        <f t="shared" si="64"/>
        <v>89600</v>
      </c>
      <c r="P99" s="75">
        <f t="shared" si="65"/>
        <v>100800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56"/>
        <v>#REF!</v>
      </c>
      <c r="V99" s="79" t="e">
        <f t="shared" si="57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48000</v>
      </c>
      <c r="F100" s="72">
        <v>0</v>
      </c>
      <c r="G100" s="73">
        <f t="shared" si="58"/>
        <v>0</v>
      </c>
      <c r="H100" s="72">
        <v>0</v>
      </c>
      <c r="I100" s="73">
        <f t="shared" si="59"/>
        <v>0</v>
      </c>
      <c r="J100" s="72">
        <v>39000</v>
      </c>
      <c r="K100" s="73">
        <f t="shared" si="60"/>
        <v>81.25</v>
      </c>
      <c r="L100" s="74">
        <f t="shared" si="61"/>
        <v>39000</v>
      </c>
      <c r="M100" s="73">
        <f t="shared" si="62"/>
        <v>81.25</v>
      </c>
      <c r="N100" s="74">
        <f t="shared" si="63"/>
        <v>9000</v>
      </c>
      <c r="O100" s="75">
        <f t="shared" si="64"/>
        <v>38400</v>
      </c>
      <c r="P100" s="75">
        <f t="shared" si="65"/>
        <v>43200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56"/>
        <v>#REF!</v>
      </c>
      <c r="V100" s="79" t="e">
        <f t="shared" si="57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95000</v>
      </c>
      <c r="F101" s="72">
        <v>0</v>
      </c>
      <c r="G101" s="73">
        <f t="shared" si="58"/>
        <v>0</v>
      </c>
      <c r="H101" s="72">
        <v>0</v>
      </c>
      <c r="I101" s="73">
        <f t="shared" si="59"/>
        <v>0</v>
      </c>
      <c r="J101" s="72">
        <v>0</v>
      </c>
      <c r="K101" s="73">
        <f t="shared" si="60"/>
        <v>0</v>
      </c>
      <c r="L101" s="74">
        <f t="shared" si="61"/>
        <v>0</v>
      </c>
      <c r="M101" s="73">
        <f t="shared" si="62"/>
        <v>0</v>
      </c>
      <c r="N101" s="74">
        <f t="shared" si="63"/>
        <v>95000</v>
      </c>
      <c r="O101" s="75">
        <f t="shared" si="64"/>
        <v>76000</v>
      </c>
      <c r="P101" s="75">
        <f t="shared" si="65"/>
        <v>85500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56"/>
        <v>#REF!</v>
      </c>
      <c r="V101" s="79" t="e">
        <f t="shared" si="57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58"/>
        <v>0</v>
      </c>
      <c r="H102" s="72">
        <v>0</v>
      </c>
      <c r="I102" s="73">
        <f t="shared" si="59"/>
        <v>0</v>
      </c>
      <c r="J102" s="72">
        <v>0</v>
      </c>
      <c r="K102" s="73">
        <f t="shared" si="60"/>
        <v>0</v>
      </c>
      <c r="L102" s="74">
        <f t="shared" si="61"/>
        <v>0</v>
      </c>
      <c r="M102" s="73">
        <f t="shared" si="62"/>
        <v>0</v>
      </c>
      <c r="N102" s="74">
        <f t="shared" si="63"/>
        <v>0</v>
      </c>
      <c r="O102" s="75">
        <f t="shared" si="64"/>
        <v>0</v>
      </c>
      <c r="P102" s="75">
        <f t="shared" si="65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56"/>
        <v>#REF!</v>
      </c>
      <c r="V102" s="79" t="e">
        <f t="shared" si="57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58"/>
        <v>0</v>
      </c>
      <c r="H103" s="72">
        <v>0</v>
      </c>
      <c r="I103" s="73">
        <f t="shared" si="59"/>
        <v>0</v>
      </c>
      <c r="J103" s="72">
        <v>0</v>
      </c>
      <c r="K103" s="73">
        <f t="shared" si="60"/>
        <v>0</v>
      </c>
      <c r="L103" s="74">
        <f t="shared" si="61"/>
        <v>0</v>
      </c>
      <c r="M103" s="73">
        <f t="shared" si="62"/>
        <v>0</v>
      </c>
      <c r="N103" s="74">
        <f t="shared" si="63"/>
        <v>0</v>
      </c>
      <c r="O103" s="75">
        <f t="shared" si="64"/>
        <v>0</v>
      </c>
      <c r="P103" s="75">
        <f t="shared" si="65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56"/>
        <v>#REF!</v>
      </c>
      <c r="V103" s="79" t="e">
        <f t="shared" si="57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58"/>
        <v>0</v>
      </c>
      <c r="H104" s="72">
        <v>0</v>
      </c>
      <c r="I104" s="73">
        <f t="shared" si="59"/>
        <v>0</v>
      </c>
      <c r="J104" s="72">
        <v>0</v>
      </c>
      <c r="K104" s="73">
        <f t="shared" si="60"/>
        <v>0</v>
      </c>
      <c r="L104" s="74">
        <f t="shared" si="61"/>
        <v>0</v>
      </c>
      <c r="M104" s="73">
        <f t="shared" si="62"/>
        <v>0</v>
      </c>
      <c r="N104" s="74">
        <f t="shared" si="63"/>
        <v>0</v>
      </c>
      <c r="O104" s="75">
        <f t="shared" si="64"/>
        <v>0</v>
      </c>
      <c r="P104" s="75">
        <f t="shared" si="65"/>
        <v>0</v>
      </c>
      <c r="Q104" s="74" t="e">
        <f>+#REF!+#REF!+#REF!</f>
        <v>#REF!</v>
      </c>
      <c r="R104" s="74"/>
      <c r="S104" s="77"/>
      <c r="T104" s="78"/>
      <c r="U104" s="79" t="e">
        <f t="shared" si="56"/>
        <v>#REF!</v>
      </c>
      <c r="V104" s="79" t="e">
        <f t="shared" si="57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56363763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51176558.75</v>
      </c>
      <c r="K105" s="65">
        <f>IF(J105=0,0,J105/$E105*100)</f>
        <v>90.796916362734692</v>
      </c>
      <c r="L105" s="64">
        <f>SUM(L106:L129)</f>
        <v>51176558.75</v>
      </c>
      <c r="M105" s="65">
        <f>IF(L105=0,0,L105/$E105*100)</f>
        <v>90.796916362734692</v>
      </c>
      <c r="N105" s="64">
        <f>SUM(N106:N129)</f>
        <v>5187204.25</v>
      </c>
      <c r="O105" s="66">
        <f>E105*80/100</f>
        <v>45091010.399999999</v>
      </c>
      <c r="P105" s="66">
        <f>E105*90/100</f>
        <v>50727386.700000003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0</v>
      </c>
      <c r="F106" s="72">
        <v>0</v>
      </c>
      <c r="G106" s="73">
        <f t="shared" ref="G106:G129" si="66">IF(F106=0,0,F106/$E106*100)</f>
        <v>0</v>
      </c>
      <c r="H106" s="72">
        <v>0</v>
      </c>
      <c r="I106" s="73">
        <f t="shared" ref="I106:I129" si="67">IF(H106=0,0,H106/$E106*100)</f>
        <v>0</v>
      </c>
      <c r="J106" s="72">
        <v>0</v>
      </c>
      <c r="K106" s="73">
        <f t="shared" ref="K106:K129" si="68">IF(J106=0,0,J106/$E106*100)</f>
        <v>0</v>
      </c>
      <c r="L106" s="74">
        <f t="shared" ref="L106:L129" si="69">F106+H106+J106</f>
        <v>0</v>
      </c>
      <c r="M106" s="73">
        <f t="shared" ref="M106:M129" si="70">IF(L106=0,0,L106/$E106*100)</f>
        <v>0</v>
      </c>
      <c r="N106" s="74">
        <f t="shared" ref="N106:N129" si="71">E106-F106-H106-J106</f>
        <v>0</v>
      </c>
      <c r="O106" s="75">
        <f t="shared" ref="O106:O129" si="72">E106*80/100</f>
        <v>0</v>
      </c>
      <c r="P106" s="75">
        <f t="shared" ref="P106:P129" si="73">E106*90/100</f>
        <v>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56"/>
        <v>#REF!</v>
      </c>
      <c r="V106" s="79" t="e">
        <f t="shared" si="57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95000</v>
      </c>
      <c r="F107" s="72">
        <v>0</v>
      </c>
      <c r="G107" s="73">
        <f t="shared" si="66"/>
        <v>0</v>
      </c>
      <c r="H107" s="72">
        <v>0</v>
      </c>
      <c r="I107" s="73">
        <f t="shared" si="67"/>
        <v>0</v>
      </c>
      <c r="J107" s="72">
        <v>95000</v>
      </c>
      <c r="K107" s="73">
        <f t="shared" si="68"/>
        <v>100</v>
      </c>
      <c r="L107" s="74">
        <f t="shared" si="69"/>
        <v>95000</v>
      </c>
      <c r="M107" s="73">
        <f t="shared" si="70"/>
        <v>100</v>
      </c>
      <c r="N107" s="74">
        <f t="shared" si="71"/>
        <v>0</v>
      </c>
      <c r="O107" s="75">
        <f t="shared" si="72"/>
        <v>76000</v>
      </c>
      <c r="P107" s="75">
        <f t="shared" si="73"/>
        <v>85500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56"/>
        <v>#REF!</v>
      </c>
      <c r="V107" s="79" t="e">
        <f t="shared" si="57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66"/>
        <v>0</v>
      </c>
      <c r="H108" s="72">
        <v>0</v>
      </c>
      <c r="I108" s="73">
        <f t="shared" si="67"/>
        <v>0</v>
      </c>
      <c r="J108" s="72">
        <v>0</v>
      </c>
      <c r="K108" s="73">
        <f t="shared" ref="K108" si="74">IF(J108=0,0,J108/$E108*100)</f>
        <v>0</v>
      </c>
      <c r="L108" s="74">
        <f t="shared" si="69"/>
        <v>0</v>
      </c>
      <c r="M108" s="73">
        <f t="shared" ref="M108" si="75">IF(L108=0,0,L108/$E108*100)</f>
        <v>0</v>
      </c>
      <c r="N108" s="74">
        <f t="shared" ref="N108" si="76">E108-F108-H108-J108</f>
        <v>0</v>
      </c>
      <c r="O108" s="75">
        <f t="shared" ref="O108" si="77">E108*80/100</f>
        <v>0</v>
      </c>
      <c r="P108" s="75">
        <f t="shared" ref="P108" si="78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79">SUM(Q108:T108)</f>
        <v>#REF!</v>
      </c>
      <c r="V108" s="79" t="e">
        <f t="shared" ref="V108" si="80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0</v>
      </c>
      <c r="F109" s="72">
        <v>0</v>
      </c>
      <c r="G109" s="73">
        <f t="shared" si="66"/>
        <v>0</v>
      </c>
      <c r="H109" s="72">
        <v>0</v>
      </c>
      <c r="I109" s="73">
        <f t="shared" si="67"/>
        <v>0</v>
      </c>
      <c r="J109" s="72">
        <v>0</v>
      </c>
      <c r="K109" s="73">
        <f t="shared" si="68"/>
        <v>0</v>
      </c>
      <c r="L109" s="74">
        <f t="shared" si="69"/>
        <v>0</v>
      </c>
      <c r="M109" s="73">
        <f t="shared" si="70"/>
        <v>0</v>
      </c>
      <c r="N109" s="74">
        <f t="shared" si="71"/>
        <v>0</v>
      </c>
      <c r="O109" s="75">
        <f t="shared" si="72"/>
        <v>0</v>
      </c>
      <c r="P109" s="75">
        <f t="shared" si="73"/>
        <v>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56"/>
        <v>#REF!</v>
      </c>
      <c r="V109" s="79" t="e">
        <f t="shared" si="57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15687000</v>
      </c>
      <c r="F110" s="72">
        <v>0</v>
      </c>
      <c r="G110" s="73">
        <f t="shared" si="66"/>
        <v>0</v>
      </c>
      <c r="H110" s="72">
        <v>0</v>
      </c>
      <c r="I110" s="73">
        <f t="shared" si="67"/>
        <v>0</v>
      </c>
      <c r="J110" s="72">
        <v>15435000</v>
      </c>
      <c r="K110" s="73">
        <f t="shared" si="68"/>
        <v>98.393574297188763</v>
      </c>
      <c r="L110" s="74">
        <f t="shared" si="69"/>
        <v>15435000</v>
      </c>
      <c r="M110" s="73">
        <f t="shared" si="70"/>
        <v>98.393574297188763</v>
      </c>
      <c r="N110" s="74">
        <f t="shared" si="71"/>
        <v>252000</v>
      </c>
      <c r="O110" s="75">
        <f t="shared" si="72"/>
        <v>12549600</v>
      </c>
      <c r="P110" s="75">
        <f t="shared" si="73"/>
        <v>14118300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56"/>
        <v>#REF!</v>
      </c>
      <c r="V110" s="79" t="e">
        <f t="shared" si="57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66"/>
        <v>0</v>
      </c>
      <c r="H111" s="72">
        <v>0</v>
      </c>
      <c r="I111" s="73">
        <f t="shared" si="67"/>
        <v>0</v>
      </c>
      <c r="J111" s="72">
        <v>0</v>
      </c>
      <c r="K111" s="73">
        <f t="shared" ref="K111" si="81">IF(J111=0,0,J111/$E111*100)</f>
        <v>0</v>
      </c>
      <c r="L111" s="74">
        <f t="shared" si="69"/>
        <v>0</v>
      </c>
      <c r="M111" s="73">
        <f t="shared" ref="M111" si="82">IF(L111=0,0,L111/$E111*100)</f>
        <v>0</v>
      </c>
      <c r="N111" s="74">
        <f t="shared" ref="N111" si="83">E111-F111-H111-J111</f>
        <v>0</v>
      </c>
      <c r="O111" s="75">
        <f t="shared" ref="O111" si="84">E111*80/100</f>
        <v>0</v>
      </c>
      <c r="P111" s="75">
        <f t="shared" ref="P111" si="85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86">SUM(Q111:T111)</f>
        <v>#REF!</v>
      </c>
      <c r="V111" s="79" t="e">
        <f t="shared" ref="V111" si="87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0</v>
      </c>
      <c r="F112" s="72">
        <v>0</v>
      </c>
      <c r="G112" s="73">
        <f t="shared" si="66"/>
        <v>0</v>
      </c>
      <c r="H112" s="72">
        <v>0</v>
      </c>
      <c r="I112" s="73">
        <f t="shared" si="67"/>
        <v>0</v>
      </c>
      <c r="J112" s="72">
        <v>0</v>
      </c>
      <c r="K112" s="73">
        <f t="shared" si="68"/>
        <v>0</v>
      </c>
      <c r="L112" s="74">
        <f t="shared" si="69"/>
        <v>0</v>
      </c>
      <c r="M112" s="73">
        <f t="shared" si="70"/>
        <v>0</v>
      </c>
      <c r="N112" s="74">
        <f t="shared" si="71"/>
        <v>0</v>
      </c>
      <c r="O112" s="75">
        <f t="shared" si="72"/>
        <v>0</v>
      </c>
      <c r="P112" s="75">
        <f t="shared" si="73"/>
        <v>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56"/>
        <v>#REF!</v>
      </c>
      <c r="V112" s="79" t="e">
        <f t="shared" si="57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75000</v>
      </c>
      <c r="F113" s="72">
        <v>0</v>
      </c>
      <c r="G113" s="73">
        <f t="shared" si="66"/>
        <v>0</v>
      </c>
      <c r="H113" s="72">
        <v>0</v>
      </c>
      <c r="I113" s="73">
        <f t="shared" si="67"/>
        <v>0</v>
      </c>
      <c r="J113" s="72">
        <v>68656</v>
      </c>
      <c r="K113" s="73">
        <f t="shared" si="68"/>
        <v>91.541333333333327</v>
      </c>
      <c r="L113" s="74">
        <f t="shared" si="69"/>
        <v>68656</v>
      </c>
      <c r="M113" s="73">
        <f t="shared" si="70"/>
        <v>91.541333333333327</v>
      </c>
      <c r="N113" s="74">
        <f t="shared" si="71"/>
        <v>6344</v>
      </c>
      <c r="O113" s="75">
        <f t="shared" si="72"/>
        <v>60000</v>
      </c>
      <c r="P113" s="75">
        <f t="shared" si="73"/>
        <v>67500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56"/>
        <v>#REF!</v>
      </c>
      <c r="V113" s="79" t="e">
        <f t="shared" si="57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66"/>
        <v>0</v>
      </c>
      <c r="H114" s="72">
        <v>0</v>
      </c>
      <c r="I114" s="73">
        <f t="shared" si="67"/>
        <v>0</v>
      </c>
      <c r="J114" s="72">
        <v>0</v>
      </c>
      <c r="K114" s="73">
        <f t="shared" ref="K114" si="88">IF(J114=0,0,J114/$E114*100)</f>
        <v>0</v>
      </c>
      <c r="L114" s="74">
        <f t="shared" si="69"/>
        <v>0</v>
      </c>
      <c r="M114" s="73">
        <f t="shared" ref="M114" si="89">IF(L114=0,0,L114/$E114*100)</f>
        <v>0</v>
      </c>
      <c r="N114" s="74">
        <f t="shared" ref="N114" si="90">E114-F114-H114-J114</f>
        <v>0</v>
      </c>
      <c r="O114" s="75">
        <f t="shared" ref="O114" si="91">E114*80/100</f>
        <v>0</v>
      </c>
      <c r="P114" s="75">
        <f t="shared" ref="P114" si="92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93">SUM(Q114:T114)</f>
        <v>#REF!</v>
      </c>
      <c r="V114" s="79" t="e">
        <f t="shared" ref="V114" si="94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66"/>
        <v>0</v>
      </c>
      <c r="H115" s="72">
        <v>0</v>
      </c>
      <c r="I115" s="73">
        <f t="shared" si="67"/>
        <v>0</v>
      </c>
      <c r="J115" s="72">
        <v>0</v>
      </c>
      <c r="K115" s="73">
        <f t="shared" ref="K115" si="95">IF(J115=0,0,J115/$E115*100)</f>
        <v>0</v>
      </c>
      <c r="L115" s="74">
        <f t="shared" si="69"/>
        <v>0</v>
      </c>
      <c r="M115" s="73">
        <f t="shared" ref="M115" si="96">IF(L115=0,0,L115/$E115*100)</f>
        <v>0</v>
      </c>
      <c r="N115" s="74">
        <f t="shared" ref="N115" si="97">E115-F115-H115-J115</f>
        <v>0</v>
      </c>
      <c r="O115" s="75">
        <f t="shared" ref="O115" si="98">E115*80/100</f>
        <v>0</v>
      </c>
      <c r="P115" s="75">
        <f t="shared" ref="P115" si="99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00">SUM(Q115:T115)</f>
        <v>#REF!</v>
      </c>
      <c r="V115" s="79" t="e">
        <f t="shared" ref="V115" si="101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441</v>
      </c>
      <c r="D116" s="71" t="s">
        <v>230</v>
      </c>
      <c r="E116" s="72">
        <v>32000</v>
      </c>
      <c r="F116" s="72">
        <v>0</v>
      </c>
      <c r="G116" s="73">
        <f t="shared" si="66"/>
        <v>0</v>
      </c>
      <c r="H116" s="72">
        <v>0</v>
      </c>
      <c r="I116" s="73">
        <f t="shared" si="67"/>
        <v>0</v>
      </c>
      <c r="J116" s="72">
        <v>28250</v>
      </c>
      <c r="K116" s="73">
        <f t="shared" si="68"/>
        <v>88.28125</v>
      </c>
      <c r="L116" s="74">
        <f t="shared" si="69"/>
        <v>28250</v>
      </c>
      <c r="M116" s="73">
        <f t="shared" si="70"/>
        <v>88.28125</v>
      </c>
      <c r="N116" s="74">
        <f t="shared" si="71"/>
        <v>3750</v>
      </c>
      <c r="O116" s="75">
        <f t="shared" si="72"/>
        <v>25600</v>
      </c>
      <c r="P116" s="75">
        <f t="shared" si="73"/>
        <v>28800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56"/>
        <v>#REF!</v>
      </c>
      <c r="V116" s="79" t="e">
        <f t="shared" si="57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15383000</v>
      </c>
      <c r="F117" s="72">
        <v>0</v>
      </c>
      <c r="G117" s="73">
        <f t="shared" si="66"/>
        <v>0</v>
      </c>
      <c r="H117" s="72">
        <v>0</v>
      </c>
      <c r="I117" s="73">
        <f t="shared" si="67"/>
        <v>0</v>
      </c>
      <c r="J117" s="72">
        <v>15377295</v>
      </c>
      <c r="K117" s="73">
        <f t="shared" si="68"/>
        <v>99.962913605928634</v>
      </c>
      <c r="L117" s="74">
        <f t="shared" si="69"/>
        <v>15377295</v>
      </c>
      <c r="M117" s="73">
        <f t="shared" si="70"/>
        <v>99.962913605928634</v>
      </c>
      <c r="N117" s="74">
        <f t="shared" si="71"/>
        <v>5705</v>
      </c>
      <c r="O117" s="75">
        <f t="shared" si="72"/>
        <v>12306400</v>
      </c>
      <c r="P117" s="75">
        <f t="shared" si="73"/>
        <v>13844700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56"/>
        <v>#REF!</v>
      </c>
      <c r="V117" s="79" t="e">
        <f t="shared" si="57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11000</v>
      </c>
      <c r="F118" s="72">
        <v>0</v>
      </c>
      <c r="G118" s="73">
        <f t="shared" si="66"/>
        <v>0</v>
      </c>
      <c r="H118" s="72">
        <v>0</v>
      </c>
      <c r="I118" s="73">
        <f t="shared" si="67"/>
        <v>0</v>
      </c>
      <c r="J118" s="72">
        <v>11000</v>
      </c>
      <c r="K118" s="73">
        <f t="shared" si="68"/>
        <v>100</v>
      </c>
      <c r="L118" s="74">
        <f t="shared" si="69"/>
        <v>11000</v>
      </c>
      <c r="M118" s="73">
        <f t="shared" si="70"/>
        <v>100</v>
      </c>
      <c r="N118" s="74">
        <f t="shared" si="71"/>
        <v>0</v>
      </c>
      <c r="O118" s="75">
        <f t="shared" si="72"/>
        <v>8800</v>
      </c>
      <c r="P118" s="75">
        <f t="shared" si="73"/>
        <v>9900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56"/>
        <v>#REF!</v>
      </c>
      <c r="V118" s="79" t="e">
        <f t="shared" si="57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75000</v>
      </c>
      <c r="F119" s="72">
        <v>0</v>
      </c>
      <c r="G119" s="73">
        <f t="shared" si="66"/>
        <v>0</v>
      </c>
      <c r="H119" s="72">
        <v>0</v>
      </c>
      <c r="I119" s="73">
        <f t="shared" si="67"/>
        <v>0</v>
      </c>
      <c r="J119" s="72">
        <v>58957.75</v>
      </c>
      <c r="K119" s="73">
        <f t="shared" si="68"/>
        <v>78.610333333333344</v>
      </c>
      <c r="L119" s="74">
        <f t="shared" si="69"/>
        <v>58957.75</v>
      </c>
      <c r="M119" s="73">
        <f t="shared" si="70"/>
        <v>78.610333333333344</v>
      </c>
      <c r="N119" s="74">
        <f t="shared" si="71"/>
        <v>16042.25</v>
      </c>
      <c r="O119" s="75">
        <f t="shared" si="72"/>
        <v>60000</v>
      </c>
      <c r="P119" s="75">
        <f t="shared" si="73"/>
        <v>67500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56"/>
        <v>#REF!</v>
      </c>
      <c r="V119" s="79" t="e">
        <f t="shared" si="57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15500</v>
      </c>
      <c r="F120" s="72">
        <v>0</v>
      </c>
      <c r="G120" s="73">
        <f t="shared" si="66"/>
        <v>0</v>
      </c>
      <c r="H120" s="72">
        <v>0</v>
      </c>
      <c r="I120" s="73">
        <f t="shared" si="67"/>
        <v>0</v>
      </c>
      <c r="J120" s="72">
        <v>15500</v>
      </c>
      <c r="K120" s="73">
        <f t="shared" si="68"/>
        <v>100</v>
      </c>
      <c r="L120" s="74">
        <f t="shared" si="69"/>
        <v>15500</v>
      </c>
      <c r="M120" s="73">
        <f t="shared" si="70"/>
        <v>100</v>
      </c>
      <c r="N120" s="74">
        <f t="shared" si="71"/>
        <v>0</v>
      </c>
      <c r="O120" s="75">
        <f t="shared" si="72"/>
        <v>12400</v>
      </c>
      <c r="P120" s="75">
        <f t="shared" si="73"/>
        <v>13950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56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13133000</v>
      </c>
      <c r="F121" s="72">
        <v>0</v>
      </c>
      <c r="G121" s="73">
        <f t="shared" si="66"/>
        <v>0</v>
      </c>
      <c r="H121" s="72">
        <v>0</v>
      </c>
      <c r="I121" s="73">
        <f t="shared" si="67"/>
        <v>0</v>
      </c>
      <c r="J121" s="72">
        <v>13083000</v>
      </c>
      <c r="K121" s="73">
        <f t="shared" si="68"/>
        <v>99.619279677149166</v>
      </c>
      <c r="L121" s="74">
        <f t="shared" si="69"/>
        <v>13083000</v>
      </c>
      <c r="M121" s="73">
        <f t="shared" si="70"/>
        <v>99.619279677149166</v>
      </c>
      <c r="N121" s="74">
        <f t="shared" si="71"/>
        <v>50000</v>
      </c>
      <c r="O121" s="75">
        <f t="shared" si="72"/>
        <v>10506400</v>
      </c>
      <c r="P121" s="75">
        <f t="shared" si="73"/>
        <v>11819700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56"/>
        <v>#REF!</v>
      </c>
      <c r="V121" s="79" t="e">
        <f t="shared" si="57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0</v>
      </c>
      <c r="F122" s="72">
        <v>0</v>
      </c>
      <c r="G122" s="73">
        <f t="shared" si="66"/>
        <v>0</v>
      </c>
      <c r="H122" s="72">
        <v>0</v>
      </c>
      <c r="I122" s="73">
        <f t="shared" si="67"/>
        <v>0</v>
      </c>
      <c r="J122" s="72">
        <v>0</v>
      </c>
      <c r="K122" s="73">
        <f t="shared" si="68"/>
        <v>0</v>
      </c>
      <c r="L122" s="74">
        <f t="shared" si="69"/>
        <v>0</v>
      </c>
      <c r="M122" s="73">
        <f t="shared" si="70"/>
        <v>0</v>
      </c>
      <c r="N122" s="74">
        <f t="shared" si="71"/>
        <v>0</v>
      </c>
      <c r="O122" s="75">
        <f t="shared" si="72"/>
        <v>0</v>
      </c>
      <c r="P122" s="75">
        <f t="shared" si="73"/>
        <v>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56"/>
        <v>#REF!</v>
      </c>
      <c r="V122" s="79" t="e">
        <f t="shared" si="57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9923263</v>
      </c>
      <c r="F123" s="72">
        <v>0</v>
      </c>
      <c r="G123" s="73">
        <f t="shared" si="66"/>
        <v>0</v>
      </c>
      <c r="H123" s="72">
        <v>0</v>
      </c>
      <c r="I123" s="73">
        <f t="shared" si="67"/>
        <v>0</v>
      </c>
      <c r="J123" s="72">
        <v>6762000</v>
      </c>
      <c r="K123" s="73">
        <f t="shared" si="68"/>
        <v>68.142908234922331</v>
      </c>
      <c r="L123" s="74">
        <f t="shared" si="69"/>
        <v>6762000</v>
      </c>
      <c r="M123" s="73">
        <f t="shared" si="70"/>
        <v>68.142908234922331</v>
      </c>
      <c r="N123" s="74">
        <f t="shared" si="71"/>
        <v>3161263</v>
      </c>
      <c r="O123" s="75">
        <f t="shared" si="72"/>
        <v>7938610.4000000004</v>
      </c>
      <c r="P123" s="75">
        <f t="shared" si="73"/>
        <v>8930936.6999999993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56"/>
        <v>#REF!</v>
      </c>
      <c r="V123" s="79" t="e">
        <f t="shared" si="57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66"/>
        <v>0</v>
      </c>
      <c r="H124" s="72">
        <v>0</v>
      </c>
      <c r="I124" s="73">
        <f t="shared" si="67"/>
        <v>0</v>
      </c>
      <c r="J124" s="72">
        <v>0</v>
      </c>
      <c r="K124" s="73">
        <f t="shared" ref="K124" si="102">IF(J124=0,0,J124/$E124*100)</f>
        <v>0</v>
      </c>
      <c r="L124" s="74">
        <f t="shared" si="69"/>
        <v>0</v>
      </c>
      <c r="M124" s="73">
        <f t="shared" ref="M124" si="103">IF(L124=0,0,L124/$E124*100)</f>
        <v>0</v>
      </c>
      <c r="N124" s="74">
        <f t="shared" ref="N124" si="104">E124-F124-H124-J124</f>
        <v>0</v>
      </c>
      <c r="O124" s="75">
        <f t="shared" ref="O124" si="105">E124*80/100</f>
        <v>0</v>
      </c>
      <c r="P124" s="75">
        <f t="shared" ref="P124" si="106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07">SUM(Q124:T124)</f>
        <v>#REF!</v>
      </c>
      <c r="V124" s="79" t="e">
        <f t="shared" ref="V124" si="108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339000</v>
      </c>
      <c r="F125" s="72">
        <v>0</v>
      </c>
      <c r="G125" s="73">
        <f t="shared" si="66"/>
        <v>0</v>
      </c>
      <c r="H125" s="72">
        <v>0</v>
      </c>
      <c r="I125" s="73">
        <f t="shared" si="67"/>
        <v>0</v>
      </c>
      <c r="J125" s="72">
        <v>241900</v>
      </c>
      <c r="K125" s="73">
        <f t="shared" si="68"/>
        <v>71.356932153392322</v>
      </c>
      <c r="L125" s="74">
        <f t="shared" si="69"/>
        <v>241900</v>
      </c>
      <c r="M125" s="73">
        <f t="shared" si="70"/>
        <v>71.356932153392322</v>
      </c>
      <c r="N125" s="74">
        <f t="shared" si="71"/>
        <v>97100</v>
      </c>
      <c r="O125" s="75">
        <f t="shared" si="72"/>
        <v>271200</v>
      </c>
      <c r="P125" s="75">
        <f t="shared" si="73"/>
        <v>305100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56"/>
        <v>#REF!</v>
      </c>
      <c r="V125" s="79" t="e">
        <f t="shared" si="57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95000</v>
      </c>
      <c r="F126" s="72">
        <v>0</v>
      </c>
      <c r="G126" s="73">
        <f t="shared" si="66"/>
        <v>0</v>
      </c>
      <c r="H126" s="72">
        <v>0</v>
      </c>
      <c r="I126" s="73">
        <f t="shared" si="67"/>
        <v>0</v>
      </c>
      <c r="J126" s="72">
        <v>0</v>
      </c>
      <c r="K126" s="73">
        <f t="shared" si="68"/>
        <v>0</v>
      </c>
      <c r="L126" s="74">
        <f t="shared" si="69"/>
        <v>0</v>
      </c>
      <c r="M126" s="73">
        <f t="shared" si="70"/>
        <v>0</v>
      </c>
      <c r="N126" s="74">
        <f t="shared" si="71"/>
        <v>95000</v>
      </c>
      <c r="O126" s="75">
        <f t="shared" si="72"/>
        <v>76000</v>
      </c>
      <c r="P126" s="75">
        <f t="shared" si="73"/>
        <v>85500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56"/>
        <v>#REF!</v>
      </c>
      <c r="V126" s="79" t="e">
        <f t="shared" si="57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66"/>
        <v>0</v>
      </c>
      <c r="H127" s="72">
        <v>0</v>
      </c>
      <c r="I127" s="73">
        <f t="shared" si="67"/>
        <v>0</v>
      </c>
      <c r="J127" s="72">
        <v>0</v>
      </c>
      <c r="K127" s="73">
        <f t="shared" ref="K127:K128" si="109">IF(J127=0,0,J127/$E127*100)</f>
        <v>0</v>
      </c>
      <c r="L127" s="74">
        <f t="shared" si="69"/>
        <v>0</v>
      </c>
      <c r="M127" s="73">
        <f t="shared" ref="M127:M128" si="110">IF(L127=0,0,L127/$E127*100)</f>
        <v>0</v>
      </c>
      <c r="N127" s="74">
        <f t="shared" ref="N127:N128" si="111">E127-F127-H127-J127</f>
        <v>0</v>
      </c>
      <c r="O127" s="75">
        <f t="shared" ref="O127:O128" si="112">E127*80/100</f>
        <v>0</v>
      </c>
      <c r="P127" s="75">
        <f t="shared" ref="P127:P128" si="113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14">SUM(Q127:T127)</f>
        <v>#REF!</v>
      </c>
      <c r="V127" s="79" t="e">
        <f t="shared" ref="V127:V128" si="115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16">IF(F128=0,0,F128/$E128*100)</f>
        <v>0</v>
      </c>
      <c r="H128" s="72">
        <v>0</v>
      </c>
      <c r="I128" s="73">
        <f t="shared" ref="I128" si="117">IF(H128=0,0,H128/$E128*100)</f>
        <v>0</v>
      </c>
      <c r="J128" s="72">
        <v>0</v>
      </c>
      <c r="K128" s="73">
        <f t="shared" si="109"/>
        <v>0</v>
      </c>
      <c r="L128" s="74">
        <f t="shared" si="69"/>
        <v>0</v>
      </c>
      <c r="M128" s="73">
        <f t="shared" si="110"/>
        <v>0</v>
      </c>
      <c r="N128" s="74">
        <f t="shared" si="111"/>
        <v>0</v>
      </c>
      <c r="O128" s="75">
        <f t="shared" si="112"/>
        <v>0</v>
      </c>
      <c r="P128" s="75">
        <f t="shared" si="113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18">SUM(Q128:T128)</f>
        <v>#REF!</v>
      </c>
      <c r="V128" s="79" t="e">
        <f t="shared" si="115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1500000</v>
      </c>
      <c r="F129" s="72">
        <v>0</v>
      </c>
      <c r="G129" s="73">
        <f t="shared" si="66"/>
        <v>0</v>
      </c>
      <c r="H129" s="72">
        <v>0</v>
      </c>
      <c r="I129" s="73">
        <f t="shared" si="67"/>
        <v>0</v>
      </c>
      <c r="J129" s="72">
        <v>0</v>
      </c>
      <c r="K129" s="73">
        <f t="shared" si="68"/>
        <v>0</v>
      </c>
      <c r="L129" s="74">
        <f t="shared" si="69"/>
        <v>0</v>
      </c>
      <c r="M129" s="73">
        <f t="shared" si="70"/>
        <v>0</v>
      </c>
      <c r="N129" s="74">
        <f t="shared" si="71"/>
        <v>1500000</v>
      </c>
      <c r="O129" s="75">
        <f t="shared" si="72"/>
        <v>1200000</v>
      </c>
      <c r="P129" s="75">
        <f t="shared" si="73"/>
        <v>1350000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56"/>
        <v>#REF!</v>
      </c>
      <c r="V129" s="79" t="e">
        <f t="shared" si="57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59787500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59164150</v>
      </c>
      <c r="K130" s="65">
        <f>IF(J130=0,0,J130/$E130*100)</f>
        <v>98.957390758937905</v>
      </c>
      <c r="L130" s="64">
        <f>SUM(L131:L142)</f>
        <v>59164150</v>
      </c>
      <c r="M130" s="65">
        <f>IF(L130=0,0,L130/$E130*100)</f>
        <v>98.957390758937905</v>
      </c>
      <c r="N130" s="64">
        <f>SUM(N131:N142)</f>
        <v>623350</v>
      </c>
      <c r="O130" s="66">
        <f>E130*80/100</f>
        <v>47830000</v>
      </c>
      <c r="P130" s="66">
        <f>E130*90/100</f>
        <v>53808750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125500</v>
      </c>
      <c r="F131" s="72">
        <v>0</v>
      </c>
      <c r="G131" s="73">
        <f t="shared" ref="G131:G142" si="119">IF(F131=0,0,F131/$E131*100)</f>
        <v>0</v>
      </c>
      <c r="H131" s="72">
        <v>0</v>
      </c>
      <c r="I131" s="73">
        <f t="shared" ref="I131:I142" si="120">IF(H131=0,0,H131/$E131*100)</f>
        <v>0</v>
      </c>
      <c r="J131" s="72">
        <v>95650</v>
      </c>
      <c r="K131" s="73">
        <f t="shared" ref="K131:K142" si="121">IF(J131=0,0,J131/$E131*100)</f>
        <v>76.215139442231077</v>
      </c>
      <c r="L131" s="74">
        <f t="shared" ref="L131:L142" si="122">F131+H131+J131</f>
        <v>95650</v>
      </c>
      <c r="M131" s="73">
        <f t="shared" ref="M131:M142" si="123">IF(L131=0,0,L131/$E131*100)</f>
        <v>76.215139442231077</v>
      </c>
      <c r="N131" s="74">
        <f t="shared" ref="N131:N142" si="124">E131-F131-H131-J131</f>
        <v>29850</v>
      </c>
      <c r="O131" s="75">
        <f t="shared" ref="O131:O142" si="125">E131*80/100</f>
        <v>100400</v>
      </c>
      <c r="P131" s="75">
        <f t="shared" ref="P131:P142" si="126">E131*90/100</f>
        <v>112950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27">SUM(Q131:T131)</f>
        <v>#REF!</v>
      </c>
      <c r="V131" s="79" t="e">
        <f t="shared" ref="V131:V200" si="128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18905000</v>
      </c>
      <c r="F132" s="72">
        <v>0</v>
      </c>
      <c r="G132" s="73">
        <f t="shared" si="119"/>
        <v>0</v>
      </c>
      <c r="H132" s="72">
        <v>0</v>
      </c>
      <c r="I132" s="73">
        <f t="shared" si="120"/>
        <v>0</v>
      </c>
      <c r="J132" s="72">
        <v>18532000</v>
      </c>
      <c r="K132" s="73">
        <f t="shared" si="121"/>
        <v>98.026976990214237</v>
      </c>
      <c r="L132" s="74">
        <f t="shared" si="122"/>
        <v>18532000</v>
      </c>
      <c r="M132" s="73">
        <f t="shared" si="123"/>
        <v>98.026976990214237</v>
      </c>
      <c r="N132" s="74">
        <f t="shared" si="124"/>
        <v>373000</v>
      </c>
      <c r="O132" s="75">
        <f t="shared" si="125"/>
        <v>15124000</v>
      </c>
      <c r="P132" s="75">
        <f t="shared" si="126"/>
        <v>17014500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27"/>
        <v>#REF!</v>
      </c>
      <c r="V132" s="79" t="e">
        <f t="shared" si="128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19"/>
        <v>0</v>
      </c>
      <c r="H133" s="72">
        <v>0</v>
      </c>
      <c r="I133" s="73">
        <f t="shared" si="120"/>
        <v>0</v>
      </c>
      <c r="J133" s="72">
        <v>0</v>
      </c>
      <c r="K133" s="73">
        <f t="shared" si="121"/>
        <v>0</v>
      </c>
      <c r="L133" s="74">
        <f t="shared" si="122"/>
        <v>0</v>
      </c>
      <c r="M133" s="73">
        <f t="shared" si="123"/>
        <v>0</v>
      </c>
      <c r="N133" s="74">
        <f t="shared" si="124"/>
        <v>0</v>
      </c>
      <c r="O133" s="75">
        <f t="shared" si="125"/>
        <v>0</v>
      </c>
      <c r="P133" s="75">
        <f t="shared" si="126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27"/>
        <v>#REF!</v>
      </c>
      <c r="V133" s="79" t="e">
        <f t="shared" si="128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19"/>
        <v>0</v>
      </c>
      <c r="H134" s="72">
        <v>0</v>
      </c>
      <c r="I134" s="73">
        <f t="shared" si="120"/>
        <v>0</v>
      </c>
      <c r="J134" s="72">
        <v>0</v>
      </c>
      <c r="K134" s="73">
        <f t="shared" ref="K134" si="129">IF(J134=0,0,J134/$E134*100)</f>
        <v>0</v>
      </c>
      <c r="L134" s="74">
        <f t="shared" si="122"/>
        <v>0</v>
      </c>
      <c r="M134" s="73">
        <f t="shared" ref="M134" si="130">IF(L134=0,0,L134/$E134*100)</f>
        <v>0</v>
      </c>
      <c r="N134" s="74">
        <f t="shared" ref="N134" si="131">E134-F134-H134-J134</f>
        <v>0</v>
      </c>
      <c r="O134" s="75">
        <f t="shared" ref="O134" si="132">E134*80/100</f>
        <v>0</v>
      </c>
      <c r="P134" s="75">
        <f t="shared" ref="P134" si="133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34">SUM(Q134:T134)</f>
        <v>#REF!</v>
      </c>
      <c r="V134" s="79" t="e">
        <f t="shared" ref="V134" si="135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125500</v>
      </c>
      <c r="F135" s="72">
        <v>0</v>
      </c>
      <c r="G135" s="73">
        <f t="shared" si="119"/>
        <v>0</v>
      </c>
      <c r="H135" s="72">
        <v>0</v>
      </c>
      <c r="I135" s="73">
        <f t="shared" si="120"/>
        <v>0</v>
      </c>
      <c r="J135" s="72">
        <v>125500</v>
      </c>
      <c r="K135" s="73">
        <f t="shared" si="121"/>
        <v>100</v>
      </c>
      <c r="L135" s="74">
        <f t="shared" si="122"/>
        <v>125500</v>
      </c>
      <c r="M135" s="73">
        <f t="shared" si="123"/>
        <v>100</v>
      </c>
      <c r="N135" s="74">
        <f t="shared" si="124"/>
        <v>0</v>
      </c>
      <c r="O135" s="75">
        <f t="shared" si="125"/>
        <v>100400</v>
      </c>
      <c r="P135" s="75">
        <f t="shared" si="126"/>
        <v>112950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27"/>
        <v>#REF!</v>
      </c>
      <c r="V135" s="79" t="e">
        <f t="shared" si="128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11247000</v>
      </c>
      <c r="F136" s="72">
        <v>0</v>
      </c>
      <c r="G136" s="73">
        <f t="shared" si="119"/>
        <v>0</v>
      </c>
      <c r="H136" s="72">
        <v>0</v>
      </c>
      <c r="I136" s="73">
        <f t="shared" si="120"/>
        <v>0</v>
      </c>
      <c r="J136" s="72">
        <v>11172000</v>
      </c>
      <c r="K136" s="73">
        <f t="shared" si="121"/>
        <v>99.333155508135505</v>
      </c>
      <c r="L136" s="74">
        <f t="shared" si="122"/>
        <v>11172000</v>
      </c>
      <c r="M136" s="73">
        <f t="shared" si="123"/>
        <v>99.333155508135505</v>
      </c>
      <c r="N136" s="74">
        <f t="shared" si="124"/>
        <v>75000</v>
      </c>
      <c r="O136" s="75">
        <f t="shared" si="125"/>
        <v>8997600</v>
      </c>
      <c r="P136" s="75">
        <f t="shared" si="126"/>
        <v>10122300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27"/>
        <v>#REF!</v>
      </c>
      <c r="V136" s="79" t="e">
        <f t="shared" si="128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110000</v>
      </c>
      <c r="F137" s="72">
        <v>0</v>
      </c>
      <c r="G137" s="73">
        <f t="shared" si="119"/>
        <v>0</v>
      </c>
      <c r="H137" s="72">
        <v>0</v>
      </c>
      <c r="I137" s="73">
        <f t="shared" si="120"/>
        <v>0</v>
      </c>
      <c r="J137" s="72">
        <v>109500</v>
      </c>
      <c r="K137" s="73">
        <f t="shared" si="121"/>
        <v>99.545454545454547</v>
      </c>
      <c r="L137" s="74">
        <f t="shared" si="122"/>
        <v>109500</v>
      </c>
      <c r="M137" s="73">
        <f t="shared" si="123"/>
        <v>99.545454545454547</v>
      </c>
      <c r="N137" s="74">
        <f t="shared" si="124"/>
        <v>500</v>
      </c>
      <c r="O137" s="75">
        <f t="shared" si="125"/>
        <v>88000</v>
      </c>
      <c r="P137" s="75">
        <f t="shared" si="126"/>
        <v>99000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27"/>
        <v>#REF!</v>
      </c>
      <c r="V137" s="79" t="e">
        <f t="shared" si="128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14040000</v>
      </c>
      <c r="F138" s="72">
        <v>0</v>
      </c>
      <c r="G138" s="73">
        <f t="shared" si="119"/>
        <v>0</v>
      </c>
      <c r="H138" s="72">
        <v>0</v>
      </c>
      <c r="I138" s="73">
        <f t="shared" si="120"/>
        <v>0</v>
      </c>
      <c r="J138" s="72">
        <v>14040000</v>
      </c>
      <c r="K138" s="73">
        <f t="shared" si="121"/>
        <v>100</v>
      </c>
      <c r="L138" s="74">
        <f t="shared" si="122"/>
        <v>14040000</v>
      </c>
      <c r="M138" s="73">
        <f t="shared" si="123"/>
        <v>100</v>
      </c>
      <c r="N138" s="74">
        <f t="shared" si="124"/>
        <v>0</v>
      </c>
      <c r="O138" s="75">
        <f t="shared" si="125"/>
        <v>11232000</v>
      </c>
      <c r="P138" s="75">
        <f t="shared" si="126"/>
        <v>12636000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27"/>
        <v>#REF!</v>
      </c>
      <c r="V138" s="79" t="e">
        <f t="shared" si="128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115500</v>
      </c>
      <c r="F139" s="72">
        <v>0</v>
      </c>
      <c r="G139" s="73">
        <f t="shared" si="119"/>
        <v>0</v>
      </c>
      <c r="H139" s="72">
        <v>0</v>
      </c>
      <c r="I139" s="73">
        <f t="shared" si="120"/>
        <v>0</v>
      </c>
      <c r="J139" s="72">
        <v>65500</v>
      </c>
      <c r="K139" s="73">
        <f t="shared" si="121"/>
        <v>56.709956709956714</v>
      </c>
      <c r="L139" s="74">
        <f t="shared" si="122"/>
        <v>65500</v>
      </c>
      <c r="M139" s="73">
        <f t="shared" si="123"/>
        <v>56.709956709956714</v>
      </c>
      <c r="N139" s="74">
        <f t="shared" si="124"/>
        <v>50000</v>
      </c>
      <c r="O139" s="75">
        <f t="shared" si="125"/>
        <v>92400</v>
      </c>
      <c r="P139" s="75">
        <f t="shared" si="126"/>
        <v>103950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27"/>
        <v>#REF!</v>
      </c>
      <c r="V139" s="79" t="e">
        <f t="shared" si="128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13619000</v>
      </c>
      <c r="F140" s="72">
        <v>0</v>
      </c>
      <c r="G140" s="73">
        <f t="shared" si="119"/>
        <v>0</v>
      </c>
      <c r="H140" s="72">
        <v>0</v>
      </c>
      <c r="I140" s="73">
        <f t="shared" si="120"/>
        <v>0</v>
      </c>
      <c r="J140" s="72">
        <v>13524000</v>
      </c>
      <c r="K140" s="73">
        <f t="shared" si="121"/>
        <v>99.302445113444449</v>
      </c>
      <c r="L140" s="74">
        <f t="shared" si="122"/>
        <v>13524000</v>
      </c>
      <c r="M140" s="73">
        <f t="shared" si="123"/>
        <v>99.302445113444449</v>
      </c>
      <c r="N140" s="74">
        <f t="shared" si="124"/>
        <v>95000</v>
      </c>
      <c r="O140" s="75">
        <f t="shared" si="125"/>
        <v>10895200</v>
      </c>
      <c r="P140" s="75">
        <f t="shared" si="126"/>
        <v>12257100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27"/>
        <v>#REF!</v>
      </c>
      <c r="V140" s="79" t="e">
        <f t="shared" si="128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19"/>
        <v>0</v>
      </c>
      <c r="H141" s="72">
        <v>0</v>
      </c>
      <c r="I141" s="73">
        <f t="shared" si="120"/>
        <v>0</v>
      </c>
      <c r="J141" s="72">
        <v>0</v>
      </c>
      <c r="K141" s="73">
        <f t="shared" si="121"/>
        <v>0</v>
      </c>
      <c r="L141" s="74">
        <f t="shared" si="122"/>
        <v>0</v>
      </c>
      <c r="M141" s="73">
        <f t="shared" si="123"/>
        <v>0</v>
      </c>
      <c r="N141" s="74">
        <f t="shared" si="124"/>
        <v>0</v>
      </c>
      <c r="O141" s="75">
        <f t="shared" si="125"/>
        <v>0</v>
      </c>
      <c r="P141" s="75">
        <f t="shared" si="126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27"/>
        <v>#REF!</v>
      </c>
      <c r="V141" s="79" t="e">
        <f t="shared" si="128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1500000</v>
      </c>
      <c r="F142" s="72">
        <v>0</v>
      </c>
      <c r="G142" s="73">
        <f t="shared" si="119"/>
        <v>0</v>
      </c>
      <c r="H142" s="72">
        <v>0</v>
      </c>
      <c r="I142" s="73">
        <f t="shared" si="120"/>
        <v>0</v>
      </c>
      <c r="J142" s="72">
        <v>1500000</v>
      </c>
      <c r="K142" s="73">
        <f t="shared" si="121"/>
        <v>100</v>
      </c>
      <c r="L142" s="74">
        <f t="shared" si="122"/>
        <v>1500000</v>
      </c>
      <c r="M142" s="73">
        <f t="shared" si="123"/>
        <v>100</v>
      </c>
      <c r="N142" s="74">
        <f t="shared" si="124"/>
        <v>0</v>
      </c>
      <c r="O142" s="75">
        <f t="shared" si="125"/>
        <v>1200000</v>
      </c>
      <c r="P142" s="75">
        <f t="shared" si="126"/>
        <v>1350000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27"/>
        <v>#REF!</v>
      </c>
      <c r="V142" s="79" t="e">
        <f t="shared" si="128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16456250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13745606</v>
      </c>
      <c r="K143" s="65">
        <f>IF(J143=0,0,J143/$E143*100)</f>
        <v>83.52817926319787</v>
      </c>
      <c r="L143" s="64">
        <f>SUM(L144:L162)</f>
        <v>13745606</v>
      </c>
      <c r="M143" s="65">
        <f>IF(L143=0,0,L143/$E143*100)</f>
        <v>83.52817926319787</v>
      </c>
      <c r="N143" s="64">
        <f>SUM(N144:N162)</f>
        <v>2710644</v>
      </c>
      <c r="O143" s="66">
        <f>E143*80/100</f>
        <v>13165000</v>
      </c>
      <c r="P143" s="66">
        <f>E143*90/100</f>
        <v>14810625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125500</v>
      </c>
      <c r="F144" s="72">
        <v>0</v>
      </c>
      <c r="G144" s="73">
        <f t="shared" ref="G144:G162" si="136">IF(F144=0,0,F144/$E144*100)</f>
        <v>0</v>
      </c>
      <c r="H144" s="72">
        <v>0</v>
      </c>
      <c r="I144" s="73">
        <f t="shared" ref="I144:I162" si="137">IF(H144=0,0,H144/$E144*100)</f>
        <v>0</v>
      </c>
      <c r="J144" s="72">
        <v>125500</v>
      </c>
      <c r="K144" s="73">
        <f t="shared" ref="K144:K162" si="138">IF(J144=0,0,J144/$E144*100)</f>
        <v>100</v>
      </c>
      <c r="L144" s="74">
        <f t="shared" ref="L144:L162" si="139">F144+H144+J144</f>
        <v>125500</v>
      </c>
      <c r="M144" s="73">
        <f t="shared" ref="M144:M162" si="140">IF(L144=0,0,L144/$E144*100)</f>
        <v>100</v>
      </c>
      <c r="N144" s="74">
        <f t="shared" ref="N144:N162" si="141">E144-F144-H144-J144</f>
        <v>0</v>
      </c>
      <c r="O144" s="75">
        <f t="shared" ref="O144:O162" si="142">E144*80/100</f>
        <v>100400</v>
      </c>
      <c r="P144" s="75">
        <f t="shared" ref="P144:P162" si="143">E144*90/100</f>
        <v>112950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27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95000</v>
      </c>
      <c r="F145" s="72">
        <v>0</v>
      </c>
      <c r="G145" s="73">
        <f t="shared" si="136"/>
        <v>0</v>
      </c>
      <c r="H145" s="72">
        <v>0</v>
      </c>
      <c r="I145" s="73">
        <f t="shared" si="137"/>
        <v>0</v>
      </c>
      <c r="J145" s="72">
        <v>0</v>
      </c>
      <c r="K145" s="73">
        <f t="shared" si="138"/>
        <v>0</v>
      </c>
      <c r="L145" s="74">
        <f t="shared" si="139"/>
        <v>0</v>
      </c>
      <c r="M145" s="73">
        <f t="shared" si="140"/>
        <v>0</v>
      </c>
      <c r="N145" s="74">
        <f t="shared" si="141"/>
        <v>95000</v>
      </c>
      <c r="O145" s="75">
        <f t="shared" si="142"/>
        <v>76000</v>
      </c>
      <c r="P145" s="75">
        <f t="shared" si="143"/>
        <v>85500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27"/>
        <v>#REF!</v>
      </c>
      <c r="V145" s="79" t="e">
        <f t="shared" si="128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169000</v>
      </c>
      <c r="F146" s="72">
        <v>0</v>
      </c>
      <c r="G146" s="73">
        <f t="shared" si="136"/>
        <v>0</v>
      </c>
      <c r="H146" s="72">
        <v>0</v>
      </c>
      <c r="I146" s="73">
        <f t="shared" si="137"/>
        <v>0</v>
      </c>
      <c r="J146" s="72">
        <v>48000</v>
      </c>
      <c r="K146" s="73">
        <f t="shared" si="138"/>
        <v>28.402366863905325</v>
      </c>
      <c r="L146" s="74">
        <f t="shared" si="139"/>
        <v>48000</v>
      </c>
      <c r="M146" s="73">
        <f t="shared" si="140"/>
        <v>28.402366863905325</v>
      </c>
      <c r="N146" s="74">
        <f t="shared" si="141"/>
        <v>121000</v>
      </c>
      <c r="O146" s="75">
        <f t="shared" si="142"/>
        <v>135200</v>
      </c>
      <c r="P146" s="75">
        <f t="shared" si="143"/>
        <v>152100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27"/>
        <v>#REF!</v>
      </c>
      <c r="V146" s="79" t="e">
        <f t="shared" si="128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13079900</v>
      </c>
      <c r="F147" s="72">
        <v>0</v>
      </c>
      <c r="G147" s="73">
        <f t="shared" si="136"/>
        <v>0</v>
      </c>
      <c r="H147" s="72">
        <v>0</v>
      </c>
      <c r="I147" s="73">
        <f t="shared" si="137"/>
        <v>0</v>
      </c>
      <c r="J147" s="72">
        <v>12936000</v>
      </c>
      <c r="K147" s="73">
        <f t="shared" si="138"/>
        <v>98.899838683781979</v>
      </c>
      <c r="L147" s="74">
        <f t="shared" si="139"/>
        <v>12936000</v>
      </c>
      <c r="M147" s="73">
        <f t="shared" si="140"/>
        <v>98.899838683781979</v>
      </c>
      <c r="N147" s="74">
        <f t="shared" si="141"/>
        <v>143900</v>
      </c>
      <c r="O147" s="75">
        <f t="shared" si="142"/>
        <v>10463920</v>
      </c>
      <c r="P147" s="75">
        <f t="shared" si="143"/>
        <v>11771910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27"/>
        <v>#REF!</v>
      </c>
      <c r="V147" s="79" t="e">
        <f t="shared" si="128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136"/>
        <v>0</v>
      </c>
      <c r="H148" s="72">
        <v>0</v>
      </c>
      <c r="I148" s="73">
        <f t="shared" si="137"/>
        <v>0</v>
      </c>
      <c r="J148" s="72">
        <v>0</v>
      </c>
      <c r="K148" s="73">
        <f t="shared" ref="K148" si="144">IF(J148=0,0,J148/$E148*100)</f>
        <v>0</v>
      </c>
      <c r="L148" s="74">
        <f t="shared" si="139"/>
        <v>0</v>
      </c>
      <c r="M148" s="73">
        <f t="shared" ref="M148" si="145">IF(L148=0,0,L148/$E148*100)</f>
        <v>0</v>
      </c>
      <c r="N148" s="74">
        <f t="shared" ref="N148" si="146">E148-F148-H148-J148</f>
        <v>0</v>
      </c>
      <c r="O148" s="75">
        <f t="shared" ref="O148" si="147">E148*80/100</f>
        <v>0</v>
      </c>
      <c r="P148" s="75">
        <f t="shared" ref="P148" si="148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49">SUM(Q148:T148)</f>
        <v>#REF!</v>
      </c>
      <c r="V148" s="79" t="e">
        <f t="shared" ref="V148" si="150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190350</v>
      </c>
      <c r="F149" s="72">
        <v>0</v>
      </c>
      <c r="G149" s="73">
        <f t="shared" si="136"/>
        <v>0</v>
      </c>
      <c r="H149" s="72">
        <v>0</v>
      </c>
      <c r="I149" s="73">
        <f t="shared" si="137"/>
        <v>0</v>
      </c>
      <c r="J149" s="72">
        <v>56450</v>
      </c>
      <c r="K149" s="73">
        <f t="shared" si="138"/>
        <v>29.655897031783557</v>
      </c>
      <c r="L149" s="74">
        <f t="shared" si="139"/>
        <v>56450</v>
      </c>
      <c r="M149" s="73">
        <f t="shared" si="140"/>
        <v>29.655897031783557</v>
      </c>
      <c r="N149" s="74">
        <f t="shared" si="141"/>
        <v>133900</v>
      </c>
      <c r="O149" s="75">
        <f t="shared" si="142"/>
        <v>152280</v>
      </c>
      <c r="P149" s="75">
        <f t="shared" si="143"/>
        <v>171315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27"/>
        <v>#REF!</v>
      </c>
      <c r="V149" s="79" t="e">
        <f t="shared" si="128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95000</v>
      </c>
      <c r="F150" s="72">
        <v>0</v>
      </c>
      <c r="G150" s="73">
        <f t="shared" si="136"/>
        <v>0</v>
      </c>
      <c r="H150" s="72">
        <v>0</v>
      </c>
      <c r="I150" s="73">
        <f t="shared" si="137"/>
        <v>0</v>
      </c>
      <c r="J150" s="72">
        <v>80656</v>
      </c>
      <c r="K150" s="73">
        <f t="shared" si="138"/>
        <v>84.901052631578949</v>
      </c>
      <c r="L150" s="74">
        <f t="shared" si="139"/>
        <v>80656</v>
      </c>
      <c r="M150" s="73">
        <f t="shared" si="140"/>
        <v>84.901052631578949</v>
      </c>
      <c r="N150" s="74">
        <f t="shared" si="141"/>
        <v>14344</v>
      </c>
      <c r="O150" s="75">
        <f t="shared" si="142"/>
        <v>76000</v>
      </c>
      <c r="P150" s="75">
        <f t="shared" si="143"/>
        <v>85500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27"/>
        <v>#REF!</v>
      </c>
      <c r="V150" s="79" t="e">
        <f t="shared" si="128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125500</v>
      </c>
      <c r="F151" s="72">
        <v>0</v>
      </c>
      <c r="G151" s="73">
        <f t="shared" si="136"/>
        <v>0</v>
      </c>
      <c r="H151" s="72">
        <v>0</v>
      </c>
      <c r="I151" s="73">
        <f t="shared" si="137"/>
        <v>0</v>
      </c>
      <c r="J151" s="72">
        <v>0</v>
      </c>
      <c r="K151" s="73">
        <f t="shared" si="138"/>
        <v>0</v>
      </c>
      <c r="L151" s="74">
        <f t="shared" si="139"/>
        <v>0</v>
      </c>
      <c r="M151" s="73">
        <f t="shared" si="140"/>
        <v>0</v>
      </c>
      <c r="N151" s="74">
        <f t="shared" si="141"/>
        <v>125500</v>
      </c>
      <c r="O151" s="75">
        <f t="shared" si="142"/>
        <v>100400</v>
      </c>
      <c r="P151" s="75">
        <f t="shared" si="143"/>
        <v>112950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27"/>
        <v>#REF!</v>
      </c>
      <c r="V151" s="79" t="e">
        <f t="shared" si="128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95000</v>
      </c>
      <c r="F152" s="72">
        <v>0</v>
      </c>
      <c r="G152" s="73">
        <f t="shared" si="136"/>
        <v>0</v>
      </c>
      <c r="H152" s="72">
        <v>0</v>
      </c>
      <c r="I152" s="73">
        <f t="shared" si="137"/>
        <v>0</v>
      </c>
      <c r="J152" s="72">
        <v>0</v>
      </c>
      <c r="K152" s="73">
        <f t="shared" si="138"/>
        <v>0</v>
      </c>
      <c r="L152" s="74">
        <f t="shared" si="139"/>
        <v>0</v>
      </c>
      <c r="M152" s="73">
        <f t="shared" si="140"/>
        <v>0</v>
      </c>
      <c r="N152" s="74">
        <f t="shared" si="141"/>
        <v>95000</v>
      </c>
      <c r="O152" s="75">
        <f t="shared" si="142"/>
        <v>76000</v>
      </c>
      <c r="P152" s="75">
        <f t="shared" si="143"/>
        <v>85500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27"/>
        <v>#REF!</v>
      </c>
      <c r="V152" s="79" t="e">
        <f t="shared" si="128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391000</v>
      </c>
      <c r="F153" s="72">
        <v>0</v>
      </c>
      <c r="G153" s="73">
        <f t="shared" si="136"/>
        <v>0</v>
      </c>
      <c r="H153" s="72">
        <v>0</v>
      </c>
      <c r="I153" s="73">
        <f t="shared" si="137"/>
        <v>0</v>
      </c>
      <c r="J153" s="72">
        <v>391000</v>
      </c>
      <c r="K153" s="73">
        <f t="shared" si="138"/>
        <v>100</v>
      </c>
      <c r="L153" s="74">
        <f t="shared" si="139"/>
        <v>391000</v>
      </c>
      <c r="M153" s="73">
        <f t="shared" si="140"/>
        <v>100</v>
      </c>
      <c r="N153" s="74">
        <f t="shared" si="141"/>
        <v>0</v>
      </c>
      <c r="O153" s="75">
        <f t="shared" si="142"/>
        <v>312800</v>
      </c>
      <c r="P153" s="75">
        <f t="shared" si="143"/>
        <v>351900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27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95000</v>
      </c>
      <c r="F154" s="72">
        <v>0</v>
      </c>
      <c r="G154" s="73">
        <f t="shared" si="136"/>
        <v>0</v>
      </c>
      <c r="H154" s="72">
        <v>0</v>
      </c>
      <c r="I154" s="73">
        <f t="shared" si="137"/>
        <v>0</v>
      </c>
      <c r="J154" s="72">
        <v>0</v>
      </c>
      <c r="K154" s="73">
        <f t="shared" si="138"/>
        <v>0</v>
      </c>
      <c r="L154" s="74">
        <f t="shared" si="139"/>
        <v>0</v>
      </c>
      <c r="M154" s="73">
        <f t="shared" si="140"/>
        <v>0</v>
      </c>
      <c r="N154" s="74">
        <f t="shared" si="141"/>
        <v>95000</v>
      </c>
      <c r="O154" s="75">
        <f t="shared" si="142"/>
        <v>76000</v>
      </c>
      <c r="P154" s="75">
        <f t="shared" si="143"/>
        <v>85500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27"/>
        <v>#REF!</v>
      </c>
      <c r="V154" s="79" t="e">
        <f t="shared" si="128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136"/>
        <v>0</v>
      </c>
      <c r="H155" s="72">
        <v>0</v>
      </c>
      <c r="I155" s="73">
        <f t="shared" si="137"/>
        <v>0</v>
      </c>
      <c r="J155" s="72">
        <v>0</v>
      </c>
      <c r="K155" s="73">
        <f t="shared" ref="K155" si="151">IF(J155=0,0,J155/$E155*100)</f>
        <v>0</v>
      </c>
      <c r="L155" s="74">
        <f t="shared" si="139"/>
        <v>0</v>
      </c>
      <c r="M155" s="73">
        <f t="shared" ref="M155" si="152">IF(L155=0,0,L155/$E155*100)</f>
        <v>0</v>
      </c>
      <c r="N155" s="74">
        <f t="shared" ref="N155" si="153">E155-F155-H155-J155</f>
        <v>0</v>
      </c>
      <c r="O155" s="75">
        <f t="shared" ref="O155" si="154">E155*80/100</f>
        <v>0</v>
      </c>
      <c r="P155" s="75">
        <f t="shared" ref="P155" si="155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56">SUM(Q155:T155)</f>
        <v>#REF!</v>
      </c>
      <c r="V155" s="79" t="e">
        <f t="shared" ref="V155" si="157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152500</v>
      </c>
      <c r="F156" s="72">
        <v>0</v>
      </c>
      <c r="G156" s="73">
        <f t="shared" si="136"/>
        <v>0</v>
      </c>
      <c r="H156" s="72">
        <v>0</v>
      </c>
      <c r="I156" s="73">
        <f t="shared" si="137"/>
        <v>0</v>
      </c>
      <c r="J156" s="72">
        <v>108000</v>
      </c>
      <c r="K156" s="73">
        <f t="shared" si="138"/>
        <v>70.819672131147541</v>
      </c>
      <c r="L156" s="74">
        <f t="shared" si="139"/>
        <v>108000</v>
      </c>
      <c r="M156" s="73">
        <f t="shared" si="140"/>
        <v>70.819672131147541</v>
      </c>
      <c r="N156" s="74">
        <f t="shared" si="141"/>
        <v>44500</v>
      </c>
      <c r="O156" s="75">
        <f t="shared" si="142"/>
        <v>122000</v>
      </c>
      <c r="P156" s="75">
        <f t="shared" si="143"/>
        <v>137250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27"/>
        <v>#REF!</v>
      </c>
      <c r="V156" s="79" t="e">
        <f t="shared" si="128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115000</v>
      </c>
      <c r="F157" s="72">
        <v>0</v>
      </c>
      <c r="G157" s="73">
        <f t="shared" si="136"/>
        <v>0</v>
      </c>
      <c r="H157" s="72">
        <v>0</v>
      </c>
      <c r="I157" s="73">
        <f t="shared" si="137"/>
        <v>0</v>
      </c>
      <c r="J157" s="72">
        <v>0</v>
      </c>
      <c r="K157" s="73">
        <f t="shared" si="138"/>
        <v>0</v>
      </c>
      <c r="L157" s="74">
        <f t="shared" si="139"/>
        <v>0</v>
      </c>
      <c r="M157" s="73">
        <f t="shared" si="140"/>
        <v>0</v>
      </c>
      <c r="N157" s="74">
        <f t="shared" si="141"/>
        <v>115000</v>
      </c>
      <c r="O157" s="75">
        <f t="shared" si="142"/>
        <v>92000</v>
      </c>
      <c r="P157" s="75">
        <f t="shared" si="143"/>
        <v>103500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27"/>
        <v>#REF!</v>
      </c>
      <c r="V157" s="79" t="e">
        <f t="shared" si="128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152500</v>
      </c>
      <c r="F158" s="72">
        <v>0</v>
      </c>
      <c r="G158" s="73">
        <f t="shared" si="136"/>
        <v>0</v>
      </c>
      <c r="H158" s="72">
        <v>0</v>
      </c>
      <c r="I158" s="73">
        <f t="shared" si="137"/>
        <v>0</v>
      </c>
      <c r="J158" s="72">
        <v>0</v>
      </c>
      <c r="K158" s="73">
        <f t="shared" si="138"/>
        <v>0</v>
      </c>
      <c r="L158" s="74">
        <f t="shared" si="139"/>
        <v>0</v>
      </c>
      <c r="M158" s="73">
        <f t="shared" si="140"/>
        <v>0</v>
      </c>
      <c r="N158" s="74">
        <f t="shared" si="141"/>
        <v>152500</v>
      </c>
      <c r="O158" s="75">
        <f t="shared" si="142"/>
        <v>122000</v>
      </c>
      <c r="P158" s="75">
        <f t="shared" si="143"/>
        <v>137250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27"/>
        <v>#REF!</v>
      </c>
      <c r="V158" s="79" t="e">
        <f t="shared" si="128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75000</v>
      </c>
      <c r="F159" s="72">
        <v>0</v>
      </c>
      <c r="G159" s="73">
        <f t="shared" si="136"/>
        <v>0</v>
      </c>
      <c r="H159" s="72">
        <v>0</v>
      </c>
      <c r="I159" s="73">
        <f t="shared" si="137"/>
        <v>0</v>
      </c>
      <c r="J159" s="72">
        <v>0</v>
      </c>
      <c r="K159" s="73">
        <f t="shared" si="138"/>
        <v>0</v>
      </c>
      <c r="L159" s="74">
        <f t="shared" si="139"/>
        <v>0</v>
      </c>
      <c r="M159" s="73">
        <f t="shared" si="140"/>
        <v>0</v>
      </c>
      <c r="N159" s="74">
        <f t="shared" si="141"/>
        <v>75000</v>
      </c>
      <c r="O159" s="75">
        <f t="shared" si="142"/>
        <v>60000</v>
      </c>
      <c r="P159" s="75">
        <f t="shared" si="143"/>
        <v>67500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27"/>
        <v>#REF!</v>
      </c>
      <c r="V159" s="79" t="e">
        <f t="shared" si="128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136"/>
        <v>0</v>
      </c>
      <c r="H160" s="72">
        <v>0</v>
      </c>
      <c r="I160" s="73">
        <f t="shared" si="137"/>
        <v>0</v>
      </c>
      <c r="J160" s="72">
        <v>0</v>
      </c>
      <c r="K160" s="73">
        <f t="shared" ref="K160:K161" si="158">IF(J160=0,0,J160/$E160*100)</f>
        <v>0</v>
      </c>
      <c r="L160" s="74">
        <f t="shared" si="139"/>
        <v>0</v>
      </c>
      <c r="M160" s="73">
        <f t="shared" ref="M160:M161" si="159">IF(L160=0,0,L160/$E160*100)</f>
        <v>0</v>
      </c>
      <c r="N160" s="74">
        <f t="shared" ref="N160:N161" si="160">E160-F160-H160-J160</f>
        <v>0</v>
      </c>
      <c r="O160" s="75">
        <f t="shared" ref="O160:O161" si="161">E160*80/100</f>
        <v>0</v>
      </c>
      <c r="P160" s="75">
        <f t="shared" ref="P160:P161" si="162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63">SUM(Q160:T160)</f>
        <v>#REF!</v>
      </c>
      <c r="V160" s="79" t="e">
        <f t="shared" ref="V160:V161" si="164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165">IF(F161=0,0,F161/$E161*100)</f>
        <v>0</v>
      </c>
      <c r="H161" s="72">
        <v>0</v>
      </c>
      <c r="I161" s="73">
        <f t="shared" ref="I161" si="166">IF(H161=0,0,H161/$E161*100)</f>
        <v>0</v>
      </c>
      <c r="J161" s="72">
        <v>0</v>
      </c>
      <c r="K161" s="73">
        <f t="shared" si="158"/>
        <v>0</v>
      </c>
      <c r="L161" s="74">
        <f t="shared" si="139"/>
        <v>0</v>
      </c>
      <c r="M161" s="73">
        <f t="shared" si="159"/>
        <v>0</v>
      </c>
      <c r="N161" s="74">
        <f t="shared" si="160"/>
        <v>0</v>
      </c>
      <c r="O161" s="75">
        <f t="shared" si="161"/>
        <v>0</v>
      </c>
      <c r="P161" s="75">
        <f t="shared" si="162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63"/>
        <v>#REF!</v>
      </c>
      <c r="V161" s="79" t="e">
        <f t="shared" si="164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1500000</v>
      </c>
      <c r="F162" s="72">
        <v>0</v>
      </c>
      <c r="G162" s="73">
        <f t="shared" si="136"/>
        <v>0</v>
      </c>
      <c r="H162" s="72">
        <v>0</v>
      </c>
      <c r="I162" s="73">
        <f t="shared" si="137"/>
        <v>0</v>
      </c>
      <c r="J162" s="72">
        <v>0</v>
      </c>
      <c r="K162" s="73">
        <f t="shared" si="138"/>
        <v>0</v>
      </c>
      <c r="L162" s="74">
        <f t="shared" si="139"/>
        <v>0</v>
      </c>
      <c r="M162" s="73">
        <f t="shared" si="140"/>
        <v>0</v>
      </c>
      <c r="N162" s="74">
        <f t="shared" si="141"/>
        <v>1500000</v>
      </c>
      <c r="O162" s="75">
        <f t="shared" si="142"/>
        <v>1200000</v>
      </c>
      <c r="P162" s="75">
        <f t="shared" si="143"/>
        <v>1350000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27"/>
        <v>#REF!</v>
      </c>
      <c r="V162" s="79" t="e">
        <f t="shared" si="128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59176737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58724717</v>
      </c>
      <c r="K163" s="65">
        <f>IF(J163=0,0,J163/$E163*100)</f>
        <v>99.236152544199925</v>
      </c>
      <c r="L163" s="64">
        <f>SUM(L164:L182)</f>
        <v>58724717</v>
      </c>
      <c r="M163" s="65">
        <f>IF(L163=0,0,L163/$E163*100)</f>
        <v>99.236152544199925</v>
      </c>
      <c r="N163" s="64">
        <f>SUM(N164:N182)</f>
        <v>452020</v>
      </c>
      <c r="O163" s="66">
        <f>E163*80/100</f>
        <v>47341389.600000001</v>
      </c>
      <c r="P163" s="66">
        <f>E163*90/100</f>
        <v>53259063.299999997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110000</v>
      </c>
      <c r="F164" s="72">
        <v>0</v>
      </c>
      <c r="G164" s="73">
        <f t="shared" ref="G164:G182" si="167">IF(F164=0,0,F164/$E164*100)</f>
        <v>0</v>
      </c>
      <c r="H164" s="72">
        <v>0</v>
      </c>
      <c r="I164" s="73">
        <f t="shared" ref="I164:I182" si="168">IF(H164=0,0,H164/$E164*100)</f>
        <v>0</v>
      </c>
      <c r="J164" s="72">
        <v>100000</v>
      </c>
      <c r="K164" s="73">
        <f t="shared" ref="K164:K182" si="169">IF(J164=0,0,J164/$E164*100)</f>
        <v>90.909090909090907</v>
      </c>
      <c r="L164" s="74">
        <f t="shared" ref="L164:L182" si="170">F164+H164+J164</f>
        <v>100000</v>
      </c>
      <c r="M164" s="73">
        <f t="shared" ref="M164:M182" si="171">IF(L164=0,0,L164/$E164*100)</f>
        <v>90.909090909090907</v>
      </c>
      <c r="N164" s="74">
        <f t="shared" ref="N164:N182" si="172">E164-F164-H164-J164</f>
        <v>10000</v>
      </c>
      <c r="O164" s="75">
        <f t="shared" ref="O164:O182" si="173">E164*80/100</f>
        <v>88000</v>
      </c>
      <c r="P164" s="75">
        <f t="shared" ref="P164:P182" si="174">E164*90/100</f>
        <v>99000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27"/>
        <v>#REF!</v>
      </c>
      <c r="V164" s="79" t="e">
        <f t="shared" si="128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21374200</v>
      </c>
      <c r="F165" s="72">
        <v>0</v>
      </c>
      <c r="G165" s="73">
        <f t="shared" si="167"/>
        <v>0</v>
      </c>
      <c r="H165" s="72">
        <v>0</v>
      </c>
      <c r="I165" s="73">
        <f t="shared" si="168"/>
        <v>0</v>
      </c>
      <c r="J165" s="72">
        <v>21242200</v>
      </c>
      <c r="K165" s="73">
        <f t="shared" si="169"/>
        <v>99.382433026733167</v>
      </c>
      <c r="L165" s="74">
        <f t="shared" si="170"/>
        <v>21242200</v>
      </c>
      <c r="M165" s="73">
        <f t="shared" si="171"/>
        <v>99.382433026733167</v>
      </c>
      <c r="N165" s="74">
        <f t="shared" si="172"/>
        <v>132000</v>
      </c>
      <c r="O165" s="75">
        <f t="shared" si="173"/>
        <v>17099360</v>
      </c>
      <c r="P165" s="75">
        <f t="shared" si="174"/>
        <v>19236780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27"/>
        <v>#REF!</v>
      </c>
      <c r="V165" s="79" t="e">
        <f t="shared" si="128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167"/>
        <v>0</v>
      </c>
      <c r="H166" s="72">
        <v>0</v>
      </c>
      <c r="I166" s="73">
        <f t="shared" si="168"/>
        <v>0</v>
      </c>
      <c r="J166" s="72">
        <v>0</v>
      </c>
      <c r="K166" s="73">
        <f t="shared" ref="K166" si="175">IF(J166=0,0,J166/$E166*100)</f>
        <v>0</v>
      </c>
      <c r="L166" s="74">
        <f t="shared" si="170"/>
        <v>0</v>
      </c>
      <c r="M166" s="73">
        <f t="shared" ref="M166" si="176">IF(L166=0,0,L166/$E166*100)</f>
        <v>0</v>
      </c>
      <c r="N166" s="74">
        <f t="shared" ref="N166" si="177">E166-F166-H166-J166</f>
        <v>0</v>
      </c>
      <c r="O166" s="75">
        <f t="shared" ref="O166" si="178">E166*80/100</f>
        <v>0</v>
      </c>
      <c r="P166" s="75">
        <f t="shared" ref="P166" si="179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180">SUM(Q166:T166)</f>
        <v>#REF!</v>
      </c>
      <c r="V166" s="79" t="e">
        <f t="shared" ref="V166" si="181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167"/>
        <v>0</v>
      </c>
      <c r="H167" s="72">
        <v>0</v>
      </c>
      <c r="I167" s="73">
        <f t="shared" si="168"/>
        <v>0</v>
      </c>
      <c r="J167" s="72">
        <v>0</v>
      </c>
      <c r="K167" s="73">
        <f t="shared" ref="K167" si="182">IF(J167=0,0,J167/$E167*100)</f>
        <v>0</v>
      </c>
      <c r="L167" s="74">
        <f t="shared" si="170"/>
        <v>0</v>
      </c>
      <c r="M167" s="73">
        <f t="shared" ref="M167" si="183">IF(L167=0,0,L167/$E167*100)</f>
        <v>0</v>
      </c>
      <c r="N167" s="74">
        <f t="shared" ref="N167" si="184">E167-F167-H167-J167</f>
        <v>0</v>
      </c>
      <c r="O167" s="75">
        <f t="shared" ref="O167" si="185">E167*80/100</f>
        <v>0</v>
      </c>
      <c r="P167" s="75">
        <f t="shared" ref="P167" si="186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187">SUM(Q167:T167)</f>
        <v>#REF!</v>
      </c>
      <c r="V167" s="79" t="e">
        <f t="shared" ref="V167" si="188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1608037</v>
      </c>
      <c r="F168" s="72">
        <v>0</v>
      </c>
      <c r="G168" s="73">
        <f t="shared" si="167"/>
        <v>0</v>
      </c>
      <c r="H168" s="72">
        <v>0</v>
      </c>
      <c r="I168" s="73">
        <f t="shared" si="168"/>
        <v>0</v>
      </c>
      <c r="J168" s="72">
        <v>1608037</v>
      </c>
      <c r="K168" s="73">
        <f t="shared" si="169"/>
        <v>100</v>
      </c>
      <c r="L168" s="74">
        <f t="shared" si="170"/>
        <v>1608037</v>
      </c>
      <c r="M168" s="73">
        <f t="shared" si="171"/>
        <v>100</v>
      </c>
      <c r="N168" s="74">
        <f t="shared" si="172"/>
        <v>0</v>
      </c>
      <c r="O168" s="75">
        <f t="shared" si="173"/>
        <v>1286429.6000000001</v>
      </c>
      <c r="P168" s="75">
        <f t="shared" si="174"/>
        <v>1447233.3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27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13158000</v>
      </c>
      <c r="F169" s="72">
        <v>0</v>
      </c>
      <c r="G169" s="73">
        <f t="shared" si="167"/>
        <v>0</v>
      </c>
      <c r="H169" s="72">
        <v>0</v>
      </c>
      <c r="I169" s="73">
        <f t="shared" si="168"/>
        <v>0</v>
      </c>
      <c r="J169" s="72">
        <v>13083000</v>
      </c>
      <c r="K169" s="73">
        <f t="shared" si="169"/>
        <v>99.430004559963521</v>
      </c>
      <c r="L169" s="74">
        <f t="shared" si="170"/>
        <v>13083000</v>
      </c>
      <c r="M169" s="73">
        <f t="shared" si="171"/>
        <v>99.430004559963521</v>
      </c>
      <c r="N169" s="74">
        <f t="shared" si="172"/>
        <v>75000</v>
      </c>
      <c r="O169" s="75">
        <f t="shared" si="173"/>
        <v>10526400</v>
      </c>
      <c r="P169" s="75">
        <f t="shared" si="174"/>
        <v>11842200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27"/>
        <v>#REF!</v>
      </c>
      <c r="V169" s="79" t="e">
        <f t="shared" si="128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167"/>
        <v>0</v>
      </c>
      <c r="H170" s="72">
        <v>0</v>
      </c>
      <c r="I170" s="73">
        <f t="shared" si="168"/>
        <v>0</v>
      </c>
      <c r="J170" s="72">
        <v>0</v>
      </c>
      <c r="K170" s="73">
        <f t="shared" si="169"/>
        <v>0</v>
      </c>
      <c r="L170" s="74">
        <f t="shared" si="170"/>
        <v>0</v>
      </c>
      <c r="M170" s="73">
        <f t="shared" si="171"/>
        <v>0</v>
      </c>
      <c r="N170" s="74">
        <f t="shared" si="172"/>
        <v>0</v>
      </c>
      <c r="O170" s="75">
        <f t="shared" si="173"/>
        <v>0</v>
      </c>
      <c r="P170" s="75">
        <f t="shared" si="174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27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147500</v>
      </c>
      <c r="F171" s="72">
        <v>0</v>
      </c>
      <c r="G171" s="73">
        <f t="shared" si="167"/>
        <v>0</v>
      </c>
      <c r="H171" s="72">
        <v>0</v>
      </c>
      <c r="I171" s="73">
        <f t="shared" si="168"/>
        <v>0</v>
      </c>
      <c r="J171" s="72">
        <v>119500</v>
      </c>
      <c r="K171" s="73">
        <f t="shared" si="169"/>
        <v>81.016949152542367</v>
      </c>
      <c r="L171" s="74">
        <f t="shared" si="170"/>
        <v>119500</v>
      </c>
      <c r="M171" s="73">
        <f t="shared" si="171"/>
        <v>81.016949152542367</v>
      </c>
      <c r="N171" s="74">
        <f t="shared" si="172"/>
        <v>28000</v>
      </c>
      <c r="O171" s="75">
        <f t="shared" si="173"/>
        <v>118000</v>
      </c>
      <c r="P171" s="75">
        <f t="shared" si="174"/>
        <v>132750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27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13031000</v>
      </c>
      <c r="F172" s="72">
        <v>0</v>
      </c>
      <c r="G172" s="73">
        <f t="shared" si="167"/>
        <v>0</v>
      </c>
      <c r="H172" s="72">
        <v>0</v>
      </c>
      <c r="I172" s="73">
        <f t="shared" si="168"/>
        <v>0</v>
      </c>
      <c r="J172" s="72">
        <v>12936000</v>
      </c>
      <c r="K172" s="73">
        <f t="shared" si="169"/>
        <v>99.270969227227383</v>
      </c>
      <c r="L172" s="74">
        <f t="shared" si="170"/>
        <v>12936000</v>
      </c>
      <c r="M172" s="73">
        <f t="shared" si="171"/>
        <v>99.270969227227383</v>
      </c>
      <c r="N172" s="74">
        <f t="shared" si="172"/>
        <v>95000</v>
      </c>
      <c r="O172" s="75">
        <f t="shared" si="173"/>
        <v>10424800</v>
      </c>
      <c r="P172" s="75">
        <f t="shared" si="174"/>
        <v>11727900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27"/>
        <v>#REF!</v>
      </c>
      <c r="V172" s="79" t="e">
        <f t="shared" si="128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167"/>
        <v>0</v>
      </c>
      <c r="H173" s="72">
        <v>0</v>
      </c>
      <c r="I173" s="73">
        <f t="shared" si="168"/>
        <v>0</v>
      </c>
      <c r="J173" s="72">
        <v>0</v>
      </c>
      <c r="K173" s="73">
        <f t="shared" ref="K173" si="189">IF(J173=0,0,J173/$E173*100)</f>
        <v>0</v>
      </c>
      <c r="L173" s="74">
        <f t="shared" si="170"/>
        <v>0</v>
      </c>
      <c r="M173" s="73">
        <f t="shared" ref="M173" si="190">IF(L173=0,0,L173/$E173*100)</f>
        <v>0</v>
      </c>
      <c r="N173" s="74">
        <f t="shared" ref="N173" si="191">E173-F173-H173-J173</f>
        <v>0</v>
      </c>
      <c r="O173" s="75">
        <f t="shared" ref="O173" si="192">E173*80/100</f>
        <v>0</v>
      </c>
      <c r="P173" s="75">
        <f t="shared" ref="P173" si="19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194">SUM(Q173:T173)</f>
        <v>#REF!</v>
      </c>
      <c r="V173" s="79" t="e">
        <f t="shared" ref="V173" si="19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110000</v>
      </c>
      <c r="F174" s="72">
        <v>0</v>
      </c>
      <c r="G174" s="73">
        <f t="shared" si="167"/>
        <v>0</v>
      </c>
      <c r="H174" s="72">
        <v>0</v>
      </c>
      <c r="I174" s="73">
        <f t="shared" si="168"/>
        <v>0</v>
      </c>
      <c r="J174" s="72">
        <v>109980</v>
      </c>
      <c r="K174" s="73">
        <f t="shared" si="169"/>
        <v>99.981818181818184</v>
      </c>
      <c r="L174" s="74">
        <f t="shared" si="170"/>
        <v>109980</v>
      </c>
      <c r="M174" s="73">
        <f t="shared" si="171"/>
        <v>99.981818181818184</v>
      </c>
      <c r="N174" s="74">
        <f t="shared" si="172"/>
        <v>20</v>
      </c>
      <c r="O174" s="75">
        <f t="shared" si="173"/>
        <v>88000</v>
      </c>
      <c r="P174" s="75">
        <f t="shared" si="174"/>
        <v>99000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27"/>
        <v>#REF!</v>
      </c>
      <c r="V174" s="79" t="e">
        <f t="shared" si="128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8638000</v>
      </c>
      <c r="F175" s="72">
        <v>0</v>
      </c>
      <c r="G175" s="73">
        <f t="shared" si="167"/>
        <v>0</v>
      </c>
      <c r="H175" s="72">
        <v>0</v>
      </c>
      <c r="I175" s="73">
        <f t="shared" si="168"/>
        <v>0</v>
      </c>
      <c r="J175" s="72">
        <v>8526000</v>
      </c>
      <c r="K175" s="73">
        <f t="shared" si="169"/>
        <v>98.703403565640187</v>
      </c>
      <c r="L175" s="74">
        <f t="shared" si="170"/>
        <v>8526000</v>
      </c>
      <c r="M175" s="73">
        <f t="shared" si="171"/>
        <v>98.703403565640187</v>
      </c>
      <c r="N175" s="74">
        <f t="shared" si="172"/>
        <v>112000</v>
      </c>
      <c r="O175" s="75">
        <f t="shared" si="173"/>
        <v>6910400</v>
      </c>
      <c r="P175" s="75">
        <f t="shared" si="174"/>
        <v>7774200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27"/>
        <v>#REF!</v>
      </c>
      <c r="V175" s="79" t="e">
        <f t="shared" si="128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167"/>
        <v>0</v>
      </c>
      <c r="H176" s="72">
        <v>0</v>
      </c>
      <c r="I176" s="73">
        <f t="shared" si="168"/>
        <v>0</v>
      </c>
      <c r="J176" s="72">
        <v>0</v>
      </c>
      <c r="K176" s="73">
        <f t="shared" si="169"/>
        <v>0</v>
      </c>
      <c r="L176" s="74">
        <f t="shared" si="170"/>
        <v>0</v>
      </c>
      <c r="M176" s="73">
        <f t="shared" si="171"/>
        <v>0</v>
      </c>
      <c r="N176" s="74">
        <f t="shared" si="172"/>
        <v>0</v>
      </c>
      <c r="O176" s="75">
        <f t="shared" si="173"/>
        <v>0</v>
      </c>
      <c r="P176" s="75">
        <f t="shared" si="174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27"/>
        <v>#REF!</v>
      </c>
      <c r="V176" s="79" t="e">
        <f t="shared" si="128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167"/>
        <v>0</v>
      </c>
      <c r="H177" s="72">
        <v>0</v>
      </c>
      <c r="I177" s="73">
        <f t="shared" si="168"/>
        <v>0</v>
      </c>
      <c r="J177" s="72">
        <v>0</v>
      </c>
      <c r="K177" s="73">
        <f t="shared" si="169"/>
        <v>0</v>
      </c>
      <c r="L177" s="74">
        <f t="shared" si="170"/>
        <v>0</v>
      </c>
      <c r="M177" s="73">
        <f t="shared" si="171"/>
        <v>0</v>
      </c>
      <c r="N177" s="74">
        <f t="shared" si="172"/>
        <v>0</v>
      </c>
      <c r="O177" s="75">
        <f t="shared" si="173"/>
        <v>0</v>
      </c>
      <c r="P177" s="75">
        <f t="shared" si="174"/>
        <v>0</v>
      </c>
      <c r="Q177" s="76"/>
      <c r="R177" s="76"/>
      <c r="S177" s="77">
        <v>0</v>
      </c>
      <c r="T177" s="78">
        <v>0</v>
      </c>
      <c r="U177" s="79">
        <f t="shared" si="127"/>
        <v>0</v>
      </c>
      <c r="V177" s="79">
        <f t="shared" si="128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167"/>
        <v>0</v>
      </c>
      <c r="H178" s="72">
        <v>0</v>
      </c>
      <c r="I178" s="73">
        <f t="shared" si="168"/>
        <v>0</v>
      </c>
      <c r="J178" s="72">
        <v>0</v>
      </c>
      <c r="K178" s="73">
        <f t="shared" si="169"/>
        <v>0</v>
      </c>
      <c r="L178" s="74">
        <f t="shared" si="170"/>
        <v>0</v>
      </c>
      <c r="M178" s="73">
        <f t="shared" si="171"/>
        <v>0</v>
      </c>
      <c r="N178" s="74">
        <f t="shared" si="172"/>
        <v>0</v>
      </c>
      <c r="O178" s="75">
        <f t="shared" si="173"/>
        <v>0</v>
      </c>
      <c r="P178" s="75">
        <f t="shared" si="174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27"/>
        <v>#REF!</v>
      </c>
      <c r="V178" s="79" t="e">
        <f t="shared" si="128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167"/>
        <v>0</v>
      </c>
      <c r="H179" s="72">
        <v>0</v>
      </c>
      <c r="I179" s="73">
        <f t="shared" si="168"/>
        <v>0</v>
      </c>
      <c r="J179" s="72">
        <v>0</v>
      </c>
      <c r="K179" s="73">
        <f t="shared" si="169"/>
        <v>0</v>
      </c>
      <c r="L179" s="74">
        <f t="shared" si="170"/>
        <v>0</v>
      </c>
      <c r="M179" s="73">
        <f t="shared" si="171"/>
        <v>0</v>
      </c>
      <c r="N179" s="74">
        <f t="shared" si="172"/>
        <v>0</v>
      </c>
      <c r="O179" s="75">
        <f t="shared" si="173"/>
        <v>0</v>
      </c>
      <c r="P179" s="75">
        <f t="shared" si="174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27"/>
        <v>#REF!</v>
      </c>
      <c r="V179" s="79" t="e">
        <f t="shared" si="128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167"/>
        <v>0</v>
      </c>
      <c r="H180" s="72">
        <v>0</v>
      </c>
      <c r="I180" s="73">
        <f t="shared" si="168"/>
        <v>0</v>
      </c>
      <c r="J180" s="72">
        <v>0</v>
      </c>
      <c r="K180" s="73">
        <f t="shared" ref="K180:K181" si="196">IF(J180=0,0,J180/$E180*100)</f>
        <v>0</v>
      </c>
      <c r="L180" s="74">
        <f t="shared" si="170"/>
        <v>0</v>
      </c>
      <c r="M180" s="73">
        <f t="shared" ref="M180:M181" si="197">IF(L180=0,0,L180/$E180*100)</f>
        <v>0</v>
      </c>
      <c r="N180" s="74">
        <f t="shared" ref="N180:N181" si="198">E180-F180-H180-J180</f>
        <v>0</v>
      </c>
      <c r="O180" s="75">
        <f t="shared" ref="O180:O181" si="199">E180*80/100</f>
        <v>0</v>
      </c>
      <c r="P180" s="75">
        <f t="shared" ref="P180:P181" si="200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201">SUM(Q180:T180)</f>
        <v>#REF!</v>
      </c>
      <c r="V180" s="79" t="e">
        <f t="shared" ref="V180:V181" si="202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203">IF(F181=0,0,F181/$E181*100)</f>
        <v>0</v>
      </c>
      <c r="H181" s="72">
        <v>0</v>
      </c>
      <c r="I181" s="73">
        <f t="shared" ref="I181" si="204">IF(H181=0,0,H181/$E181*100)</f>
        <v>0</v>
      </c>
      <c r="J181" s="72">
        <v>0</v>
      </c>
      <c r="K181" s="73">
        <f t="shared" si="196"/>
        <v>0</v>
      </c>
      <c r="L181" s="74">
        <f t="shared" si="170"/>
        <v>0</v>
      </c>
      <c r="M181" s="73">
        <f t="shared" si="197"/>
        <v>0</v>
      </c>
      <c r="N181" s="74">
        <f t="shared" si="198"/>
        <v>0</v>
      </c>
      <c r="O181" s="75">
        <f t="shared" si="199"/>
        <v>0</v>
      </c>
      <c r="P181" s="75">
        <f t="shared" si="200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201"/>
        <v>#REF!</v>
      </c>
      <c r="V181" s="79" t="e">
        <f t="shared" si="202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1000000</v>
      </c>
      <c r="F182" s="72">
        <v>0</v>
      </c>
      <c r="G182" s="73">
        <f t="shared" si="167"/>
        <v>0</v>
      </c>
      <c r="H182" s="72">
        <v>0</v>
      </c>
      <c r="I182" s="73">
        <f t="shared" si="168"/>
        <v>0</v>
      </c>
      <c r="J182" s="72">
        <v>1000000</v>
      </c>
      <c r="K182" s="73">
        <f t="shared" si="169"/>
        <v>100</v>
      </c>
      <c r="L182" s="74">
        <f t="shared" si="170"/>
        <v>1000000</v>
      </c>
      <c r="M182" s="73">
        <f t="shared" si="171"/>
        <v>100</v>
      </c>
      <c r="N182" s="74">
        <f t="shared" si="172"/>
        <v>0</v>
      </c>
      <c r="O182" s="75">
        <f t="shared" si="173"/>
        <v>800000</v>
      </c>
      <c r="P182" s="75">
        <f t="shared" si="174"/>
        <v>900000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27"/>
        <v>#REF!</v>
      </c>
      <c r="V182" s="79" t="e">
        <f t="shared" si="128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32679000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31977223</v>
      </c>
      <c r="K183" s="65">
        <f>IF(J183=0,0,J183/$E183*100)</f>
        <v>97.85251384681294</v>
      </c>
      <c r="L183" s="64">
        <f>SUM(L184:L198)</f>
        <v>31977223</v>
      </c>
      <c r="M183" s="65">
        <f>IF(L183=0,0,L183/$E183*100)</f>
        <v>97.85251384681294</v>
      </c>
      <c r="N183" s="64">
        <f>SUM(N184:N198)</f>
        <v>701777</v>
      </c>
      <c r="O183" s="66">
        <f>E183*80/100</f>
        <v>26143200</v>
      </c>
      <c r="P183" s="66">
        <f>E183*90/100</f>
        <v>29411100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174000</v>
      </c>
      <c r="F184" s="72">
        <v>0</v>
      </c>
      <c r="G184" s="73">
        <f t="shared" ref="G184:G198" si="205">IF(F184=0,0,F184/$E184*100)</f>
        <v>0</v>
      </c>
      <c r="H184" s="72">
        <v>0</v>
      </c>
      <c r="I184" s="73">
        <f t="shared" ref="I184:I198" si="206">IF(H184=0,0,H184/$E184*100)</f>
        <v>0</v>
      </c>
      <c r="J184" s="72">
        <v>125500</v>
      </c>
      <c r="K184" s="73">
        <f t="shared" ref="K184:K198" si="207">IF(J184=0,0,J184/$E184*100)</f>
        <v>72.126436781609186</v>
      </c>
      <c r="L184" s="74">
        <f t="shared" ref="L184:L198" si="208">F184+H184+J184</f>
        <v>125500</v>
      </c>
      <c r="M184" s="73">
        <f t="shared" ref="M184:M198" si="209">IF(L184=0,0,L184/$E184*100)</f>
        <v>72.126436781609186</v>
      </c>
      <c r="N184" s="74">
        <f t="shared" ref="N184:N198" si="210">E184-F184-H184-J184</f>
        <v>48500</v>
      </c>
      <c r="O184" s="75">
        <f t="shared" ref="O184:O198" si="211">E184*80/100</f>
        <v>139200</v>
      </c>
      <c r="P184" s="75">
        <f t="shared" ref="P184:P198" si="212">E184*90/100</f>
        <v>156600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27"/>
        <v>#REF!</v>
      </c>
      <c r="V184" s="79" t="e">
        <f t="shared" si="128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9797000</v>
      </c>
      <c r="F185" s="72">
        <v>0</v>
      </c>
      <c r="G185" s="73">
        <f t="shared" si="205"/>
        <v>0</v>
      </c>
      <c r="H185" s="72">
        <v>0</v>
      </c>
      <c r="I185" s="73">
        <f t="shared" si="206"/>
        <v>0</v>
      </c>
      <c r="J185" s="72">
        <v>9702000</v>
      </c>
      <c r="K185" s="73">
        <f t="shared" si="207"/>
        <v>99.03031540267429</v>
      </c>
      <c r="L185" s="74">
        <f t="shared" si="208"/>
        <v>9702000</v>
      </c>
      <c r="M185" s="73">
        <f t="shared" si="209"/>
        <v>99.03031540267429</v>
      </c>
      <c r="N185" s="74">
        <f t="shared" si="210"/>
        <v>95000</v>
      </c>
      <c r="O185" s="75">
        <f t="shared" si="211"/>
        <v>7837600</v>
      </c>
      <c r="P185" s="75">
        <f t="shared" si="212"/>
        <v>8817300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27"/>
        <v>#REF!</v>
      </c>
      <c r="V185" s="79" t="e">
        <f t="shared" si="128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180000</v>
      </c>
      <c r="F186" s="72">
        <v>0</v>
      </c>
      <c r="G186" s="73">
        <f t="shared" si="205"/>
        <v>0</v>
      </c>
      <c r="H186" s="72">
        <v>0</v>
      </c>
      <c r="I186" s="73">
        <f t="shared" si="206"/>
        <v>0</v>
      </c>
      <c r="J186" s="72">
        <v>62900</v>
      </c>
      <c r="K186" s="73">
        <f t="shared" si="207"/>
        <v>34.944444444444443</v>
      </c>
      <c r="L186" s="74">
        <f t="shared" si="208"/>
        <v>62900</v>
      </c>
      <c r="M186" s="73">
        <f t="shared" si="209"/>
        <v>34.944444444444443</v>
      </c>
      <c r="N186" s="74">
        <f t="shared" si="210"/>
        <v>117100</v>
      </c>
      <c r="O186" s="75">
        <f t="shared" si="211"/>
        <v>144000</v>
      </c>
      <c r="P186" s="75">
        <f t="shared" si="212"/>
        <v>162000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27"/>
        <v>#REF!</v>
      </c>
      <c r="V186" s="79" t="e">
        <f t="shared" si="128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20418000</v>
      </c>
      <c r="F187" s="72">
        <v>0</v>
      </c>
      <c r="G187" s="73">
        <f t="shared" si="205"/>
        <v>0</v>
      </c>
      <c r="H187" s="72">
        <v>0</v>
      </c>
      <c r="I187" s="73">
        <f t="shared" si="206"/>
        <v>0</v>
      </c>
      <c r="J187" s="72">
        <v>20286000</v>
      </c>
      <c r="K187" s="73">
        <f t="shared" si="207"/>
        <v>99.353511607405238</v>
      </c>
      <c r="L187" s="74">
        <f t="shared" si="208"/>
        <v>20286000</v>
      </c>
      <c r="M187" s="73">
        <f t="shared" si="209"/>
        <v>99.353511607405238</v>
      </c>
      <c r="N187" s="74">
        <f t="shared" si="210"/>
        <v>132000</v>
      </c>
      <c r="O187" s="75">
        <f t="shared" si="211"/>
        <v>16334400</v>
      </c>
      <c r="P187" s="75">
        <f t="shared" si="212"/>
        <v>18376200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27"/>
        <v>#REF!</v>
      </c>
      <c r="V187" s="79" t="e">
        <f t="shared" si="128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205"/>
        <v>0</v>
      </c>
      <c r="H188" s="72">
        <v>0</v>
      </c>
      <c r="I188" s="73">
        <f t="shared" si="206"/>
        <v>0</v>
      </c>
      <c r="J188" s="72">
        <v>0</v>
      </c>
      <c r="K188" s="73">
        <f t="shared" ref="K188" si="213">IF(J188=0,0,J188/$E188*100)</f>
        <v>0</v>
      </c>
      <c r="L188" s="74">
        <f t="shared" si="208"/>
        <v>0</v>
      </c>
      <c r="M188" s="73">
        <f t="shared" ref="M188" si="214">IF(L188=0,0,L188/$E188*100)</f>
        <v>0</v>
      </c>
      <c r="N188" s="74">
        <f t="shared" ref="N188" si="215">E188-F188-H188-J188</f>
        <v>0</v>
      </c>
      <c r="O188" s="75">
        <f t="shared" ref="O188" si="216">E188*80/100</f>
        <v>0</v>
      </c>
      <c r="P188" s="75">
        <f t="shared" ref="P188" si="217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18">SUM(Q188:T188)</f>
        <v>#REF!</v>
      </c>
      <c r="V188" s="79" t="e">
        <f t="shared" ref="V188" si="219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205"/>
        <v>0</v>
      </c>
      <c r="H189" s="72">
        <v>0</v>
      </c>
      <c r="I189" s="73">
        <f t="shared" si="206"/>
        <v>0</v>
      </c>
      <c r="J189" s="72">
        <v>0</v>
      </c>
      <c r="K189" s="73">
        <f t="shared" ref="K189" si="220">IF(J189=0,0,J189/$E189*100)</f>
        <v>0</v>
      </c>
      <c r="L189" s="74">
        <f t="shared" si="208"/>
        <v>0</v>
      </c>
      <c r="M189" s="73">
        <f t="shared" ref="M189" si="221">IF(L189=0,0,L189/$E189*100)</f>
        <v>0</v>
      </c>
      <c r="N189" s="74">
        <f t="shared" ref="N189" si="222">E189-F189-H189-J189</f>
        <v>0</v>
      </c>
      <c r="O189" s="75">
        <f t="shared" ref="O189" si="223">E189*80/100</f>
        <v>0</v>
      </c>
      <c r="P189" s="75">
        <f t="shared" ref="P189" si="224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25">SUM(Q189:T189)</f>
        <v>#REF!</v>
      </c>
      <c r="V189" s="79" t="e">
        <f t="shared" ref="V189" si="226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205"/>
        <v>0</v>
      </c>
      <c r="H190" s="72">
        <v>0</v>
      </c>
      <c r="I190" s="73">
        <f t="shared" si="206"/>
        <v>0</v>
      </c>
      <c r="J190" s="72">
        <v>0</v>
      </c>
      <c r="K190" s="73">
        <f t="shared" ref="K190" si="227">IF(J190=0,0,J190/$E190*100)</f>
        <v>0</v>
      </c>
      <c r="L190" s="74">
        <f t="shared" si="208"/>
        <v>0</v>
      </c>
      <c r="M190" s="73">
        <f t="shared" ref="M190" si="228">IF(L190=0,0,L190/$E190*100)</f>
        <v>0</v>
      </c>
      <c r="N190" s="74">
        <f t="shared" ref="N190" si="229">E190-F190-H190-J190</f>
        <v>0</v>
      </c>
      <c r="O190" s="75">
        <f t="shared" ref="O190" si="230">E190*80/100</f>
        <v>0</v>
      </c>
      <c r="P190" s="75">
        <f t="shared" ref="P190" si="231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32">SUM(Q190:T190)</f>
        <v>#REF!</v>
      </c>
      <c r="V190" s="79" t="e">
        <f t="shared" ref="V190" si="233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121000</v>
      </c>
      <c r="F191" s="72">
        <v>0</v>
      </c>
      <c r="G191" s="73">
        <f t="shared" si="205"/>
        <v>0</v>
      </c>
      <c r="H191" s="72">
        <v>0</v>
      </c>
      <c r="I191" s="73">
        <f t="shared" si="206"/>
        <v>0</v>
      </c>
      <c r="J191" s="72">
        <v>99000</v>
      </c>
      <c r="K191" s="73">
        <f t="shared" si="207"/>
        <v>81.818181818181827</v>
      </c>
      <c r="L191" s="74">
        <f t="shared" si="208"/>
        <v>99000</v>
      </c>
      <c r="M191" s="73">
        <f t="shared" si="209"/>
        <v>81.818181818181827</v>
      </c>
      <c r="N191" s="74">
        <f t="shared" si="210"/>
        <v>22000</v>
      </c>
      <c r="O191" s="75">
        <f t="shared" si="211"/>
        <v>96800</v>
      </c>
      <c r="P191" s="75">
        <f t="shared" si="212"/>
        <v>108900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27"/>
        <v>#REF!</v>
      </c>
      <c r="V191" s="79" t="e">
        <f t="shared" si="128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112000</v>
      </c>
      <c r="F192" s="72">
        <v>0</v>
      </c>
      <c r="G192" s="73">
        <f t="shared" si="205"/>
        <v>0</v>
      </c>
      <c r="H192" s="72">
        <v>0</v>
      </c>
      <c r="I192" s="73">
        <f t="shared" si="206"/>
        <v>0</v>
      </c>
      <c r="J192" s="72">
        <v>4248</v>
      </c>
      <c r="K192" s="73">
        <f t="shared" si="207"/>
        <v>3.7928571428571431</v>
      </c>
      <c r="L192" s="74">
        <f t="shared" si="208"/>
        <v>4248</v>
      </c>
      <c r="M192" s="73">
        <f t="shared" si="209"/>
        <v>3.7928571428571431</v>
      </c>
      <c r="N192" s="74">
        <f t="shared" si="210"/>
        <v>107752</v>
      </c>
      <c r="O192" s="75">
        <f t="shared" si="211"/>
        <v>89600</v>
      </c>
      <c r="P192" s="75">
        <f t="shared" si="212"/>
        <v>100800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27"/>
        <v>#REF!</v>
      </c>
      <c r="V192" s="79" t="e">
        <f t="shared" si="128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131000</v>
      </c>
      <c r="F193" s="72">
        <v>0</v>
      </c>
      <c r="G193" s="73">
        <f t="shared" si="205"/>
        <v>0</v>
      </c>
      <c r="H193" s="72">
        <v>0</v>
      </c>
      <c r="I193" s="73">
        <f t="shared" si="206"/>
        <v>0</v>
      </c>
      <c r="J193" s="72">
        <v>109745</v>
      </c>
      <c r="K193" s="73">
        <f t="shared" si="207"/>
        <v>83.774809160305338</v>
      </c>
      <c r="L193" s="74">
        <f t="shared" si="208"/>
        <v>109745</v>
      </c>
      <c r="M193" s="73">
        <f t="shared" si="209"/>
        <v>83.774809160305338</v>
      </c>
      <c r="N193" s="74">
        <f t="shared" si="210"/>
        <v>21255</v>
      </c>
      <c r="O193" s="75">
        <f t="shared" si="211"/>
        <v>104800</v>
      </c>
      <c r="P193" s="75">
        <f t="shared" si="212"/>
        <v>117900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27"/>
        <v>#REF!</v>
      </c>
      <c r="V193" s="79" t="e">
        <f t="shared" si="128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75000</v>
      </c>
      <c r="F194" s="72">
        <v>0</v>
      </c>
      <c r="G194" s="73">
        <f t="shared" si="205"/>
        <v>0</v>
      </c>
      <c r="H194" s="72">
        <v>0</v>
      </c>
      <c r="I194" s="73">
        <f t="shared" si="206"/>
        <v>0</v>
      </c>
      <c r="J194" s="72">
        <v>0</v>
      </c>
      <c r="K194" s="73">
        <f t="shared" si="207"/>
        <v>0</v>
      </c>
      <c r="L194" s="74">
        <f t="shared" si="208"/>
        <v>0</v>
      </c>
      <c r="M194" s="73">
        <f t="shared" si="209"/>
        <v>0</v>
      </c>
      <c r="N194" s="74">
        <f t="shared" si="210"/>
        <v>75000</v>
      </c>
      <c r="O194" s="75">
        <f t="shared" si="211"/>
        <v>60000</v>
      </c>
      <c r="P194" s="75">
        <f t="shared" si="212"/>
        <v>67500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27"/>
        <v>#REF!</v>
      </c>
      <c r="V194" s="79" t="e">
        <f t="shared" si="128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121000</v>
      </c>
      <c r="F195" s="72">
        <v>0</v>
      </c>
      <c r="G195" s="73">
        <f t="shared" si="205"/>
        <v>0</v>
      </c>
      <c r="H195" s="72">
        <v>0</v>
      </c>
      <c r="I195" s="73">
        <f t="shared" si="206"/>
        <v>0</v>
      </c>
      <c r="J195" s="72">
        <v>85500</v>
      </c>
      <c r="K195" s="73">
        <f t="shared" si="207"/>
        <v>70.661157024793383</v>
      </c>
      <c r="L195" s="74">
        <f t="shared" si="208"/>
        <v>85500</v>
      </c>
      <c r="M195" s="73">
        <f t="shared" si="209"/>
        <v>70.661157024793383</v>
      </c>
      <c r="N195" s="74">
        <f t="shared" si="210"/>
        <v>35500</v>
      </c>
      <c r="O195" s="75">
        <f t="shared" si="211"/>
        <v>96800</v>
      </c>
      <c r="P195" s="75">
        <f t="shared" si="212"/>
        <v>108900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27"/>
        <v>#REF!</v>
      </c>
      <c r="V195" s="79" t="e">
        <f t="shared" si="128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50000</v>
      </c>
      <c r="F196" s="72">
        <v>0</v>
      </c>
      <c r="G196" s="73">
        <f t="shared" si="205"/>
        <v>0</v>
      </c>
      <c r="H196" s="72">
        <v>0</v>
      </c>
      <c r="I196" s="73">
        <f t="shared" si="206"/>
        <v>0</v>
      </c>
      <c r="J196" s="72">
        <v>2330</v>
      </c>
      <c r="K196" s="73">
        <f t="shared" si="207"/>
        <v>4.66</v>
      </c>
      <c r="L196" s="74">
        <f t="shared" si="208"/>
        <v>2330</v>
      </c>
      <c r="M196" s="73">
        <f t="shared" si="209"/>
        <v>4.66</v>
      </c>
      <c r="N196" s="74">
        <f t="shared" si="210"/>
        <v>47670</v>
      </c>
      <c r="O196" s="75">
        <f t="shared" si="211"/>
        <v>40000</v>
      </c>
      <c r="P196" s="75">
        <f t="shared" si="212"/>
        <v>45000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27"/>
        <v>#REF!</v>
      </c>
      <c r="V196" s="79" t="e">
        <f t="shared" si="128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205"/>
        <v>0</v>
      </c>
      <c r="H197" s="72">
        <v>0</v>
      </c>
      <c r="I197" s="73">
        <f t="shared" si="206"/>
        <v>0</v>
      </c>
      <c r="J197" s="72">
        <v>0</v>
      </c>
      <c r="K197" s="73">
        <f t="shared" ref="K197" si="234">IF(J197=0,0,J197/$E197*100)</f>
        <v>0</v>
      </c>
      <c r="L197" s="74">
        <f t="shared" si="208"/>
        <v>0</v>
      </c>
      <c r="M197" s="73">
        <f t="shared" ref="M197" si="235">IF(L197=0,0,L197/$E197*100)</f>
        <v>0</v>
      </c>
      <c r="N197" s="74">
        <f t="shared" ref="N197" si="236">E197-F197-H197-J197</f>
        <v>0</v>
      </c>
      <c r="O197" s="75">
        <f t="shared" ref="O197" si="237">E197*80/100</f>
        <v>0</v>
      </c>
      <c r="P197" s="75">
        <f t="shared" ref="P197" si="238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39">SUM(Q197:T197)</f>
        <v>#REF!</v>
      </c>
      <c r="V197" s="79" t="e">
        <f t="shared" ref="V197" si="240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1500000</v>
      </c>
      <c r="F198" s="72">
        <v>0</v>
      </c>
      <c r="G198" s="73">
        <f t="shared" si="205"/>
        <v>0</v>
      </c>
      <c r="H198" s="72">
        <v>0</v>
      </c>
      <c r="I198" s="73">
        <f t="shared" si="206"/>
        <v>0</v>
      </c>
      <c r="J198" s="72">
        <v>1500000</v>
      </c>
      <c r="K198" s="73">
        <f t="shared" si="207"/>
        <v>100</v>
      </c>
      <c r="L198" s="74">
        <f t="shared" si="208"/>
        <v>1500000</v>
      </c>
      <c r="M198" s="73">
        <f t="shared" si="209"/>
        <v>100</v>
      </c>
      <c r="N198" s="74">
        <f t="shared" si="210"/>
        <v>0</v>
      </c>
      <c r="O198" s="75">
        <f t="shared" si="211"/>
        <v>1200000</v>
      </c>
      <c r="P198" s="75">
        <f t="shared" si="212"/>
        <v>1350000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27"/>
        <v>#REF!</v>
      </c>
      <c r="V198" s="79" t="e">
        <f t="shared" si="128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45874000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43790825.5</v>
      </c>
      <c r="K199" s="65">
        <f>IF(J199=0,0,J199/$E199*100)</f>
        <v>95.458921175393471</v>
      </c>
      <c r="L199" s="64">
        <f>SUM(L200:L222)</f>
        <v>43790825.5</v>
      </c>
      <c r="M199" s="65">
        <f>IF(L199=0,0,L199/$E199*100)</f>
        <v>95.458921175393471</v>
      </c>
      <c r="N199" s="64">
        <f>SUM(N200:N222)</f>
        <v>2083174.5</v>
      </c>
      <c r="O199" s="66">
        <f>E199*80/100</f>
        <v>36699200</v>
      </c>
      <c r="P199" s="66">
        <f>E199*90/100</f>
        <v>41286600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241">IF(F200=0,0,F200/$E200*100)</f>
        <v>0</v>
      </c>
      <c r="H200" s="72">
        <v>0</v>
      </c>
      <c r="I200" s="73">
        <f t="shared" ref="I200:I222" si="242">IF(H200=0,0,H200/$E200*100)</f>
        <v>0</v>
      </c>
      <c r="J200" s="72">
        <v>0</v>
      </c>
      <c r="K200" s="73">
        <f t="shared" ref="K200:K222" si="243">IF(J200=0,0,J200/$E200*100)</f>
        <v>0</v>
      </c>
      <c r="L200" s="74">
        <f t="shared" ref="L200:L222" si="244">F200+H200+J200</f>
        <v>0</v>
      </c>
      <c r="M200" s="73">
        <f t="shared" ref="M200:M222" si="245">IF(L200=0,0,L200/$E200*100)</f>
        <v>0</v>
      </c>
      <c r="N200" s="74">
        <f t="shared" ref="N200:N222" si="246">E200-F200-H200-J200</f>
        <v>0</v>
      </c>
      <c r="O200" s="75">
        <f t="shared" ref="O200:O222" si="247">E200*80/100</f>
        <v>0</v>
      </c>
      <c r="P200" s="75">
        <f t="shared" ref="P200:P222" si="248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27"/>
        <v>#REF!</v>
      </c>
      <c r="V200" s="79" t="e">
        <f t="shared" si="128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70000</v>
      </c>
      <c r="F201" s="72">
        <v>0</v>
      </c>
      <c r="G201" s="73">
        <f t="shared" si="241"/>
        <v>0</v>
      </c>
      <c r="H201" s="72">
        <v>0</v>
      </c>
      <c r="I201" s="73">
        <f t="shared" si="242"/>
        <v>0</v>
      </c>
      <c r="J201" s="72">
        <v>0</v>
      </c>
      <c r="K201" s="73">
        <f t="shared" si="243"/>
        <v>0</v>
      </c>
      <c r="L201" s="74">
        <f t="shared" si="244"/>
        <v>0</v>
      </c>
      <c r="M201" s="73">
        <f t="shared" si="245"/>
        <v>0</v>
      </c>
      <c r="N201" s="74">
        <f t="shared" si="246"/>
        <v>70000</v>
      </c>
      <c r="O201" s="75">
        <f t="shared" si="247"/>
        <v>56000</v>
      </c>
      <c r="P201" s="75">
        <f t="shared" si="248"/>
        <v>63000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49">SUM(Q201:T201)</f>
        <v>#REF!</v>
      </c>
      <c r="V201" s="79" t="e">
        <f t="shared" ref="V201:V241" si="250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14329000</v>
      </c>
      <c r="F202" s="72">
        <v>0</v>
      </c>
      <c r="G202" s="73">
        <f t="shared" si="241"/>
        <v>0</v>
      </c>
      <c r="H202" s="72">
        <v>0</v>
      </c>
      <c r="I202" s="73">
        <f t="shared" si="242"/>
        <v>0</v>
      </c>
      <c r="J202" s="72">
        <v>14265822</v>
      </c>
      <c r="K202" s="73">
        <f t="shared" si="243"/>
        <v>99.559089957428995</v>
      </c>
      <c r="L202" s="74">
        <f t="shared" si="244"/>
        <v>14265822</v>
      </c>
      <c r="M202" s="73">
        <f t="shared" si="245"/>
        <v>99.559089957428995</v>
      </c>
      <c r="N202" s="74">
        <f t="shared" si="246"/>
        <v>63178</v>
      </c>
      <c r="O202" s="75">
        <f t="shared" si="247"/>
        <v>11463200</v>
      </c>
      <c r="P202" s="75">
        <f t="shared" si="248"/>
        <v>12896100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49"/>
        <v>#REF!</v>
      </c>
      <c r="V202" s="79" t="e">
        <f t="shared" si="250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241"/>
        <v>0</v>
      </c>
      <c r="H203" s="72">
        <v>0</v>
      </c>
      <c r="I203" s="73">
        <f t="shared" si="242"/>
        <v>0</v>
      </c>
      <c r="J203" s="72">
        <v>0</v>
      </c>
      <c r="K203" s="73">
        <f t="shared" ref="K203" si="251">IF(J203=0,0,J203/$E203*100)</f>
        <v>0</v>
      </c>
      <c r="L203" s="74">
        <f t="shared" si="244"/>
        <v>0</v>
      </c>
      <c r="M203" s="73">
        <f t="shared" ref="M203" si="252">IF(L203=0,0,L203/$E203*100)</f>
        <v>0</v>
      </c>
      <c r="N203" s="74">
        <f t="shared" ref="N203" si="253">E203-F203-H203-J203</f>
        <v>0</v>
      </c>
      <c r="O203" s="75">
        <f t="shared" ref="O203" si="254">E203*80/100</f>
        <v>0</v>
      </c>
      <c r="P203" s="75">
        <f t="shared" ref="P203" si="255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56">SUM(Q203:T203)</f>
        <v>#REF!</v>
      </c>
      <c r="V203" s="79" t="e">
        <f t="shared" ref="V203" si="257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241"/>
        <v>0</v>
      </c>
      <c r="H204" s="72">
        <v>0</v>
      </c>
      <c r="I204" s="73">
        <f t="shared" si="242"/>
        <v>0</v>
      </c>
      <c r="J204" s="72">
        <v>0</v>
      </c>
      <c r="K204" s="73">
        <f t="shared" ref="K204" si="258">IF(J204=0,0,J204/$E204*100)</f>
        <v>0</v>
      </c>
      <c r="L204" s="74">
        <f t="shared" si="244"/>
        <v>0</v>
      </c>
      <c r="M204" s="73">
        <f t="shared" ref="M204" si="259">IF(L204=0,0,L204/$E204*100)</f>
        <v>0</v>
      </c>
      <c r="N204" s="74">
        <f t="shared" ref="N204" si="260">E204-F204-H204-J204</f>
        <v>0</v>
      </c>
      <c r="O204" s="75">
        <f t="shared" ref="O204" si="261">E204*80/100</f>
        <v>0</v>
      </c>
      <c r="P204" s="75">
        <f t="shared" ref="P204" si="262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263">SUM(Q204:T204)</f>
        <v>#REF!</v>
      </c>
      <c r="V204" s="79" t="e">
        <f t="shared" ref="V204" si="264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21000</v>
      </c>
      <c r="F205" s="72">
        <v>0</v>
      </c>
      <c r="G205" s="73">
        <f t="shared" si="241"/>
        <v>0</v>
      </c>
      <c r="H205" s="72">
        <v>0</v>
      </c>
      <c r="I205" s="73">
        <f t="shared" si="242"/>
        <v>0</v>
      </c>
      <c r="J205" s="72">
        <v>0</v>
      </c>
      <c r="K205" s="73">
        <f t="shared" si="243"/>
        <v>0</v>
      </c>
      <c r="L205" s="74">
        <f t="shared" si="244"/>
        <v>0</v>
      </c>
      <c r="M205" s="73">
        <f t="shared" si="245"/>
        <v>0</v>
      </c>
      <c r="N205" s="74">
        <f t="shared" si="246"/>
        <v>21000</v>
      </c>
      <c r="O205" s="75">
        <f t="shared" si="247"/>
        <v>16800</v>
      </c>
      <c r="P205" s="75">
        <f t="shared" si="248"/>
        <v>18900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49"/>
        <v>#REF!</v>
      </c>
      <c r="V205" s="79" t="e">
        <f t="shared" si="250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75000</v>
      </c>
      <c r="F206" s="72">
        <v>0</v>
      </c>
      <c r="G206" s="73">
        <f t="shared" si="241"/>
        <v>0</v>
      </c>
      <c r="H206" s="72">
        <v>0</v>
      </c>
      <c r="I206" s="73">
        <f t="shared" si="242"/>
        <v>0</v>
      </c>
      <c r="J206" s="72">
        <v>6180</v>
      </c>
      <c r="K206" s="73">
        <f t="shared" si="243"/>
        <v>8.24</v>
      </c>
      <c r="L206" s="74">
        <f t="shared" si="244"/>
        <v>6180</v>
      </c>
      <c r="M206" s="73">
        <f t="shared" si="245"/>
        <v>8.24</v>
      </c>
      <c r="N206" s="74">
        <f t="shared" si="246"/>
        <v>68820</v>
      </c>
      <c r="O206" s="75">
        <f t="shared" si="247"/>
        <v>60000</v>
      </c>
      <c r="P206" s="75">
        <f t="shared" si="248"/>
        <v>67500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49"/>
        <v>#REF!</v>
      </c>
      <c r="V206" s="79" t="e">
        <f t="shared" si="250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11000</v>
      </c>
      <c r="F207" s="72">
        <v>0</v>
      </c>
      <c r="G207" s="73">
        <f t="shared" si="241"/>
        <v>0</v>
      </c>
      <c r="H207" s="72">
        <v>0</v>
      </c>
      <c r="I207" s="73">
        <f t="shared" si="242"/>
        <v>0</v>
      </c>
      <c r="J207" s="72">
        <v>0</v>
      </c>
      <c r="K207" s="73">
        <f t="shared" si="243"/>
        <v>0</v>
      </c>
      <c r="L207" s="74">
        <f t="shared" si="244"/>
        <v>0</v>
      </c>
      <c r="M207" s="73">
        <f t="shared" si="245"/>
        <v>0</v>
      </c>
      <c r="N207" s="74">
        <f t="shared" si="246"/>
        <v>11000</v>
      </c>
      <c r="O207" s="75">
        <f t="shared" si="247"/>
        <v>8800</v>
      </c>
      <c r="P207" s="75">
        <f t="shared" si="248"/>
        <v>9900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49"/>
        <v>#REF!</v>
      </c>
      <c r="V207" s="79" t="e">
        <f t="shared" si="250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50000</v>
      </c>
      <c r="F208" s="72">
        <v>0</v>
      </c>
      <c r="G208" s="73">
        <f t="shared" si="241"/>
        <v>0</v>
      </c>
      <c r="H208" s="72">
        <v>0</v>
      </c>
      <c r="I208" s="73">
        <f t="shared" si="242"/>
        <v>0</v>
      </c>
      <c r="J208" s="72">
        <v>17100</v>
      </c>
      <c r="K208" s="73">
        <f t="shared" si="243"/>
        <v>34.200000000000003</v>
      </c>
      <c r="L208" s="74">
        <f t="shared" si="244"/>
        <v>17100</v>
      </c>
      <c r="M208" s="73">
        <f t="shared" si="245"/>
        <v>34.200000000000003</v>
      </c>
      <c r="N208" s="74">
        <f t="shared" si="246"/>
        <v>32900</v>
      </c>
      <c r="O208" s="75">
        <f t="shared" si="247"/>
        <v>40000</v>
      </c>
      <c r="P208" s="75">
        <f t="shared" si="248"/>
        <v>45000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49"/>
        <v>#REF!</v>
      </c>
      <c r="V208" s="79" t="e">
        <f t="shared" si="250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241"/>
        <v>0</v>
      </c>
      <c r="H209" s="72">
        <v>0</v>
      </c>
      <c r="I209" s="73">
        <f t="shared" si="242"/>
        <v>0</v>
      </c>
      <c r="J209" s="72">
        <v>0</v>
      </c>
      <c r="K209" s="73">
        <f t="shared" si="243"/>
        <v>0</v>
      </c>
      <c r="L209" s="74">
        <f t="shared" si="244"/>
        <v>0</v>
      </c>
      <c r="M209" s="73">
        <f t="shared" si="245"/>
        <v>0</v>
      </c>
      <c r="N209" s="74">
        <f t="shared" si="246"/>
        <v>0</v>
      </c>
      <c r="O209" s="75">
        <f t="shared" si="247"/>
        <v>0</v>
      </c>
      <c r="P209" s="75">
        <f t="shared" si="248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49"/>
        <v>#REF!</v>
      </c>
      <c r="V209" s="79" t="e">
        <f t="shared" si="250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5500</v>
      </c>
      <c r="F210" s="72">
        <v>0</v>
      </c>
      <c r="G210" s="73">
        <f t="shared" si="241"/>
        <v>0</v>
      </c>
      <c r="H210" s="72">
        <v>0</v>
      </c>
      <c r="I210" s="73">
        <f t="shared" si="242"/>
        <v>0</v>
      </c>
      <c r="J210" s="72">
        <v>0</v>
      </c>
      <c r="K210" s="73">
        <f t="shared" si="243"/>
        <v>0</v>
      </c>
      <c r="L210" s="74">
        <f t="shared" si="244"/>
        <v>0</v>
      </c>
      <c r="M210" s="73">
        <f t="shared" si="245"/>
        <v>0</v>
      </c>
      <c r="N210" s="74">
        <f t="shared" si="246"/>
        <v>5500</v>
      </c>
      <c r="O210" s="75">
        <f t="shared" si="247"/>
        <v>4400</v>
      </c>
      <c r="P210" s="75">
        <f t="shared" si="248"/>
        <v>4950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49"/>
        <v>#REF!</v>
      </c>
      <c r="V210" s="79" t="e">
        <f t="shared" si="250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11075000</v>
      </c>
      <c r="F211" s="72">
        <v>0</v>
      </c>
      <c r="G211" s="73">
        <f t="shared" si="241"/>
        <v>0</v>
      </c>
      <c r="H211" s="72">
        <v>0</v>
      </c>
      <c r="I211" s="73">
        <f t="shared" si="242"/>
        <v>0</v>
      </c>
      <c r="J211" s="72">
        <v>11075000</v>
      </c>
      <c r="K211" s="73">
        <f t="shared" si="243"/>
        <v>100</v>
      </c>
      <c r="L211" s="74">
        <f t="shared" si="244"/>
        <v>11075000</v>
      </c>
      <c r="M211" s="73">
        <f t="shared" si="245"/>
        <v>100</v>
      </c>
      <c r="N211" s="74">
        <f t="shared" si="246"/>
        <v>0</v>
      </c>
      <c r="O211" s="75">
        <f t="shared" si="247"/>
        <v>8860000</v>
      </c>
      <c r="P211" s="75">
        <f t="shared" si="248"/>
        <v>9967500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49"/>
        <v>#REF!</v>
      </c>
      <c r="V211" s="79" t="e">
        <f t="shared" si="250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26500</v>
      </c>
      <c r="F212" s="72">
        <v>0</v>
      </c>
      <c r="G212" s="73">
        <f t="shared" si="241"/>
        <v>0</v>
      </c>
      <c r="H212" s="72">
        <v>0</v>
      </c>
      <c r="I212" s="73">
        <f t="shared" si="242"/>
        <v>0</v>
      </c>
      <c r="J212" s="72">
        <v>600</v>
      </c>
      <c r="K212" s="73">
        <f t="shared" si="243"/>
        <v>2.2641509433962264</v>
      </c>
      <c r="L212" s="74">
        <f t="shared" si="244"/>
        <v>600</v>
      </c>
      <c r="M212" s="73">
        <f t="shared" si="245"/>
        <v>2.2641509433962264</v>
      </c>
      <c r="N212" s="74">
        <f t="shared" si="246"/>
        <v>25900</v>
      </c>
      <c r="O212" s="75">
        <f t="shared" si="247"/>
        <v>21200</v>
      </c>
      <c r="P212" s="75">
        <f t="shared" si="248"/>
        <v>23850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49"/>
        <v>#REF!</v>
      </c>
      <c r="V212" s="79" t="e">
        <f t="shared" si="250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si="241"/>
        <v>0</v>
      </c>
      <c r="H213" s="72">
        <v>0</v>
      </c>
      <c r="I213" s="73">
        <f t="shared" si="242"/>
        <v>0</v>
      </c>
      <c r="J213" s="72">
        <v>0</v>
      </c>
      <c r="K213" s="73">
        <f t="shared" si="243"/>
        <v>0</v>
      </c>
      <c r="L213" s="74">
        <f t="shared" si="244"/>
        <v>0</v>
      </c>
      <c r="M213" s="73">
        <f t="shared" si="245"/>
        <v>0</v>
      </c>
      <c r="N213" s="74">
        <f t="shared" si="246"/>
        <v>0</v>
      </c>
      <c r="O213" s="75">
        <f t="shared" si="247"/>
        <v>0</v>
      </c>
      <c r="P213" s="75">
        <f t="shared" si="248"/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si="249"/>
        <v>#REF!</v>
      </c>
      <c r="V213" s="79" t="e">
        <f t="shared" si="250"/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12333000</v>
      </c>
      <c r="F214" s="72">
        <v>0</v>
      </c>
      <c r="G214" s="73">
        <f t="shared" si="241"/>
        <v>0</v>
      </c>
      <c r="H214" s="72">
        <v>0</v>
      </c>
      <c r="I214" s="73">
        <f t="shared" si="242"/>
        <v>0</v>
      </c>
      <c r="J214" s="72">
        <v>12201000</v>
      </c>
      <c r="K214" s="73">
        <f t="shared" si="243"/>
        <v>98.929700802724398</v>
      </c>
      <c r="L214" s="74">
        <f t="shared" si="244"/>
        <v>12201000</v>
      </c>
      <c r="M214" s="73">
        <f t="shared" si="245"/>
        <v>98.929700802724398</v>
      </c>
      <c r="N214" s="74">
        <f t="shared" si="246"/>
        <v>132000</v>
      </c>
      <c r="O214" s="75">
        <f t="shared" si="247"/>
        <v>9866400</v>
      </c>
      <c r="P214" s="75">
        <f t="shared" si="248"/>
        <v>11099700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49"/>
        <v>#REF!</v>
      </c>
      <c r="V214" s="79" t="e">
        <f t="shared" si="250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241"/>
        <v>0</v>
      </c>
      <c r="H215" s="72">
        <v>0</v>
      </c>
      <c r="I215" s="73">
        <f t="shared" si="242"/>
        <v>0</v>
      </c>
      <c r="J215" s="72">
        <v>0</v>
      </c>
      <c r="K215" s="73">
        <f t="shared" si="243"/>
        <v>0</v>
      </c>
      <c r="L215" s="74">
        <f t="shared" si="244"/>
        <v>0</v>
      </c>
      <c r="M215" s="73">
        <f t="shared" si="245"/>
        <v>0</v>
      </c>
      <c r="N215" s="74">
        <f t="shared" si="246"/>
        <v>0</v>
      </c>
      <c r="O215" s="75">
        <f t="shared" si="247"/>
        <v>0</v>
      </c>
      <c r="P215" s="75">
        <f t="shared" si="248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49"/>
        <v>#REF!</v>
      </c>
      <c r="V215" s="93" t="e">
        <f t="shared" si="250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11000</v>
      </c>
      <c r="F216" s="72">
        <v>0</v>
      </c>
      <c r="G216" s="73">
        <f t="shared" si="241"/>
        <v>0</v>
      </c>
      <c r="H216" s="72">
        <v>0</v>
      </c>
      <c r="I216" s="73">
        <f t="shared" si="242"/>
        <v>0</v>
      </c>
      <c r="J216" s="72">
        <v>0</v>
      </c>
      <c r="K216" s="73">
        <f t="shared" si="243"/>
        <v>0</v>
      </c>
      <c r="L216" s="74">
        <f t="shared" si="244"/>
        <v>0</v>
      </c>
      <c r="M216" s="73">
        <f t="shared" si="245"/>
        <v>0</v>
      </c>
      <c r="N216" s="74">
        <f t="shared" si="246"/>
        <v>11000</v>
      </c>
      <c r="O216" s="75">
        <f t="shared" si="247"/>
        <v>8800</v>
      </c>
      <c r="P216" s="75">
        <f t="shared" si="248"/>
        <v>9900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49"/>
        <v>#REF!</v>
      </c>
      <c r="V216" s="79" t="e">
        <f t="shared" si="250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50000</v>
      </c>
      <c r="F217" s="72">
        <v>0</v>
      </c>
      <c r="G217" s="73">
        <f t="shared" si="241"/>
        <v>0</v>
      </c>
      <c r="H217" s="72">
        <v>0</v>
      </c>
      <c r="I217" s="73">
        <f t="shared" si="242"/>
        <v>0</v>
      </c>
      <c r="J217" s="72">
        <v>1123.5</v>
      </c>
      <c r="K217" s="73">
        <f t="shared" si="243"/>
        <v>2.2469999999999999</v>
      </c>
      <c r="L217" s="74">
        <f t="shared" si="244"/>
        <v>1123.5</v>
      </c>
      <c r="M217" s="73">
        <f t="shared" si="245"/>
        <v>2.2469999999999999</v>
      </c>
      <c r="N217" s="74">
        <f t="shared" si="246"/>
        <v>48876.5</v>
      </c>
      <c r="O217" s="75">
        <f t="shared" si="247"/>
        <v>40000</v>
      </c>
      <c r="P217" s="75">
        <f t="shared" si="248"/>
        <v>45000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49"/>
        <v>#REF!</v>
      </c>
      <c r="V217" s="79" t="e">
        <f t="shared" si="250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48000</v>
      </c>
      <c r="F218" s="72">
        <v>0</v>
      </c>
      <c r="G218" s="73">
        <f t="shared" si="241"/>
        <v>0</v>
      </c>
      <c r="H218" s="72">
        <v>0</v>
      </c>
      <c r="I218" s="73">
        <f t="shared" si="242"/>
        <v>0</v>
      </c>
      <c r="J218" s="72">
        <v>0</v>
      </c>
      <c r="K218" s="73">
        <f t="shared" si="243"/>
        <v>0</v>
      </c>
      <c r="L218" s="74">
        <f t="shared" si="244"/>
        <v>0</v>
      </c>
      <c r="M218" s="73">
        <f t="shared" si="245"/>
        <v>0</v>
      </c>
      <c r="N218" s="74">
        <f t="shared" si="246"/>
        <v>48000</v>
      </c>
      <c r="O218" s="75">
        <f t="shared" si="247"/>
        <v>38400</v>
      </c>
      <c r="P218" s="75">
        <f t="shared" si="248"/>
        <v>43200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49"/>
        <v>#REF!</v>
      </c>
      <c r="V218" s="79" t="e">
        <f t="shared" si="250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6269000</v>
      </c>
      <c r="F219" s="72">
        <v>0</v>
      </c>
      <c r="G219" s="73">
        <f t="shared" si="241"/>
        <v>0</v>
      </c>
      <c r="H219" s="72">
        <v>0</v>
      </c>
      <c r="I219" s="73">
        <f t="shared" si="242"/>
        <v>0</v>
      </c>
      <c r="J219" s="72">
        <v>6174000</v>
      </c>
      <c r="K219" s="73">
        <f t="shared" si="243"/>
        <v>98.48460679534216</v>
      </c>
      <c r="L219" s="74">
        <f t="shared" si="244"/>
        <v>6174000</v>
      </c>
      <c r="M219" s="73">
        <f t="shared" si="245"/>
        <v>98.48460679534216</v>
      </c>
      <c r="N219" s="74">
        <f t="shared" si="246"/>
        <v>95000</v>
      </c>
      <c r="O219" s="75">
        <f t="shared" si="247"/>
        <v>5015200</v>
      </c>
      <c r="P219" s="75">
        <f t="shared" si="248"/>
        <v>5642100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49"/>
        <v>#REF!</v>
      </c>
      <c r="V219" s="79" t="e">
        <f t="shared" si="250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241"/>
        <v>0</v>
      </c>
      <c r="H220" s="72">
        <v>0</v>
      </c>
      <c r="I220" s="73">
        <f t="shared" si="242"/>
        <v>0</v>
      </c>
      <c r="J220" s="72">
        <v>0</v>
      </c>
      <c r="K220" s="73">
        <f t="shared" si="243"/>
        <v>0</v>
      </c>
      <c r="L220" s="74">
        <f t="shared" si="244"/>
        <v>0</v>
      </c>
      <c r="M220" s="73">
        <f t="shared" si="245"/>
        <v>0</v>
      </c>
      <c r="N220" s="74">
        <f t="shared" si="246"/>
        <v>0</v>
      </c>
      <c r="O220" s="75">
        <f t="shared" si="247"/>
        <v>0</v>
      </c>
      <c r="P220" s="75">
        <f t="shared" si="248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49"/>
        <v>#REF!</v>
      </c>
      <c r="V220" s="79" t="e">
        <f t="shared" si="250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265">IF(F221=0,0,F221/$E221*100)</f>
        <v>0</v>
      </c>
      <c r="H221" s="72">
        <v>0</v>
      </c>
      <c r="I221" s="73">
        <f t="shared" ref="I221" si="266">IF(H221=0,0,H221/$E221*100)</f>
        <v>0</v>
      </c>
      <c r="J221" s="72">
        <v>0</v>
      </c>
      <c r="K221" s="73">
        <f t="shared" ref="K221" si="267">IF(J221=0,0,J221/$E221*100)</f>
        <v>0</v>
      </c>
      <c r="L221" s="74">
        <f t="shared" si="244"/>
        <v>0</v>
      </c>
      <c r="M221" s="73">
        <f t="shared" ref="M221" si="268">IF(L221=0,0,L221/$E221*100)</f>
        <v>0</v>
      </c>
      <c r="N221" s="74">
        <f t="shared" ref="N221" si="269">E221-F221-H221-J221</f>
        <v>0</v>
      </c>
      <c r="O221" s="75">
        <f t="shared" ref="O221" si="270">E221*80/100</f>
        <v>0</v>
      </c>
      <c r="P221" s="75">
        <f t="shared" ref="P221" si="271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272">SUM(Q221:T221)</f>
        <v>#REF!</v>
      </c>
      <c r="V221" s="79" t="e">
        <f t="shared" ref="V221" si="273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1500000</v>
      </c>
      <c r="F222" s="72">
        <v>0</v>
      </c>
      <c r="G222" s="73">
        <f t="shared" si="241"/>
        <v>0</v>
      </c>
      <c r="H222" s="72">
        <v>0</v>
      </c>
      <c r="I222" s="73">
        <f t="shared" si="242"/>
        <v>0</v>
      </c>
      <c r="J222" s="72">
        <v>50000</v>
      </c>
      <c r="K222" s="73">
        <f t="shared" si="243"/>
        <v>3.3333333333333335</v>
      </c>
      <c r="L222" s="74">
        <f t="shared" si="244"/>
        <v>50000</v>
      </c>
      <c r="M222" s="73">
        <f t="shared" si="245"/>
        <v>3.3333333333333335</v>
      </c>
      <c r="N222" s="74">
        <f t="shared" si="246"/>
        <v>1450000</v>
      </c>
      <c r="O222" s="75">
        <f t="shared" si="247"/>
        <v>1200000</v>
      </c>
      <c r="P222" s="75">
        <f t="shared" si="248"/>
        <v>1350000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49"/>
        <v>#REF!</v>
      </c>
      <c r="V222" s="79" t="e">
        <f t="shared" si="250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56803500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54974668</v>
      </c>
      <c r="K223" s="65">
        <f>IF(J223=0,0,J223/$E223*100)</f>
        <v>96.780423741494801</v>
      </c>
      <c r="L223" s="64">
        <f>SUM(L224:L242)</f>
        <v>54974668</v>
      </c>
      <c r="M223" s="65">
        <f>IF(L223=0,0,L223/$E223*100)</f>
        <v>96.780423741494801</v>
      </c>
      <c r="N223" s="64">
        <f>SUM(N224:N242)</f>
        <v>1828832</v>
      </c>
      <c r="O223" s="66">
        <f>E223*80/100</f>
        <v>45442800</v>
      </c>
      <c r="P223" s="66">
        <f>E223*90/100</f>
        <v>51123150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721000</v>
      </c>
      <c r="F224" s="72">
        <v>0</v>
      </c>
      <c r="G224" s="73">
        <f t="shared" ref="G224:G242" si="274">IF(F224=0,0,F224/$E224*100)</f>
        <v>0</v>
      </c>
      <c r="H224" s="72">
        <v>0</v>
      </c>
      <c r="I224" s="73">
        <f t="shared" ref="I224:I242" si="275">IF(H224=0,0,H224/$E224*100)</f>
        <v>0</v>
      </c>
      <c r="J224" s="72">
        <v>302740</v>
      </c>
      <c r="K224" s="73">
        <f t="shared" ref="K224:K242" si="276">IF(J224=0,0,J224/$E224*100)</f>
        <v>41.988904299583915</v>
      </c>
      <c r="L224" s="74">
        <f t="shared" ref="L224:L242" si="277">F224+H224+J224</f>
        <v>302740</v>
      </c>
      <c r="M224" s="73">
        <f t="shared" ref="M224:M242" si="278">IF(L224=0,0,L224/$E224*100)</f>
        <v>41.988904299583915</v>
      </c>
      <c r="N224" s="74">
        <f t="shared" ref="N224:N242" si="279">E224-F224-H224-J224</f>
        <v>418260</v>
      </c>
      <c r="O224" s="75">
        <f t="shared" ref="O224:O242" si="280">E224*80/100</f>
        <v>576800</v>
      </c>
      <c r="P224" s="75">
        <f t="shared" ref="P224:P242" si="281">E224*90/100</f>
        <v>648900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49"/>
        <v>#REF!</v>
      </c>
      <c r="V224" s="79" t="e">
        <f t="shared" si="250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10584000</v>
      </c>
      <c r="F225" s="72">
        <v>0</v>
      </c>
      <c r="G225" s="73">
        <f t="shared" si="274"/>
        <v>0</v>
      </c>
      <c r="H225" s="72">
        <v>0</v>
      </c>
      <c r="I225" s="73">
        <f t="shared" si="275"/>
        <v>0</v>
      </c>
      <c r="J225" s="72">
        <v>10584000</v>
      </c>
      <c r="K225" s="73">
        <f t="shared" si="276"/>
        <v>100</v>
      </c>
      <c r="L225" s="74">
        <f t="shared" si="277"/>
        <v>10584000</v>
      </c>
      <c r="M225" s="73">
        <f t="shared" si="278"/>
        <v>100</v>
      </c>
      <c r="N225" s="74">
        <f t="shared" si="279"/>
        <v>0</v>
      </c>
      <c r="O225" s="75">
        <f t="shared" si="280"/>
        <v>8467200</v>
      </c>
      <c r="P225" s="75">
        <f t="shared" si="281"/>
        <v>9525600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49"/>
        <v>#REF!</v>
      </c>
      <c r="V225" s="79" t="e">
        <f t="shared" si="250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16579000</v>
      </c>
      <c r="F226" s="72">
        <v>0</v>
      </c>
      <c r="G226" s="73">
        <f t="shared" si="274"/>
        <v>0</v>
      </c>
      <c r="H226" s="72">
        <v>0</v>
      </c>
      <c r="I226" s="73">
        <f t="shared" si="275"/>
        <v>0</v>
      </c>
      <c r="J226" s="72">
        <v>16464000</v>
      </c>
      <c r="K226" s="73">
        <f t="shared" si="276"/>
        <v>99.306351408408219</v>
      </c>
      <c r="L226" s="74">
        <f t="shared" si="277"/>
        <v>16464000</v>
      </c>
      <c r="M226" s="73">
        <f t="shared" si="278"/>
        <v>99.306351408408219</v>
      </c>
      <c r="N226" s="74">
        <f t="shared" si="279"/>
        <v>115000</v>
      </c>
      <c r="O226" s="75">
        <f t="shared" si="280"/>
        <v>13263200</v>
      </c>
      <c r="P226" s="75">
        <f t="shared" si="281"/>
        <v>14921100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49"/>
        <v>#REF!</v>
      </c>
      <c r="V226" s="79" t="e">
        <f t="shared" si="250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361500</v>
      </c>
      <c r="F227" s="72">
        <v>0</v>
      </c>
      <c r="G227" s="73">
        <f t="shared" si="274"/>
        <v>0</v>
      </c>
      <c r="H227" s="72">
        <v>0</v>
      </c>
      <c r="I227" s="73">
        <f t="shared" si="275"/>
        <v>0</v>
      </c>
      <c r="J227" s="72">
        <v>303900</v>
      </c>
      <c r="K227" s="73">
        <f t="shared" si="276"/>
        <v>84.066390041493776</v>
      </c>
      <c r="L227" s="74">
        <f t="shared" si="277"/>
        <v>303900</v>
      </c>
      <c r="M227" s="73">
        <f t="shared" si="278"/>
        <v>84.066390041493776</v>
      </c>
      <c r="N227" s="74">
        <f t="shared" si="279"/>
        <v>57600</v>
      </c>
      <c r="O227" s="75">
        <f t="shared" si="280"/>
        <v>289200</v>
      </c>
      <c r="P227" s="75">
        <f t="shared" si="281"/>
        <v>325350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49"/>
        <v>#REF!</v>
      </c>
      <c r="V227" s="79" t="e">
        <f t="shared" si="250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75000</v>
      </c>
      <c r="F228" s="72">
        <v>0</v>
      </c>
      <c r="G228" s="73">
        <f t="shared" si="274"/>
        <v>0</v>
      </c>
      <c r="H228" s="72">
        <v>0</v>
      </c>
      <c r="I228" s="73">
        <f t="shared" si="275"/>
        <v>0</v>
      </c>
      <c r="J228" s="72">
        <v>0</v>
      </c>
      <c r="K228" s="73">
        <f t="shared" si="276"/>
        <v>0</v>
      </c>
      <c r="L228" s="74">
        <f t="shared" si="277"/>
        <v>0</v>
      </c>
      <c r="M228" s="73">
        <f t="shared" si="278"/>
        <v>0</v>
      </c>
      <c r="N228" s="74">
        <f t="shared" si="279"/>
        <v>75000</v>
      </c>
      <c r="O228" s="75">
        <f t="shared" si="280"/>
        <v>60000</v>
      </c>
      <c r="P228" s="75">
        <f t="shared" si="281"/>
        <v>67500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49"/>
        <v>#REF!</v>
      </c>
      <c r="V228" s="79" t="e">
        <f t="shared" si="250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11000</v>
      </c>
      <c r="F229" s="72">
        <v>0</v>
      </c>
      <c r="G229" s="73">
        <f t="shared" si="274"/>
        <v>0</v>
      </c>
      <c r="H229" s="72">
        <v>0</v>
      </c>
      <c r="I229" s="73">
        <f t="shared" si="275"/>
        <v>0</v>
      </c>
      <c r="J229" s="72">
        <v>11000</v>
      </c>
      <c r="K229" s="73">
        <f t="shared" si="276"/>
        <v>100</v>
      </c>
      <c r="L229" s="74">
        <f t="shared" si="277"/>
        <v>11000</v>
      </c>
      <c r="M229" s="73">
        <f t="shared" si="278"/>
        <v>100</v>
      </c>
      <c r="N229" s="74">
        <f t="shared" si="279"/>
        <v>0</v>
      </c>
      <c r="O229" s="75">
        <f t="shared" si="280"/>
        <v>8800</v>
      </c>
      <c r="P229" s="75">
        <f t="shared" si="281"/>
        <v>9900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49"/>
        <v>#REF!</v>
      </c>
      <c r="V229" s="79" t="e">
        <f t="shared" si="250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10532000</v>
      </c>
      <c r="F230" s="72">
        <v>0</v>
      </c>
      <c r="G230" s="73">
        <f t="shared" si="274"/>
        <v>0</v>
      </c>
      <c r="H230" s="72">
        <v>0</v>
      </c>
      <c r="I230" s="73">
        <f t="shared" si="275"/>
        <v>0</v>
      </c>
      <c r="J230" s="72">
        <v>10439822</v>
      </c>
      <c r="K230" s="73">
        <f t="shared" si="276"/>
        <v>99.124781617926317</v>
      </c>
      <c r="L230" s="74">
        <f t="shared" si="277"/>
        <v>10439822</v>
      </c>
      <c r="M230" s="73">
        <f t="shared" si="278"/>
        <v>99.124781617926317</v>
      </c>
      <c r="N230" s="74">
        <f t="shared" si="279"/>
        <v>92178</v>
      </c>
      <c r="O230" s="75">
        <f t="shared" si="280"/>
        <v>8425600</v>
      </c>
      <c r="P230" s="75">
        <f t="shared" si="281"/>
        <v>9478800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49"/>
        <v>#REF!</v>
      </c>
      <c r="V230" s="79" t="e">
        <f t="shared" si="250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5500</v>
      </c>
      <c r="F231" s="72">
        <v>0</v>
      </c>
      <c r="G231" s="73">
        <f t="shared" si="274"/>
        <v>0</v>
      </c>
      <c r="H231" s="72">
        <v>0</v>
      </c>
      <c r="I231" s="73">
        <f t="shared" si="275"/>
        <v>0</v>
      </c>
      <c r="J231" s="72">
        <v>0</v>
      </c>
      <c r="K231" s="73">
        <f t="shared" si="276"/>
        <v>0</v>
      </c>
      <c r="L231" s="74">
        <f t="shared" si="277"/>
        <v>0</v>
      </c>
      <c r="M231" s="73">
        <f t="shared" si="278"/>
        <v>0</v>
      </c>
      <c r="N231" s="74">
        <f t="shared" si="279"/>
        <v>5500</v>
      </c>
      <c r="O231" s="75">
        <f t="shared" si="280"/>
        <v>4400</v>
      </c>
      <c r="P231" s="75">
        <f t="shared" si="281"/>
        <v>4950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49"/>
        <v>#REF!</v>
      </c>
      <c r="V231" s="79" t="e">
        <f t="shared" si="250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75000</v>
      </c>
      <c r="F232" s="72">
        <v>0</v>
      </c>
      <c r="G232" s="73">
        <f t="shared" si="274"/>
        <v>0</v>
      </c>
      <c r="H232" s="72">
        <v>0</v>
      </c>
      <c r="I232" s="73">
        <f t="shared" si="275"/>
        <v>0</v>
      </c>
      <c r="J232" s="72">
        <v>5358</v>
      </c>
      <c r="K232" s="73">
        <f t="shared" si="276"/>
        <v>7.1440000000000001</v>
      </c>
      <c r="L232" s="74">
        <f t="shared" si="277"/>
        <v>5358</v>
      </c>
      <c r="M232" s="73">
        <f t="shared" si="278"/>
        <v>7.1440000000000001</v>
      </c>
      <c r="N232" s="74">
        <f t="shared" si="279"/>
        <v>69642</v>
      </c>
      <c r="O232" s="75">
        <f t="shared" si="280"/>
        <v>60000</v>
      </c>
      <c r="P232" s="75">
        <f t="shared" si="281"/>
        <v>67500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49"/>
        <v>#REF!</v>
      </c>
      <c r="V232" s="79" t="e">
        <f t="shared" si="250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653000</v>
      </c>
      <c r="F233" s="72">
        <v>0</v>
      </c>
      <c r="G233" s="73">
        <f t="shared" si="274"/>
        <v>0</v>
      </c>
      <c r="H233" s="72">
        <v>0</v>
      </c>
      <c r="I233" s="73">
        <f t="shared" si="275"/>
        <v>0</v>
      </c>
      <c r="J233" s="72">
        <v>21000</v>
      </c>
      <c r="K233" s="73">
        <f t="shared" si="276"/>
        <v>3.215926493108729</v>
      </c>
      <c r="L233" s="74">
        <f t="shared" si="277"/>
        <v>21000</v>
      </c>
      <c r="M233" s="73">
        <f t="shared" si="278"/>
        <v>3.215926493108729</v>
      </c>
      <c r="N233" s="74">
        <f t="shared" si="279"/>
        <v>632000</v>
      </c>
      <c r="O233" s="75">
        <f t="shared" si="280"/>
        <v>522400</v>
      </c>
      <c r="P233" s="75">
        <f t="shared" si="281"/>
        <v>587700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49"/>
        <v>#REF!</v>
      </c>
      <c r="V233" s="79" t="e">
        <f t="shared" si="250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132000</v>
      </c>
      <c r="F234" s="72">
        <v>0</v>
      </c>
      <c r="G234" s="73">
        <f t="shared" si="274"/>
        <v>0</v>
      </c>
      <c r="H234" s="72">
        <v>0</v>
      </c>
      <c r="I234" s="73">
        <f t="shared" si="275"/>
        <v>0</v>
      </c>
      <c r="J234" s="72">
        <v>117196</v>
      </c>
      <c r="K234" s="73">
        <f t="shared" si="276"/>
        <v>88.784848484848482</v>
      </c>
      <c r="L234" s="74">
        <f t="shared" si="277"/>
        <v>117196</v>
      </c>
      <c r="M234" s="73">
        <f t="shared" si="278"/>
        <v>88.784848484848482</v>
      </c>
      <c r="N234" s="74">
        <f t="shared" si="279"/>
        <v>14804</v>
      </c>
      <c r="O234" s="75">
        <f t="shared" si="280"/>
        <v>105600</v>
      </c>
      <c r="P234" s="75">
        <f t="shared" si="281"/>
        <v>118800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49"/>
        <v>#REF!</v>
      </c>
      <c r="V234" s="79" t="e">
        <f t="shared" si="250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696000</v>
      </c>
      <c r="F235" s="72">
        <v>0</v>
      </c>
      <c r="G235" s="73">
        <f t="shared" si="274"/>
        <v>0</v>
      </c>
      <c r="H235" s="72">
        <v>0</v>
      </c>
      <c r="I235" s="73">
        <f t="shared" si="275"/>
        <v>0</v>
      </c>
      <c r="J235" s="72">
        <v>696000</v>
      </c>
      <c r="K235" s="73">
        <f t="shared" si="276"/>
        <v>100</v>
      </c>
      <c r="L235" s="74">
        <f t="shared" si="277"/>
        <v>696000</v>
      </c>
      <c r="M235" s="73">
        <f t="shared" si="278"/>
        <v>100</v>
      </c>
      <c r="N235" s="74">
        <f t="shared" si="279"/>
        <v>0</v>
      </c>
      <c r="O235" s="75">
        <f t="shared" si="280"/>
        <v>556800</v>
      </c>
      <c r="P235" s="75">
        <f t="shared" si="281"/>
        <v>626400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49"/>
        <v>#REF!</v>
      </c>
      <c r="V235" s="79" t="e">
        <f t="shared" si="250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8748000</v>
      </c>
      <c r="F236" s="72">
        <v>0</v>
      </c>
      <c r="G236" s="73">
        <f t="shared" si="274"/>
        <v>0</v>
      </c>
      <c r="H236" s="72">
        <v>0</v>
      </c>
      <c r="I236" s="73">
        <f t="shared" si="275"/>
        <v>0</v>
      </c>
      <c r="J236" s="72">
        <v>8673000</v>
      </c>
      <c r="K236" s="73">
        <f t="shared" si="276"/>
        <v>99.142661179698223</v>
      </c>
      <c r="L236" s="74">
        <f t="shared" si="277"/>
        <v>8673000</v>
      </c>
      <c r="M236" s="73">
        <f t="shared" si="278"/>
        <v>99.142661179698223</v>
      </c>
      <c r="N236" s="74">
        <f t="shared" si="279"/>
        <v>75000</v>
      </c>
      <c r="O236" s="75">
        <f t="shared" si="280"/>
        <v>6998400</v>
      </c>
      <c r="P236" s="75">
        <f t="shared" si="281"/>
        <v>7873200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49"/>
        <v>#REF!</v>
      </c>
      <c r="V236" s="79" t="e">
        <f t="shared" si="250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274"/>
        <v>0</v>
      </c>
      <c r="H237" s="72">
        <v>0</v>
      </c>
      <c r="I237" s="73">
        <f t="shared" si="275"/>
        <v>0</v>
      </c>
      <c r="J237" s="72">
        <v>0</v>
      </c>
      <c r="K237" s="73">
        <f t="shared" si="276"/>
        <v>0</v>
      </c>
      <c r="L237" s="74">
        <f t="shared" si="277"/>
        <v>0</v>
      </c>
      <c r="M237" s="73">
        <f t="shared" si="278"/>
        <v>0</v>
      </c>
      <c r="N237" s="74">
        <f t="shared" si="279"/>
        <v>0</v>
      </c>
      <c r="O237" s="75">
        <f t="shared" si="280"/>
        <v>0</v>
      </c>
      <c r="P237" s="75">
        <f t="shared" si="281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49"/>
        <v>#REF!</v>
      </c>
      <c r="V237" s="79" t="e">
        <f t="shared" si="250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274"/>
        <v>0</v>
      </c>
      <c r="H238" s="72">
        <v>0</v>
      </c>
      <c r="I238" s="73">
        <f t="shared" si="275"/>
        <v>0</v>
      </c>
      <c r="J238" s="72">
        <v>0</v>
      </c>
      <c r="K238" s="73">
        <f t="shared" si="276"/>
        <v>0</v>
      </c>
      <c r="L238" s="74">
        <f t="shared" si="277"/>
        <v>0</v>
      </c>
      <c r="M238" s="73">
        <f t="shared" si="278"/>
        <v>0</v>
      </c>
      <c r="N238" s="74">
        <f t="shared" si="279"/>
        <v>0</v>
      </c>
      <c r="O238" s="75">
        <f t="shared" si="280"/>
        <v>0</v>
      </c>
      <c r="P238" s="75">
        <f t="shared" si="281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743500</v>
      </c>
      <c r="F239" s="72">
        <v>0</v>
      </c>
      <c r="G239" s="73">
        <f t="shared" si="274"/>
        <v>0</v>
      </c>
      <c r="H239" s="72">
        <v>0</v>
      </c>
      <c r="I239" s="73">
        <f t="shared" si="275"/>
        <v>0</v>
      </c>
      <c r="J239" s="72">
        <v>469652</v>
      </c>
      <c r="K239" s="73">
        <f t="shared" si="276"/>
        <v>63.167720242098177</v>
      </c>
      <c r="L239" s="74">
        <f t="shared" si="277"/>
        <v>469652</v>
      </c>
      <c r="M239" s="73">
        <f t="shared" si="278"/>
        <v>63.167720242098177</v>
      </c>
      <c r="N239" s="74">
        <f t="shared" si="279"/>
        <v>273848</v>
      </c>
      <c r="O239" s="75">
        <f t="shared" si="280"/>
        <v>594800</v>
      </c>
      <c r="P239" s="75">
        <f t="shared" si="281"/>
        <v>669150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49"/>
        <v>#REF!</v>
      </c>
      <c r="V239" s="79" t="e">
        <f t="shared" si="250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5387000</v>
      </c>
      <c r="F240" s="72">
        <v>0</v>
      </c>
      <c r="G240" s="73">
        <f t="shared" si="274"/>
        <v>0</v>
      </c>
      <c r="H240" s="72">
        <v>0</v>
      </c>
      <c r="I240" s="73">
        <f t="shared" si="275"/>
        <v>0</v>
      </c>
      <c r="J240" s="72">
        <v>5387000</v>
      </c>
      <c r="K240" s="73">
        <f t="shared" si="276"/>
        <v>100</v>
      </c>
      <c r="L240" s="74">
        <f t="shared" si="277"/>
        <v>5387000</v>
      </c>
      <c r="M240" s="73">
        <f t="shared" si="278"/>
        <v>100</v>
      </c>
      <c r="N240" s="74">
        <f t="shared" si="279"/>
        <v>0</v>
      </c>
      <c r="O240" s="75">
        <f t="shared" si="280"/>
        <v>4309600</v>
      </c>
      <c r="P240" s="75">
        <f t="shared" si="281"/>
        <v>4848300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49"/>
        <v>#REF!</v>
      </c>
      <c r="V240" s="79" t="e">
        <f t="shared" si="250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274"/>
        <v>0</v>
      </c>
      <c r="H241" s="72">
        <v>0</v>
      </c>
      <c r="I241" s="73">
        <f t="shared" si="275"/>
        <v>0</v>
      </c>
      <c r="J241" s="72">
        <v>0</v>
      </c>
      <c r="K241" s="73">
        <f t="shared" si="276"/>
        <v>0</v>
      </c>
      <c r="L241" s="74">
        <f t="shared" si="277"/>
        <v>0</v>
      </c>
      <c r="M241" s="73">
        <f t="shared" si="278"/>
        <v>0</v>
      </c>
      <c r="N241" s="74">
        <f t="shared" si="279"/>
        <v>0</v>
      </c>
      <c r="O241" s="75">
        <f t="shared" si="280"/>
        <v>0</v>
      </c>
      <c r="P241" s="75">
        <f t="shared" si="281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49"/>
        <v>#REF!</v>
      </c>
      <c r="V241" s="79" t="e">
        <f t="shared" si="250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1500000</v>
      </c>
      <c r="F242" s="72">
        <v>0</v>
      </c>
      <c r="G242" s="73">
        <f t="shared" si="274"/>
        <v>0</v>
      </c>
      <c r="H242" s="72">
        <v>0</v>
      </c>
      <c r="I242" s="73">
        <f t="shared" si="275"/>
        <v>0</v>
      </c>
      <c r="J242" s="72">
        <v>1500000</v>
      </c>
      <c r="K242" s="73">
        <f t="shared" si="276"/>
        <v>100</v>
      </c>
      <c r="L242" s="74">
        <f t="shared" si="277"/>
        <v>1500000</v>
      </c>
      <c r="M242" s="73">
        <f t="shared" si="278"/>
        <v>100</v>
      </c>
      <c r="N242" s="74">
        <f t="shared" si="279"/>
        <v>0</v>
      </c>
      <c r="O242" s="75">
        <f t="shared" si="280"/>
        <v>1200000</v>
      </c>
      <c r="P242" s="75">
        <f t="shared" si="281"/>
        <v>1350000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49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B247" s="1"/>
      <c r="F247" s="1"/>
      <c r="G247" s="1"/>
      <c r="H247" s="1"/>
      <c r="I247" s="1"/>
      <c r="V247" s="42"/>
    </row>
    <row r="248" spans="1:24" ht="30.75" customHeight="1">
      <c r="B248" s="1"/>
      <c r="F248" s="1"/>
      <c r="G248" s="1"/>
      <c r="H248" s="1"/>
      <c r="I248" s="1"/>
      <c r="V248" s="42"/>
    </row>
    <row r="249" spans="1:24" ht="30.75" customHeight="1">
      <c r="B249" s="1"/>
      <c r="F249" s="1"/>
      <c r="G249" s="1"/>
      <c r="H249" s="1"/>
      <c r="I249" s="1"/>
      <c r="V249" s="42"/>
    </row>
    <row r="250" spans="1:24" ht="30.75" customHeight="1">
      <c r="B250" s="1"/>
      <c r="F250" s="1"/>
      <c r="G250" s="1"/>
      <c r="H250" s="1"/>
      <c r="I250" s="1"/>
      <c r="V250" s="42"/>
    </row>
    <row r="251" spans="1:24" ht="30.75" customHeight="1">
      <c r="B251" s="1"/>
      <c r="F251" s="1"/>
      <c r="G251" s="1"/>
      <c r="H251" s="1"/>
      <c r="I251" s="1"/>
      <c r="V251" s="42"/>
    </row>
    <row r="252" spans="1:24" ht="30.75" customHeight="1">
      <c r="B252" s="1"/>
      <c r="F252" s="1"/>
      <c r="G252" s="1"/>
      <c r="H252" s="1"/>
      <c r="I252" s="1"/>
      <c r="V252" s="42"/>
    </row>
    <row r="253" spans="1:24" ht="30.75" customHeight="1">
      <c r="B253" s="1"/>
      <c r="F253" s="1"/>
      <c r="G253" s="1"/>
      <c r="H253" s="1"/>
      <c r="I253" s="1"/>
      <c r="V253" s="42"/>
    </row>
    <row r="254" spans="1:24" ht="30.75" customHeight="1">
      <c r="B254" s="1"/>
      <c r="F254" s="1"/>
      <c r="G254" s="1"/>
      <c r="H254" s="1"/>
      <c r="I254" s="1"/>
      <c r="V254" s="42"/>
    </row>
    <row r="255" spans="1:24" ht="30.75" customHeight="1">
      <c r="B255" s="1"/>
      <c r="F255" s="1"/>
      <c r="G255" s="1"/>
      <c r="H255" s="1"/>
      <c r="I255" s="1"/>
      <c r="V255" s="42"/>
    </row>
    <row r="256" spans="1:24" ht="30.75" customHeight="1">
      <c r="B256" s="1"/>
      <c r="F256" s="1"/>
      <c r="G256" s="1"/>
      <c r="H256" s="1"/>
      <c r="I256" s="1"/>
    </row>
    <row r="257" spans="2:20" ht="30.75" customHeight="1">
      <c r="B257" s="1"/>
      <c r="F257" s="1"/>
      <c r="G257" s="1"/>
      <c r="H257" s="1"/>
      <c r="I257" s="1"/>
    </row>
    <row r="258" spans="2:20" ht="30.75" customHeight="1">
      <c r="B258" s="1"/>
      <c r="F258" s="1"/>
      <c r="G258" s="1"/>
      <c r="H258" s="1"/>
      <c r="I258" s="1"/>
    </row>
    <row r="259" spans="2:20" ht="30.75" customHeight="1">
      <c r="B259" s="1"/>
      <c r="F259" s="1"/>
      <c r="G259" s="1"/>
      <c r="H259" s="1"/>
      <c r="I259" s="1"/>
    </row>
    <row r="260" spans="2:20" ht="30.75" customHeight="1">
      <c r="B260" s="1"/>
      <c r="F260" s="1"/>
      <c r="G260" s="1"/>
      <c r="H260" s="1"/>
      <c r="I260" s="1"/>
    </row>
    <row r="261" spans="2:20" ht="30.75" customHeight="1">
      <c r="B261" s="1"/>
      <c r="F261" s="1"/>
      <c r="G261" s="1"/>
      <c r="H261" s="1"/>
      <c r="I261" s="1"/>
    </row>
    <row r="262" spans="2:20" ht="30.75" customHeight="1">
      <c r="B262" s="1"/>
      <c r="F262" s="1"/>
      <c r="G262" s="1"/>
      <c r="H262" s="1"/>
      <c r="I262" s="1"/>
    </row>
    <row r="263" spans="2:20" ht="30.75" customHeight="1">
      <c r="B263" s="1"/>
      <c r="F263" s="1"/>
      <c r="G263" s="1"/>
      <c r="H263" s="1"/>
      <c r="I263" s="1"/>
      <c r="Q263" s="1"/>
      <c r="R263" s="1"/>
      <c r="S263" s="1"/>
      <c r="T263" s="1"/>
    </row>
    <row r="264" spans="2:20" ht="30.75" customHeight="1">
      <c r="B264" s="1"/>
      <c r="F264" s="1"/>
      <c r="G264" s="1"/>
      <c r="H264" s="1"/>
      <c r="I264" s="1"/>
      <c r="Q264" s="1"/>
      <c r="R264" s="1"/>
      <c r="S264" s="1"/>
      <c r="T264" s="1"/>
    </row>
    <row r="265" spans="2:20" ht="30.75" customHeight="1">
      <c r="B265" s="1"/>
      <c r="F265" s="1"/>
      <c r="G265" s="1"/>
      <c r="H265" s="1"/>
      <c r="I265" s="1"/>
      <c r="Q265" s="1"/>
      <c r="R265" s="1"/>
      <c r="S265" s="1"/>
      <c r="T265" s="1"/>
    </row>
    <row r="266" spans="2:20" ht="30.75" customHeight="1">
      <c r="B266" s="1"/>
      <c r="F266" s="1"/>
      <c r="G266" s="1"/>
      <c r="H266" s="1"/>
      <c r="I266" s="1"/>
      <c r="Q266" s="1"/>
      <c r="R266" s="1"/>
      <c r="S266" s="1"/>
      <c r="T266" s="1"/>
    </row>
    <row r="267" spans="2:20" ht="30.75" customHeight="1">
      <c r="B267" s="1"/>
      <c r="F267" s="1"/>
      <c r="G267" s="1"/>
      <c r="H267" s="1"/>
      <c r="I267" s="1"/>
      <c r="Q267" s="1"/>
      <c r="R267" s="1"/>
      <c r="S267" s="1"/>
      <c r="T267" s="1"/>
    </row>
    <row r="268" spans="2:20" ht="30.75" customHeight="1">
      <c r="B268" s="1"/>
      <c r="F268" s="1"/>
      <c r="G268" s="1"/>
      <c r="H268" s="1"/>
      <c r="I268" s="1"/>
      <c r="Q268" s="1"/>
      <c r="R268" s="1"/>
      <c r="S268" s="1"/>
      <c r="T268" s="1"/>
    </row>
    <row r="269" spans="2:20" ht="30.75" customHeight="1">
      <c r="B269" s="1"/>
      <c r="F269" s="1"/>
      <c r="G269" s="1"/>
      <c r="H269" s="1"/>
      <c r="I269" s="1"/>
      <c r="Q269" s="1"/>
      <c r="R269" s="1"/>
      <c r="S269" s="1"/>
      <c r="T269" s="1"/>
    </row>
    <row r="270" spans="2:20" ht="30.75" customHeight="1">
      <c r="B270" s="1"/>
      <c r="F270" s="1"/>
      <c r="G270" s="1"/>
      <c r="H270" s="1"/>
      <c r="I270" s="1"/>
      <c r="Q270" s="1"/>
      <c r="R270" s="1"/>
      <c r="S270" s="1"/>
      <c r="T270" s="1"/>
    </row>
    <row r="271" spans="2:20" ht="30.75" customHeight="1">
      <c r="B271" s="1"/>
      <c r="F271" s="1"/>
      <c r="G271" s="1"/>
      <c r="H271" s="1"/>
      <c r="I271" s="1"/>
      <c r="Q271" s="1"/>
      <c r="R271" s="1"/>
      <c r="S271" s="1"/>
      <c r="T271" s="1"/>
    </row>
    <row r="272" spans="2:20" ht="30.75" customHeight="1">
      <c r="B272" s="1"/>
      <c r="F272" s="1"/>
      <c r="G272" s="1"/>
      <c r="H272" s="1"/>
      <c r="I272" s="1"/>
      <c r="Q272" s="1"/>
      <c r="R272" s="1"/>
      <c r="S272" s="1"/>
      <c r="T272" s="1"/>
    </row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4">
    <tabColor rgb="FF7030A0"/>
  </sheetPr>
  <dimension ref="A1:M37"/>
  <sheetViews>
    <sheetView workbookViewId="0">
      <selection sqref="A1:M1"/>
    </sheetView>
  </sheetViews>
  <sheetFormatPr defaultRowHeight="14.25"/>
  <cols>
    <col min="1" max="1" width="7.125" customWidth="1"/>
    <col min="2" max="2" width="25.125" hidden="1" customWidth="1"/>
    <col min="3" max="3" width="0" hidden="1" customWidth="1"/>
    <col min="4" max="5" width="16.75" style="57" customWidth="1"/>
    <col min="6" max="6" width="6.75" customWidth="1"/>
    <col min="7" max="7" width="16.75" style="57" customWidth="1"/>
    <col min="8" max="8" width="6.75" customWidth="1"/>
    <col min="9" max="9" width="16.75" style="57" customWidth="1"/>
    <col min="10" max="10" width="6.75" customWidth="1"/>
    <col min="11" max="11" width="16.75" style="57" customWidth="1"/>
    <col min="12" max="12" width="6.75" customWidth="1"/>
    <col min="13" max="13" width="16.75" style="57" customWidth="1"/>
  </cols>
  <sheetData>
    <row r="1" spans="1:13" s="1" customFormat="1" ht="30.75" customHeight="1">
      <c r="A1" s="101" t="s">
        <v>753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1" customFormat="1" ht="30.75" customHeight="1">
      <c r="A2" s="102" t="s">
        <v>756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52" t="s">
        <v>37</v>
      </c>
    </row>
    <row r="3" spans="1:13" s="4" customFormat="1" ht="30.75" customHeight="1">
      <c r="A3" s="58" t="s">
        <v>440</v>
      </c>
      <c r="B3" s="2" t="s">
        <v>0</v>
      </c>
      <c r="C3" s="2"/>
      <c r="D3" s="5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53" t="s">
        <v>4</v>
      </c>
    </row>
    <row r="4" spans="1:13" s="4" customFormat="1" ht="25.5" customHeight="1">
      <c r="A4" s="59" t="s">
        <v>7</v>
      </c>
      <c r="B4" s="5"/>
      <c r="C4" s="5"/>
      <c r="D4" s="54"/>
      <c r="E4" s="7" t="s">
        <v>5</v>
      </c>
      <c r="F4" s="7" t="s">
        <v>6</v>
      </c>
      <c r="G4" s="7" t="s">
        <v>5</v>
      </c>
      <c r="H4" s="7" t="s">
        <v>6</v>
      </c>
      <c r="I4" s="54" t="s">
        <v>5</v>
      </c>
      <c r="J4" s="6" t="s">
        <v>6</v>
      </c>
      <c r="K4" s="8" t="s">
        <v>5</v>
      </c>
      <c r="L4" s="9" t="s">
        <v>6</v>
      </c>
      <c r="M4" s="54"/>
    </row>
    <row r="5" spans="1:13" s="4" customFormat="1" ht="21.75">
      <c r="A5" s="60" t="s">
        <v>456</v>
      </c>
      <c r="B5" s="10"/>
      <c r="C5" s="10"/>
      <c r="D5" s="55" t="s">
        <v>8</v>
      </c>
      <c r="E5" s="12" t="s">
        <v>9</v>
      </c>
      <c r="F5" s="12"/>
      <c r="G5" s="12" t="s">
        <v>10</v>
      </c>
      <c r="H5" s="12"/>
      <c r="I5" s="56" t="s">
        <v>458</v>
      </c>
      <c r="J5" s="13"/>
      <c r="K5" s="14" t="s">
        <v>461</v>
      </c>
      <c r="L5" s="15"/>
      <c r="M5" s="56" t="s">
        <v>460</v>
      </c>
    </row>
    <row r="6" spans="1:13" s="1" customFormat="1" ht="30.75" customHeight="1">
      <c r="A6" s="16">
        <v>1</v>
      </c>
      <c r="B6" s="17" t="s">
        <v>13</v>
      </c>
      <c r="C6" s="18" t="s">
        <v>14</v>
      </c>
      <c r="D6" s="24">
        <f t="shared" ref="D6:G17" si="0">D25/1000000</f>
        <v>0.16996651999999998</v>
      </c>
      <c r="E6" s="24">
        <f t="shared" ref="E6" si="1">E25/1000000</f>
        <v>0</v>
      </c>
      <c r="F6" s="20">
        <f>IF(E6=0,0,E6/$D6*100)</f>
        <v>0</v>
      </c>
      <c r="G6" s="24">
        <f t="shared" si="0"/>
        <v>0</v>
      </c>
      <c r="H6" s="20">
        <f t="shared" ref="H6:H17" si="2">IF(G6=0,0,G6/$D6*100)</f>
        <v>0</v>
      </c>
      <c r="I6" s="24">
        <f t="shared" ref="I6:I17" si="3">I25/1000000</f>
        <v>0.16996651999999998</v>
      </c>
      <c r="J6" s="20">
        <f t="shared" ref="J6:J17" si="4">IF(I6=0,0,I6/$D6*100)</f>
        <v>100</v>
      </c>
      <c r="K6" s="25">
        <f t="shared" ref="K6:K17" si="5">K25/1000000</f>
        <v>0.16996651999999998</v>
      </c>
      <c r="L6" s="20">
        <f t="shared" ref="L6:L17" si="6">IF(K6=0,0,K6/$D6*100)</f>
        <v>100</v>
      </c>
      <c r="M6" s="24">
        <f>D6-E6-G6-I6</f>
        <v>0</v>
      </c>
    </row>
    <row r="7" spans="1:13" s="1" customFormat="1" ht="30.75" customHeight="1">
      <c r="A7" s="16">
        <v>2</v>
      </c>
      <c r="B7" s="17" t="s">
        <v>13</v>
      </c>
      <c r="C7" s="18" t="s">
        <v>14</v>
      </c>
      <c r="D7" s="24">
        <f t="shared" si="0"/>
        <v>0</v>
      </c>
      <c r="E7" s="24">
        <f t="shared" ref="E7" si="7">E26/1000000</f>
        <v>0</v>
      </c>
      <c r="F7" s="20">
        <f t="shared" ref="F7:F17" si="8">IF(E7=0,0,E7/$D7*100)</f>
        <v>0</v>
      </c>
      <c r="G7" s="24">
        <f t="shared" si="0"/>
        <v>0</v>
      </c>
      <c r="H7" s="20">
        <f t="shared" si="2"/>
        <v>0</v>
      </c>
      <c r="I7" s="24">
        <f t="shared" si="3"/>
        <v>0</v>
      </c>
      <c r="J7" s="20">
        <f t="shared" si="4"/>
        <v>0</v>
      </c>
      <c r="K7" s="25">
        <f t="shared" si="5"/>
        <v>0</v>
      </c>
      <c r="L7" s="20">
        <f t="shared" si="6"/>
        <v>0</v>
      </c>
      <c r="M7" s="24">
        <f t="shared" ref="M7:M17" si="9">D7-E7-G7-I7</f>
        <v>0</v>
      </c>
    </row>
    <row r="8" spans="1:13" s="1" customFormat="1" ht="30.75" customHeight="1">
      <c r="A8" s="16">
        <v>3</v>
      </c>
      <c r="B8" s="17" t="s">
        <v>15</v>
      </c>
      <c r="C8" s="18" t="s">
        <v>16</v>
      </c>
      <c r="D8" s="24">
        <f t="shared" si="0"/>
        <v>0</v>
      </c>
      <c r="E8" s="24">
        <f t="shared" ref="E8" si="10">E27/1000000</f>
        <v>0</v>
      </c>
      <c r="F8" s="20">
        <f t="shared" si="8"/>
        <v>0</v>
      </c>
      <c r="G8" s="24">
        <f t="shared" si="0"/>
        <v>0</v>
      </c>
      <c r="H8" s="20">
        <f t="shared" si="2"/>
        <v>0</v>
      </c>
      <c r="I8" s="24">
        <f t="shared" si="3"/>
        <v>0</v>
      </c>
      <c r="J8" s="20">
        <f t="shared" si="4"/>
        <v>0</v>
      </c>
      <c r="K8" s="25">
        <f t="shared" si="5"/>
        <v>0</v>
      </c>
      <c r="L8" s="20">
        <f t="shared" si="6"/>
        <v>0</v>
      </c>
      <c r="M8" s="24">
        <f t="shared" si="9"/>
        <v>0</v>
      </c>
    </row>
    <row r="9" spans="1:13" s="1" customFormat="1" ht="30.75" customHeight="1">
      <c r="A9" s="16">
        <v>4</v>
      </c>
      <c r="B9" s="17" t="s">
        <v>17</v>
      </c>
      <c r="C9" s="18" t="s">
        <v>18</v>
      </c>
      <c r="D9" s="24">
        <f t="shared" si="0"/>
        <v>0</v>
      </c>
      <c r="E9" s="24">
        <f t="shared" ref="E9" si="11">E28/1000000</f>
        <v>0</v>
      </c>
      <c r="F9" s="20">
        <f t="shared" si="8"/>
        <v>0</v>
      </c>
      <c r="G9" s="24">
        <f t="shared" si="0"/>
        <v>0</v>
      </c>
      <c r="H9" s="20">
        <f t="shared" si="2"/>
        <v>0</v>
      </c>
      <c r="I9" s="24">
        <f t="shared" si="3"/>
        <v>0</v>
      </c>
      <c r="J9" s="20">
        <f t="shared" si="4"/>
        <v>0</v>
      </c>
      <c r="K9" s="25">
        <f t="shared" si="5"/>
        <v>0</v>
      </c>
      <c r="L9" s="20">
        <f t="shared" si="6"/>
        <v>0</v>
      </c>
      <c r="M9" s="24">
        <f t="shared" si="9"/>
        <v>0</v>
      </c>
    </row>
    <row r="10" spans="1:13" s="1" customFormat="1" ht="30.75" customHeight="1">
      <c r="A10" s="16">
        <v>5</v>
      </c>
      <c r="B10" s="17" t="s">
        <v>19</v>
      </c>
      <c r="C10" s="18" t="s">
        <v>20</v>
      </c>
      <c r="D10" s="24">
        <f t="shared" si="0"/>
        <v>0</v>
      </c>
      <c r="E10" s="24">
        <f t="shared" ref="E10" si="12">E29/1000000</f>
        <v>0</v>
      </c>
      <c r="F10" s="20">
        <f t="shared" si="8"/>
        <v>0</v>
      </c>
      <c r="G10" s="24">
        <f t="shared" si="0"/>
        <v>0</v>
      </c>
      <c r="H10" s="20">
        <f t="shared" si="2"/>
        <v>0</v>
      </c>
      <c r="I10" s="24">
        <f t="shared" si="3"/>
        <v>0</v>
      </c>
      <c r="J10" s="20">
        <f t="shared" si="4"/>
        <v>0</v>
      </c>
      <c r="K10" s="25">
        <f t="shared" si="5"/>
        <v>0</v>
      </c>
      <c r="L10" s="20">
        <f t="shared" si="6"/>
        <v>0</v>
      </c>
      <c r="M10" s="24">
        <f t="shared" si="9"/>
        <v>0</v>
      </c>
    </row>
    <row r="11" spans="1:13" s="1" customFormat="1" ht="30.75" customHeight="1">
      <c r="A11" s="16">
        <v>6</v>
      </c>
      <c r="B11" s="17" t="s">
        <v>21</v>
      </c>
      <c r="C11" s="18" t="s">
        <v>22</v>
      </c>
      <c r="D11" s="24">
        <f t="shared" si="0"/>
        <v>0</v>
      </c>
      <c r="E11" s="24">
        <f t="shared" ref="E11" si="13">E30/1000000</f>
        <v>0</v>
      </c>
      <c r="F11" s="20">
        <f t="shared" si="8"/>
        <v>0</v>
      </c>
      <c r="G11" s="24">
        <f t="shared" si="0"/>
        <v>0</v>
      </c>
      <c r="H11" s="20">
        <f t="shared" si="2"/>
        <v>0</v>
      </c>
      <c r="I11" s="24">
        <f t="shared" si="3"/>
        <v>0</v>
      </c>
      <c r="J11" s="20">
        <f t="shared" si="4"/>
        <v>0</v>
      </c>
      <c r="K11" s="25">
        <f t="shared" si="5"/>
        <v>0</v>
      </c>
      <c r="L11" s="20">
        <f t="shared" si="6"/>
        <v>0</v>
      </c>
      <c r="M11" s="24">
        <f t="shared" si="9"/>
        <v>0</v>
      </c>
    </row>
    <row r="12" spans="1:13" s="1" customFormat="1" ht="30.75" customHeight="1">
      <c r="A12" s="16">
        <v>7</v>
      </c>
      <c r="B12" s="17" t="s">
        <v>23</v>
      </c>
      <c r="C12" s="18" t="s">
        <v>24</v>
      </c>
      <c r="D12" s="24">
        <f t="shared" si="0"/>
        <v>0</v>
      </c>
      <c r="E12" s="24">
        <f t="shared" ref="E12" si="14">E31/1000000</f>
        <v>0</v>
      </c>
      <c r="F12" s="20">
        <f t="shared" si="8"/>
        <v>0</v>
      </c>
      <c r="G12" s="24">
        <f t="shared" si="0"/>
        <v>0</v>
      </c>
      <c r="H12" s="20">
        <f t="shared" si="2"/>
        <v>0</v>
      </c>
      <c r="I12" s="24">
        <f t="shared" si="3"/>
        <v>0</v>
      </c>
      <c r="J12" s="20">
        <f t="shared" si="4"/>
        <v>0</v>
      </c>
      <c r="K12" s="25">
        <f t="shared" si="5"/>
        <v>0</v>
      </c>
      <c r="L12" s="20">
        <f t="shared" si="6"/>
        <v>0</v>
      </c>
      <c r="M12" s="24">
        <f t="shared" si="9"/>
        <v>0</v>
      </c>
    </row>
    <row r="13" spans="1:13" s="1" customFormat="1" ht="30.75" customHeight="1">
      <c r="A13" s="16">
        <v>8</v>
      </c>
      <c r="B13" s="17" t="s">
        <v>25</v>
      </c>
      <c r="C13" s="18" t="s">
        <v>26</v>
      </c>
      <c r="D13" s="24">
        <f t="shared" si="0"/>
        <v>0</v>
      </c>
      <c r="E13" s="24">
        <f t="shared" ref="E13" si="15">E32/1000000</f>
        <v>0</v>
      </c>
      <c r="F13" s="20">
        <f t="shared" si="8"/>
        <v>0</v>
      </c>
      <c r="G13" s="24">
        <f t="shared" si="0"/>
        <v>0</v>
      </c>
      <c r="H13" s="20">
        <f t="shared" si="2"/>
        <v>0</v>
      </c>
      <c r="I13" s="24">
        <f t="shared" si="3"/>
        <v>0</v>
      </c>
      <c r="J13" s="20">
        <f t="shared" si="4"/>
        <v>0</v>
      </c>
      <c r="K13" s="25">
        <f t="shared" si="5"/>
        <v>0</v>
      </c>
      <c r="L13" s="20">
        <f t="shared" si="6"/>
        <v>0</v>
      </c>
      <c r="M13" s="24">
        <f t="shared" si="9"/>
        <v>0</v>
      </c>
    </row>
    <row r="14" spans="1:13" s="1" customFormat="1" ht="30.75" customHeight="1">
      <c r="A14" s="16">
        <v>9</v>
      </c>
      <c r="B14" s="17" t="s">
        <v>27</v>
      </c>
      <c r="C14" s="18" t="s">
        <v>28</v>
      </c>
      <c r="D14" s="24">
        <f t="shared" si="0"/>
        <v>0</v>
      </c>
      <c r="E14" s="24">
        <f t="shared" ref="E14" si="16">E33/1000000</f>
        <v>0</v>
      </c>
      <c r="F14" s="20">
        <f t="shared" si="8"/>
        <v>0</v>
      </c>
      <c r="G14" s="24">
        <f t="shared" si="0"/>
        <v>0</v>
      </c>
      <c r="H14" s="20">
        <f t="shared" si="2"/>
        <v>0</v>
      </c>
      <c r="I14" s="24">
        <f t="shared" si="3"/>
        <v>0</v>
      </c>
      <c r="J14" s="20">
        <f t="shared" si="4"/>
        <v>0</v>
      </c>
      <c r="K14" s="25">
        <f t="shared" si="5"/>
        <v>0</v>
      </c>
      <c r="L14" s="20">
        <f t="shared" si="6"/>
        <v>0</v>
      </c>
      <c r="M14" s="24">
        <f t="shared" si="9"/>
        <v>0</v>
      </c>
    </row>
    <row r="15" spans="1:13" s="1" customFormat="1" ht="30.75" customHeight="1">
      <c r="A15" s="16">
        <v>10</v>
      </c>
      <c r="B15" s="17" t="s">
        <v>29</v>
      </c>
      <c r="C15" s="18" t="s">
        <v>30</v>
      </c>
      <c r="D15" s="24">
        <f t="shared" si="0"/>
        <v>0</v>
      </c>
      <c r="E15" s="24">
        <f t="shared" ref="E15" si="17">E34/1000000</f>
        <v>0</v>
      </c>
      <c r="F15" s="20">
        <f t="shared" si="8"/>
        <v>0</v>
      </c>
      <c r="G15" s="24">
        <f t="shared" si="0"/>
        <v>0</v>
      </c>
      <c r="H15" s="20">
        <f t="shared" si="2"/>
        <v>0</v>
      </c>
      <c r="I15" s="24">
        <f t="shared" si="3"/>
        <v>0</v>
      </c>
      <c r="J15" s="20">
        <f t="shared" si="4"/>
        <v>0</v>
      </c>
      <c r="K15" s="25">
        <f t="shared" si="5"/>
        <v>0</v>
      </c>
      <c r="L15" s="20">
        <f t="shared" si="6"/>
        <v>0</v>
      </c>
      <c r="M15" s="24">
        <f t="shared" si="9"/>
        <v>0</v>
      </c>
    </row>
    <row r="16" spans="1:13" s="1" customFormat="1" ht="30.75" customHeight="1">
      <c r="A16" s="16">
        <v>11</v>
      </c>
      <c r="B16" s="17" t="s">
        <v>31</v>
      </c>
      <c r="C16" s="21" t="s">
        <v>32</v>
      </c>
      <c r="D16" s="24">
        <f t="shared" si="0"/>
        <v>1.7469660000000001E-2</v>
      </c>
      <c r="E16" s="24">
        <f t="shared" ref="E16" si="18">E35/1000000</f>
        <v>0</v>
      </c>
      <c r="F16" s="20">
        <f t="shared" si="8"/>
        <v>0</v>
      </c>
      <c r="G16" s="24">
        <f t="shared" si="0"/>
        <v>0</v>
      </c>
      <c r="H16" s="20">
        <f t="shared" si="2"/>
        <v>0</v>
      </c>
      <c r="I16" s="24">
        <f t="shared" si="3"/>
        <v>1.7469660000000001E-2</v>
      </c>
      <c r="J16" s="20">
        <f t="shared" si="4"/>
        <v>100</v>
      </c>
      <c r="K16" s="25">
        <f t="shared" si="5"/>
        <v>1.7469660000000001E-2</v>
      </c>
      <c r="L16" s="20">
        <f t="shared" si="6"/>
        <v>100</v>
      </c>
      <c r="M16" s="24">
        <f t="shared" si="9"/>
        <v>0</v>
      </c>
    </row>
    <row r="17" spans="1:13" s="1" customFormat="1" ht="30.75" customHeight="1">
      <c r="A17" s="16">
        <v>12</v>
      </c>
      <c r="B17" s="17" t="s">
        <v>33</v>
      </c>
      <c r="C17" s="18" t="s">
        <v>34</v>
      </c>
      <c r="D17" s="24">
        <f t="shared" si="0"/>
        <v>0</v>
      </c>
      <c r="E17" s="24">
        <f t="shared" ref="E17" si="19">E36/1000000</f>
        <v>0</v>
      </c>
      <c r="F17" s="20">
        <f t="shared" si="8"/>
        <v>0</v>
      </c>
      <c r="G17" s="24">
        <f t="shared" si="0"/>
        <v>0</v>
      </c>
      <c r="H17" s="20">
        <f t="shared" si="2"/>
        <v>0</v>
      </c>
      <c r="I17" s="24">
        <f t="shared" si="3"/>
        <v>0</v>
      </c>
      <c r="J17" s="20">
        <f t="shared" si="4"/>
        <v>0</v>
      </c>
      <c r="K17" s="25">
        <f t="shared" si="5"/>
        <v>0</v>
      </c>
      <c r="L17" s="20">
        <f t="shared" si="6"/>
        <v>0</v>
      </c>
      <c r="M17" s="24">
        <f t="shared" si="9"/>
        <v>0</v>
      </c>
    </row>
    <row r="18" spans="1:13" s="4" customFormat="1" ht="30.75" customHeight="1">
      <c r="A18" s="107" t="s">
        <v>36</v>
      </c>
      <c r="B18" s="108"/>
      <c r="C18" s="19"/>
      <c r="D18" s="28">
        <f>SUM(D6:D17)</f>
        <v>0.18743617999999998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0.18743617999999998</v>
      </c>
      <c r="J18" s="27">
        <f>IF(I18=0,0,I18/$D18*100)</f>
        <v>100</v>
      </c>
      <c r="K18" s="28">
        <f>SUM(K6:K17)</f>
        <v>0.18743617999999998</v>
      </c>
      <c r="L18" s="27">
        <f>IF(K18=0,0,K18/$D18*100)</f>
        <v>100</v>
      </c>
      <c r="M18" s="28">
        <f>SUM(M6:M17)</f>
        <v>0</v>
      </c>
    </row>
    <row r="19" spans="1:13" ht="21.75" hidden="1">
      <c r="F19" s="20"/>
      <c r="H19" s="20"/>
    </row>
    <row r="20" spans="1:13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(ไม่มี เบิกแทนกัน)  (งบรายจ่ายอื่น) 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s="1" customFormat="1" ht="30.75" customHeight="1">
      <c r="A21" s="102" t="str">
        <f>A2</f>
        <v xml:space="preserve">  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52" t="s">
        <v>38</v>
      </c>
    </row>
    <row r="22" spans="1:13" s="4" customFormat="1" ht="30.75" customHeight="1">
      <c r="A22" s="58" t="s">
        <v>440</v>
      </c>
      <c r="B22" s="2" t="s">
        <v>0</v>
      </c>
      <c r="C22" s="2"/>
      <c r="D22" s="5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53" t="s">
        <v>4</v>
      </c>
    </row>
    <row r="23" spans="1:13" s="4" customFormat="1" ht="25.5" customHeight="1">
      <c r="A23" s="59" t="s">
        <v>7</v>
      </c>
      <c r="B23" s="5"/>
      <c r="C23" s="5"/>
      <c r="D23" s="54"/>
      <c r="E23" s="7" t="s">
        <v>5</v>
      </c>
      <c r="F23" s="7" t="s">
        <v>6</v>
      </c>
      <c r="G23" s="7" t="s">
        <v>5</v>
      </c>
      <c r="H23" s="7" t="s">
        <v>6</v>
      </c>
      <c r="I23" s="54" t="s">
        <v>5</v>
      </c>
      <c r="J23" s="6" t="s">
        <v>6</v>
      </c>
      <c r="K23" s="8" t="s">
        <v>5</v>
      </c>
      <c r="L23" s="9" t="s">
        <v>6</v>
      </c>
      <c r="M23" s="54"/>
    </row>
    <row r="24" spans="1:13" s="4" customFormat="1" ht="21.75">
      <c r="A24" s="60" t="s">
        <v>456</v>
      </c>
      <c r="B24" s="10"/>
      <c r="C24" s="10"/>
      <c r="D24" s="55" t="s">
        <v>8</v>
      </c>
      <c r="E24" s="12" t="s">
        <v>9</v>
      </c>
      <c r="F24" s="12"/>
      <c r="G24" s="12" t="s">
        <v>10</v>
      </c>
      <c r="H24" s="12"/>
      <c r="I24" s="56" t="s">
        <v>458</v>
      </c>
      <c r="J24" s="13"/>
      <c r="K24" s="14" t="s">
        <v>461</v>
      </c>
      <c r="L24" s="15"/>
      <c r="M24" s="55" t="s">
        <v>460</v>
      </c>
    </row>
    <row r="25" spans="1:13" s="1" customFormat="1" ht="30.75" customHeight="1">
      <c r="A25" s="16">
        <v>1</v>
      </c>
      <c r="B25" s="17" t="s">
        <v>11</v>
      </c>
      <c r="C25" s="18" t="s">
        <v>12</v>
      </c>
      <c r="D25" s="26">
        <f>'งบรายจ่ายอื่น (ภูมิภาค)'!E6</f>
        <v>169966.52</v>
      </c>
      <c r="E25" s="26">
        <f>'งบรายจ่ายอื่น (ภูมิภาค)'!F6</f>
        <v>0</v>
      </c>
      <c r="F25" s="20">
        <f t="shared" ref="F25:F36" si="20">IF(E25=0,0,E25/$D25*100)</f>
        <v>0</v>
      </c>
      <c r="G25" s="26">
        <f>'งบรายจ่ายอื่น (ภูมิภาค)'!H6</f>
        <v>0</v>
      </c>
      <c r="H25" s="20">
        <f t="shared" ref="H25:H36" si="21">IF(G25=0,0,G25/$D25*100)</f>
        <v>0</v>
      </c>
      <c r="I25" s="26">
        <f>'งบรายจ่ายอื่น (ภูมิภาค)'!J6</f>
        <v>169966.52</v>
      </c>
      <c r="J25" s="20">
        <f t="shared" ref="J25:J36" si="22">IF(I25=0,0,I25/$D25*100)</f>
        <v>100</v>
      </c>
      <c r="K25" s="26">
        <f>E25+G25+I25</f>
        <v>169966.52</v>
      </c>
      <c r="L25" s="20">
        <f t="shared" ref="L25:L36" si="23">IF(K25=0,0,K25/$D25*100)</f>
        <v>100</v>
      </c>
      <c r="M25" s="61">
        <f t="shared" ref="M25:M36" si="24">D25-E25-G25-I25</f>
        <v>0</v>
      </c>
    </row>
    <row r="26" spans="1:13" s="1" customFormat="1" ht="30.75" customHeight="1">
      <c r="A26" s="16">
        <v>2</v>
      </c>
      <c r="B26" s="17" t="s">
        <v>27</v>
      </c>
      <c r="C26" s="18" t="s">
        <v>28</v>
      </c>
      <c r="D26" s="26">
        <f>'งบรายจ่ายอื่น (ภูมิภาค)'!E28</f>
        <v>0</v>
      </c>
      <c r="E26" s="26">
        <f>'งบรายจ่ายอื่น (ภูมิภาค)'!F28</f>
        <v>0</v>
      </c>
      <c r="F26" s="20">
        <f t="shared" si="20"/>
        <v>0</v>
      </c>
      <c r="G26" s="26">
        <f>'งบรายจ่ายอื่น (ภูมิภาค)'!H28</f>
        <v>0</v>
      </c>
      <c r="H26" s="20">
        <f t="shared" si="21"/>
        <v>0</v>
      </c>
      <c r="I26" s="26">
        <f>'งบรายจ่ายอื่น (ภูมิภาค)'!J28</f>
        <v>0</v>
      </c>
      <c r="J26" s="20">
        <f t="shared" si="22"/>
        <v>0</v>
      </c>
      <c r="K26" s="26">
        <f t="shared" ref="K26:K36" si="25">E26+G26+I26</f>
        <v>0</v>
      </c>
      <c r="L26" s="20">
        <f t="shared" si="23"/>
        <v>0</v>
      </c>
      <c r="M26" s="61">
        <f t="shared" si="24"/>
        <v>0</v>
      </c>
    </row>
    <row r="27" spans="1:13" s="1" customFormat="1" ht="30.75" customHeight="1">
      <c r="A27" s="16">
        <v>3</v>
      </c>
      <c r="B27" s="17" t="s">
        <v>25</v>
      </c>
      <c r="C27" s="18" t="s">
        <v>26</v>
      </c>
      <c r="D27" s="26">
        <f>'งบรายจ่ายอื่น (ภูมิภาค)'!E44</f>
        <v>0</v>
      </c>
      <c r="E27" s="26">
        <f>'งบรายจ่ายอื่น (ภูมิภาค)'!F44</f>
        <v>0</v>
      </c>
      <c r="F27" s="20">
        <f t="shared" si="20"/>
        <v>0</v>
      </c>
      <c r="G27" s="26">
        <f>'งบรายจ่ายอื่น (ภูมิภาค)'!H44</f>
        <v>0</v>
      </c>
      <c r="H27" s="20">
        <f t="shared" si="21"/>
        <v>0</v>
      </c>
      <c r="I27" s="26">
        <f>'งบรายจ่ายอื่น (ภูมิภาค)'!J44</f>
        <v>0</v>
      </c>
      <c r="J27" s="20">
        <f t="shared" si="22"/>
        <v>0</v>
      </c>
      <c r="K27" s="26">
        <f t="shared" si="25"/>
        <v>0</v>
      </c>
      <c r="L27" s="20">
        <f t="shared" si="23"/>
        <v>0</v>
      </c>
      <c r="M27" s="61">
        <f t="shared" si="24"/>
        <v>0</v>
      </c>
    </row>
    <row r="28" spans="1:13" s="1" customFormat="1" ht="30.75" customHeight="1">
      <c r="A28" s="16">
        <v>4</v>
      </c>
      <c r="B28" s="17" t="s">
        <v>33</v>
      </c>
      <c r="C28" s="18" t="s">
        <v>34</v>
      </c>
      <c r="D28" s="26">
        <f>'งบรายจ่ายอื่น (ภูมิภาค)'!E56</f>
        <v>0</v>
      </c>
      <c r="E28" s="26">
        <f>'งบรายจ่ายอื่น (ภูมิภาค)'!F56</f>
        <v>0</v>
      </c>
      <c r="F28" s="20">
        <f t="shared" si="20"/>
        <v>0</v>
      </c>
      <c r="G28" s="26">
        <f>'งบรายจ่ายอื่น (ภูมิภาค)'!H56</f>
        <v>0</v>
      </c>
      <c r="H28" s="20">
        <f t="shared" si="21"/>
        <v>0</v>
      </c>
      <c r="I28" s="26">
        <f>'งบรายจ่ายอื่น (ภูมิภาค)'!J56</f>
        <v>0</v>
      </c>
      <c r="J28" s="20">
        <f t="shared" si="22"/>
        <v>0</v>
      </c>
      <c r="K28" s="26">
        <f t="shared" si="25"/>
        <v>0</v>
      </c>
      <c r="L28" s="20">
        <f t="shared" si="23"/>
        <v>0</v>
      </c>
      <c r="M28" s="61">
        <f t="shared" si="24"/>
        <v>0</v>
      </c>
    </row>
    <row r="29" spans="1:13" s="1" customFormat="1" ht="30.75" customHeight="1">
      <c r="A29" s="16">
        <v>5</v>
      </c>
      <c r="B29" s="17" t="s">
        <v>13</v>
      </c>
      <c r="C29" s="18" t="s">
        <v>14</v>
      </c>
      <c r="D29" s="26">
        <f>'งบรายจ่ายอื่น (ภูมิภาค)'!E79</f>
        <v>0</v>
      </c>
      <c r="E29" s="26">
        <f>'งบรายจ่ายอื่น (ภูมิภาค)'!F79</f>
        <v>0</v>
      </c>
      <c r="F29" s="20">
        <f t="shared" si="20"/>
        <v>0</v>
      </c>
      <c r="G29" s="26">
        <f>'งบรายจ่ายอื่น (ภูมิภาค)'!H79</f>
        <v>0</v>
      </c>
      <c r="H29" s="20">
        <f t="shared" si="21"/>
        <v>0</v>
      </c>
      <c r="I29" s="26">
        <f>'งบรายจ่ายอื่น (ภูมิภาค)'!J79</f>
        <v>0</v>
      </c>
      <c r="J29" s="20">
        <f t="shared" si="22"/>
        <v>0</v>
      </c>
      <c r="K29" s="26">
        <f t="shared" si="25"/>
        <v>0</v>
      </c>
      <c r="L29" s="20">
        <f t="shared" si="23"/>
        <v>0</v>
      </c>
      <c r="M29" s="61">
        <f t="shared" si="24"/>
        <v>0</v>
      </c>
    </row>
    <row r="30" spans="1:13" s="1" customFormat="1" ht="30.75" customHeight="1">
      <c r="A30" s="16">
        <v>6</v>
      </c>
      <c r="B30" s="17" t="s">
        <v>17</v>
      </c>
      <c r="C30" s="18" t="s">
        <v>18</v>
      </c>
      <c r="D30" s="26">
        <f>'งบรายจ่ายอื่น (ภูมิภาค)'!E105</f>
        <v>0</v>
      </c>
      <c r="E30" s="26">
        <f>'งบรายจ่ายอื่น (ภูมิภาค)'!F105</f>
        <v>0</v>
      </c>
      <c r="F30" s="20">
        <f t="shared" si="20"/>
        <v>0</v>
      </c>
      <c r="G30" s="26">
        <f>'งบรายจ่ายอื่น (ภูมิภาค)'!H105</f>
        <v>0</v>
      </c>
      <c r="H30" s="20">
        <f t="shared" si="21"/>
        <v>0</v>
      </c>
      <c r="I30" s="26">
        <f>'งบรายจ่ายอื่น (ภูมิภาค)'!J105</f>
        <v>0</v>
      </c>
      <c r="J30" s="20">
        <f t="shared" si="22"/>
        <v>0</v>
      </c>
      <c r="K30" s="26">
        <f t="shared" si="25"/>
        <v>0</v>
      </c>
      <c r="L30" s="20">
        <f t="shared" si="23"/>
        <v>0</v>
      </c>
      <c r="M30" s="61">
        <f t="shared" si="24"/>
        <v>0</v>
      </c>
    </row>
    <row r="31" spans="1:13" s="1" customFormat="1" ht="30.75" customHeight="1">
      <c r="A31" s="16">
        <v>7</v>
      </c>
      <c r="B31" s="17" t="s">
        <v>15</v>
      </c>
      <c r="C31" s="18" t="s">
        <v>16</v>
      </c>
      <c r="D31" s="26">
        <f>'งบรายจ่ายอื่น (ภูมิภาค)'!E130</f>
        <v>0</v>
      </c>
      <c r="E31" s="26">
        <f>'งบรายจ่ายอื่น (ภูมิภาค)'!F130</f>
        <v>0</v>
      </c>
      <c r="F31" s="20">
        <f t="shared" si="20"/>
        <v>0</v>
      </c>
      <c r="G31" s="26">
        <f>'งบรายจ่ายอื่น (ภูมิภาค)'!H130</f>
        <v>0</v>
      </c>
      <c r="H31" s="20">
        <f t="shared" si="21"/>
        <v>0</v>
      </c>
      <c r="I31" s="26">
        <f>'งบรายจ่ายอื่น (ภูมิภาค)'!J130</f>
        <v>0</v>
      </c>
      <c r="J31" s="20">
        <f t="shared" si="22"/>
        <v>0</v>
      </c>
      <c r="K31" s="26">
        <f t="shared" si="25"/>
        <v>0</v>
      </c>
      <c r="L31" s="20">
        <f t="shared" si="23"/>
        <v>0</v>
      </c>
      <c r="M31" s="61">
        <f t="shared" si="24"/>
        <v>0</v>
      </c>
    </row>
    <row r="32" spans="1:13" s="1" customFormat="1" ht="30.75" customHeight="1">
      <c r="A32" s="16">
        <v>8</v>
      </c>
      <c r="B32" s="17" t="s">
        <v>19</v>
      </c>
      <c r="C32" s="18" t="s">
        <v>20</v>
      </c>
      <c r="D32" s="26">
        <f>'งบรายจ่ายอื่น (ภูมิภาค)'!E143</f>
        <v>0</v>
      </c>
      <c r="E32" s="26">
        <f>'งบรายจ่ายอื่น (ภูมิภาค)'!F143</f>
        <v>0</v>
      </c>
      <c r="F32" s="20">
        <f t="shared" si="20"/>
        <v>0</v>
      </c>
      <c r="G32" s="26">
        <f>'งบรายจ่ายอื่น (ภูมิภาค)'!H143</f>
        <v>0</v>
      </c>
      <c r="H32" s="20">
        <f t="shared" si="21"/>
        <v>0</v>
      </c>
      <c r="I32" s="26">
        <f>'งบรายจ่ายอื่น (ภูมิภาค)'!J143</f>
        <v>0</v>
      </c>
      <c r="J32" s="20">
        <f t="shared" si="22"/>
        <v>0</v>
      </c>
      <c r="K32" s="26">
        <f t="shared" si="25"/>
        <v>0</v>
      </c>
      <c r="L32" s="20">
        <f t="shared" si="23"/>
        <v>0</v>
      </c>
      <c r="M32" s="61">
        <f t="shared" si="24"/>
        <v>0</v>
      </c>
    </row>
    <row r="33" spans="1:13" s="1" customFormat="1" ht="30.75" customHeight="1">
      <c r="A33" s="16">
        <v>9</v>
      </c>
      <c r="B33" s="17" t="s">
        <v>29</v>
      </c>
      <c r="C33" s="18" t="s">
        <v>30</v>
      </c>
      <c r="D33" s="26">
        <f>'งบรายจ่ายอื่น (ภูมิภาค)'!E163</f>
        <v>0</v>
      </c>
      <c r="E33" s="26">
        <f>'งบรายจ่ายอื่น (ภูมิภาค)'!F163</f>
        <v>0</v>
      </c>
      <c r="F33" s="20">
        <f t="shared" si="20"/>
        <v>0</v>
      </c>
      <c r="G33" s="26">
        <f>'งบรายจ่ายอื่น (ภูมิภาค)'!H163</f>
        <v>0</v>
      </c>
      <c r="H33" s="20">
        <f t="shared" si="21"/>
        <v>0</v>
      </c>
      <c r="I33" s="26">
        <f>'งบรายจ่ายอื่น (ภูมิภาค)'!J163</f>
        <v>0</v>
      </c>
      <c r="J33" s="20">
        <f t="shared" si="22"/>
        <v>0</v>
      </c>
      <c r="K33" s="26">
        <f t="shared" si="25"/>
        <v>0</v>
      </c>
      <c r="L33" s="20">
        <f t="shared" si="23"/>
        <v>0</v>
      </c>
      <c r="M33" s="61">
        <f t="shared" si="24"/>
        <v>0</v>
      </c>
    </row>
    <row r="34" spans="1:13" s="1" customFormat="1" ht="30.75" customHeight="1">
      <c r="A34" s="16">
        <v>10</v>
      </c>
      <c r="B34" s="17" t="s">
        <v>31</v>
      </c>
      <c r="C34" s="21" t="s">
        <v>32</v>
      </c>
      <c r="D34" s="26">
        <f>'งบรายจ่ายอื่น (ภูมิภาค)'!E183</f>
        <v>0</v>
      </c>
      <c r="E34" s="26">
        <f>'งบรายจ่ายอื่น (ภูมิภาค)'!F183</f>
        <v>0</v>
      </c>
      <c r="F34" s="20">
        <f t="shared" si="20"/>
        <v>0</v>
      </c>
      <c r="G34" s="26">
        <f>'งบรายจ่ายอื่น (ภูมิภาค)'!H183</f>
        <v>0</v>
      </c>
      <c r="H34" s="20">
        <f t="shared" si="21"/>
        <v>0</v>
      </c>
      <c r="I34" s="26">
        <f>'งบรายจ่ายอื่น (ภูมิภาค)'!J183</f>
        <v>0</v>
      </c>
      <c r="J34" s="20">
        <f t="shared" si="22"/>
        <v>0</v>
      </c>
      <c r="K34" s="26">
        <f t="shared" si="25"/>
        <v>0</v>
      </c>
      <c r="L34" s="20">
        <f t="shared" si="23"/>
        <v>0</v>
      </c>
      <c r="M34" s="61">
        <f t="shared" si="24"/>
        <v>0</v>
      </c>
    </row>
    <row r="35" spans="1:13" s="1" customFormat="1" ht="30.75" customHeight="1">
      <c r="A35" s="16">
        <v>11</v>
      </c>
      <c r="B35" s="17" t="s">
        <v>21</v>
      </c>
      <c r="C35" s="18" t="s">
        <v>22</v>
      </c>
      <c r="D35" s="26">
        <f>'งบรายจ่ายอื่น (ภูมิภาค)'!E199</f>
        <v>17469.66</v>
      </c>
      <c r="E35" s="26">
        <f>'งบรายจ่ายอื่น (ภูมิภาค)'!F199</f>
        <v>0</v>
      </c>
      <c r="F35" s="20">
        <f t="shared" si="20"/>
        <v>0</v>
      </c>
      <c r="G35" s="26">
        <f>'งบรายจ่ายอื่น (ภูมิภาค)'!H199</f>
        <v>0</v>
      </c>
      <c r="H35" s="20">
        <f t="shared" si="21"/>
        <v>0</v>
      </c>
      <c r="I35" s="26">
        <f>'งบรายจ่ายอื่น (ภูมิภาค)'!J199</f>
        <v>17469.66</v>
      </c>
      <c r="J35" s="20">
        <f t="shared" si="22"/>
        <v>100</v>
      </c>
      <c r="K35" s="26">
        <f t="shared" si="25"/>
        <v>17469.66</v>
      </c>
      <c r="L35" s="20">
        <f t="shared" si="23"/>
        <v>100</v>
      </c>
      <c r="M35" s="61">
        <f t="shared" si="24"/>
        <v>0</v>
      </c>
    </row>
    <row r="36" spans="1:13" s="1" customFormat="1" ht="30.75" customHeight="1">
      <c r="A36" s="16">
        <v>12</v>
      </c>
      <c r="B36" s="17" t="s">
        <v>23</v>
      </c>
      <c r="C36" s="18" t="s">
        <v>24</v>
      </c>
      <c r="D36" s="26">
        <f>'งบรายจ่ายอื่น (ภูมิภาค)'!E223</f>
        <v>0</v>
      </c>
      <c r="E36" s="26">
        <f>'งบรายจ่ายอื่น (ภูมิภาค)'!F223</f>
        <v>0</v>
      </c>
      <c r="F36" s="20">
        <f t="shared" si="20"/>
        <v>0</v>
      </c>
      <c r="G36" s="26">
        <f>'งบรายจ่ายอื่น (ภูมิภาค)'!H223</f>
        <v>0</v>
      </c>
      <c r="H36" s="20">
        <f t="shared" si="21"/>
        <v>0</v>
      </c>
      <c r="I36" s="26">
        <f>'งบรายจ่ายอื่น (ภูมิภาค)'!J223</f>
        <v>0</v>
      </c>
      <c r="J36" s="20">
        <f t="shared" si="22"/>
        <v>0</v>
      </c>
      <c r="K36" s="26">
        <f t="shared" si="25"/>
        <v>0</v>
      </c>
      <c r="L36" s="20">
        <f t="shared" si="23"/>
        <v>0</v>
      </c>
      <c r="M36" s="61">
        <f t="shared" si="24"/>
        <v>0</v>
      </c>
    </row>
    <row r="37" spans="1:13" s="4" customFormat="1" ht="30.75" customHeight="1">
      <c r="A37" s="99" t="s">
        <v>36</v>
      </c>
      <c r="B37" s="100"/>
      <c r="C37" s="22"/>
      <c r="D37" s="29">
        <f>SUM(D25:D36)</f>
        <v>187436.18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187436.18</v>
      </c>
      <c r="J37" s="30">
        <f>IF(I37=0,0,I37/$D37*100)</f>
        <v>100</v>
      </c>
      <c r="K37" s="29">
        <f>SUM(K25:K36)</f>
        <v>187436.18</v>
      </c>
      <c r="L37" s="30">
        <f>IF(K37=0,0,K37/$D37*100)</f>
        <v>100</v>
      </c>
      <c r="M37" s="29">
        <f>SUM(M25:M36)</f>
        <v>0</v>
      </c>
    </row>
  </sheetData>
  <mergeCells count="14">
    <mergeCell ref="A37:B37"/>
    <mergeCell ref="A1:M1"/>
    <mergeCell ref="A2:L2"/>
    <mergeCell ref="G3:H3"/>
    <mergeCell ref="I3:J3"/>
    <mergeCell ref="K3:L3"/>
    <mergeCell ref="A18:B18"/>
    <mergeCell ref="A20:M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5">
    <tabColor rgb="FF7030A0"/>
  </sheetPr>
  <dimension ref="A1:AH317"/>
  <sheetViews>
    <sheetView zoomScaleSheetLayoutView="100" workbookViewId="0">
      <pane ySplit="5" topLeftCell="A6" activePane="bottomLeft" state="frozen"/>
      <selection activeCell="A6" sqref="A6:B6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52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169966.52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169966.52</v>
      </c>
      <c r="K6" s="65">
        <f>IF(J6=0,0,J6/$E6*100)</f>
        <v>100</v>
      </c>
      <c r="L6" s="64">
        <f>SUM(L7:L27)</f>
        <v>169966.52</v>
      </c>
      <c r="M6" s="65">
        <f>IF(L6=0,0,L6/$E6*100)</f>
        <v>100</v>
      </c>
      <c r="N6" s="64">
        <f>SUM(N7:N27)</f>
        <v>0</v>
      </c>
      <c r="O6" s="66">
        <f>E6*80/100</f>
        <v>135973.21599999999</v>
      </c>
      <c r="P6" s="66">
        <f>E6*90/100</f>
        <v>152969.86799999999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0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0</v>
      </c>
      <c r="K7" s="73">
        <f t="shared" ref="K7" si="2">IF(J7=0,0,J7/$E7*100)</f>
        <v>0</v>
      </c>
      <c r="L7" s="74">
        <f>F7+H7+J7</f>
        <v>0</v>
      </c>
      <c r="M7" s="73">
        <f t="shared" ref="M7:M27" si="3">IF(L7=0,0,L7/$E7*100)</f>
        <v>0</v>
      </c>
      <c r="N7" s="74">
        <f t="shared" ref="N7:N27" si="4">E7-F7-H7-J7</f>
        <v>0</v>
      </c>
      <c r="O7" s="75">
        <f t="shared" ref="O7:O27" si="5">E7*80/100</f>
        <v>0</v>
      </c>
      <c r="P7" s="75">
        <f t="shared" ref="P7:P27" si="6">E7*90/100</f>
        <v>0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0</v>
      </c>
      <c r="F8" s="72">
        <v>0</v>
      </c>
      <c r="G8" s="73">
        <f t="shared" ref="G8:G27" si="9">IF(F8=0,0,F8/$E8*100)</f>
        <v>0</v>
      </c>
      <c r="H8" s="72">
        <v>0</v>
      </c>
      <c r="I8" s="73">
        <f t="shared" ref="I8:I27" si="10">IF(H8=0,0,H8/$E8*100)</f>
        <v>0</v>
      </c>
      <c r="J8" s="72">
        <v>0</v>
      </c>
      <c r="K8" s="73">
        <f t="shared" ref="K8:K27" si="11">IF(J8=0,0,J8/$E8*100)</f>
        <v>0</v>
      </c>
      <c r="L8" s="74">
        <f t="shared" ref="L8:L27" si="12">F8+H8+J8</f>
        <v>0</v>
      </c>
      <c r="M8" s="73">
        <f t="shared" si="3"/>
        <v>0</v>
      </c>
      <c r="N8" s="74">
        <f t="shared" si="4"/>
        <v>0</v>
      </c>
      <c r="O8" s="75">
        <f t="shared" si="5"/>
        <v>0</v>
      </c>
      <c r="P8" s="75">
        <f t="shared" si="6"/>
        <v>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0</v>
      </c>
      <c r="F9" s="72">
        <v>0</v>
      </c>
      <c r="G9" s="73">
        <f t="shared" si="9"/>
        <v>0</v>
      </c>
      <c r="H9" s="72">
        <v>0</v>
      </c>
      <c r="I9" s="73">
        <f t="shared" si="10"/>
        <v>0</v>
      </c>
      <c r="J9" s="72">
        <v>0</v>
      </c>
      <c r="K9" s="73">
        <f t="shared" si="11"/>
        <v>0</v>
      </c>
      <c r="L9" s="74">
        <f t="shared" si="12"/>
        <v>0</v>
      </c>
      <c r="M9" s="73">
        <f t="shared" si="3"/>
        <v>0</v>
      </c>
      <c r="N9" s="74">
        <f t="shared" si="4"/>
        <v>0</v>
      </c>
      <c r="O9" s="75">
        <f t="shared" si="5"/>
        <v>0</v>
      </c>
      <c r="P9" s="75">
        <f t="shared" si="6"/>
        <v>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0</v>
      </c>
      <c r="F10" s="72">
        <v>0</v>
      </c>
      <c r="G10" s="73">
        <f t="shared" si="9"/>
        <v>0</v>
      </c>
      <c r="H10" s="72">
        <v>0</v>
      </c>
      <c r="I10" s="73">
        <f t="shared" si="10"/>
        <v>0</v>
      </c>
      <c r="J10" s="72">
        <v>0</v>
      </c>
      <c r="K10" s="73">
        <f t="shared" si="11"/>
        <v>0</v>
      </c>
      <c r="L10" s="74">
        <f t="shared" si="12"/>
        <v>0</v>
      </c>
      <c r="M10" s="73">
        <f t="shared" si="3"/>
        <v>0</v>
      </c>
      <c r="N10" s="74">
        <f t="shared" si="4"/>
        <v>0</v>
      </c>
      <c r="O10" s="75">
        <f t="shared" si="5"/>
        <v>0</v>
      </c>
      <c r="P10" s="75">
        <f t="shared" si="6"/>
        <v>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0</v>
      </c>
      <c r="F11" s="72">
        <v>0</v>
      </c>
      <c r="G11" s="73">
        <f t="shared" si="9"/>
        <v>0</v>
      </c>
      <c r="H11" s="72">
        <v>0</v>
      </c>
      <c r="I11" s="73">
        <f t="shared" si="10"/>
        <v>0</v>
      </c>
      <c r="J11" s="72">
        <v>0</v>
      </c>
      <c r="K11" s="73">
        <f t="shared" si="11"/>
        <v>0</v>
      </c>
      <c r="L11" s="74">
        <f t="shared" si="12"/>
        <v>0</v>
      </c>
      <c r="M11" s="73">
        <f t="shared" si="3"/>
        <v>0</v>
      </c>
      <c r="N11" s="74">
        <f t="shared" si="4"/>
        <v>0</v>
      </c>
      <c r="O11" s="75">
        <f t="shared" si="5"/>
        <v>0</v>
      </c>
      <c r="P11" s="75">
        <f t="shared" si="6"/>
        <v>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0</v>
      </c>
      <c r="F12" s="72">
        <v>0</v>
      </c>
      <c r="G12" s="73">
        <f t="shared" si="9"/>
        <v>0</v>
      </c>
      <c r="H12" s="72">
        <v>0</v>
      </c>
      <c r="I12" s="73">
        <f t="shared" si="10"/>
        <v>0</v>
      </c>
      <c r="J12" s="72">
        <v>0</v>
      </c>
      <c r="K12" s="73">
        <f t="shared" si="11"/>
        <v>0</v>
      </c>
      <c r="L12" s="74">
        <f t="shared" si="12"/>
        <v>0</v>
      </c>
      <c r="M12" s="73">
        <f t="shared" si="3"/>
        <v>0</v>
      </c>
      <c r="N12" s="74">
        <f t="shared" si="4"/>
        <v>0</v>
      </c>
      <c r="O12" s="75">
        <f t="shared" si="5"/>
        <v>0</v>
      </c>
      <c r="P12" s="75">
        <f t="shared" si="6"/>
        <v>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0</v>
      </c>
      <c r="F13" s="72">
        <v>0</v>
      </c>
      <c r="G13" s="73">
        <f t="shared" si="9"/>
        <v>0</v>
      </c>
      <c r="H13" s="72">
        <v>0</v>
      </c>
      <c r="I13" s="73">
        <f t="shared" si="10"/>
        <v>0</v>
      </c>
      <c r="J13" s="72">
        <v>0</v>
      </c>
      <c r="K13" s="73">
        <f t="shared" si="11"/>
        <v>0</v>
      </c>
      <c r="L13" s="74">
        <f t="shared" si="12"/>
        <v>0</v>
      </c>
      <c r="M13" s="73">
        <f t="shared" si="3"/>
        <v>0</v>
      </c>
      <c r="N13" s="74">
        <f t="shared" si="4"/>
        <v>0</v>
      </c>
      <c r="O13" s="75">
        <f t="shared" si="5"/>
        <v>0</v>
      </c>
      <c r="P13" s="75">
        <f t="shared" si="6"/>
        <v>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0</v>
      </c>
      <c r="F14" s="72">
        <v>0</v>
      </c>
      <c r="G14" s="73">
        <f t="shared" si="9"/>
        <v>0</v>
      </c>
      <c r="H14" s="72">
        <v>0</v>
      </c>
      <c r="I14" s="73">
        <f t="shared" si="10"/>
        <v>0</v>
      </c>
      <c r="J14" s="72">
        <v>0</v>
      </c>
      <c r="K14" s="73">
        <f t="shared" si="11"/>
        <v>0</v>
      </c>
      <c r="L14" s="74">
        <f t="shared" si="12"/>
        <v>0</v>
      </c>
      <c r="M14" s="73">
        <f t="shared" si="3"/>
        <v>0</v>
      </c>
      <c r="N14" s="74">
        <f t="shared" si="4"/>
        <v>0</v>
      </c>
      <c r="O14" s="75">
        <f t="shared" si="5"/>
        <v>0</v>
      </c>
      <c r="P14" s="75">
        <f t="shared" si="6"/>
        <v>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0</v>
      </c>
      <c r="F15" s="72">
        <v>0</v>
      </c>
      <c r="G15" s="73">
        <f t="shared" si="9"/>
        <v>0</v>
      </c>
      <c r="H15" s="72">
        <v>0</v>
      </c>
      <c r="I15" s="73">
        <f t="shared" si="10"/>
        <v>0</v>
      </c>
      <c r="J15" s="72">
        <v>0</v>
      </c>
      <c r="K15" s="73">
        <f t="shared" si="11"/>
        <v>0</v>
      </c>
      <c r="L15" s="74">
        <f t="shared" si="12"/>
        <v>0</v>
      </c>
      <c r="M15" s="73">
        <f t="shared" si="3"/>
        <v>0</v>
      </c>
      <c r="N15" s="74">
        <f t="shared" si="4"/>
        <v>0</v>
      </c>
      <c r="O15" s="75">
        <f t="shared" si="5"/>
        <v>0</v>
      </c>
      <c r="P15" s="75">
        <f t="shared" si="6"/>
        <v>0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0</v>
      </c>
      <c r="F16" s="72">
        <v>0</v>
      </c>
      <c r="G16" s="73">
        <f t="shared" si="9"/>
        <v>0</v>
      </c>
      <c r="H16" s="72">
        <v>0</v>
      </c>
      <c r="I16" s="73">
        <f t="shared" si="10"/>
        <v>0</v>
      </c>
      <c r="J16" s="72">
        <v>0</v>
      </c>
      <c r="K16" s="73">
        <f t="shared" si="11"/>
        <v>0</v>
      </c>
      <c r="L16" s="74">
        <f t="shared" si="12"/>
        <v>0</v>
      </c>
      <c r="M16" s="73">
        <f t="shared" si="3"/>
        <v>0</v>
      </c>
      <c r="N16" s="74">
        <f t="shared" si="4"/>
        <v>0</v>
      </c>
      <c r="O16" s="75">
        <f t="shared" si="5"/>
        <v>0</v>
      </c>
      <c r="P16" s="75">
        <f t="shared" si="6"/>
        <v>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169966.52</v>
      </c>
      <c r="F17" s="72">
        <v>0</v>
      </c>
      <c r="G17" s="73">
        <f t="shared" si="9"/>
        <v>0</v>
      </c>
      <c r="H17" s="72">
        <v>0</v>
      </c>
      <c r="I17" s="73">
        <f t="shared" si="10"/>
        <v>0</v>
      </c>
      <c r="J17" s="72">
        <v>169966.52</v>
      </c>
      <c r="K17" s="73">
        <f t="shared" si="11"/>
        <v>100</v>
      </c>
      <c r="L17" s="74">
        <f t="shared" si="12"/>
        <v>169966.52</v>
      </c>
      <c r="M17" s="73">
        <f t="shared" si="3"/>
        <v>100</v>
      </c>
      <c r="N17" s="74">
        <f t="shared" si="4"/>
        <v>0</v>
      </c>
      <c r="O17" s="75">
        <f t="shared" si="5"/>
        <v>135973.21599999999</v>
      </c>
      <c r="P17" s="75">
        <f t="shared" si="6"/>
        <v>152969.86799999999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0</v>
      </c>
      <c r="F18" s="72">
        <v>0</v>
      </c>
      <c r="G18" s="73">
        <f t="shared" si="9"/>
        <v>0</v>
      </c>
      <c r="H18" s="72">
        <v>0</v>
      </c>
      <c r="I18" s="73">
        <f t="shared" si="10"/>
        <v>0</v>
      </c>
      <c r="J18" s="72">
        <v>0</v>
      </c>
      <c r="K18" s="73">
        <f t="shared" si="11"/>
        <v>0</v>
      </c>
      <c r="L18" s="74">
        <f t="shared" si="12"/>
        <v>0</v>
      </c>
      <c r="M18" s="73">
        <f t="shared" si="3"/>
        <v>0</v>
      </c>
      <c r="N18" s="74">
        <f t="shared" si="4"/>
        <v>0</v>
      </c>
      <c r="O18" s="75">
        <f t="shared" si="5"/>
        <v>0</v>
      </c>
      <c r="P18" s="75">
        <f t="shared" si="6"/>
        <v>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9"/>
        <v>0</v>
      </c>
      <c r="H19" s="72">
        <v>0</v>
      </c>
      <c r="I19" s="73">
        <f t="shared" si="10"/>
        <v>0</v>
      </c>
      <c r="J19" s="72">
        <v>0</v>
      </c>
      <c r="K19" s="73">
        <f t="shared" si="11"/>
        <v>0</v>
      </c>
      <c r="L19" s="74">
        <f t="shared" si="12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0</v>
      </c>
      <c r="F20" s="72">
        <v>0</v>
      </c>
      <c r="G20" s="73">
        <f t="shared" si="9"/>
        <v>0</v>
      </c>
      <c r="H20" s="72">
        <v>0</v>
      </c>
      <c r="I20" s="73">
        <f t="shared" si="10"/>
        <v>0</v>
      </c>
      <c r="J20" s="72">
        <v>0</v>
      </c>
      <c r="K20" s="73">
        <f t="shared" si="11"/>
        <v>0</v>
      </c>
      <c r="L20" s="74">
        <f t="shared" si="12"/>
        <v>0</v>
      </c>
      <c r="M20" s="73">
        <f t="shared" si="3"/>
        <v>0</v>
      </c>
      <c r="N20" s="74">
        <f t="shared" si="4"/>
        <v>0</v>
      </c>
      <c r="O20" s="75">
        <f t="shared" si="5"/>
        <v>0</v>
      </c>
      <c r="P20" s="75">
        <f t="shared" si="6"/>
        <v>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0</v>
      </c>
      <c r="F21" s="72">
        <v>0</v>
      </c>
      <c r="G21" s="73">
        <f t="shared" si="9"/>
        <v>0</v>
      </c>
      <c r="H21" s="72">
        <v>0</v>
      </c>
      <c r="I21" s="73">
        <f t="shared" si="10"/>
        <v>0</v>
      </c>
      <c r="J21" s="72">
        <v>0</v>
      </c>
      <c r="K21" s="73">
        <f t="shared" si="11"/>
        <v>0</v>
      </c>
      <c r="L21" s="74">
        <f t="shared" si="12"/>
        <v>0</v>
      </c>
      <c r="M21" s="73">
        <f t="shared" si="3"/>
        <v>0</v>
      </c>
      <c r="N21" s="74">
        <f t="shared" si="4"/>
        <v>0</v>
      </c>
      <c r="O21" s="75">
        <f t="shared" si="5"/>
        <v>0</v>
      </c>
      <c r="P21" s="75">
        <f t="shared" si="6"/>
        <v>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0</v>
      </c>
      <c r="F22" s="72">
        <v>0</v>
      </c>
      <c r="G22" s="73">
        <f t="shared" si="9"/>
        <v>0</v>
      </c>
      <c r="H22" s="72">
        <v>0</v>
      </c>
      <c r="I22" s="73">
        <f t="shared" si="10"/>
        <v>0</v>
      </c>
      <c r="J22" s="72">
        <v>0</v>
      </c>
      <c r="K22" s="73">
        <f t="shared" si="11"/>
        <v>0</v>
      </c>
      <c r="L22" s="74">
        <f t="shared" si="12"/>
        <v>0</v>
      </c>
      <c r="M22" s="73">
        <f t="shared" si="3"/>
        <v>0</v>
      </c>
      <c r="N22" s="74">
        <f t="shared" si="4"/>
        <v>0</v>
      </c>
      <c r="O22" s="75">
        <f t="shared" si="5"/>
        <v>0</v>
      </c>
      <c r="P22" s="75">
        <f t="shared" si="6"/>
        <v>0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0</v>
      </c>
      <c r="F23" s="72">
        <v>0</v>
      </c>
      <c r="G23" s="73">
        <f t="shared" si="9"/>
        <v>0</v>
      </c>
      <c r="H23" s="72">
        <v>0</v>
      </c>
      <c r="I23" s="73">
        <f t="shared" si="10"/>
        <v>0</v>
      </c>
      <c r="J23" s="72">
        <v>0</v>
      </c>
      <c r="K23" s="73">
        <f t="shared" si="11"/>
        <v>0</v>
      </c>
      <c r="L23" s="74">
        <f t="shared" si="12"/>
        <v>0</v>
      </c>
      <c r="M23" s="73">
        <f t="shared" si="3"/>
        <v>0</v>
      </c>
      <c r="N23" s="74">
        <f t="shared" si="4"/>
        <v>0</v>
      </c>
      <c r="O23" s="75">
        <f t="shared" si="5"/>
        <v>0</v>
      </c>
      <c r="P23" s="75">
        <f t="shared" si="6"/>
        <v>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3">IF(F24=0,0,F24/$E24*100)</f>
        <v>0</v>
      </c>
      <c r="H24" s="72">
        <v>0</v>
      </c>
      <c r="I24" s="73">
        <f t="shared" ref="I24:I25" si="14">IF(H24=0,0,H24/$E24*100)</f>
        <v>0</v>
      </c>
      <c r="J24" s="72">
        <v>0</v>
      </c>
      <c r="K24" s="73">
        <f t="shared" ref="K24:K25" si="15">IF(J24=0,0,J24/$E24*100)</f>
        <v>0</v>
      </c>
      <c r="L24" s="74">
        <f t="shared" si="12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3"/>
        <v>0</v>
      </c>
      <c r="H25" s="72">
        <v>0</v>
      </c>
      <c r="I25" s="73">
        <f t="shared" si="14"/>
        <v>0</v>
      </c>
      <c r="J25" s="72">
        <v>0</v>
      </c>
      <c r="K25" s="73">
        <f t="shared" si="15"/>
        <v>0</v>
      </c>
      <c r="L25" s="74">
        <f t="shared" si="12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6">IF(F26=0,0,F26/$E26*100)</f>
        <v>0</v>
      </c>
      <c r="H26" s="72">
        <v>0</v>
      </c>
      <c r="I26" s="73">
        <f t="shared" ref="I26" si="17">IF(H26=0,0,H26/$E26*100)</f>
        <v>0</v>
      </c>
      <c r="J26" s="72">
        <v>0</v>
      </c>
      <c r="K26" s="73">
        <f t="shared" ref="K26" si="18">IF(J26=0,0,J26/$E26*100)</f>
        <v>0</v>
      </c>
      <c r="L26" s="74">
        <f t="shared" si="12"/>
        <v>0</v>
      </c>
      <c r="M26" s="73">
        <f t="shared" ref="M26" si="19">IF(L26=0,0,L26/$E26*100)</f>
        <v>0</v>
      </c>
      <c r="N26" s="74">
        <f t="shared" ref="N26" si="20">E26-F26-H26-J26</f>
        <v>0</v>
      </c>
      <c r="O26" s="75">
        <f t="shared" ref="O26" si="21">E26*80/100</f>
        <v>0</v>
      </c>
      <c r="P26" s="75">
        <f t="shared" ref="P26" si="22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3">SUM(Q26:T26)</f>
        <v>#REF!</v>
      </c>
      <c r="V26" s="79" t="e">
        <f t="shared" ref="V26" si="24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0</v>
      </c>
      <c r="F27" s="72">
        <v>0</v>
      </c>
      <c r="G27" s="73">
        <f t="shared" si="9"/>
        <v>0</v>
      </c>
      <c r="H27" s="72">
        <v>0</v>
      </c>
      <c r="I27" s="73">
        <f t="shared" si="10"/>
        <v>0</v>
      </c>
      <c r="J27" s="72">
        <v>0</v>
      </c>
      <c r="K27" s="73">
        <f t="shared" si="11"/>
        <v>0</v>
      </c>
      <c r="L27" s="74">
        <f t="shared" si="12"/>
        <v>0</v>
      </c>
      <c r="M27" s="73">
        <f t="shared" si="3"/>
        <v>0</v>
      </c>
      <c r="N27" s="74">
        <f t="shared" si="4"/>
        <v>0</v>
      </c>
      <c r="O27" s="75">
        <f t="shared" si="5"/>
        <v>0</v>
      </c>
      <c r="P27" s="75">
        <f t="shared" si="6"/>
        <v>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0</v>
      </c>
      <c r="K28" s="65">
        <f>IF(J28=0,0,J28/$E28*100)</f>
        <v>0</v>
      </c>
      <c r="L28" s="64">
        <f>SUM(L29:L43)</f>
        <v>0</v>
      </c>
      <c r="M28" s="65">
        <f>IF(L28=0,0,L28/$E28*100)</f>
        <v>0</v>
      </c>
      <c r="N28" s="64">
        <f>SUM(N29:N43)</f>
        <v>0</v>
      </c>
      <c r="O28" s="66">
        <f>E28*80/100</f>
        <v>0</v>
      </c>
      <c r="P28" s="66">
        <f>E28*90/100</f>
        <v>0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0</v>
      </c>
      <c r="F29" s="72">
        <v>0</v>
      </c>
      <c r="G29" s="73">
        <f t="shared" ref="G29:G43" si="25">IF(F29=0,0,F29/$E29*100)</f>
        <v>0</v>
      </c>
      <c r="H29" s="72">
        <v>0</v>
      </c>
      <c r="I29" s="73">
        <f t="shared" ref="I29:I43" si="26">IF(H29=0,0,H29/$E29*100)</f>
        <v>0</v>
      </c>
      <c r="J29" s="72">
        <v>0</v>
      </c>
      <c r="K29" s="73">
        <f t="shared" ref="K29:K43" si="27">IF(J29=0,0,J29/$E29*100)</f>
        <v>0</v>
      </c>
      <c r="L29" s="74">
        <f t="shared" ref="L29:L43" si="28">F29+H29+J29</f>
        <v>0</v>
      </c>
      <c r="M29" s="73">
        <f t="shared" ref="M29:M43" si="29">IF(L29=0,0,L29/$E29*100)</f>
        <v>0</v>
      </c>
      <c r="N29" s="74">
        <f t="shared" ref="N29:N43" si="30">E29-F29-H29-J29</f>
        <v>0</v>
      </c>
      <c r="O29" s="75">
        <f t="shared" ref="O29:O43" si="31">E29*80/100</f>
        <v>0</v>
      </c>
      <c r="P29" s="75">
        <f t="shared" ref="P29:P43" si="32">E29*90/100</f>
        <v>0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0</v>
      </c>
      <c r="F30" s="72">
        <v>0</v>
      </c>
      <c r="G30" s="73">
        <f t="shared" si="25"/>
        <v>0</v>
      </c>
      <c r="H30" s="72">
        <v>0</v>
      </c>
      <c r="I30" s="73">
        <f t="shared" si="26"/>
        <v>0</v>
      </c>
      <c r="J30" s="72">
        <v>0</v>
      </c>
      <c r="K30" s="73">
        <f t="shared" si="27"/>
        <v>0</v>
      </c>
      <c r="L30" s="74">
        <f t="shared" si="28"/>
        <v>0</v>
      </c>
      <c r="M30" s="73">
        <f t="shared" si="29"/>
        <v>0</v>
      </c>
      <c r="N30" s="74">
        <f t="shared" si="30"/>
        <v>0</v>
      </c>
      <c r="O30" s="75">
        <f t="shared" si="31"/>
        <v>0</v>
      </c>
      <c r="P30" s="75">
        <f t="shared" si="32"/>
        <v>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0</v>
      </c>
      <c r="F31" s="72">
        <v>0</v>
      </c>
      <c r="G31" s="73">
        <f t="shared" si="25"/>
        <v>0</v>
      </c>
      <c r="H31" s="72">
        <v>0</v>
      </c>
      <c r="I31" s="73">
        <f t="shared" si="26"/>
        <v>0</v>
      </c>
      <c r="J31" s="72">
        <v>0</v>
      </c>
      <c r="K31" s="73">
        <f t="shared" si="27"/>
        <v>0</v>
      </c>
      <c r="L31" s="74">
        <f t="shared" si="28"/>
        <v>0</v>
      </c>
      <c r="M31" s="73">
        <f t="shared" si="29"/>
        <v>0</v>
      </c>
      <c r="N31" s="74">
        <f t="shared" si="30"/>
        <v>0</v>
      </c>
      <c r="O31" s="75">
        <f t="shared" si="31"/>
        <v>0</v>
      </c>
      <c r="P31" s="75">
        <f t="shared" si="32"/>
        <v>0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0</v>
      </c>
      <c r="F32" s="72">
        <v>0</v>
      </c>
      <c r="G32" s="73">
        <f t="shared" si="25"/>
        <v>0</v>
      </c>
      <c r="H32" s="72">
        <v>0</v>
      </c>
      <c r="I32" s="73">
        <f t="shared" si="26"/>
        <v>0</v>
      </c>
      <c r="J32" s="72">
        <v>0</v>
      </c>
      <c r="K32" s="73">
        <f t="shared" si="27"/>
        <v>0</v>
      </c>
      <c r="L32" s="74">
        <f t="shared" si="28"/>
        <v>0</v>
      </c>
      <c r="M32" s="73">
        <f t="shared" si="29"/>
        <v>0</v>
      </c>
      <c r="N32" s="74">
        <f t="shared" si="30"/>
        <v>0</v>
      </c>
      <c r="O32" s="75">
        <f t="shared" si="31"/>
        <v>0</v>
      </c>
      <c r="P32" s="75">
        <f t="shared" si="32"/>
        <v>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5"/>
        <v>0</v>
      </c>
      <c r="H33" s="72">
        <v>0</v>
      </c>
      <c r="I33" s="73">
        <f t="shared" si="26"/>
        <v>0</v>
      </c>
      <c r="J33" s="72">
        <v>0</v>
      </c>
      <c r="K33" s="73">
        <f t="shared" si="27"/>
        <v>0</v>
      </c>
      <c r="L33" s="74">
        <f t="shared" si="28"/>
        <v>0</v>
      </c>
      <c r="M33" s="73">
        <f t="shared" si="29"/>
        <v>0</v>
      </c>
      <c r="N33" s="74">
        <f t="shared" si="30"/>
        <v>0</v>
      </c>
      <c r="O33" s="75">
        <f t="shared" si="31"/>
        <v>0</v>
      </c>
      <c r="P33" s="75">
        <f t="shared" si="32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0</v>
      </c>
      <c r="F34" s="72">
        <v>0</v>
      </c>
      <c r="G34" s="73">
        <f t="shared" si="25"/>
        <v>0</v>
      </c>
      <c r="H34" s="72">
        <v>0</v>
      </c>
      <c r="I34" s="73">
        <f t="shared" si="26"/>
        <v>0</v>
      </c>
      <c r="J34" s="72">
        <v>0</v>
      </c>
      <c r="K34" s="73">
        <f t="shared" si="27"/>
        <v>0</v>
      </c>
      <c r="L34" s="74">
        <f t="shared" si="28"/>
        <v>0</v>
      </c>
      <c r="M34" s="73">
        <f t="shared" si="29"/>
        <v>0</v>
      </c>
      <c r="N34" s="74">
        <f t="shared" si="30"/>
        <v>0</v>
      </c>
      <c r="O34" s="75">
        <f t="shared" si="31"/>
        <v>0</v>
      </c>
      <c r="P34" s="75">
        <f t="shared" si="32"/>
        <v>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0</v>
      </c>
      <c r="F35" s="72">
        <v>0</v>
      </c>
      <c r="G35" s="73">
        <f t="shared" si="25"/>
        <v>0</v>
      </c>
      <c r="H35" s="72">
        <v>0</v>
      </c>
      <c r="I35" s="73">
        <f t="shared" si="26"/>
        <v>0</v>
      </c>
      <c r="J35" s="72">
        <v>0</v>
      </c>
      <c r="K35" s="73">
        <f t="shared" si="27"/>
        <v>0</v>
      </c>
      <c r="L35" s="74">
        <f t="shared" si="28"/>
        <v>0</v>
      </c>
      <c r="M35" s="73">
        <f t="shared" si="29"/>
        <v>0</v>
      </c>
      <c r="N35" s="74">
        <f t="shared" si="30"/>
        <v>0</v>
      </c>
      <c r="O35" s="75">
        <f t="shared" si="31"/>
        <v>0</v>
      </c>
      <c r="P35" s="75">
        <f t="shared" si="32"/>
        <v>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5"/>
        <v>0</v>
      </c>
      <c r="H36" s="72">
        <v>0</v>
      </c>
      <c r="I36" s="73">
        <f t="shared" si="26"/>
        <v>0</v>
      </c>
      <c r="J36" s="72">
        <v>0</v>
      </c>
      <c r="K36" s="73">
        <f t="shared" si="27"/>
        <v>0</v>
      </c>
      <c r="L36" s="74">
        <f t="shared" si="28"/>
        <v>0</v>
      </c>
      <c r="M36" s="73">
        <f t="shared" si="29"/>
        <v>0</v>
      </c>
      <c r="N36" s="74">
        <f t="shared" si="30"/>
        <v>0</v>
      </c>
      <c r="O36" s="75">
        <f t="shared" si="31"/>
        <v>0</v>
      </c>
      <c r="P36" s="75">
        <f t="shared" si="32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0</v>
      </c>
      <c r="F37" s="72">
        <v>0</v>
      </c>
      <c r="G37" s="73">
        <f t="shared" si="25"/>
        <v>0</v>
      </c>
      <c r="H37" s="72">
        <v>0</v>
      </c>
      <c r="I37" s="73">
        <f t="shared" si="26"/>
        <v>0</v>
      </c>
      <c r="J37" s="72">
        <v>0</v>
      </c>
      <c r="K37" s="73">
        <f t="shared" si="27"/>
        <v>0</v>
      </c>
      <c r="L37" s="74">
        <f t="shared" si="28"/>
        <v>0</v>
      </c>
      <c r="M37" s="73">
        <f t="shared" si="29"/>
        <v>0</v>
      </c>
      <c r="N37" s="74">
        <f t="shared" si="30"/>
        <v>0</v>
      </c>
      <c r="O37" s="75">
        <f t="shared" si="31"/>
        <v>0</v>
      </c>
      <c r="P37" s="75">
        <f t="shared" si="32"/>
        <v>0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0</v>
      </c>
      <c r="F38" s="72">
        <v>0</v>
      </c>
      <c r="G38" s="73">
        <f t="shared" si="25"/>
        <v>0</v>
      </c>
      <c r="H38" s="72">
        <v>0</v>
      </c>
      <c r="I38" s="73">
        <f t="shared" si="26"/>
        <v>0</v>
      </c>
      <c r="J38" s="72">
        <v>0</v>
      </c>
      <c r="K38" s="73">
        <f t="shared" si="27"/>
        <v>0</v>
      </c>
      <c r="L38" s="74">
        <f t="shared" si="28"/>
        <v>0</v>
      </c>
      <c r="M38" s="73">
        <f t="shared" si="29"/>
        <v>0</v>
      </c>
      <c r="N38" s="74">
        <f t="shared" si="30"/>
        <v>0</v>
      </c>
      <c r="O38" s="75">
        <f t="shared" si="31"/>
        <v>0</v>
      </c>
      <c r="P38" s="75">
        <f t="shared" si="32"/>
        <v>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0</v>
      </c>
      <c r="F39" s="72">
        <v>0</v>
      </c>
      <c r="G39" s="73">
        <f t="shared" si="25"/>
        <v>0</v>
      </c>
      <c r="H39" s="72">
        <v>0</v>
      </c>
      <c r="I39" s="73">
        <f t="shared" si="26"/>
        <v>0</v>
      </c>
      <c r="J39" s="72">
        <v>0</v>
      </c>
      <c r="K39" s="73">
        <f t="shared" si="27"/>
        <v>0</v>
      </c>
      <c r="L39" s="74">
        <f t="shared" si="28"/>
        <v>0</v>
      </c>
      <c r="M39" s="73">
        <f t="shared" si="29"/>
        <v>0</v>
      </c>
      <c r="N39" s="74">
        <f t="shared" si="30"/>
        <v>0</v>
      </c>
      <c r="O39" s="75">
        <f t="shared" si="31"/>
        <v>0</v>
      </c>
      <c r="P39" s="75">
        <f t="shared" si="32"/>
        <v>0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0</v>
      </c>
      <c r="F40" s="72">
        <v>0</v>
      </c>
      <c r="G40" s="73">
        <f t="shared" si="25"/>
        <v>0</v>
      </c>
      <c r="H40" s="72">
        <v>0</v>
      </c>
      <c r="I40" s="73">
        <f t="shared" si="26"/>
        <v>0</v>
      </c>
      <c r="J40" s="72">
        <v>0</v>
      </c>
      <c r="K40" s="73">
        <f t="shared" si="27"/>
        <v>0</v>
      </c>
      <c r="L40" s="74">
        <f t="shared" si="28"/>
        <v>0</v>
      </c>
      <c r="M40" s="73">
        <f t="shared" si="29"/>
        <v>0</v>
      </c>
      <c r="N40" s="74">
        <f t="shared" si="30"/>
        <v>0</v>
      </c>
      <c r="O40" s="75">
        <f t="shared" si="31"/>
        <v>0</v>
      </c>
      <c r="P40" s="75">
        <f t="shared" si="32"/>
        <v>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5"/>
        <v>0</v>
      </c>
      <c r="H41" s="72">
        <v>0</v>
      </c>
      <c r="I41" s="73">
        <f t="shared" si="26"/>
        <v>0</v>
      </c>
      <c r="J41" s="72">
        <v>0</v>
      </c>
      <c r="K41" s="73">
        <f t="shared" si="27"/>
        <v>0</v>
      </c>
      <c r="L41" s="74">
        <f t="shared" si="28"/>
        <v>0</v>
      </c>
      <c r="M41" s="73">
        <f t="shared" si="29"/>
        <v>0</v>
      </c>
      <c r="N41" s="74">
        <f t="shared" si="30"/>
        <v>0</v>
      </c>
      <c r="O41" s="75">
        <f t="shared" si="31"/>
        <v>0</v>
      </c>
      <c r="P41" s="75">
        <f t="shared" si="32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5"/>
        <v>0</v>
      </c>
      <c r="H42" s="72">
        <v>0</v>
      </c>
      <c r="I42" s="73">
        <f t="shared" si="26"/>
        <v>0</v>
      </c>
      <c r="J42" s="72">
        <v>0</v>
      </c>
      <c r="K42" s="73">
        <f t="shared" si="27"/>
        <v>0</v>
      </c>
      <c r="L42" s="74">
        <f t="shared" si="28"/>
        <v>0</v>
      </c>
      <c r="M42" s="73">
        <f t="shared" ref="M42" si="33">IF(L42=0,0,L42/$E42*100)</f>
        <v>0</v>
      </c>
      <c r="N42" s="74">
        <f t="shared" ref="N42" si="34">E42-F42-H42-J42</f>
        <v>0</v>
      </c>
      <c r="O42" s="75">
        <f t="shared" ref="O42" si="35">E42*80/100</f>
        <v>0</v>
      </c>
      <c r="P42" s="75">
        <f t="shared" ref="P42" si="36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7">SUM(Q42:T42)</f>
        <v>#REF!</v>
      </c>
      <c r="V42" s="79" t="e">
        <f t="shared" ref="V42" si="38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0</v>
      </c>
      <c r="F43" s="72">
        <v>0</v>
      </c>
      <c r="G43" s="73">
        <f t="shared" si="25"/>
        <v>0</v>
      </c>
      <c r="H43" s="72">
        <v>0</v>
      </c>
      <c r="I43" s="73">
        <f t="shared" si="26"/>
        <v>0</v>
      </c>
      <c r="J43" s="72">
        <v>0</v>
      </c>
      <c r="K43" s="73">
        <f t="shared" si="27"/>
        <v>0</v>
      </c>
      <c r="L43" s="74">
        <f t="shared" si="28"/>
        <v>0</v>
      </c>
      <c r="M43" s="73">
        <f t="shared" si="29"/>
        <v>0</v>
      </c>
      <c r="N43" s="74">
        <f t="shared" si="30"/>
        <v>0</v>
      </c>
      <c r="O43" s="75">
        <f t="shared" si="31"/>
        <v>0</v>
      </c>
      <c r="P43" s="75">
        <f t="shared" si="32"/>
        <v>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0</v>
      </c>
      <c r="K44" s="65">
        <f>IF(J44=0,0,J44/$E44*100)</f>
        <v>0</v>
      </c>
      <c r="L44" s="64">
        <f>SUM(L45:L55)</f>
        <v>0</v>
      </c>
      <c r="M44" s="65">
        <f>IF(L44=0,0,L44/$E44*100)</f>
        <v>0</v>
      </c>
      <c r="N44" s="64">
        <f>SUM(N45:N55)</f>
        <v>0</v>
      </c>
      <c r="O44" s="66">
        <f>E44*80/100</f>
        <v>0</v>
      </c>
      <c r="P44" s="66">
        <f>E44*90/100</f>
        <v>0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0</v>
      </c>
      <c r="F45" s="72">
        <v>0</v>
      </c>
      <c r="G45" s="73">
        <f t="shared" ref="G45:G55" si="39">IF(F45=0,0,F45/$E45*100)</f>
        <v>0</v>
      </c>
      <c r="H45" s="72">
        <v>0</v>
      </c>
      <c r="I45" s="73">
        <f t="shared" ref="I45:I55" si="40">IF(H45=0,0,H45/$E45*100)</f>
        <v>0</v>
      </c>
      <c r="J45" s="72">
        <v>0</v>
      </c>
      <c r="K45" s="73">
        <f t="shared" ref="K45:K55" si="41">IF(J45=0,0,J45/$E45*100)</f>
        <v>0</v>
      </c>
      <c r="L45" s="74">
        <f t="shared" ref="L45:L55" si="42">F45+H45+J45</f>
        <v>0</v>
      </c>
      <c r="M45" s="73">
        <f t="shared" ref="M45:M55" si="43">IF(L45=0,0,L45/$E45*100)</f>
        <v>0</v>
      </c>
      <c r="N45" s="74">
        <f t="shared" ref="N45:N55" si="44">E45-F45-H45-J45</f>
        <v>0</v>
      </c>
      <c r="O45" s="75">
        <f t="shared" ref="O45:O55" si="45">E45*80/100</f>
        <v>0</v>
      </c>
      <c r="P45" s="75">
        <f t="shared" ref="P45:P55" si="46">E45*90/100</f>
        <v>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0</v>
      </c>
      <c r="F46" s="72">
        <v>0</v>
      </c>
      <c r="G46" s="73">
        <f t="shared" si="39"/>
        <v>0</v>
      </c>
      <c r="H46" s="72">
        <v>0</v>
      </c>
      <c r="I46" s="73">
        <f t="shared" si="40"/>
        <v>0</v>
      </c>
      <c r="J46" s="72">
        <v>0</v>
      </c>
      <c r="K46" s="73">
        <f t="shared" si="41"/>
        <v>0</v>
      </c>
      <c r="L46" s="74">
        <f t="shared" si="42"/>
        <v>0</v>
      </c>
      <c r="M46" s="73">
        <f t="shared" si="43"/>
        <v>0</v>
      </c>
      <c r="N46" s="74">
        <f t="shared" si="44"/>
        <v>0</v>
      </c>
      <c r="O46" s="75">
        <f t="shared" si="45"/>
        <v>0</v>
      </c>
      <c r="P46" s="75">
        <f t="shared" si="46"/>
        <v>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0</v>
      </c>
      <c r="F47" s="72">
        <v>0</v>
      </c>
      <c r="G47" s="73">
        <f t="shared" si="39"/>
        <v>0</v>
      </c>
      <c r="H47" s="72">
        <v>0</v>
      </c>
      <c r="I47" s="73">
        <f t="shared" si="40"/>
        <v>0</v>
      </c>
      <c r="J47" s="72">
        <v>0</v>
      </c>
      <c r="K47" s="73">
        <f t="shared" si="41"/>
        <v>0</v>
      </c>
      <c r="L47" s="74">
        <f t="shared" si="42"/>
        <v>0</v>
      </c>
      <c r="M47" s="73">
        <f t="shared" si="43"/>
        <v>0</v>
      </c>
      <c r="N47" s="74">
        <f t="shared" si="44"/>
        <v>0</v>
      </c>
      <c r="O47" s="75">
        <f t="shared" si="45"/>
        <v>0</v>
      </c>
      <c r="P47" s="75">
        <f t="shared" si="46"/>
        <v>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0</v>
      </c>
      <c r="F48" s="72">
        <v>0</v>
      </c>
      <c r="G48" s="73">
        <f t="shared" si="39"/>
        <v>0</v>
      </c>
      <c r="H48" s="72">
        <v>0</v>
      </c>
      <c r="I48" s="73">
        <f t="shared" si="40"/>
        <v>0</v>
      </c>
      <c r="J48" s="72">
        <v>0</v>
      </c>
      <c r="K48" s="73">
        <f t="shared" si="41"/>
        <v>0</v>
      </c>
      <c r="L48" s="74">
        <f t="shared" si="42"/>
        <v>0</v>
      </c>
      <c r="M48" s="73">
        <f t="shared" si="43"/>
        <v>0</v>
      </c>
      <c r="N48" s="74">
        <f t="shared" si="44"/>
        <v>0</v>
      </c>
      <c r="O48" s="75">
        <f t="shared" si="45"/>
        <v>0</v>
      </c>
      <c r="P48" s="75">
        <f t="shared" si="46"/>
        <v>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0</v>
      </c>
      <c r="F49" s="72">
        <v>0</v>
      </c>
      <c r="G49" s="73">
        <f t="shared" si="39"/>
        <v>0</v>
      </c>
      <c r="H49" s="72">
        <v>0</v>
      </c>
      <c r="I49" s="73">
        <f t="shared" si="40"/>
        <v>0</v>
      </c>
      <c r="J49" s="72">
        <v>0</v>
      </c>
      <c r="K49" s="73">
        <f t="shared" si="41"/>
        <v>0</v>
      </c>
      <c r="L49" s="74">
        <f t="shared" si="42"/>
        <v>0</v>
      </c>
      <c r="M49" s="73">
        <f t="shared" si="43"/>
        <v>0</v>
      </c>
      <c r="N49" s="74">
        <f t="shared" si="44"/>
        <v>0</v>
      </c>
      <c r="O49" s="75">
        <f t="shared" si="45"/>
        <v>0</v>
      </c>
      <c r="P49" s="75">
        <f t="shared" si="46"/>
        <v>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0</v>
      </c>
      <c r="F50" s="72">
        <v>0</v>
      </c>
      <c r="G50" s="73">
        <f t="shared" si="39"/>
        <v>0</v>
      </c>
      <c r="H50" s="72">
        <v>0</v>
      </c>
      <c r="I50" s="73">
        <f t="shared" si="40"/>
        <v>0</v>
      </c>
      <c r="J50" s="72">
        <v>0</v>
      </c>
      <c r="K50" s="73">
        <f t="shared" si="41"/>
        <v>0</v>
      </c>
      <c r="L50" s="74">
        <f t="shared" si="42"/>
        <v>0</v>
      </c>
      <c r="M50" s="73">
        <f t="shared" si="43"/>
        <v>0</v>
      </c>
      <c r="N50" s="74">
        <f t="shared" si="44"/>
        <v>0</v>
      </c>
      <c r="O50" s="75">
        <f t="shared" si="45"/>
        <v>0</v>
      </c>
      <c r="P50" s="75">
        <f t="shared" si="46"/>
        <v>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0</v>
      </c>
      <c r="F51" s="72">
        <v>0</v>
      </c>
      <c r="G51" s="73">
        <f t="shared" si="39"/>
        <v>0</v>
      </c>
      <c r="H51" s="72">
        <v>0</v>
      </c>
      <c r="I51" s="73">
        <f t="shared" si="40"/>
        <v>0</v>
      </c>
      <c r="J51" s="72">
        <v>0</v>
      </c>
      <c r="K51" s="73">
        <f t="shared" si="41"/>
        <v>0</v>
      </c>
      <c r="L51" s="74">
        <f t="shared" si="42"/>
        <v>0</v>
      </c>
      <c r="M51" s="73">
        <f t="shared" si="43"/>
        <v>0</v>
      </c>
      <c r="N51" s="74">
        <f t="shared" si="44"/>
        <v>0</v>
      </c>
      <c r="O51" s="75">
        <f t="shared" si="45"/>
        <v>0</v>
      </c>
      <c r="P51" s="75">
        <f t="shared" si="46"/>
        <v>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0</v>
      </c>
      <c r="F52" s="72">
        <v>0</v>
      </c>
      <c r="G52" s="73">
        <f t="shared" si="39"/>
        <v>0</v>
      </c>
      <c r="H52" s="72">
        <v>0</v>
      </c>
      <c r="I52" s="73">
        <f t="shared" si="40"/>
        <v>0</v>
      </c>
      <c r="J52" s="72">
        <v>0</v>
      </c>
      <c r="K52" s="73">
        <f t="shared" si="41"/>
        <v>0</v>
      </c>
      <c r="L52" s="74">
        <f t="shared" si="42"/>
        <v>0</v>
      </c>
      <c r="M52" s="73">
        <f t="shared" si="43"/>
        <v>0</v>
      </c>
      <c r="N52" s="74">
        <f t="shared" si="44"/>
        <v>0</v>
      </c>
      <c r="O52" s="75">
        <f t="shared" si="45"/>
        <v>0</v>
      </c>
      <c r="P52" s="75">
        <f t="shared" si="46"/>
        <v>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0</v>
      </c>
      <c r="F53" s="72">
        <v>0</v>
      </c>
      <c r="G53" s="73">
        <f t="shared" si="39"/>
        <v>0</v>
      </c>
      <c r="H53" s="72">
        <v>0</v>
      </c>
      <c r="I53" s="73">
        <f t="shared" si="40"/>
        <v>0</v>
      </c>
      <c r="J53" s="72">
        <v>0</v>
      </c>
      <c r="K53" s="73">
        <f t="shared" si="41"/>
        <v>0</v>
      </c>
      <c r="L53" s="74">
        <f t="shared" si="42"/>
        <v>0</v>
      </c>
      <c r="M53" s="73">
        <f t="shared" si="43"/>
        <v>0</v>
      </c>
      <c r="N53" s="74">
        <f t="shared" si="44"/>
        <v>0</v>
      </c>
      <c r="O53" s="75">
        <f t="shared" si="45"/>
        <v>0</v>
      </c>
      <c r="P53" s="75">
        <f t="shared" si="46"/>
        <v>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0</v>
      </c>
      <c r="F54" s="72">
        <v>0</v>
      </c>
      <c r="G54" s="73">
        <f t="shared" si="39"/>
        <v>0</v>
      </c>
      <c r="H54" s="72">
        <v>0</v>
      </c>
      <c r="I54" s="73">
        <f t="shared" si="40"/>
        <v>0</v>
      </c>
      <c r="J54" s="72">
        <v>0</v>
      </c>
      <c r="K54" s="73">
        <f t="shared" si="41"/>
        <v>0</v>
      </c>
      <c r="L54" s="74">
        <f t="shared" si="42"/>
        <v>0</v>
      </c>
      <c r="M54" s="73">
        <f t="shared" si="43"/>
        <v>0</v>
      </c>
      <c r="N54" s="74">
        <f t="shared" si="44"/>
        <v>0</v>
      </c>
      <c r="O54" s="75">
        <f t="shared" si="45"/>
        <v>0</v>
      </c>
      <c r="P54" s="75">
        <f t="shared" si="46"/>
        <v>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0</v>
      </c>
      <c r="F55" s="72">
        <v>0</v>
      </c>
      <c r="G55" s="73">
        <f t="shared" si="39"/>
        <v>0</v>
      </c>
      <c r="H55" s="72">
        <v>0</v>
      </c>
      <c r="I55" s="73">
        <f t="shared" si="40"/>
        <v>0</v>
      </c>
      <c r="J55" s="72">
        <v>0</v>
      </c>
      <c r="K55" s="73">
        <f t="shared" si="41"/>
        <v>0</v>
      </c>
      <c r="L55" s="74">
        <f t="shared" si="42"/>
        <v>0</v>
      </c>
      <c r="M55" s="73">
        <f t="shared" si="43"/>
        <v>0</v>
      </c>
      <c r="N55" s="74">
        <f t="shared" si="44"/>
        <v>0</v>
      </c>
      <c r="O55" s="75">
        <f t="shared" si="45"/>
        <v>0</v>
      </c>
      <c r="P55" s="75">
        <f t="shared" si="46"/>
        <v>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0</v>
      </c>
      <c r="K56" s="65">
        <f>IF(J56=0,0,J56/$E56*100)</f>
        <v>0</v>
      </c>
      <c r="L56" s="64">
        <f>SUM(L57:L78)</f>
        <v>0</v>
      </c>
      <c r="M56" s="65">
        <f>IF(L56=0,0,L56/$E56*100)</f>
        <v>0</v>
      </c>
      <c r="N56" s="64">
        <f>SUM(N57:N78)</f>
        <v>0</v>
      </c>
      <c r="O56" s="66">
        <f>E56*80/100</f>
        <v>0</v>
      </c>
      <c r="P56" s="66">
        <f>E56*90/100</f>
        <v>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0</v>
      </c>
      <c r="F57" s="72">
        <v>0</v>
      </c>
      <c r="G57" s="73">
        <f t="shared" ref="G57:G78" si="47">IF(F57=0,0,F57/$E57*100)</f>
        <v>0</v>
      </c>
      <c r="H57" s="72">
        <v>0</v>
      </c>
      <c r="I57" s="73">
        <f t="shared" ref="I57:I78" si="48">IF(H57=0,0,H57/$E57*100)</f>
        <v>0</v>
      </c>
      <c r="J57" s="72">
        <v>0</v>
      </c>
      <c r="K57" s="73">
        <f t="shared" ref="K57:K78" si="49">IF(J57=0,0,J57/$E57*100)</f>
        <v>0</v>
      </c>
      <c r="L57" s="74">
        <f t="shared" ref="L57:L78" si="50">F57+H57+J57</f>
        <v>0</v>
      </c>
      <c r="M57" s="73">
        <f t="shared" ref="M57:M78" si="51">IF(L57=0,0,L57/$E57*100)</f>
        <v>0</v>
      </c>
      <c r="N57" s="74">
        <f t="shared" ref="N57:N78" si="52">E57-F57-H57-J57</f>
        <v>0</v>
      </c>
      <c r="O57" s="75">
        <f t="shared" ref="O57:O78" si="53">E57*80/100</f>
        <v>0</v>
      </c>
      <c r="P57" s="75">
        <f t="shared" ref="P57:P78" si="54">E57*90/100</f>
        <v>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47"/>
        <v>0</v>
      </c>
      <c r="H58" s="72">
        <v>0</v>
      </c>
      <c r="I58" s="73">
        <f t="shared" si="48"/>
        <v>0</v>
      </c>
      <c r="J58" s="72">
        <v>0</v>
      </c>
      <c r="K58" s="73">
        <f t="shared" si="49"/>
        <v>0</v>
      </c>
      <c r="L58" s="74">
        <f t="shared" si="50"/>
        <v>0</v>
      </c>
      <c r="M58" s="73">
        <f t="shared" si="51"/>
        <v>0</v>
      </c>
      <c r="N58" s="74">
        <f t="shared" si="52"/>
        <v>0</v>
      </c>
      <c r="O58" s="75">
        <f t="shared" si="53"/>
        <v>0</v>
      </c>
      <c r="P58" s="75">
        <f t="shared" si="54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ref="U58" si="55">SUM(Q58:T58)</f>
        <v>#REF!</v>
      </c>
      <c r="V58" s="79" t="e">
        <f t="shared" ref="V58" si="56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0</v>
      </c>
      <c r="F59" s="72">
        <v>0</v>
      </c>
      <c r="G59" s="73">
        <f t="shared" si="47"/>
        <v>0</v>
      </c>
      <c r="H59" s="72">
        <v>0</v>
      </c>
      <c r="I59" s="73">
        <f t="shared" si="48"/>
        <v>0</v>
      </c>
      <c r="J59" s="72">
        <v>0</v>
      </c>
      <c r="K59" s="73">
        <f t="shared" si="49"/>
        <v>0</v>
      </c>
      <c r="L59" s="74">
        <f t="shared" si="50"/>
        <v>0</v>
      </c>
      <c r="M59" s="73">
        <f t="shared" si="51"/>
        <v>0</v>
      </c>
      <c r="N59" s="74">
        <f t="shared" si="52"/>
        <v>0</v>
      </c>
      <c r="O59" s="75">
        <f t="shared" si="53"/>
        <v>0</v>
      </c>
      <c r="P59" s="75">
        <f t="shared" si="54"/>
        <v>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0</v>
      </c>
      <c r="F60" s="72">
        <v>0</v>
      </c>
      <c r="G60" s="73">
        <f t="shared" si="47"/>
        <v>0</v>
      </c>
      <c r="H60" s="72">
        <v>0</v>
      </c>
      <c r="I60" s="73">
        <f t="shared" si="48"/>
        <v>0</v>
      </c>
      <c r="J60" s="72">
        <v>0</v>
      </c>
      <c r="K60" s="73">
        <f t="shared" si="49"/>
        <v>0</v>
      </c>
      <c r="L60" s="74">
        <f t="shared" si="50"/>
        <v>0</v>
      </c>
      <c r="M60" s="73">
        <f t="shared" si="51"/>
        <v>0</v>
      </c>
      <c r="N60" s="74">
        <f t="shared" si="52"/>
        <v>0</v>
      </c>
      <c r="O60" s="75">
        <f t="shared" si="53"/>
        <v>0</v>
      </c>
      <c r="P60" s="75">
        <f t="shared" si="54"/>
        <v>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0</v>
      </c>
      <c r="F61" s="72">
        <v>0</v>
      </c>
      <c r="G61" s="73">
        <f t="shared" si="47"/>
        <v>0</v>
      </c>
      <c r="H61" s="72">
        <v>0</v>
      </c>
      <c r="I61" s="73">
        <f t="shared" si="48"/>
        <v>0</v>
      </c>
      <c r="J61" s="72">
        <v>0</v>
      </c>
      <c r="K61" s="73">
        <f t="shared" si="49"/>
        <v>0</v>
      </c>
      <c r="L61" s="74">
        <f t="shared" si="50"/>
        <v>0</v>
      </c>
      <c r="M61" s="73">
        <f t="shared" si="51"/>
        <v>0</v>
      </c>
      <c r="N61" s="74">
        <f t="shared" si="52"/>
        <v>0</v>
      </c>
      <c r="O61" s="75">
        <f t="shared" si="53"/>
        <v>0</v>
      </c>
      <c r="P61" s="75">
        <f t="shared" si="54"/>
        <v>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0</v>
      </c>
      <c r="F62" s="72">
        <v>0</v>
      </c>
      <c r="G62" s="73">
        <f t="shared" si="47"/>
        <v>0</v>
      </c>
      <c r="H62" s="72">
        <v>0</v>
      </c>
      <c r="I62" s="73">
        <f t="shared" si="48"/>
        <v>0</v>
      </c>
      <c r="J62" s="72">
        <v>0</v>
      </c>
      <c r="K62" s="73">
        <f t="shared" si="49"/>
        <v>0</v>
      </c>
      <c r="L62" s="74">
        <f t="shared" si="50"/>
        <v>0</v>
      </c>
      <c r="M62" s="73">
        <f t="shared" si="51"/>
        <v>0</v>
      </c>
      <c r="N62" s="74">
        <f t="shared" si="52"/>
        <v>0</v>
      </c>
      <c r="O62" s="75">
        <f t="shared" si="53"/>
        <v>0</v>
      </c>
      <c r="P62" s="75">
        <f t="shared" si="54"/>
        <v>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0</v>
      </c>
      <c r="F63" s="72">
        <v>0</v>
      </c>
      <c r="G63" s="73">
        <f t="shared" si="47"/>
        <v>0</v>
      </c>
      <c r="H63" s="72">
        <v>0</v>
      </c>
      <c r="I63" s="73">
        <f t="shared" si="48"/>
        <v>0</v>
      </c>
      <c r="J63" s="72">
        <v>0</v>
      </c>
      <c r="K63" s="73">
        <f t="shared" si="49"/>
        <v>0</v>
      </c>
      <c r="L63" s="74">
        <f t="shared" si="50"/>
        <v>0</v>
      </c>
      <c r="M63" s="73">
        <f t="shared" si="51"/>
        <v>0</v>
      </c>
      <c r="N63" s="74">
        <f t="shared" si="52"/>
        <v>0</v>
      </c>
      <c r="O63" s="75">
        <f t="shared" si="53"/>
        <v>0</v>
      </c>
      <c r="P63" s="75">
        <f t="shared" si="54"/>
        <v>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0</v>
      </c>
      <c r="F64" s="72">
        <v>0</v>
      </c>
      <c r="G64" s="73">
        <f t="shared" si="47"/>
        <v>0</v>
      </c>
      <c r="H64" s="72">
        <v>0</v>
      </c>
      <c r="I64" s="73">
        <f t="shared" si="48"/>
        <v>0</v>
      </c>
      <c r="J64" s="72">
        <v>0</v>
      </c>
      <c r="K64" s="73">
        <f t="shared" si="49"/>
        <v>0</v>
      </c>
      <c r="L64" s="74">
        <f t="shared" si="50"/>
        <v>0</v>
      </c>
      <c r="M64" s="73">
        <f t="shared" si="51"/>
        <v>0</v>
      </c>
      <c r="N64" s="74">
        <f t="shared" si="52"/>
        <v>0</v>
      </c>
      <c r="O64" s="75">
        <f t="shared" si="53"/>
        <v>0</v>
      </c>
      <c r="P64" s="75">
        <f t="shared" si="54"/>
        <v>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0</v>
      </c>
      <c r="F65" s="72">
        <v>0</v>
      </c>
      <c r="G65" s="73">
        <f t="shared" si="47"/>
        <v>0</v>
      </c>
      <c r="H65" s="72">
        <v>0</v>
      </c>
      <c r="I65" s="73">
        <f t="shared" si="48"/>
        <v>0</v>
      </c>
      <c r="J65" s="72">
        <v>0</v>
      </c>
      <c r="K65" s="73">
        <f t="shared" si="49"/>
        <v>0</v>
      </c>
      <c r="L65" s="74">
        <f t="shared" si="50"/>
        <v>0</v>
      </c>
      <c r="M65" s="73">
        <f t="shared" si="51"/>
        <v>0</v>
      </c>
      <c r="N65" s="74">
        <f t="shared" si="52"/>
        <v>0</v>
      </c>
      <c r="O65" s="75">
        <f t="shared" si="53"/>
        <v>0</v>
      </c>
      <c r="P65" s="75">
        <f t="shared" si="54"/>
        <v>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0</v>
      </c>
      <c r="F66" s="72">
        <v>0</v>
      </c>
      <c r="G66" s="73">
        <f t="shared" si="47"/>
        <v>0</v>
      </c>
      <c r="H66" s="72">
        <v>0</v>
      </c>
      <c r="I66" s="73">
        <f t="shared" si="48"/>
        <v>0</v>
      </c>
      <c r="J66" s="72">
        <v>0</v>
      </c>
      <c r="K66" s="73">
        <f t="shared" si="49"/>
        <v>0</v>
      </c>
      <c r="L66" s="74">
        <f t="shared" si="50"/>
        <v>0</v>
      </c>
      <c r="M66" s="73">
        <f t="shared" si="51"/>
        <v>0</v>
      </c>
      <c r="N66" s="74">
        <f t="shared" si="52"/>
        <v>0</v>
      </c>
      <c r="O66" s="75">
        <f t="shared" si="53"/>
        <v>0</v>
      </c>
      <c r="P66" s="75">
        <f t="shared" si="54"/>
        <v>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57">SUM(Q66:T66)</f>
        <v>#REF!</v>
      </c>
      <c r="V66" s="79" t="e">
        <f t="shared" ref="V66:V129" si="58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0</v>
      </c>
      <c r="F67" s="72">
        <v>0</v>
      </c>
      <c r="G67" s="73">
        <f t="shared" si="47"/>
        <v>0</v>
      </c>
      <c r="H67" s="72">
        <v>0</v>
      </c>
      <c r="I67" s="73">
        <f t="shared" si="48"/>
        <v>0</v>
      </c>
      <c r="J67" s="72">
        <v>0</v>
      </c>
      <c r="K67" s="73">
        <f t="shared" si="49"/>
        <v>0</v>
      </c>
      <c r="L67" s="74">
        <f t="shared" si="50"/>
        <v>0</v>
      </c>
      <c r="M67" s="73">
        <f t="shared" si="51"/>
        <v>0</v>
      </c>
      <c r="N67" s="74">
        <f t="shared" si="52"/>
        <v>0</v>
      </c>
      <c r="O67" s="75">
        <f t="shared" si="53"/>
        <v>0</v>
      </c>
      <c r="P67" s="75">
        <f t="shared" si="54"/>
        <v>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57"/>
        <v>#REF!</v>
      </c>
      <c r="V67" s="79" t="e">
        <f t="shared" si="58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0</v>
      </c>
      <c r="F68" s="72">
        <v>0</v>
      </c>
      <c r="G68" s="73">
        <f t="shared" si="47"/>
        <v>0</v>
      </c>
      <c r="H68" s="72">
        <v>0</v>
      </c>
      <c r="I68" s="73">
        <f t="shared" si="48"/>
        <v>0</v>
      </c>
      <c r="J68" s="72">
        <v>0</v>
      </c>
      <c r="K68" s="73">
        <f t="shared" si="49"/>
        <v>0</v>
      </c>
      <c r="L68" s="74">
        <f t="shared" si="50"/>
        <v>0</v>
      </c>
      <c r="M68" s="73">
        <f t="shared" si="51"/>
        <v>0</v>
      </c>
      <c r="N68" s="74">
        <f t="shared" si="52"/>
        <v>0</v>
      </c>
      <c r="O68" s="75">
        <f t="shared" si="53"/>
        <v>0</v>
      </c>
      <c r="P68" s="75">
        <f t="shared" si="54"/>
        <v>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57"/>
        <v>#REF!</v>
      </c>
      <c r="V68" s="79" t="e">
        <f t="shared" si="58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47"/>
        <v>0</v>
      </c>
      <c r="H69" s="72">
        <v>0</v>
      </c>
      <c r="I69" s="73">
        <f t="shared" si="48"/>
        <v>0</v>
      </c>
      <c r="J69" s="72">
        <v>0</v>
      </c>
      <c r="K69" s="73">
        <f t="shared" si="49"/>
        <v>0</v>
      </c>
      <c r="L69" s="74">
        <f t="shared" si="50"/>
        <v>0</v>
      </c>
      <c r="M69" s="73">
        <f t="shared" si="51"/>
        <v>0</v>
      </c>
      <c r="N69" s="74">
        <f t="shared" si="52"/>
        <v>0</v>
      </c>
      <c r="O69" s="75">
        <f t="shared" si="53"/>
        <v>0</v>
      </c>
      <c r="P69" s="75">
        <f t="shared" si="54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57"/>
        <v>#REF!</v>
      </c>
      <c r="V69" s="79" t="e">
        <f t="shared" si="58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0</v>
      </c>
      <c r="F70" s="72">
        <v>0</v>
      </c>
      <c r="G70" s="73">
        <f t="shared" si="47"/>
        <v>0</v>
      </c>
      <c r="H70" s="72">
        <v>0</v>
      </c>
      <c r="I70" s="73">
        <f t="shared" si="48"/>
        <v>0</v>
      </c>
      <c r="J70" s="72">
        <v>0</v>
      </c>
      <c r="K70" s="73">
        <f t="shared" si="49"/>
        <v>0</v>
      </c>
      <c r="L70" s="74">
        <f t="shared" si="50"/>
        <v>0</v>
      </c>
      <c r="M70" s="73">
        <f t="shared" si="51"/>
        <v>0</v>
      </c>
      <c r="N70" s="74">
        <f t="shared" si="52"/>
        <v>0</v>
      </c>
      <c r="O70" s="75">
        <f t="shared" si="53"/>
        <v>0</v>
      </c>
      <c r="P70" s="75">
        <f t="shared" si="54"/>
        <v>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57"/>
        <v>#REF!</v>
      </c>
      <c r="V70" s="79" t="e">
        <f t="shared" si="58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0</v>
      </c>
      <c r="F71" s="72">
        <v>0</v>
      </c>
      <c r="G71" s="73">
        <f t="shared" si="47"/>
        <v>0</v>
      </c>
      <c r="H71" s="72">
        <v>0</v>
      </c>
      <c r="I71" s="73">
        <f t="shared" si="48"/>
        <v>0</v>
      </c>
      <c r="J71" s="72">
        <v>0</v>
      </c>
      <c r="K71" s="73">
        <f t="shared" si="49"/>
        <v>0</v>
      </c>
      <c r="L71" s="74">
        <f t="shared" si="50"/>
        <v>0</v>
      </c>
      <c r="M71" s="73">
        <f t="shared" si="51"/>
        <v>0</v>
      </c>
      <c r="N71" s="74">
        <f t="shared" si="52"/>
        <v>0</v>
      </c>
      <c r="O71" s="75">
        <f t="shared" si="53"/>
        <v>0</v>
      </c>
      <c r="P71" s="75">
        <f t="shared" si="54"/>
        <v>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57"/>
        <v>#REF!</v>
      </c>
      <c r="V71" s="79" t="e">
        <f t="shared" si="58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47"/>
        <v>0</v>
      </c>
      <c r="H72" s="72">
        <v>0</v>
      </c>
      <c r="I72" s="73">
        <f t="shared" si="48"/>
        <v>0</v>
      </c>
      <c r="J72" s="72">
        <v>0</v>
      </c>
      <c r="K72" s="73">
        <f t="shared" si="49"/>
        <v>0</v>
      </c>
      <c r="L72" s="74">
        <f t="shared" si="50"/>
        <v>0</v>
      </c>
      <c r="M72" s="73">
        <f t="shared" si="51"/>
        <v>0</v>
      </c>
      <c r="N72" s="74">
        <f t="shared" si="52"/>
        <v>0</v>
      </c>
      <c r="O72" s="75">
        <f t="shared" si="53"/>
        <v>0</v>
      </c>
      <c r="P72" s="75">
        <f t="shared" si="54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57"/>
        <v>#REF!</v>
      </c>
      <c r="V72" s="79" t="e">
        <f t="shared" si="58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0</v>
      </c>
      <c r="F73" s="72">
        <v>0</v>
      </c>
      <c r="G73" s="73">
        <f t="shared" si="47"/>
        <v>0</v>
      </c>
      <c r="H73" s="72">
        <v>0</v>
      </c>
      <c r="I73" s="73">
        <f t="shared" si="48"/>
        <v>0</v>
      </c>
      <c r="J73" s="72">
        <v>0</v>
      </c>
      <c r="K73" s="73">
        <f t="shared" si="49"/>
        <v>0</v>
      </c>
      <c r="L73" s="74">
        <f t="shared" si="50"/>
        <v>0</v>
      </c>
      <c r="M73" s="73">
        <f t="shared" si="51"/>
        <v>0</v>
      </c>
      <c r="N73" s="74">
        <f t="shared" si="52"/>
        <v>0</v>
      </c>
      <c r="O73" s="75">
        <f t="shared" si="53"/>
        <v>0</v>
      </c>
      <c r="P73" s="75">
        <f t="shared" si="54"/>
        <v>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57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0</v>
      </c>
      <c r="F74" s="72">
        <v>0</v>
      </c>
      <c r="G74" s="73">
        <f t="shared" si="47"/>
        <v>0</v>
      </c>
      <c r="H74" s="72">
        <v>0</v>
      </c>
      <c r="I74" s="73">
        <f t="shared" si="48"/>
        <v>0</v>
      </c>
      <c r="J74" s="72">
        <v>0</v>
      </c>
      <c r="K74" s="73">
        <f t="shared" si="49"/>
        <v>0</v>
      </c>
      <c r="L74" s="74">
        <f t="shared" si="50"/>
        <v>0</v>
      </c>
      <c r="M74" s="73">
        <f t="shared" si="51"/>
        <v>0</v>
      </c>
      <c r="N74" s="74">
        <f t="shared" si="52"/>
        <v>0</v>
      </c>
      <c r="O74" s="75">
        <f t="shared" si="53"/>
        <v>0</v>
      </c>
      <c r="P74" s="75">
        <f t="shared" si="54"/>
        <v>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57"/>
        <v>#REF!</v>
      </c>
      <c r="V74" s="79" t="e">
        <f t="shared" si="58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47"/>
        <v>0</v>
      </c>
      <c r="H75" s="72">
        <v>0</v>
      </c>
      <c r="I75" s="73">
        <f t="shared" si="48"/>
        <v>0</v>
      </c>
      <c r="J75" s="72">
        <v>0</v>
      </c>
      <c r="K75" s="73">
        <f t="shared" si="49"/>
        <v>0</v>
      </c>
      <c r="L75" s="74">
        <f t="shared" si="50"/>
        <v>0</v>
      </c>
      <c r="M75" s="73">
        <f t="shared" si="51"/>
        <v>0</v>
      </c>
      <c r="N75" s="74">
        <f t="shared" si="52"/>
        <v>0</v>
      </c>
      <c r="O75" s="75">
        <f t="shared" si="53"/>
        <v>0</v>
      </c>
      <c r="P75" s="75">
        <f t="shared" si="54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57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0</v>
      </c>
      <c r="F76" s="72">
        <v>0</v>
      </c>
      <c r="G76" s="73">
        <f t="shared" si="47"/>
        <v>0</v>
      </c>
      <c r="H76" s="72">
        <v>0</v>
      </c>
      <c r="I76" s="73">
        <f t="shared" si="48"/>
        <v>0</v>
      </c>
      <c r="J76" s="72">
        <v>0</v>
      </c>
      <c r="K76" s="73">
        <f t="shared" si="49"/>
        <v>0</v>
      </c>
      <c r="L76" s="74">
        <f t="shared" si="50"/>
        <v>0</v>
      </c>
      <c r="M76" s="73">
        <f t="shared" si="51"/>
        <v>0</v>
      </c>
      <c r="N76" s="74">
        <f t="shared" si="52"/>
        <v>0</v>
      </c>
      <c r="O76" s="75">
        <f t="shared" si="53"/>
        <v>0</v>
      </c>
      <c r="P76" s="75">
        <f t="shared" si="54"/>
        <v>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57"/>
        <v>#REF!</v>
      </c>
      <c r="V76" s="79" t="e">
        <f t="shared" si="58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0</v>
      </c>
      <c r="F77" s="72">
        <v>0</v>
      </c>
      <c r="G77" s="73">
        <f t="shared" si="47"/>
        <v>0</v>
      </c>
      <c r="H77" s="72">
        <v>0</v>
      </c>
      <c r="I77" s="73">
        <f t="shared" si="48"/>
        <v>0</v>
      </c>
      <c r="J77" s="72">
        <v>0</v>
      </c>
      <c r="K77" s="73">
        <f t="shared" si="49"/>
        <v>0</v>
      </c>
      <c r="L77" s="74">
        <f t="shared" si="50"/>
        <v>0</v>
      </c>
      <c r="M77" s="73">
        <f t="shared" si="51"/>
        <v>0</v>
      </c>
      <c r="N77" s="74">
        <f t="shared" si="52"/>
        <v>0</v>
      </c>
      <c r="O77" s="75">
        <f t="shared" si="53"/>
        <v>0</v>
      </c>
      <c r="P77" s="75">
        <f t="shared" si="54"/>
        <v>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57"/>
        <v>#REF!</v>
      </c>
      <c r="V77" s="79" t="e">
        <f t="shared" si="58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0</v>
      </c>
      <c r="F78" s="72">
        <v>0</v>
      </c>
      <c r="G78" s="73">
        <f t="shared" si="47"/>
        <v>0</v>
      </c>
      <c r="H78" s="72">
        <v>0</v>
      </c>
      <c r="I78" s="73">
        <f t="shared" si="48"/>
        <v>0</v>
      </c>
      <c r="J78" s="72">
        <v>0</v>
      </c>
      <c r="K78" s="73">
        <f t="shared" si="49"/>
        <v>0</v>
      </c>
      <c r="L78" s="74">
        <f t="shared" si="50"/>
        <v>0</v>
      </c>
      <c r="M78" s="73">
        <f t="shared" si="51"/>
        <v>0</v>
      </c>
      <c r="N78" s="74">
        <f t="shared" si="52"/>
        <v>0</v>
      </c>
      <c r="O78" s="75">
        <f t="shared" si="53"/>
        <v>0</v>
      </c>
      <c r="P78" s="75">
        <f t="shared" si="54"/>
        <v>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57"/>
        <v>#REF!</v>
      </c>
      <c r="V78" s="79" t="e">
        <f t="shared" si="58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0</v>
      </c>
      <c r="K79" s="65">
        <f>IF(J79=0,0,J79/$E79*100)</f>
        <v>0</v>
      </c>
      <c r="L79" s="64">
        <f>SUM(L80:L104)</f>
        <v>0</v>
      </c>
      <c r="M79" s="65">
        <f>IF(L79=0,0,L79/$E79*100)</f>
        <v>0</v>
      </c>
      <c r="N79" s="64">
        <f>SUM(N80:N104)</f>
        <v>0</v>
      </c>
      <c r="O79" s="66">
        <f>E79*80/100</f>
        <v>0</v>
      </c>
      <c r="P79" s="66">
        <f>E79*90/100</f>
        <v>0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0</v>
      </c>
      <c r="F80" s="72">
        <v>0</v>
      </c>
      <c r="G80" s="73">
        <f t="shared" ref="G80:G104" si="59">IF(F80=0,0,F80/$E80*100)</f>
        <v>0</v>
      </c>
      <c r="H80" s="72">
        <v>0</v>
      </c>
      <c r="I80" s="73">
        <f t="shared" ref="I80:I104" si="60">IF(H80=0,0,H80/$E80*100)</f>
        <v>0</v>
      </c>
      <c r="J80" s="72">
        <v>0</v>
      </c>
      <c r="K80" s="73">
        <f t="shared" ref="K80:K104" si="61">IF(J80=0,0,J80/$E80*100)</f>
        <v>0</v>
      </c>
      <c r="L80" s="74">
        <f t="shared" ref="L80:L104" si="62">F80+H80+J80</f>
        <v>0</v>
      </c>
      <c r="M80" s="73">
        <f t="shared" ref="M80:M104" si="63">IF(L80=0,0,L80/$E80*100)</f>
        <v>0</v>
      </c>
      <c r="N80" s="74">
        <f t="shared" ref="N80:N104" si="64">E80-F80-H80-J80</f>
        <v>0</v>
      </c>
      <c r="O80" s="75">
        <f t="shared" ref="O80:O104" si="65">E80*80/100</f>
        <v>0</v>
      </c>
      <c r="P80" s="75">
        <f t="shared" ref="P80:P104" si="66">E80*90/100</f>
        <v>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57"/>
        <v>#REF!</v>
      </c>
      <c r="V80" s="79" t="e">
        <f t="shared" si="58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0</v>
      </c>
      <c r="F81" s="72">
        <v>0</v>
      </c>
      <c r="G81" s="73">
        <f t="shared" si="59"/>
        <v>0</v>
      </c>
      <c r="H81" s="72">
        <v>0</v>
      </c>
      <c r="I81" s="73">
        <f t="shared" si="60"/>
        <v>0</v>
      </c>
      <c r="J81" s="72">
        <v>0</v>
      </c>
      <c r="K81" s="73">
        <f t="shared" si="61"/>
        <v>0</v>
      </c>
      <c r="L81" s="74">
        <f t="shared" si="62"/>
        <v>0</v>
      </c>
      <c r="M81" s="73">
        <f t="shared" si="63"/>
        <v>0</v>
      </c>
      <c r="N81" s="74">
        <f t="shared" si="64"/>
        <v>0</v>
      </c>
      <c r="O81" s="75">
        <f t="shared" si="65"/>
        <v>0</v>
      </c>
      <c r="P81" s="75">
        <f t="shared" si="66"/>
        <v>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57"/>
        <v>#REF!</v>
      </c>
      <c r="V81" s="79" t="e">
        <f t="shared" si="58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59"/>
        <v>0</v>
      </c>
      <c r="H82" s="72">
        <v>0</v>
      </c>
      <c r="I82" s="73">
        <f t="shared" si="60"/>
        <v>0</v>
      </c>
      <c r="J82" s="72">
        <v>0</v>
      </c>
      <c r="K82" s="73">
        <f t="shared" si="61"/>
        <v>0</v>
      </c>
      <c r="L82" s="74">
        <f t="shared" si="62"/>
        <v>0</v>
      </c>
      <c r="M82" s="73">
        <f t="shared" si="63"/>
        <v>0</v>
      </c>
      <c r="N82" s="74">
        <f t="shared" si="64"/>
        <v>0</v>
      </c>
      <c r="O82" s="75">
        <f t="shared" si="65"/>
        <v>0</v>
      </c>
      <c r="P82" s="75">
        <f t="shared" si="66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57"/>
        <v>#REF!</v>
      </c>
      <c r="V82" s="79" t="e">
        <f t="shared" si="58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59"/>
        <v>0</v>
      </c>
      <c r="H83" s="72">
        <v>0</v>
      </c>
      <c r="I83" s="73">
        <f t="shared" si="60"/>
        <v>0</v>
      </c>
      <c r="J83" s="72">
        <v>0</v>
      </c>
      <c r="K83" s="73">
        <f t="shared" si="61"/>
        <v>0</v>
      </c>
      <c r="L83" s="74">
        <f t="shared" si="62"/>
        <v>0</v>
      </c>
      <c r="M83" s="73">
        <f t="shared" si="63"/>
        <v>0</v>
      </c>
      <c r="N83" s="74">
        <f t="shared" si="64"/>
        <v>0</v>
      </c>
      <c r="O83" s="75">
        <f t="shared" si="65"/>
        <v>0</v>
      </c>
      <c r="P83" s="75">
        <f t="shared" si="66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57"/>
        <v>#REF!</v>
      </c>
      <c r="V83" s="79" t="e">
        <f t="shared" si="58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59"/>
        <v>0</v>
      </c>
      <c r="H84" s="72">
        <v>0</v>
      </c>
      <c r="I84" s="73">
        <f t="shared" si="60"/>
        <v>0</v>
      </c>
      <c r="J84" s="72">
        <v>0</v>
      </c>
      <c r="K84" s="73">
        <f t="shared" si="61"/>
        <v>0</v>
      </c>
      <c r="L84" s="74">
        <f t="shared" si="62"/>
        <v>0</v>
      </c>
      <c r="M84" s="73">
        <f t="shared" si="63"/>
        <v>0</v>
      </c>
      <c r="N84" s="74">
        <f t="shared" si="64"/>
        <v>0</v>
      </c>
      <c r="O84" s="75">
        <f t="shared" si="65"/>
        <v>0</v>
      </c>
      <c r="P84" s="75">
        <f t="shared" si="66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57"/>
        <v>#REF!</v>
      </c>
      <c r="V84" s="79" t="e">
        <f t="shared" si="58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0</v>
      </c>
      <c r="F85" s="72">
        <v>0</v>
      </c>
      <c r="G85" s="73">
        <f t="shared" si="59"/>
        <v>0</v>
      </c>
      <c r="H85" s="72">
        <v>0</v>
      </c>
      <c r="I85" s="73">
        <f t="shared" si="60"/>
        <v>0</v>
      </c>
      <c r="J85" s="72">
        <v>0</v>
      </c>
      <c r="K85" s="73">
        <f t="shared" si="61"/>
        <v>0</v>
      </c>
      <c r="L85" s="74">
        <f t="shared" si="62"/>
        <v>0</v>
      </c>
      <c r="M85" s="73">
        <f t="shared" si="63"/>
        <v>0</v>
      </c>
      <c r="N85" s="74">
        <f t="shared" si="64"/>
        <v>0</v>
      </c>
      <c r="O85" s="75">
        <f t="shared" si="65"/>
        <v>0</v>
      </c>
      <c r="P85" s="75">
        <f t="shared" si="66"/>
        <v>0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57"/>
        <v>#REF!</v>
      </c>
      <c r="V85" s="79" t="e">
        <f t="shared" si="58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59"/>
        <v>0</v>
      </c>
      <c r="H86" s="72">
        <v>0</v>
      </c>
      <c r="I86" s="73">
        <f t="shared" si="60"/>
        <v>0</v>
      </c>
      <c r="J86" s="72">
        <v>0</v>
      </c>
      <c r="K86" s="73">
        <f t="shared" si="61"/>
        <v>0</v>
      </c>
      <c r="L86" s="74">
        <f t="shared" si="62"/>
        <v>0</v>
      </c>
      <c r="M86" s="73">
        <f t="shared" si="63"/>
        <v>0</v>
      </c>
      <c r="N86" s="74">
        <f t="shared" si="64"/>
        <v>0</v>
      </c>
      <c r="O86" s="75">
        <f t="shared" si="65"/>
        <v>0</v>
      </c>
      <c r="P86" s="75">
        <f t="shared" si="66"/>
        <v>0</v>
      </c>
      <c r="Q86" s="74" t="e">
        <f>+#REF!+#REF!+#REF!</f>
        <v>#REF!</v>
      </c>
      <c r="R86" s="74"/>
      <c r="S86" s="77"/>
      <c r="T86" s="78"/>
      <c r="U86" s="79" t="e">
        <f t="shared" si="57"/>
        <v>#REF!</v>
      </c>
      <c r="V86" s="79" t="e">
        <f t="shared" si="58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0</v>
      </c>
      <c r="F87" s="72">
        <v>0</v>
      </c>
      <c r="G87" s="73">
        <f t="shared" si="59"/>
        <v>0</v>
      </c>
      <c r="H87" s="72">
        <v>0</v>
      </c>
      <c r="I87" s="73">
        <f t="shared" si="60"/>
        <v>0</v>
      </c>
      <c r="J87" s="72">
        <v>0</v>
      </c>
      <c r="K87" s="73">
        <f t="shared" si="61"/>
        <v>0</v>
      </c>
      <c r="L87" s="74">
        <f t="shared" si="62"/>
        <v>0</v>
      </c>
      <c r="M87" s="73">
        <f t="shared" si="63"/>
        <v>0</v>
      </c>
      <c r="N87" s="74">
        <f t="shared" si="64"/>
        <v>0</v>
      </c>
      <c r="O87" s="75">
        <f t="shared" si="65"/>
        <v>0</v>
      </c>
      <c r="P87" s="75">
        <f t="shared" si="66"/>
        <v>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57"/>
        <v>#REF!</v>
      </c>
      <c r="V87" s="79" t="e">
        <f t="shared" si="58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59"/>
        <v>0</v>
      </c>
      <c r="H88" s="72">
        <v>0</v>
      </c>
      <c r="I88" s="73">
        <f t="shared" si="60"/>
        <v>0</v>
      </c>
      <c r="J88" s="72">
        <v>0</v>
      </c>
      <c r="K88" s="73">
        <f t="shared" si="61"/>
        <v>0</v>
      </c>
      <c r="L88" s="74">
        <f t="shared" si="62"/>
        <v>0</v>
      </c>
      <c r="M88" s="73">
        <f t="shared" si="63"/>
        <v>0</v>
      </c>
      <c r="N88" s="74">
        <f t="shared" si="64"/>
        <v>0</v>
      </c>
      <c r="O88" s="75">
        <f t="shared" si="65"/>
        <v>0</v>
      </c>
      <c r="P88" s="75">
        <f t="shared" si="66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57"/>
        <v>#REF!</v>
      </c>
      <c r="V88" s="79" t="e">
        <f t="shared" si="58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0</v>
      </c>
      <c r="F89" s="72">
        <v>0</v>
      </c>
      <c r="G89" s="73">
        <f t="shared" si="59"/>
        <v>0</v>
      </c>
      <c r="H89" s="72">
        <v>0</v>
      </c>
      <c r="I89" s="73">
        <f t="shared" si="60"/>
        <v>0</v>
      </c>
      <c r="J89" s="72">
        <v>0</v>
      </c>
      <c r="K89" s="73">
        <f t="shared" si="61"/>
        <v>0</v>
      </c>
      <c r="L89" s="74">
        <f t="shared" si="62"/>
        <v>0</v>
      </c>
      <c r="M89" s="73">
        <f t="shared" si="63"/>
        <v>0</v>
      </c>
      <c r="N89" s="74">
        <f t="shared" si="64"/>
        <v>0</v>
      </c>
      <c r="O89" s="75">
        <f t="shared" si="65"/>
        <v>0</v>
      </c>
      <c r="P89" s="75">
        <f t="shared" si="66"/>
        <v>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57"/>
        <v>#REF!</v>
      </c>
      <c r="V89" s="79" t="e">
        <f t="shared" si="58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0</v>
      </c>
      <c r="F90" s="72">
        <v>0</v>
      </c>
      <c r="G90" s="73">
        <f t="shared" si="59"/>
        <v>0</v>
      </c>
      <c r="H90" s="72">
        <v>0</v>
      </c>
      <c r="I90" s="73">
        <f t="shared" si="60"/>
        <v>0</v>
      </c>
      <c r="J90" s="72">
        <v>0</v>
      </c>
      <c r="K90" s="73">
        <f t="shared" si="61"/>
        <v>0</v>
      </c>
      <c r="L90" s="74">
        <f t="shared" si="62"/>
        <v>0</v>
      </c>
      <c r="M90" s="73">
        <f t="shared" si="63"/>
        <v>0</v>
      </c>
      <c r="N90" s="74">
        <f t="shared" si="64"/>
        <v>0</v>
      </c>
      <c r="O90" s="75">
        <f t="shared" si="65"/>
        <v>0</v>
      </c>
      <c r="P90" s="75">
        <f t="shared" si="66"/>
        <v>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57"/>
        <v>#REF!</v>
      </c>
      <c r="V90" s="79" t="e">
        <f t="shared" si="58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59"/>
        <v>0</v>
      </c>
      <c r="H91" s="72">
        <v>0</v>
      </c>
      <c r="I91" s="73">
        <f t="shared" si="60"/>
        <v>0</v>
      </c>
      <c r="J91" s="72">
        <v>0</v>
      </c>
      <c r="K91" s="73">
        <f t="shared" si="61"/>
        <v>0</v>
      </c>
      <c r="L91" s="74">
        <f t="shared" si="62"/>
        <v>0</v>
      </c>
      <c r="M91" s="73">
        <f t="shared" si="63"/>
        <v>0</v>
      </c>
      <c r="N91" s="74">
        <f t="shared" si="64"/>
        <v>0</v>
      </c>
      <c r="O91" s="75">
        <f t="shared" si="65"/>
        <v>0</v>
      </c>
      <c r="P91" s="75">
        <f t="shared" si="66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57"/>
        <v>#REF!</v>
      </c>
      <c r="V91" s="79" t="e">
        <f t="shared" si="58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0</v>
      </c>
      <c r="F92" s="72">
        <v>0</v>
      </c>
      <c r="G92" s="73">
        <f t="shared" si="59"/>
        <v>0</v>
      </c>
      <c r="H92" s="72">
        <v>0</v>
      </c>
      <c r="I92" s="73">
        <f t="shared" si="60"/>
        <v>0</v>
      </c>
      <c r="J92" s="72">
        <v>0</v>
      </c>
      <c r="K92" s="73">
        <f t="shared" si="61"/>
        <v>0</v>
      </c>
      <c r="L92" s="74">
        <f t="shared" si="62"/>
        <v>0</v>
      </c>
      <c r="M92" s="73">
        <f t="shared" si="63"/>
        <v>0</v>
      </c>
      <c r="N92" s="74">
        <f t="shared" si="64"/>
        <v>0</v>
      </c>
      <c r="O92" s="75">
        <f t="shared" si="65"/>
        <v>0</v>
      </c>
      <c r="P92" s="75">
        <f t="shared" si="66"/>
        <v>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57"/>
        <v>#REF!</v>
      </c>
      <c r="V92" s="79" t="e">
        <f t="shared" si="58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0</v>
      </c>
      <c r="F93" s="72">
        <v>0</v>
      </c>
      <c r="G93" s="73">
        <f t="shared" si="59"/>
        <v>0</v>
      </c>
      <c r="H93" s="72">
        <v>0</v>
      </c>
      <c r="I93" s="73">
        <f t="shared" si="60"/>
        <v>0</v>
      </c>
      <c r="J93" s="72">
        <v>0</v>
      </c>
      <c r="K93" s="73">
        <f t="shared" si="61"/>
        <v>0</v>
      </c>
      <c r="L93" s="74">
        <f t="shared" si="62"/>
        <v>0</v>
      </c>
      <c r="M93" s="73">
        <f t="shared" si="63"/>
        <v>0</v>
      </c>
      <c r="N93" s="74">
        <f t="shared" si="64"/>
        <v>0</v>
      </c>
      <c r="O93" s="75">
        <f t="shared" si="65"/>
        <v>0</v>
      </c>
      <c r="P93" s="75">
        <f t="shared" si="66"/>
        <v>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57"/>
        <v>#REF!</v>
      </c>
      <c r="V93" s="79" t="e">
        <f t="shared" si="58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0</v>
      </c>
      <c r="F94" s="72">
        <v>0</v>
      </c>
      <c r="G94" s="73">
        <f t="shared" si="59"/>
        <v>0</v>
      </c>
      <c r="H94" s="72">
        <v>0</v>
      </c>
      <c r="I94" s="73">
        <f t="shared" si="60"/>
        <v>0</v>
      </c>
      <c r="J94" s="72">
        <v>0</v>
      </c>
      <c r="K94" s="73">
        <f t="shared" si="61"/>
        <v>0</v>
      </c>
      <c r="L94" s="74">
        <f t="shared" si="62"/>
        <v>0</v>
      </c>
      <c r="M94" s="73">
        <f t="shared" si="63"/>
        <v>0</v>
      </c>
      <c r="N94" s="74">
        <f t="shared" si="64"/>
        <v>0</v>
      </c>
      <c r="O94" s="75">
        <f t="shared" si="65"/>
        <v>0</v>
      </c>
      <c r="P94" s="75">
        <f t="shared" si="66"/>
        <v>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57"/>
        <v>#REF!</v>
      </c>
      <c r="V94" s="79" t="e">
        <f t="shared" si="58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0</v>
      </c>
      <c r="F95" s="72">
        <v>0</v>
      </c>
      <c r="G95" s="73">
        <f t="shared" si="59"/>
        <v>0</v>
      </c>
      <c r="H95" s="72">
        <v>0</v>
      </c>
      <c r="I95" s="73">
        <f t="shared" si="60"/>
        <v>0</v>
      </c>
      <c r="J95" s="72">
        <v>0</v>
      </c>
      <c r="K95" s="73">
        <f t="shared" si="61"/>
        <v>0</v>
      </c>
      <c r="L95" s="74">
        <f t="shared" si="62"/>
        <v>0</v>
      </c>
      <c r="M95" s="73">
        <f t="shared" si="63"/>
        <v>0</v>
      </c>
      <c r="N95" s="74">
        <f t="shared" si="64"/>
        <v>0</v>
      </c>
      <c r="O95" s="75">
        <f t="shared" si="65"/>
        <v>0</v>
      </c>
      <c r="P95" s="75">
        <f t="shared" si="66"/>
        <v>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57"/>
        <v>#REF!</v>
      </c>
      <c r="V95" s="79" t="e">
        <f t="shared" si="58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0</v>
      </c>
      <c r="F96" s="72">
        <v>0</v>
      </c>
      <c r="G96" s="73">
        <f t="shared" si="59"/>
        <v>0</v>
      </c>
      <c r="H96" s="72">
        <v>0</v>
      </c>
      <c r="I96" s="73">
        <f t="shared" si="60"/>
        <v>0</v>
      </c>
      <c r="J96" s="72">
        <v>0</v>
      </c>
      <c r="K96" s="73">
        <f t="shared" si="61"/>
        <v>0</v>
      </c>
      <c r="L96" s="74">
        <f t="shared" si="62"/>
        <v>0</v>
      </c>
      <c r="M96" s="73">
        <f t="shared" si="63"/>
        <v>0</v>
      </c>
      <c r="N96" s="74">
        <f t="shared" si="64"/>
        <v>0</v>
      </c>
      <c r="O96" s="75">
        <f t="shared" si="65"/>
        <v>0</v>
      </c>
      <c r="P96" s="75">
        <f t="shared" si="66"/>
        <v>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57"/>
        <v>#REF!</v>
      </c>
      <c r="V96" s="79" t="e">
        <f t="shared" si="58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0</v>
      </c>
      <c r="F97" s="72">
        <v>0</v>
      </c>
      <c r="G97" s="73">
        <f t="shared" si="59"/>
        <v>0</v>
      </c>
      <c r="H97" s="72">
        <v>0</v>
      </c>
      <c r="I97" s="73">
        <f t="shared" si="60"/>
        <v>0</v>
      </c>
      <c r="J97" s="72">
        <v>0</v>
      </c>
      <c r="K97" s="73">
        <f t="shared" si="61"/>
        <v>0</v>
      </c>
      <c r="L97" s="74">
        <f t="shared" si="62"/>
        <v>0</v>
      </c>
      <c r="M97" s="73">
        <f t="shared" si="63"/>
        <v>0</v>
      </c>
      <c r="N97" s="74">
        <f t="shared" si="64"/>
        <v>0</v>
      </c>
      <c r="O97" s="75">
        <f t="shared" si="65"/>
        <v>0</v>
      </c>
      <c r="P97" s="75">
        <f t="shared" si="66"/>
        <v>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57"/>
        <v>#REF!</v>
      </c>
      <c r="V97" s="79" t="e">
        <f t="shared" si="58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0</v>
      </c>
      <c r="F98" s="72">
        <v>0</v>
      </c>
      <c r="G98" s="73">
        <f t="shared" si="59"/>
        <v>0</v>
      </c>
      <c r="H98" s="72">
        <v>0</v>
      </c>
      <c r="I98" s="73">
        <f t="shared" si="60"/>
        <v>0</v>
      </c>
      <c r="J98" s="72">
        <v>0</v>
      </c>
      <c r="K98" s="73">
        <f t="shared" si="61"/>
        <v>0</v>
      </c>
      <c r="L98" s="74">
        <f t="shared" si="62"/>
        <v>0</v>
      </c>
      <c r="M98" s="73">
        <f t="shared" si="63"/>
        <v>0</v>
      </c>
      <c r="N98" s="74">
        <f t="shared" si="64"/>
        <v>0</v>
      </c>
      <c r="O98" s="75">
        <f t="shared" si="65"/>
        <v>0</v>
      </c>
      <c r="P98" s="75">
        <f t="shared" si="66"/>
        <v>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57"/>
        <v>#REF!</v>
      </c>
      <c r="V98" s="79" t="e">
        <f t="shared" si="58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0</v>
      </c>
      <c r="F99" s="72">
        <v>0</v>
      </c>
      <c r="G99" s="73">
        <f t="shared" si="59"/>
        <v>0</v>
      </c>
      <c r="H99" s="72">
        <v>0</v>
      </c>
      <c r="I99" s="73">
        <f t="shared" si="60"/>
        <v>0</v>
      </c>
      <c r="J99" s="72">
        <v>0</v>
      </c>
      <c r="K99" s="73">
        <f t="shared" si="61"/>
        <v>0</v>
      </c>
      <c r="L99" s="74">
        <f t="shared" si="62"/>
        <v>0</v>
      </c>
      <c r="M99" s="73">
        <f t="shared" si="63"/>
        <v>0</v>
      </c>
      <c r="N99" s="74">
        <f t="shared" si="64"/>
        <v>0</v>
      </c>
      <c r="O99" s="75">
        <f t="shared" si="65"/>
        <v>0</v>
      </c>
      <c r="P99" s="75">
        <f t="shared" si="66"/>
        <v>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57"/>
        <v>#REF!</v>
      </c>
      <c r="V99" s="79" t="e">
        <f t="shared" si="58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0</v>
      </c>
      <c r="F100" s="72">
        <v>0</v>
      </c>
      <c r="G100" s="73">
        <f t="shared" si="59"/>
        <v>0</v>
      </c>
      <c r="H100" s="72">
        <v>0</v>
      </c>
      <c r="I100" s="73">
        <f t="shared" si="60"/>
        <v>0</v>
      </c>
      <c r="J100" s="72">
        <v>0</v>
      </c>
      <c r="K100" s="73">
        <f t="shared" si="61"/>
        <v>0</v>
      </c>
      <c r="L100" s="74">
        <f t="shared" si="62"/>
        <v>0</v>
      </c>
      <c r="M100" s="73">
        <f t="shared" si="63"/>
        <v>0</v>
      </c>
      <c r="N100" s="74">
        <f t="shared" si="64"/>
        <v>0</v>
      </c>
      <c r="O100" s="75">
        <f t="shared" si="65"/>
        <v>0</v>
      </c>
      <c r="P100" s="75">
        <f t="shared" si="66"/>
        <v>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57"/>
        <v>#REF!</v>
      </c>
      <c r="V100" s="79" t="e">
        <f t="shared" si="58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0</v>
      </c>
      <c r="F101" s="72">
        <v>0</v>
      </c>
      <c r="G101" s="73">
        <f t="shared" si="59"/>
        <v>0</v>
      </c>
      <c r="H101" s="72">
        <v>0</v>
      </c>
      <c r="I101" s="73">
        <f t="shared" si="60"/>
        <v>0</v>
      </c>
      <c r="J101" s="72">
        <v>0</v>
      </c>
      <c r="K101" s="73">
        <f t="shared" si="61"/>
        <v>0</v>
      </c>
      <c r="L101" s="74">
        <f t="shared" si="62"/>
        <v>0</v>
      </c>
      <c r="M101" s="73">
        <f t="shared" si="63"/>
        <v>0</v>
      </c>
      <c r="N101" s="74">
        <f t="shared" si="64"/>
        <v>0</v>
      </c>
      <c r="O101" s="75">
        <f t="shared" si="65"/>
        <v>0</v>
      </c>
      <c r="P101" s="75">
        <f t="shared" si="66"/>
        <v>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57"/>
        <v>#REF!</v>
      </c>
      <c r="V101" s="79" t="e">
        <f t="shared" si="58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59"/>
        <v>0</v>
      </c>
      <c r="H102" s="72">
        <v>0</v>
      </c>
      <c r="I102" s="73">
        <f t="shared" si="60"/>
        <v>0</v>
      </c>
      <c r="J102" s="72">
        <v>0</v>
      </c>
      <c r="K102" s="73">
        <f t="shared" si="61"/>
        <v>0</v>
      </c>
      <c r="L102" s="74">
        <f t="shared" si="62"/>
        <v>0</v>
      </c>
      <c r="M102" s="73">
        <f t="shared" si="63"/>
        <v>0</v>
      </c>
      <c r="N102" s="74">
        <f t="shared" si="64"/>
        <v>0</v>
      </c>
      <c r="O102" s="75">
        <f t="shared" si="65"/>
        <v>0</v>
      </c>
      <c r="P102" s="75">
        <f t="shared" si="66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57"/>
        <v>#REF!</v>
      </c>
      <c r="V102" s="79" t="e">
        <f t="shared" si="58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59"/>
        <v>0</v>
      </c>
      <c r="H103" s="72">
        <v>0</v>
      </c>
      <c r="I103" s="73">
        <f t="shared" si="60"/>
        <v>0</v>
      </c>
      <c r="J103" s="72">
        <v>0</v>
      </c>
      <c r="K103" s="73">
        <f t="shared" si="61"/>
        <v>0</v>
      </c>
      <c r="L103" s="74">
        <f t="shared" si="62"/>
        <v>0</v>
      </c>
      <c r="M103" s="73">
        <f t="shared" si="63"/>
        <v>0</v>
      </c>
      <c r="N103" s="74">
        <f t="shared" si="64"/>
        <v>0</v>
      </c>
      <c r="O103" s="75">
        <f t="shared" si="65"/>
        <v>0</v>
      </c>
      <c r="P103" s="75">
        <f t="shared" si="66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57"/>
        <v>#REF!</v>
      </c>
      <c r="V103" s="79" t="e">
        <f t="shared" si="58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59"/>
        <v>0</v>
      </c>
      <c r="H104" s="72">
        <v>0</v>
      </c>
      <c r="I104" s="73">
        <f t="shared" si="60"/>
        <v>0</v>
      </c>
      <c r="J104" s="72">
        <v>0</v>
      </c>
      <c r="K104" s="73">
        <f t="shared" si="61"/>
        <v>0</v>
      </c>
      <c r="L104" s="74">
        <f t="shared" si="62"/>
        <v>0</v>
      </c>
      <c r="M104" s="73">
        <f t="shared" si="63"/>
        <v>0</v>
      </c>
      <c r="N104" s="74">
        <f t="shared" si="64"/>
        <v>0</v>
      </c>
      <c r="O104" s="75">
        <f t="shared" si="65"/>
        <v>0</v>
      </c>
      <c r="P104" s="75">
        <f t="shared" si="66"/>
        <v>0</v>
      </c>
      <c r="Q104" s="74" t="e">
        <f>+#REF!+#REF!+#REF!</f>
        <v>#REF!</v>
      </c>
      <c r="R104" s="74"/>
      <c r="S104" s="77"/>
      <c r="T104" s="78"/>
      <c r="U104" s="79" t="e">
        <f t="shared" si="57"/>
        <v>#REF!</v>
      </c>
      <c r="V104" s="79" t="e">
        <f t="shared" si="58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0</v>
      </c>
      <c r="K105" s="65">
        <f>IF(J105=0,0,J105/$E105*100)</f>
        <v>0</v>
      </c>
      <c r="L105" s="64">
        <f>SUM(L106:L129)</f>
        <v>0</v>
      </c>
      <c r="M105" s="65">
        <f>IF(L105=0,0,L105/$E105*100)</f>
        <v>0</v>
      </c>
      <c r="N105" s="64">
        <f>SUM(N106:N129)</f>
        <v>0</v>
      </c>
      <c r="O105" s="66">
        <f>E105*80/100</f>
        <v>0</v>
      </c>
      <c r="P105" s="66">
        <f>E105*90/100</f>
        <v>0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0</v>
      </c>
      <c r="F106" s="72">
        <v>0</v>
      </c>
      <c r="G106" s="73">
        <f t="shared" ref="G106:G129" si="67">IF(F106=0,0,F106/$E106*100)</f>
        <v>0</v>
      </c>
      <c r="H106" s="72">
        <v>0</v>
      </c>
      <c r="I106" s="73">
        <f t="shared" ref="I106:I129" si="68">IF(H106=0,0,H106/$E106*100)</f>
        <v>0</v>
      </c>
      <c r="J106" s="72">
        <v>0</v>
      </c>
      <c r="K106" s="73">
        <f t="shared" ref="K106:K129" si="69">IF(J106=0,0,J106/$E106*100)</f>
        <v>0</v>
      </c>
      <c r="L106" s="74">
        <f t="shared" ref="L106:L129" si="70">F106+H106+J106</f>
        <v>0</v>
      </c>
      <c r="M106" s="73">
        <f t="shared" ref="M106:M129" si="71">IF(L106=0,0,L106/$E106*100)</f>
        <v>0</v>
      </c>
      <c r="N106" s="74">
        <f t="shared" ref="N106:N129" si="72">E106-F106-H106-J106</f>
        <v>0</v>
      </c>
      <c r="O106" s="75">
        <f t="shared" ref="O106:O129" si="73">E106*80/100</f>
        <v>0</v>
      </c>
      <c r="P106" s="75">
        <f t="shared" ref="P106:P129" si="74">E106*90/100</f>
        <v>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57"/>
        <v>#REF!</v>
      </c>
      <c r="V106" s="79" t="e">
        <f t="shared" si="58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0</v>
      </c>
      <c r="F107" s="72">
        <v>0</v>
      </c>
      <c r="G107" s="73">
        <f t="shared" si="67"/>
        <v>0</v>
      </c>
      <c r="H107" s="72">
        <v>0</v>
      </c>
      <c r="I107" s="73">
        <f t="shared" si="68"/>
        <v>0</v>
      </c>
      <c r="J107" s="72">
        <v>0</v>
      </c>
      <c r="K107" s="73">
        <f t="shared" si="69"/>
        <v>0</v>
      </c>
      <c r="L107" s="74">
        <f t="shared" si="70"/>
        <v>0</v>
      </c>
      <c r="M107" s="73">
        <f t="shared" si="71"/>
        <v>0</v>
      </c>
      <c r="N107" s="74">
        <f t="shared" si="72"/>
        <v>0</v>
      </c>
      <c r="O107" s="75">
        <f t="shared" si="73"/>
        <v>0</v>
      </c>
      <c r="P107" s="75">
        <f t="shared" si="74"/>
        <v>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57"/>
        <v>#REF!</v>
      </c>
      <c r="V107" s="79" t="e">
        <f t="shared" si="58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67"/>
        <v>0</v>
      </c>
      <c r="H108" s="72">
        <v>0</v>
      </c>
      <c r="I108" s="73">
        <f t="shared" si="68"/>
        <v>0</v>
      </c>
      <c r="J108" s="72">
        <v>0</v>
      </c>
      <c r="K108" s="73">
        <f t="shared" si="69"/>
        <v>0</v>
      </c>
      <c r="L108" s="74">
        <f t="shared" si="70"/>
        <v>0</v>
      </c>
      <c r="M108" s="73">
        <f t="shared" ref="M108" si="75">IF(L108=0,0,L108/$E108*100)</f>
        <v>0</v>
      </c>
      <c r="N108" s="74">
        <f t="shared" ref="N108" si="76">E108-F108-H108-J108</f>
        <v>0</v>
      </c>
      <c r="O108" s="75">
        <f t="shared" ref="O108" si="77">E108*80/100</f>
        <v>0</v>
      </c>
      <c r="P108" s="75">
        <f t="shared" ref="P108" si="78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79">SUM(Q108:T108)</f>
        <v>#REF!</v>
      </c>
      <c r="V108" s="79" t="e">
        <f t="shared" ref="V108" si="80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0</v>
      </c>
      <c r="F109" s="72">
        <v>0</v>
      </c>
      <c r="G109" s="73">
        <f t="shared" si="67"/>
        <v>0</v>
      </c>
      <c r="H109" s="72">
        <v>0</v>
      </c>
      <c r="I109" s="73">
        <f t="shared" si="68"/>
        <v>0</v>
      </c>
      <c r="J109" s="72">
        <v>0</v>
      </c>
      <c r="K109" s="73">
        <f t="shared" si="69"/>
        <v>0</v>
      </c>
      <c r="L109" s="74">
        <f t="shared" si="70"/>
        <v>0</v>
      </c>
      <c r="M109" s="73">
        <f t="shared" si="71"/>
        <v>0</v>
      </c>
      <c r="N109" s="74">
        <f t="shared" si="72"/>
        <v>0</v>
      </c>
      <c r="O109" s="75">
        <f t="shared" si="73"/>
        <v>0</v>
      </c>
      <c r="P109" s="75">
        <f t="shared" si="74"/>
        <v>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57"/>
        <v>#REF!</v>
      </c>
      <c r="V109" s="79" t="e">
        <f t="shared" si="58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0</v>
      </c>
      <c r="F110" s="72">
        <v>0</v>
      </c>
      <c r="G110" s="73">
        <f t="shared" si="67"/>
        <v>0</v>
      </c>
      <c r="H110" s="72">
        <v>0</v>
      </c>
      <c r="I110" s="73">
        <f t="shared" si="68"/>
        <v>0</v>
      </c>
      <c r="J110" s="72">
        <v>0</v>
      </c>
      <c r="K110" s="73">
        <f t="shared" si="69"/>
        <v>0</v>
      </c>
      <c r="L110" s="74">
        <f t="shared" si="70"/>
        <v>0</v>
      </c>
      <c r="M110" s="73">
        <f t="shared" si="71"/>
        <v>0</v>
      </c>
      <c r="N110" s="74">
        <f t="shared" si="72"/>
        <v>0</v>
      </c>
      <c r="O110" s="75">
        <f t="shared" si="73"/>
        <v>0</v>
      </c>
      <c r="P110" s="75">
        <f t="shared" si="74"/>
        <v>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57"/>
        <v>#REF!</v>
      </c>
      <c r="V110" s="79" t="e">
        <f t="shared" si="58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67"/>
        <v>0</v>
      </c>
      <c r="H111" s="72">
        <v>0</v>
      </c>
      <c r="I111" s="73">
        <f t="shared" si="68"/>
        <v>0</v>
      </c>
      <c r="J111" s="72">
        <v>0</v>
      </c>
      <c r="K111" s="73">
        <f t="shared" si="69"/>
        <v>0</v>
      </c>
      <c r="L111" s="74">
        <f t="shared" si="70"/>
        <v>0</v>
      </c>
      <c r="M111" s="73">
        <f t="shared" ref="M111" si="81">IF(L111=0,0,L111/$E111*100)</f>
        <v>0</v>
      </c>
      <c r="N111" s="74">
        <f t="shared" ref="N111" si="82">E111-F111-H111-J111</f>
        <v>0</v>
      </c>
      <c r="O111" s="75">
        <f t="shared" ref="O111" si="83">E111*80/100</f>
        <v>0</v>
      </c>
      <c r="P111" s="75">
        <f t="shared" ref="P111" si="84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85">SUM(Q111:T111)</f>
        <v>#REF!</v>
      </c>
      <c r="V111" s="79" t="e">
        <f t="shared" ref="V111" si="86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0</v>
      </c>
      <c r="F112" s="72">
        <v>0</v>
      </c>
      <c r="G112" s="73">
        <f t="shared" si="67"/>
        <v>0</v>
      </c>
      <c r="H112" s="72">
        <v>0</v>
      </c>
      <c r="I112" s="73">
        <f t="shared" si="68"/>
        <v>0</v>
      </c>
      <c r="J112" s="72">
        <v>0</v>
      </c>
      <c r="K112" s="73">
        <f t="shared" si="69"/>
        <v>0</v>
      </c>
      <c r="L112" s="74">
        <f t="shared" si="70"/>
        <v>0</v>
      </c>
      <c r="M112" s="73">
        <f t="shared" si="71"/>
        <v>0</v>
      </c>
      <c r="N112" s="74">
        <f t="shared" si="72"/>
        <v>0</v>
      </c>
      <c r="O112" s="75">
        <f t="shared" si="73"/>
        <v>0</v>
      </c>
      <c r="P112" s="75">
        <f t="shared" si="74"/>
        <v>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57"/>
        <v>#REF!</v>
      </c>
      <c r="V112" s="79" t="e">
        <f t="shared" si="58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0</v>
      </c>
      <c r="F113" s="72">
        <v>0</v>
      </c>
      <c r="G113" s="73">
        <f t="shared" si="67"/>
        <v>0</v>
      </c>
      <c r="H113" s="72">
        <v>0</v>
      </c>
      <c r="I113" s="73">
        <f t="shared" si="68"/>
        <v>0</v>
      </c>
      <c r="J113" s="72">
        <v>0</v>
      </c>
      <c r="K113" s="73">
        <f t="shared" si="69"/>
        <v>0</v>
      </c>
      <c r="L113" s="74">
        <f t="shared" si="70"/>
        <v>0</v>
      </c>
      <c r="M113" s="73">
        <f t="shared" si="71"/>
        <v>0</v>
      </c>
      <c r="N113" s="74">
        <f t="shared" si="72"/>
        <v>0</v>
      </c>
      <c r="O113" s="75">
        <f t="shared" si="73"/>
        <v>0</v>
      </c>
      <c r="P113" s="75">
        <f t="shared" si="74"/>
        <v>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57"/>
        <v>#REF!</v>
      </c>
      <c r="V113" s="79" t="e">
        <f t="shared" si="58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67"/>
        <v>0</v>
      </c>
      <c r="H114" s="72">
        <v>0</v>
      </c>
      <c r="I114" s="73">
        <f t="shared" si="68"/>
        <v>0</v>
      </c>
      <c r="J114" s="72">
        <v>0</v>
      </c>
      <c r="K114" s="73">
        <f t="shared" si="69"/>
        <v>0</v>
      </c>
      <c r="L114" s="74">
        <f t="shared" si="70"/>
        <v>0</v>
      </c>
      <c r="M114" s="73">
        <f t="shared" ref="M114" si="87">IF(L114=0,0,L114/$E114*100)</f>
        <v>0</v>
      </c>
      <c r="N114" s="74">
        <f t="shared" ref="N114" si="88">E114-F114-H114-J114</f>
        <v>0</v>
      </c>
      <c r="O114" s="75">
        <f t="shared" ref="O114" si="89">E114*80/100</f>
        <v>0</v>
      </c>
      <c r="P114" s="75">
        <f t="shared" ref="P114" si="90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91">SUM(Q114:T114)</f>
        <v>#REF!</v>
      </c>
      <c r="V114" s="79" t="e">
        <f t="shared" ref="V114" si="92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67"/>
        <v>0</v>
      </c>
      <c r="H115" s="72">
        <v>0</v>
      </c>
      <c r="I115" s="73">
        <f t="shared" si="68"/>
        <v>0</v>
      </c>
      <c r="J115" s="72">
        <v>0</v>
      </c>
      <c r="K115" s="73">
        <f t="shared" si="69"/>
        <v>0</v>
      </c>
      <c r="L115" s="74">
        <f t="shared" si="70"/>
        <v>0</v>
      </c>
      <c r="M115" s="73">
        <f t="shared" ref="M115" si="93">IF(L115=0,0,L115/$E115*100)</f>
        <v>0</v>
      </c>
      <c r="N115" s="74">
        <f t="shared" ref="N115" si="94">E115-F115-H115-J115</f>
        <v>0</v>
      </c>
      <c r="O115" s="75">
        <f t="shared" ref="O115" si="95">E115*80/100</f>
        <v>0</v>
      </c>
      <c r="P115" s="75">
        <f t="shared" ref="P115" si="96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97">SUM(Q115:T115)</f>
        <v>#REF!</v>
      </c>
      <c r="V115" s="79" t="e">
        <f t="shared" ref="V115" si="98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441</v>
      </c>
      <c r="D116" s="71" t="s">
        <v>230</v>
      </c>
      <c r="E116" s="72">
        <v>0</v>
      </c>
      <c r="F116" s="72">
        <v>0</v>
      </c>
      <c r="G116" s="73">
        <f t="shared" si="67"/>
        <v>0</v>
      </c>
      <c r="H116" s="72">
        <v>0</v>
      </c>
      <c r="I116" s="73">
        <f t="shared" si="68"/>
        <v>0</v>
      </c>
      <c r="J116" s="72">
        <v>0</v>
      </c>
      <c r="K116" s="73">
        <f t="shared" si="69"/>
        <v>0</v>
      </c>
      <c r="L116" s="74">
        <f t="shared" si="70"/>
        <v>0</v>
      </c>
      <c r="M116" s="73">
        <f t="shared" si="71"/>
        <v>0</v>
      </c>
      <c r="N116" s="74">
        <f t="shared" si="72"/>
        <v>0</v>
      </c>
      <c r="O116" s="75">
        <f t="shared" si="73"/>
        <v>0</v>
      </c>
      <c r="P116" s="75">
        <f t="shared" si="74"/>
        <v>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57"/>
        <v>#REF!</v>
      </c>
      <c r="V116" s="79" t="e">
        <f t="shared" si="58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0</v>
      </c>
      <c r="F117" s="72">
        <v>0</v>
      </c>
      <c r="G117" s="73">
        <f t="shared" si="67"/>
        <v>0</v>
      </c>
      <c r="H117" s="72">
        <v>0</v>
      </c>
      <c r="I117" s="73">
        <f t="shared" si="68"/>
        <v>0</v>
      </c>
      <c r="J117" s="72">
        <v>0</v>
      </c>
      <c r="K117" s="73">
        <f t="shared" si="69"/>
        <v>0</v>
      </c>
      <c r="L117" s="74">
        <f t="shared" si="70"/>
        <v>0</v>
      </c>
      <c r="M117" s="73">
        <f t="shared" si="71"/>
        <v>0</v>
      </c>
      <c r="N117" s="74">
        <f t="shared" si="72"/>
        <v>0</v>
      </c>
      <c r="O117" s="75">
        <f t="shared" si="73"/>
        <v>0</v>
      </c>
      <c r="P117" s="75">
        <f t="shared" si="74"/>
        <v>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57"/>
        <v>#REF!</v>
      </c>
      <c r="V117" s="79" t="e">
        <f t="shared" si="58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0</v>
      </c>
      <c r="F118" s="72">
        <v>0</v>
      </c>
      <c r="G118" s="73">
        <f t="shared" si="67"/>
        <v>0</v>
      </c>
      <c r="H118" s="72">
        <v>0</v>
      </c>
      <c r="I118" s="73">
        <f t="shared" si="68"/>
        <v>0</v>
      </c>
      <c r="J118" s="72">
        <v>0</v>
      </c>
      <c r="K118" s="73">
        <f t="shared" si="69"/>
        <v>0</v>
      </c>
      <c r="L118" s="74">
        <f t="shared" si="70"/>
        <v>0</v>
      </c>
      <c r="M118" s="73">
        <f t="shared" si="71"/>
        <v>0</v>
      </c>
      <c r="N118" s="74">
        <f t="shared" si="72"/>
        <v>0</v>
      </c>
      <c r="O118" s="75">
        <f t="shared" si="73"/>
        <v>0</v>
      </c>
      <c r="P118" s="75">
        <f t="shared" si="74"/>
        <v>0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57"/>
        <v>#REF!</v>
      </c>
      <c r="V118" s="79" t="e">
        <f t="shared" si="58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0</v>
      </c>
      <c r="F119" s="72">
        <v>0</v>
      </c>
      <c r="G119" s="73">
        <f t="shared" si="67"/>
        <v>0</v>
      </c>
      <c r="H119" s="72">
        <v>0</v>
      </c>
      <c r="I119" s="73">
        <f t="shared" si="68"/>
        <v>0</v>
      </c>
      <c r="J119" s="72">
        <v>0</v>
      </c>
      <c r="K119" s="73">
        <f t="shared" si="69"/>
        <v>0</v>
      </c>
      <c r="L119" s="74">
        <f t="shared" si="70"/>
        <v>0</v>
      </c>
      <c r="M119" s="73">
        <f t="shared" si="71"/>
        <v>0</v>
      </c>
      <c r="N119" s="74">
        <f t="shared" si="72"/>
        <v>0</v>
      </c>
      <c r="O119" s="75">
        <f t="shared" si="73"/>
        <v>0</v>
      </c>
      <c r="P119" s="75">
        <f t="shared" si="74"/>
        <v>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57"/>
        <v>#REF!</v>
      </c>
      <c r="V119" s="79" t="e">
        <f t="shared" si="58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0</v>
      </c>
      <c r="F120" s="72">
        <v>0</v>
      </c>
      <c r="G120" s="73">
        <f t="shared" si="67"/>
        <v>0</v>
      </c>
      <c r="H120" s="72">
        <v>0</v>
      </c>
      <c r="I120" s="73">
        <f t="shared" si="68"/>
        <v>0</v>
      </c>
      <c r="J120" s="72">
        <v>0</v>
      </c>
      <c r="K120" s="73">
        <f t="shared" si="69"/>
        <v>0</v>
      </c>
      <c r="L120" s="74">
        <f t="shared" si="70"/>
        <v>0</v>
      </c>
      <c r="M120" s="73">
        <f t="shared" si="71"/>
        <v>0</v>
      </c>
      <c r="N120" s="74">
        <f t="shared" si="72"/>
        <v>0</v>
      </c>
      <c r="O120" s="75">
        <f t="shared" si="73"/>
        <v>0</v>
      </c>
      <c r="P120" s="75">
        <f t="shared" si="74"/>
        <v>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57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0</v>
      </c>
      <c r="F121" s="72">
        <v>0</v>
      </c>
      <c r="G121" s="73">
        <f t="shared" si="67"/>
        <v>0</v>
      </c>
      <c r="H121" s="72">
        <v>0</v>
      </c>
      <c r="I121" s="73">
        <f t="shared" si="68"/>
        <v>0</v>
      </c>
      <c r="J121" s="72">
        <v>0</v>
      </c>
      <c r="K121" s="73">
        <f t="shared" si="69"/>
        <v>0</v>
      </c>
      <c r="L121" s="74">
        <f t="shared" si="70"/>
        <v>0</v>
      </c>
      <c r="M121" s="73">
        <f t="shared" si="71"/>
        <v>0</v>
      </c>
      <c r="N121" s="74">
        <f t="shared" si="72"/>
        <v>0</v>
      </c>
      <c r="O121" s="75">
        <f t="shared" si="73"/>
        <v>0</v>
      </c>
      <c r="P121" s="75">
        <f t="shared" si="74"/>
        <v>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57"/>
        <v>#REF!</v>
      </c>
      <c r="V121" s="79" t="e">
        <f t="shared" si="58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0</v>
      </c>
      <c r="F122" s="72">
        <v>0</v>
      </c>
      <c r="G122" s="73">
        <f t="shared" si="67"/>
        <v>0</v>
      </c>
      <c r="H122" s="72">
        <v>0</v>
      </c>
      <c r="I122" s="73">
        <f t="shared" si="68"/>
        <v>0</v>
      </c>
      <c r="J122" s="72">
        <v>0</v>
      </c>
      <c r="K122" s="73">
        <f t="shared" si="69"/>
        <v>0</v>
      </c>
      <c r="L122" s="74">
        <f t="shared" si="70"/>
        <v>0</v>
      </c>
      <c r="M122" s="73">
        <f t="shared" si="71"/>
        <v>0</v>
      </c>
      <c r="N122" s="74">
        <f t="shared" si="72"/>
        <v>0</v>
      </c>
      <c r="O122" s="75">
        <f t="shared" si="73"/>
        <v>0</v>
      </c>
      <c r="P122" s="75">
        <f t="shared" si="74"/>
        <v>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57"/>
        <v>#REF!</v>
      </c>
      <c r="V122" s="79" t="e">
        <f t="shared" si="58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0</v>
      </c>
      <c r="F123" s="72">
        <v>0</v>
      </c>
      <c r="G123" s="73">
        <f t="shared" si="67"/>
        <v>0</v>
      </c>
      <c r="H123" s="72">
        <v>0</v>
      </c>
      <c r="I123" s="73">
        <f t="shared" si="68"/>
        <v>0</v>
      </c>
      <c r="J123" s="72">
        <v>0</v>
      </c>
      <c r="K123" s="73">
        <f t="shared" si="69"/>
        <v>0</v>
      </c>
      <c r="L123" s="74">
        <f t="shared" si="70"/>
        <v>0</v>
      </c>
      <c r="M123" s="73">
        <f t="shared" si="71"/>
        <v>0</v>
      </c>
      <c r="N123" s="74">
        <f t="shared" si="72"/>
        <v>0</v>
      </c>
      <c r="O123" s="75">
        <f t="shared" si="73"/>
        <v>0</v>
      </c>
      <c r="P123" s="75">
        <f t="shared" si="74"/>
        <v>0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57"/>
        <v>#REF!</v>
      </c>
      <c r="V123" s="79" t="e">
        <f t="shared" si="58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67"/>
        <v>0</v>
      </c>
      <c r="H124" s="72">
        <v>0</v>
      </c>
      <c r="I124" s="73">
        <f t="shared" si="68"/>
        <v>0</v>
      </c>
      <c r="J124" s="72">
        <v>0</v>
      </c>
      <c r="K124" s="73">
        <f t="shared" si="69"/>
        <v>0</v>
      </c>
      <c r="L124" s="74">
        <f t="shared" si="70"/>
        <v>0</v>
      </c>
      <c r="M124" s="73">
        <f t="shared" ref="M124" si="99">IF(L124=0,0,L124/$E124*100)</f>
        <v>0</v>
      </c>
      <c r="N124" s="74">
        <f t="shared" ref="N124" si="100">E124-F124-H124-J124</f>
        <v>0</v>
      </c>
      <c r="O124" s="75">
        <f t="shared" ref="O124" si="101">E124*80/100</f>
        <v>0</v>
      </c>
      <c r="P124" s="75">
        <f t="shared" ref="P124" si="102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03">SUM(Q124:T124)</f>
        <v>#REF!</v>
      </c>
      <c r="V124" s="79" t="e">
        <f t="shared" ref="V124" si="104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0</v>
      </c>
      <c r="F125" s="72">
        <v>0</v>
      </c>
      <c r="G125" s="73">
        <f t="shared" si="67"/>
        <v>0</v>
      </c>
      <c r="H125" s="72">
        <v>0</v>
      </c>
      <c r="I125" s="73">
        <f t="shared" si="68"/>
        <v>0</v>
      </c>
      <c r="J125" s="72">
        <v>0</v>
      </c>
      <c r="K125" s="73">
        <f t="shared" si="69"/>
        <v>0</v>
      </c>
      <c r="L125" s="74">
        <f t="shared" si="70"/>
        <v>0</v>
      </c>
      <c r="M125" s="73">
        <f t="shared" si="71"/>
        <v>0</v>
      </c>
      <c r="N125" s="74">
        <f t="shared" si="72"/>
        <v>0</v>
      </c>
      <c r="O125" s="75">
        <f t="shared" si="73"/>
        <v>0</v>
      </c>
      <c r="P125" s="75">
        <f t="shared" si="74"/>
        <v>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57"/>
        <v>#REF!</v>
      </c>
      <c r="V125" s="79" t="e">
        <f t="shared" si="58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0</v>
      </c>
      <c r="F126" s="72">
        <v>0</v>
      </c>
      <c r="G126" s="73">
        <f t="shared" si="67"/>
        <v>0</v>
      </c>
      <c r="H126" s="72">
        <v>0</v>
      </c>
      <c r="I126" s="73">
        <f t="shared" si="68"/>
        <v>0</v>
      </c>
      <c r="J126" s="72">
        <v>0</v>
      </c>
      <c r="K126" s="73">
        <f t="shared" si="69"/>
        <v>0</v>
      </c>
      <c r="L126" s="74">
        <f t="shared" si="70"/>
        <v>0</v>
      </c>
      <c r="M126" s="73">
        <f t="shared" si="71"/>
        <v>0</v>
      </c>
      <c r="N126" s="74">
        <f t="shared" si="72"/>
        <v>0</v>
      </c>
      <c r="O126" s="75">
        <f t="shared" si="73"/>
        <v>0</v>
      </c>
      <c r="P126" s="75">
        <f t="shared" si="74"/>
        <v>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57"/>
        <v>#REF!</v>
      </c>
      <c r="V126" s="79" t="e">
        <f t="shared" si="58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67"/>
        <v>0</v>
      </c>
      <c r="H127" s="72">
        <v>0</v>
      </c>
      <c r="I127" s="73">
        <f t="shared" si="68"/>
        <v>0</v>
      </c>
      <c r="J127" s="72">
        <v>0</v>
      </c>
      <c r="K127" s="73">
        <f t="shared" si="69"/>
        <v>0</v>
      </c>
      <c r="L127" s="74">
        <f t="shared" si="70"/>
        <v>0</v>
      </c>
      <c r="M127" s="73">
        <f t="shared" ref="M127:M128" si="105">IF(L127=0,0,L127/$E127*100)</f>
        <v>0</v>
      </c>
      <c r="N127" s="74">
        <f t="shared" ref="N127:N128" si="106">E127-F127-H127-J127</f>
        <v>0</v>
      </c>
      <c r="O127" s="75">
        <f t="shared" ref="O127:O128" si="107">E127*80/100</f>
        <v>0</v>
      </c>
      <c r="P127" s="75">
        <f t="shared" ref="P127:P128" si="108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09">SUM(Q127:T127)</f>
        <v>#REF!</v>
      </c>
      <c r="V127" s="79" t="e">
        <f t="shared" ref="V127:V128" si="110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11">IF(F128=0,0,F128/$E128*100)</f>
        <v>0</v>
      </c>
      <c r="H128" s="72">
        <v>0</v>
      </c>
      <c r="I128" s="73">
        <f t="shared" ref="I128" si="112">IF(H128=0,0,H128/$E128*100)</f>
        <v>0</v>
      </c>
      <c r="J128" s="72">
        <v>0</v>
      </c>
      <c r="K128" s="73">
        <f t="shared" ref="K128" si="113">IF(J128=0,0,J128/$E128*100)</f>
        <v>0</v>
      </c>
      <c r="L128" s="74">
        <f t="shared" si="70"/>
        <v>0</v>
      </c>
      <c r="M128" s="73">
        <f t="shared" si="105"/>
        <v>0</v>
      </c>
      <c r="N128" s="74">
        <f t="shared" si="106"/>
        <v>0</v>
      </c>
      <c r="O128" s="75">
        <f t="shared" si="107"/>
        <v>0</v>
      </c>
      <c r="P128" s="75">
        <f t="shared" si="108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14">SUM(Q128:T128)</f>
        <v>#REF!</v>
      </c>
      <c r="V128" s="79" t="e">
        <f t="shared" si="110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0</v>
      </c>
      <c r="F129" s="72">
        <v>0</v>
      </c>
      <c r="G129" s="73">
        <f t="shared" si="67"/>
        <v>0</v>
      </c>
      <c r="H129" s="72">
        <v>0</v>
      </c>
      <c r="I129" s="73">
        <f t="shared" si="68"/>
        <v>0</v>
      </c>
      <c r="J129" s="72">
        <v>0</v>
      </c>
      <c r="K129" s="73">
        <f t="shared" si="69"/>
        <v>0</v>
      </c>
      <c r="L129" s="74">
        <f t="shared" si="70"/>
        <v>0</v>
      </c>
      <c r="M129" s="73">
        <f t="shared" si="71"/>
        <v>0</v>
      </c>
      <c r="N129" s="74">
        <f t="shared" si="72"/>
        <v>0</v>
      </c>
      <c r="O129" s="75">
        <f t="shared" si="73"/>
        <v>0</v>
      </c>
      <c r="P129" s="75">
        <f t="shared" si="74"/>
        <v>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57"/>
        <v>#REF!</v>
      </c>
      <c r="V129" s="79" t="e">
        <f t="shared" si="58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0</v>
      </c>
      <c r="K130" s="65">
        <f>IF(J130=0,0,J130/$E130*100)</f>
        <v>0</v>
      </c>
      <c r="L130" s="64">
        <f>SUM(L131:L142)</f>
        <v>0</v>
      </c>
      <c r="M130" s="65">
        <f>IF(L130=0,0,L130/$E130*100)</f>
        <v>0</v>
      </c>
      <c r="N130" s="64">
        <f>SUM(N131:N142)</f>
        <v>0</v>
      </c>
      <c r="O130" s="66">
        <f>E130*80/100</f>
        <v>0</v>
      </c>
      <c r="P130" s="66">
        <f>E130*90/100</f>
        <v>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0</v>
      </c>
      <c r="F131" s="72">
        <v>0</v>
      </c>
      <c r="G131" s="73">
        <f t="shared" ref="G131:G142" si="115">IF(F131=0,0,F131/$E131*100)</f>
        <v>0</v>
      </c>
      <c r="H131" s="72">
        <v>0</v>
      </c>
      <c r="I131" s="73">
        <f t="shared" ref="I131:I142" si="116">IF(H131=0,0,H131/$E131*100)</f>
        <v>0</v>
      </c>
      <c r="J131" s="72">
        <v>0</v>
      </c>
      <c r="K131" s="73">
        <f t="shared" ref="K131:K142" si="117">IF(J131=0,0,J131/$E131*100)</f>
        <v>0</v>
      </c>
      <c r="L131" s="74">
        <f t="shared" ref="L131:L142" si="118">F131+H131+J131</f>
        <v>0</v>
      </c>
      <c r="M131" s="73">
        <f t="shared" ref="M131:M142" si="119">IF(L131=0,0,L131/$E131*100)</f>
        <v>0</v>
      </c>
      <c r="N131" s="74">
        <f t="shared" ref="N131:N142" si="120">E131-F131-H131-J131</f>
        <v>0</v>
      </c>
      <c r="O131" s="75">
        <f t="shared" ref="O131:O142" si="121">E131*80/100</f>
        <v>0</v>
      </c>
      <c r="P131" s="75">
        <f t="shared" ref="P131:P142" si="122">E131*90/100</f>
        <v>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23">SUM(Q131:T131)</f>
        <v>#REF!</v>
      </c>
      <c r="V131" s="79" t="e">
        <f t="shared" ref="V131:V200" si="124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0</v>
      </c>
      <c r="F132" s="72">
        <v>0</v>
      </c>
      <c r="G132" s="73">
        <f t="shared" si="115"/>
        <v>0</v>
      </c>
      <c r="H132" s="72">
        <v>0</v>
      </c>
      <c r="I132" s="73">
        <f t="shared" si="116"/>
        <v>0</v>
      </c>
      <c r="J132" s="72">
        <v>0</v>
      </c>
      <c r="K132" s="73">
        <f t="shared" si="117"/>
        <v>0</v>
      </c>
      <c r="L132" s="74">
        <f t="shared" si="118"/>
        <v>0</v>
      </c>
      <c r="M132" s="73">
        <f t="shared" si="119"/>
        <v>0</v>
      </c>
      <c r="N132" s="74">
        <f t="shared" si="120"/>
        <v>0</v>
      </c>
      <c r="O132" s="75">
        <f t="shared" si="121"/>
        <v>0</v>
      </c>
      <c r="P132" s="75">
        <f t="shared" si="122"/>
        <v>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23"/>
        <v>#REF!</v>
      </c>
      <c r="V132" s="79" t="e">
        <f t="shared" si="124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15"/>
        <v>0</v>
      </c>
      <c r="H133" s="72">
        <v>0</v>
      </c>
      <c r="I133" s="73">
        <f t="shared" si="116"/>
        <v>0</v>
      </c>
      <c r="J133" s="72">
        <v>0</v>
      </c>
      <c r="K133" s="73">
        <f t="shared" si="117"/>
        <v>0</v>
      </c>
      <c r="L133" s="74">
        <f t="shared" si="118"/>
        <v>0</v>
      </c>
      <c r="M133" s="73">
        <f t="shared" si="119"/>
        <v>0</v>
      </c>
      <c r="N133" s="74">
        <f t="shared" si="120"/>
        <v>0</v>
      </c>
      <c r="O133" s="75">
        <f t="shared" si="121"/>
        <v>0</v>
      </c>
      <c r="P133" s="75">
        <f t="shared" si="122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23"/>
        <v>#REF!</v>
      </c>
      <c r="V133" s="79" t="e">
        <f t="shared" si="124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15"/>
        <v>0</v>
      </c>
      <c r="H134" s="72">
        <v>0</v>
      </c>
      <c r="I134" s="73">
        <f t="shared" si="116"/>
        <v>0</v>
      </c>
      <c r="J134" s="72">
        <v>0</v>
      </c>
      <c r="K134" s="73">
        <f t="shared" si="117"/>
        <v>0</v>
      </c>
      <c r="L134" s="74">
        <f t="shared" si="118"/>
        <v>0</v>
      </c>
      <c r="M134" s="73">
        <f t="shared" ref="M134" si="125">IF(L134=0,0,L134/$E134*100)</f>
        <v>0</v>
      </c>
      <c r="N134" s="74">
        <f t="shared" ref="N134" si="126">E134-F134-H134-J134</f>
        <v>0</v>
      </c>
      <c r="O134" s="75">
        <f t="shared" ref="O134" si="127">E134*80/100</f>
        <v>0</v>
      </c>
      <c r="P134" s="75">
        <f t="shared" ref="P134" si="128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29">SUM(Q134:T134)</f>
        <v>#REF!</v>
      </c>
      <c r="V134" s="79" t="e">
        <f t="shared" ref="V134" si="130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0</v>
      </c>
      <c r="F135" s="72">
        <v>0</v>
      </c>
      <c r="G135" s="73">
        <f t="shared" si="115"/>
        <v>0</v>
      </c>
      <c r="H135" s="72">
        <v>0</v>
      </c>
      <c r="I135" s="73">
        <f t="shared" si="116"/>
        <v>0</v>
      </c>
      <c r="J135" s="72">
        <v>0</v>
      </c>
      <c r="K135" s="73">
        <f t="shared" si="117"/>
        <v>0</v>
      </c>
      <c r="L135" s="74">
        <f t="shared" si="118"/>
        <v>0</v>
      </c>
      <c r="M135" s="73">
        <f t="shared" si="119"/>
        <v>0</v>
      </c>
      <c r="N135" s="74">
        <f t="shared" si="120"/>
        <v>0</v>
      </c>
      <c r="O135" s="75">
        <f t="shared" si="121"/>
        <v>0</v>
      </c>
      <c r="P135" s="75">
        <f t="shared" si="122"/>
        <v>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23"/>
        <v>#REF!</v>
      </c>
      <c r="V135" s="79" t="e">
        <f t="shared" si="124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0</v>
      </c>
      <c r="F136" s="72">
        <v>0</v>
      </c>
      <c r="G136" s="73">
        <f t="shared" si="115"/>
        <v>0</v>
      </c>
      <c r="H136" s="72">
        <v>0</v>
      </c>
      <c r="I136" s="73">
        <f t="shared" si="116"/>
        <v>0</v>
      </c>
      <c r="J136" s="72">
        <v>0</v>
      </c>
      <c r="K136" s="73">
        <f t="shared" si="117"/>
        <v>0</v>
      </c>
      <c r="L136" s="74">
        <f t="shared" si="118"/>
        <v>0</v>
      </c>
      <c r="M136" s="73">
        <f t="shared" si="119"/>
        <v>0</v>
      </c>
      <c r="N136" s="74">
        <f t="shared" si="120"/>
        <v>0</v>
      </c>
      <c r="O136" s="75">
        <f t="shared" si="121"/>
        <v>0</v>
      </c>
      <c r="P136" s="75">
        <f t="shared" si="122"/>
        <v>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23"/>
        <v>#REF!</v>
      </c>
      <c r="V136" s="79" t="e">
        <f t="shared" si="124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0</v>
      </c>
      <c r="F137" s="72">
        <v>0</v>
      </c>
      <c r="G137" s="73">
        <f t="shared" si="115"/>
        <v>0</v>
      </c>
      <c r="H137" s="72">
        <v>0</v>
      </c>
      <c r="I137" s="73">
        <f t="shared" si="116"/>
        <v>0</v>
      </c>
      <c r="J137" s="72">
        <v>0</v>
      </c>
      <c r="K137" s="73">
        <f t="shared" si="117"/>
        <v>0</v>
      </c>
      <c r="L137" s="74">
        <f t="shared" si="118"/>
        <v>0</v>
      </c>
      <c r="M137" s="73">
        <f t="shared" si="119"/>
        <v>0</v>
      </c>
      <c r="N137" s="74">
        <f t="shared" si="120"/>
        <v>0</v>
      </c>
      <c r="O137" s="75">
        <f t="shared" si="121"/>
        <v>0</v>
      </c>
      <c r="P137" s="75">
        <f t="shared" si="122"/>
        <v>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23"/>
        <v>#REF!</v>
      </c>
      <c r="V137" s="79" t="e">
        <f t="shared" si="124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0</v>
      </c>
      <c r="F138" s="72">
        <v>0</v>
      </c>
      <c r="G138" s="73">
        <f t="shared" si="115"/>
        <v>0</v>
      </c>
      <c r="H138" s="72">
        <v>0</v>
      </c>
      <c r="I138" s="73">
        <f t="shared" si="116"/>
        <v>0</v>
      </c>
      <c r="J138" s="72">
        <v>0</v>
      </c>
      <c r="K138" s="73">
        <f t="shared" si="117"/>
        <v>0</v>
      </c>
      <c r="L138" s="74">
        <f t="shared" si="118"/>
        <v>0</v>
      </c>
      <c r="M138" s="73">
        <f t="shared" si="119"/>
        <v>0</v>
      </c>
      <c r="N138" s="74">
        <f t="shared" si="120"/>
        <v>0</v>
      </c>
      <c r="O138" s="75">
        <f t="shared" si="121"/>
        <v>0</v>
      </c>
      <c r="P138" s="75">
        <f t="shared" si="122"/>
        <v>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23"/>
        <v>#REF!</v>
      </c>
      <c r="V138" s="79" t="e">
        <f t="shared" si="124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0</v>
      </c>
      <c r="F139" s="72">
        <v>0</v>
      </c>
      <c r="G139" s="73">
        <f t="shared" si="115"/>
        <v>0</v>
      </c>
      <c r="H139" s="72">
        <v>0</v>
      </c>
      <c r="I139" s="73">
        <f t="shared" si="116"/>
        <v>0</v>
      </c>
      <c r="J139" s="72">
        <v>0</v>
      </c>
      <c r="K139" s="73">
        <f t="shared" si="117"/>
        <v>0</v>
      </c>
      <c r="L139" s="74">
        <f t="shared" si="118"/>
        <v>0</v>
      </c>
      <c r="M139" s="73">
        <f t="shared" si="119"/>
        <v>0</v>
      </c>
      <c r="N139" s="74">
        <f t="shared" si="120"/>
        <v>0</v>
      </c>
      <c r="O139" s="75">
        <f t="shared" si="121"/>
        <v>0</v>
      </c>
      <c r="P139" s="75">
        <f t="shared" si="122"/>
        <v>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23"/>
        <v>#REF!</v>
      </c>
      <c r="V139" s="79" t="e">
        <f t="shared" si="124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0</v>
      </c>
      <c r="F140" s="72">
        <v>0</v>
      </c>
      <c r="G140" s="73">
        <f t="shared" si="115"/>
        <v>0</v>
      </c>
      <c r="H140" s="72">
        <v>0</v>
      </c>
      <c r="I140" s="73">
        <f t="shared" si="116"/>
        <v>0</v>
      </c>
      <c r="J140" s="72">
        <v>0</v>
      </c>
      <c r="K140" s="73">
        <f t="shared" si="117"/>
        <v>0</v>
      </c>
      <c r="L140" s="74">
        <f t="shared" si="118"/>
        <v>0</v>
      </c>
      <c r="M140" s="73">
        <f t="shared" si="119"/>
        <v>0</v>
      </c>
      <c r="N140" s="74">
        <f t="shared" si="120"/>
        <v>0</v>
      </c>
      <c r="O140" s="75">
        <f t="shared" si="121"/>
        <v>0</v>
      </c>
      <c r="P140" s="75">
        <f t="shared" si="122"/>
        <v>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23"/>
        <v>#REF!</v>
      </c>
      <c r="V140" s="79" t="e">
        <f t="shared" si="124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15"/>
        <v>0</v>
      </c>
      <c r="H141" s="72">
        <v>0</v>
      </c>
      <c r="I141" s="73">
        <f t="shared" si="116"/>
        <v>0</v>
      </c>
      <c r="J141" s="72">
        <v>0</v>
      </c>
      <c r="K141" s="73">
        <f t="shared" si="117"/>
        <v>0</v>
      </c>
      <c r="L141" s="74">
        <f t="shared" si="118"/>
        <v>0</v>
      </c>
      <c r="M141" s="73">
        <f t="shared" si="119"/>
        <v>0</v>
      </c>
      <c r="N141" s="74">
        <f t="shared" si="120"/>
        <v>0</v>
      </c>
      <c r="O141" s="75">
        <f t="shared" si="121"/>
        <v>0</v>
      </c>
      <c r="P141" s="75">
        <f t="shared" si="122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23"/>
        <v>#REF!</v>
      </c>
      <c r="V141" s="79" t="e">
        <f t="shared" si="124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0</v>
      </c>
      <c r="F142" s="72">
        <v>0</v>
      </c>
      <c r="G142" s="73">
        <f t="shared" si="115"/>
        <v>0</v>
      </c>
      <c r="H142" s="72">
        <v>0</v>
      </c>
      <c r="I142" s="73">
        <f t="shared" si="116"/>
        <v>0</v>
      </c>
      <c r="J142" s="72">
        <v>0</v>
      </c>
      <c r="K142" s="73">
        <f t="shared" si="117"/>
        <v>0</v>
      </c>
      <c r="L142" s="74">
        <f t="shared" si="118"/>
        <v>0</v>
      </c>
      <c r="M142" s="73">
        <f t="shared" si="119"/>
        <v>0</v>
      </c>
      <c r="N142" s="74">
        <f t="shared" si="120"/>
        <v>0</v>
      </c>
      <c r="O142" s="75">
        <f t="shared" si="121"/>
        <v>0</v>
      </c>
      <c r="P142" s="75">
        <f t="shared" si="122"/>
        <v>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23"/>
        <v>#REF!</v>
      </c>
      <c r="V142" s="79" t="e">
        <f t="shared" si="124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0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0</v>
      </c>
      <c r="K143" s="65">
        <f>IF(J143=0,0,J143/$E143*100)</f>
        <v>0</v>
      </c>
      <c r="L143" s="64">
        <f>SUM(L144:L162)</f>
        <v>0</v>
      </c>
      <c r="M143" s="65">
        <f>IF(L143=0,0,L143/$E143*100)</f>
        <v>0</v>
      </c>
      <c r="N143" s="64">
        <f>SUM(N144:N162)</f>
        <v>0</v>
      </c>
      <c r="O143" s="66">
        <f>E143*80/100</f>
        <v>0</v>
      </c>
      <c r="P143" s="66">
        <f>E143*90/100</f>
        <v>0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0</v>
      </c>
      <c r="F144" s="72">
        <v>0</v>
      </c>
      <c r="G144" s="73">
        <f t="shared" ref="G144:G162" si="131">IF(F144=0,0,F144/$E144*100)</f>
        <v>0</v>
      </c>
      <c r="H144" s="72">
        <v>0</v>
      </c>
      <c r="I144" s="73">
        <f t="shared" ref="I144:I162" si="132">IF(H144=0,0,H144/$E144*100)</f>
        <v>0</v>
      </c>
      <c r="J144" s="72">
        <v>0</v>
      </c>
      <c r="K144" s="73">
        <f t="shared" ref="K144:K162" si="133">IF(J144=0,0,J144/$E144*100)</f>
        <v>0</v>
      </c>
      <c r="L144" s="74">
        <f t="shared" ref="L144:L162" si="134">F144+H144+J144</f>
        <v>0</v>
      </c>
      <c r="M144" s="73">
        <f t="shared" ref="M144:M162" si="135">IF(L144=0,0,L144/$E144*100)</f>
        <v>0</v>
      </c>
      <c r="N144" s="74">
        <f t="shared" ref="N144:N162" si="136">E144-F144-H144-J144</f>
        <v>0</v>
      </c>
      <c r="O144" s="75">
        <f t="shared" ref="O144:O162" si="137">E144*80/100</f>
        <v>0</v>
      </c>
      <c r="P144" s="75">
        <f t="shared" ref="P144:P162" si="138">E144*90/100</f>
        <v>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23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0</v>
      </c>
      <c r="F145" s="72">
        <v>0</v>
      </c>
      <c r="G145" s="73">
        <f t="shared" si="131"/>
        <v>0</v>
      </c>
      <c r="H145" s="72">
        <v>0</v>
      </c>
      <c r="I145" s="73">
        <f t="shared" si="132"/>
        <v>0</v>
      </c>
      <c r="J145" s="72">
        <v>0</v>
      </c>
      <c r="K145" s="73">
        <f t="shared" si="133"/>
        <v>0</v>
      </c>
      <c r="L145" s="74">
        <f t="shared" si="134"/>
        <v>0</v>
      </c>
      <c r="M145" s="73">
        <f t="shared" si="135"/>
        <v>0</v>
      </c>
      <c r="N145" s="74">
        <f t="shared" si="136"/>
        <v>0</v>
      </c>
      <c r="O145" s="75">
        <f t="shared" si="137"/>
        <v>0</v>
      </c>
      <c r="P145" s="75">
        <f t="shared" si="138"/>
        <v>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23"/>
        <v>#REF!</v>
      </c>
      <c r="V145" s="79" t="e">
        <f t="shared" si="124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0</v>
      </c>
      <c r="F146" s="72">
        <v>0</v>
      </c>
      <c r="G146" s="73">
        <f t="shared" si="131"/>
        <v>0</v>
      </c>
      <c r="H146" s="72">
        <v>0</v>
      </c>
      <c r="I146" s="73">
        <f t="shared" si="132"/>
        <v>0</v>
      </c>
      <c r="J146" s="72">
        <v>0</v>
      </c>
      <c r="K146" s="73">
        <f t="shared" si="133"/>
        <v>0</v>
      </c>
      <c r="L146" s="74">
        <f t="shared" si="134"/>
        <v>0</v>
      </c>
      <c r="M146" s="73">
        <f t="shared" si="135"/>
        <v>0</v>
      </c>
      <c r="N146" s="74">
        <f t="shared" si="136"/>
        <v>0</v>
      </c>
      <c r="O146" s="75">
        <f t="shared" si="137"/>
        <v>0</v>
      </c>
      <c r="P146" s="75">
        <f t="shared" si="138"/>
        <v>0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23"/>
        <v>#REF!</v>
      </c>
      <c r="V146" s="79" t="e">
        <f t="shared" si="124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0</v>
      </c>
      <c r="F147" s="72">
        <v>0</v>
      </c>
      <c r="G147" s="73">
        <f t="shared" si="131"/>
        <v>0</v>
      </c>
      <c r="H147" s="72">
        <v>0</v>
      </c>
      <c r="I147" s="73">
        <f t="shared" si="132"/>
        <v>0</v>
      </c>
      <c r="J147" s="72">
        <v>0</v>
      </c>
      <c r="K147" s="73">
        <f t="shared" si="133"/>
        <v>0</v>
      </c>
      <c r="L147" s="74">
        <f t="shared" si="134"/>
        <v>0</v>
      </c>
      <c r="M147" s="73">
        <f t="shared" si="135"/>
        <v>0</v>
      </c>
      <c r="N147" s="74">
        <f t="shared" si="136"/>
        <v>0</v>
      </c>
      <c r="O147" s="75">
        <f t="shared" si="137"/>
        <v>0</v>
      </c>
      <c r="P147" s="75">
        <f t="shared" si="138"/>
        <v>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23"/>
        <v>#REF!</v>
      </c>
      <c r="V147" s="79" t="e">
        <f t="shared" si="124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131"/>
        <v>0</v>
      </c>
      <c r="H148" s="72">
        <v>0</v>
      </c>
      <c r="I148" s="73">
        <f t="shared" si="132"/>
        <v>0</v>
      </c>
      <c r="J148" s="72">
        <v>0</v>
      </c>
      <c r="K148" s="73">
        <f t="shared" si="133"/>
        <v>0</v>
      </c>
      <c r="L148" s="74">
        <f t="shared" si="134"/>
        <v>0</v>
      </c>
      <c r="M148" s="73">
        <f t="shared" ref="M148" si="139">IF(L148=0,0,L148/$E148*100)</f>
        <v>0</v>
      </c>
      <c r="N148" s="74">
        <f t="shared" ref="N148" si="140">E148-F148-H148-J148</f>
        <v>0</v>
      </c>
      <c r="O148" s="75">
        <f t="shared" ref="O148" si="141">E148*80/100</f>
        <v>0</v>
      </c>
      <c r="P148" s="75">
        <f t="shared" ref="P148" si="142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43">SUM(Q148:T148)</f>
        <v>#REF!</v>
      </c>
      <c r="V148" s="79" t="e">
        <f t="shared" ref="V148" si="144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0</v>
      </c>
      <c r="F149" s="72">
        <v>0</v>
      </c>
      <c r="G149" s="73">
        <f t="shared" si="131"/>
        <v>0</v>
      </c>
      <c r="H149" s="72">
        <v>0</v>
      </c>
      <c r="I149" s="73">
        <f t="shared" si="132"/>
        <v>0</v>
      </c>
      <c r="J149" s="72">
        <v>0</v>
      </c>
      <c r="K149" s="73">
        <f t="shared" si="133"/>
        <v>0</v>
      </c>
      <c r="L149" s="74">
        <f t="shared" si="134"/>
        <v>0</v>
      </c>
      <c r="M149" s="73">
        <f t="shared" si="135"/>
        <v>0</v>
      </c>
      <c r="N149" s="74">
        <f t="shared" si="136"/>
        <v>0</v>
      </c>
      <c r="O149" s="75">
        <f t="shared" si="137"/>
        <v>0</v>
      </c>
      <c r="P149" s="75">
        <f t="shared" si="138"/>
        <v>0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23"/>
        <v>#REF!</v>
      </c>
      <c r="V149" s="79" t="e">
        <f t="shared" si="124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0</v>
      </c>
      <c r="F150" s="72">
        <v>0</v>
      </c>
      <c r="G150" s="73">
        <f t="shared" si="131"/>
        <v>0</v>
      </c>
      <c r="H150" s="72">
        <v>0</v>
      </c>
      <c r="I150" s="73">
        <f t="shared" si="132"/>
        <v>0</v>
      </c>
      <c r="J150" s="72">
        <v>0</v>
      </c>
      <c r="K150" s="73">
        <f t="shared" si="133"/>
        <v>0</v>
      </c>
      <c r="L150" s="74">
        <f t="shared" si="134"/>
        <v>0</v>
      </c>
      <c r="M150" s="73">
        <f t="shared" si="135"/>
        <v>0</v>
      </c>
      <c r="N150" s="74">
        <f t="shared" si="136"/>
        <v>0</v>
      </c>
      <c r="O150" s="75">
        <f t="shared" si="137"/>
        <v>0</v>
      </c>
      <c r="P150" s="75">
        <f t="shared" si="138"/>
        <v>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23"/>
        <v>#REF!</v>
      </c>
      <c r="V150" s="79" t="e">
        <f t="shared" si="124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0</v>
      </c>
      <c r="F151" s="72">
        <v>0</v>
      </c>
      <c r="G151" s="73">
        <f t="shared" si="131"/>
        <v>0</v>
      </c>
      <c r="H151" s="72">
        <v>0</v>
      </c>
      <c r="I151" s="73">
        <f t="shared" si="132"/>
        <v>0</v>
      </c>
      <c r="J151" s="72">
        <v>0</v>
      </c>
      <c r="K151" s="73">
        <f t="shared" si="133"/>
        <v>0</v>
      </c>
      <c r="L151" s="74">
        <f t="shared" si="134"/>
        <v>0</v>
      </c>
      <c r="M151" s="73">
        <f t="shared" si="135"/>
        <v>0</v>
      </c>
      <c r="N151" s="74">
        <f t="shared" si="136"/>
        <v>0</v>
      </c>
      <c r="O151" s="75">
        <f t="shared" si="137"/>
        <v>0</v>
      </c>
      <c r="P151" s="75">
        <f t="shared" si="138"/>
        <v>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23"/>
        <v>#REF!</v>
      </c>
      <c r="V151" s="79" t="e">
        <f t="shared" si="124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0</v>
      </c>
      <c r="F152" s="72">
        <v>0</v>
      </c>
      <c r="G152" s="73">
        <f t="shared" si="131"/>
        <v>0</v>
      </c>
      <c r="H152" s="72">
        <v>0</v>
      </c>
      <c r="I152" s="73">
        <f t="shared" si="132"/>
        <v>0</v>
      </c>
      <c r="J152" s="72">
        <v>0</v>
      </c>
      <c r="K152" s="73">
        <f t="shared" si="133"/>
        <v>0</v>
      </c>
      <c r="L152" s="74">
        <f t="shared" si="134"/>
        <v>0</v>
      </c>
      <c r="M152" s="73">
        <f t="shared" si="135"/>
        <v>0</v>
      </c>
      <c r="N152" s="74">
        <f t="shared" si="136"/>
        <v>0</v>
      </c>
      <c r="O152" s="75">
        <f t="shared" si="137"/>
        <v>0</v>
      </c>
      <c r="P152" s="75">
        <f t="shared" si="138"/>
        <v>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23"/>
        <v>#REF!</v>
      </c>
      <c r="V152" s="79" t="e">
        <f t="shared" si="124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0</v>
      </c>
      <c r="F153" s="72">
        <v>0</v>
      </c>
      <c r="G153" s="73">
        <f t="shared" si="131"/>
        <v>0</v>
      </c>
      <c r="H153" s="72">
        <v>0</v>
      </c>
      <c r="I153" s="73">
        <f t="shared" si="132"/>
        <v>0</v>
      </c>
      <c r="J153" s="72">
        <v>0</v>
      </c>
      <c r="K153" s="73">
        <f t="shared" si="133"/>
        <v>0</v>
      </c>
      <c r="L153" s="74">
        <f t="shared" si="134"/>
        <v>0</v>
      </c>
      <c r="M153" s="73">
        <f t="shared" si="135"/>
        <v>0</v>
      </c>
      <c r="N153" s="74">
        <f t="shared" si="136"/>
        <v>0</v>
      </c>
      <c r="O153" s="75">
        <f t="shared" si="137"/>
        <v>0</v>
      </c>
      <c r="P153" s="75">
        <f t="shared" si="138"/>
        <v>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23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0</v>
      </c>
      <c r="F154" s="72">
        <v>0</v>
      </c>
      <c r="G154" s="73">
        <f t="shared" si="131"/>
        <v>0</v>
      </c>
      <c r="H154" s="72">
        <v>0</v>
      </c>
      <c r="I154" s="73">
        <f t="shared" si="132"/>
        <v>0</v>
      </c>
      <c r="J154" s="72">
        <v>0</v>
      </c>
      <c r="K154" s="73">
        <f t="shared" si="133"/>
        <v>0</v>
      </c>
      <c r="L154" s="74">
        <f t="shared" si="134"/>
        <v>0</v>
      </c>
      <c r="M154" s="73">
        <f t="shared" si="135"/>
        <v>0</v>
      </c>
      <c r="N154" s="74">
        <f t="shared" si="136"/>
        <v>0</v>
      </c>
      <c r="O154" s="75">
        <f t="shared" si="137"/>
        <v>0</v>
      </c>
      <c r="P154" s="75">
        <f t="shared" si="138"/>
        <v>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23"/>
        <v>#REF!</v>
      </c>
      <c r="V154" s="79" t="e">
        <f t="shared" si="124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131"/>
        <v>0</v>
      </c>
      <c r="H155" s="72">
        <v>0</v>
      </c>
      <c r="I155" s="73">
        <f t="shared" si="132"/>
        <v>0</v>
      </c>
      <c r="J155" s="72">
        <v>0</v>
      </c>
      <c r="K155" s="73">
        <f t="shared" si="133"/>
        <v>0</v>
      </c>
      <c r="L155" s="74">
        <f t="shared" si="134"/>
        <v>0</v>
      </c>
      <c r="M155" s="73">
        <f t="shared" ref="M155" si="145">IF(L155=0,0,L155/$E155*100)</f>
        <v>0</v>
      </c>
      <c r="N155" s="74">
        <f t="shared" ref="N155" si="146">E155-F155-H155-J155</f>
        <v>0</v>
      </c>
      <c r="O155" s="75">
        <f t="shared" ref="O155" si="147">E155*80/100</f>
        <v>0</v>
      </c>
      <c r="P155" s="75">
        <f t="shared" ref="P155" si="148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49">SUM(Q155:T155)</f>
        <v>#REF!</v>
      </c>
      <c r="V155" s="79" t="e">
        <f t="shared" ref="V155" si="150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0</v>
      </c>
      <c r="F156" s="72">
        <v>0</v>
      </c>
      <c r="G156" s="73">
        <f t="shared" si="131"/>
        <v>0</v>
      </c>
      <c r="H156" s="72">
        <v>0</v>
      </c>
      <c r="I156" s="73">
        <f t="shared" si="132"/>
        <v>0</v>
      </c>
      <c r="J156" s="72">
        <v>0</v>
      </c>
      <c r="K156" s="73">
        <f t="shared" si="133"/>
        <v>0</v>
      </c>
      <c r="L156" s="74">
        <f t="shared" si="134"/>
        <v>0</v>
      </c>
      <c r="M156" s="73">
        <f t="shared" si="135"/>
        <v>0</v>
      </c>
      <c r="N156" s="74">
        <f t="shared" si="136"/>
        <v>0</v>
      </c>
      <c r="O156" s="75">
        <f t="shared" si="137"/>
        <v>0</v>
      </c>
      <c r="P156" s="75">
        <f t="shared" si="138"/>
        <v>0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23"/>
        <v>#REF!</v>
      </c>
      <c r="V156" s="79" t="e">
        <f t="shared" si="124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0</v>
      </c>
      <c r="F157" s="72">
        <v>0</v>
      </c>
      <c r="G157" s="73">
        <f t="shared" si="131"/>
        <v>0</v>
      </c>
      <c r="H157" s="72">
        <v>0</v>
      </c>
      <c r="I157" s="73">
        <f t="shared" si="132"/>
        <v>0</v>
      </c>
      <c r="J157" s="72">
        <v>0</v>
      </c>
      <c r="K157" s="73">
        <f t="shared" si="133"/>
        <v>0</v>
      </c>
      <c r="L157" s="74">
        <f t="shared" si="134"/>
        <v>0</v>
      </c>
      <c r="M157" s="73">
        <f t="shared" si="135"/>
        <v>0</v>
      </c>
      <c r="N157" s="74">
        <f t="shared" si="136"/>
        <v>0</v>
      </c>
      <c r="O157" s="75">
        <f t="shared" si="137"/>
        <v>0</v>
      </c>
      <c r="P157" s="75">
        <f t="shared" si="138"/>
        <v>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23"/>
        <v>#REF!</v>
      </c>
      <c r="V157" s="79" t="e">
        <f t="shared" si="124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0</v>
      </c>
      <c r="F158" s="72">
        <v>0</v>
      </c>
      <c r="G158" s="73">
        <f t="shared" si="131"/>
        <v>0</v>
      </c>
      <c r="H158" s="72">
        <v>0</v>
      </c>
      <c r="I158" s="73">
        <f t="shared" si="132"/>
        <v>0</v>
      </c>
      <c r="J158" s="72">
        <v>0</v>
      </c>
      <c r="K158" s="73">
        <f t="shared" si="133"/>
        <v>0</v>
      </c>
      <c r="L158" s="74">
        <f t="shared" si="134"/>
        <v>0</v>
      </c>
      <c r="M158" s="73">
        <f t="shared" si="135"/>
        <v>0</v>
      </c>
      <c r="N158" s="74">
        <f t="shared" si="136"/>
        <v>0</v>
      </c>
      <c r="O158" s="75">
        <f t="shared" si="137"/>
        <v>0</v>
      </c>
      <c r="P158" s="75">
        <f t="shared" si="138"/>
        <v>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23"/>
        <v>#REF!</v>
      </c>
      <c r="V158" s="79" t="e">
        <f t="shared" si="124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0</v>
      </c>
      <c r="F159" s="72">
        <v>0</v>
      </c>
      <c r="G159" s="73">
        <f t="shared" si="131"/>
        <v>0</v>
      </c>
      <c r="H159" s="72">
        <v>0</v>
      </c>
      <c r="I159" s="73">
        <f t="shared" si="132"/>
        <v>0</v>
      </c>
      <c r="J159" s="72">
        <v>0</v>
      </c>
      <c r="K159" s="73">
        <f t="shared" si="133"/>
        <v>0</v>
      </c>
      <c r="L159" s="74">
        <f t="shared" si="134"/>
        <v>0</v>
      </c>
      <c r="M159" s="73">
        <f t="shared" si="135"/>
        <v>0</v>
      </c>
      <c r="N159" s="74">
        <f t="shared" si="136"/>
        <v>0</v>
      </c>
      <c r="O159" s="75">
        <f t="shared" si="137"/>
        <v>0</v>
      </c>
      <c r="P159" s="75">
        <f t="shared" si="138"/>
        <v>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23"/>
        <v>#REF!</v>
      </c>
      <c r="V159" s="79" t="e">
        <f t="shared" si="124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131"/>
        <v>0</v>
      </c>
      <c r="H160" s="72">
        <v>0</v>
      </c>
      <c r="I160" s="73">
        <f t="shared" si="132"/>
        <v>0</v>
      </c>
      <c r="J160" s="72">
        <v>0</v>
      </c>
      <c r="K160" s="73">
        <f t="shared" si="133"/>
        <v>0</v>
      </c>
      <c r="L160" s="74">
        <f t="shared" si="134"/>
        <v>0</v>
      </c>
      <c r="M160" s="73">
        <f t="shared" ref="M160:M161" si="151">IF(L160=0,0,L160/$E160*100)</f>
        <v>0</v>
      </c>
      <c r="N160" s="74">
        <f t="shared" ref="N160:N161" si="152">E160-F160-H160-J160</f>
        <v>0</v>
      </c>
      <c r="O160" s="75">
        <f t="shared" ref="O160:O161" si="153">E160*80/100</f>
        <v>0</v>
      </c>
      <c r="P160" s="75">
        <f t="shared" ref="P160:P161" si="154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55">SUM(Q160:T160)</f>
        <v>#REF!</v>
      </c>
      <c r="V160" s="79" t="e">
        <f t="shared" ref="V160:V161" si="156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157">IF(F161=0,0,F161/$E161*100)</f>
        <v>0</v>
      </c>
      <c r="H161" s="72">
        <v>0</v>
      </c>
      <c r="I161" s="73">
        <f t="shared" ref="I161" si="158">IF(H161=0,0,H161/$E161*100)</f>
        <v>0</v>
      </c>
      <c r="J161" s="72">
        <v>0</v>
      </c>
      <c r="K161" s="73">
        <f t="shared" ref="K161" si="159">IF(J161=0,0,J161/$E161*100)</f>
        <v>0</v>
      </c>
      <c r="L161" s="74">
        <f t="shared" si="134"/>
        <v>0</v>
      </c>
      <c r="M161" s="73">
        <f t="shared" si="151"/>
        <v>0</v>
      </c>
      <c r="N161" s="74">
        <f t="shared" si="152"/>
        <v>0</v>
      </c>
      <c r="O161" s="75">
        <f t="shared" si="153"/>
        <v>0</v>
      </c>
      <c r="P161" s="75">
        <f t="shared" si="154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55"/>
        <v>#REF!</v>
      </c>
      <c r="V161" s="79" t="e">
        <f t="shared" si="156"/>
        <v>#REF!</v>
      </c>
      <c r="W161" s="68" t="s">
        <v>71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0</v>
      </c>
      <c r="F162" s="72">
        <v>0</v>
      </c>
      <c r="G162" s="73">
        <f t="shared" si="131"/>
        <v>0</v>
      </c>
      <c r="H162" s="72">
        <v>0</v>
      </c>
      <c r="I162" s="73">
        <f t="shared" si="132"/>
        <v>0</v>
      </c>
      <c r="J162" s="72">
        <v>0</v>
      </c>
      <c r="K162" s="73">
        <f t="shared" si="133"/>
        <v>0</v>
      </c>
      <c r="L162" s="74">
        <f t="shared" si="134"/>
        <v>0</v>
      </c>
      <c r="M162" s="73">
        <f t="shared" si="135"/>
        <v>0</v>
      </c>
      <c r="N162" s="74">
        <f t="shared" si="136"/>
        <v>0</v>
      </c>
      <c r="O162" s="75">
        <f t="shared" si="137"/>
        <v>0</v>
      </c>
      <c r="P162" s="75">
        <f t="shared" si="138"/>
        <v>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23"/>
        <v>#REF!</v>
      </c>
      <c r="V162" s="79" t="e">
        <f t="shared" si="124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0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0</v>
      </c>
      <c r="K163" s="65">
        <f>IF(J163=0,0,J163/$E163*100)</f>
        <v>0</v>
      </c>
      <c r="L163" s="64">
        <f>SUM(L164:L182)</f>
        <v>0</v>
      </c>
      <c r="M163" s="65">
        <f>IF(L163=0,0,L163/$E163*100)</f>
        <v>0</v>
      </c>
      <c r="N163" s="64">
        <f>SUM(N164:N182)</f>
        <v>0</v>
      </c>
      <c r="O163" s="66">
        <f>E163*80/100</f>
        <v>0</v>
      </c>
      <c r="P163" s="66">
        <f>E163*90/100</f>
        <v>0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0</v>
      </c>
      <c r="F164" s="72">
        <v>0</v>
      </c>
      <c r="G164" s="73">
        <f t="shared" ref="G164:G182" si="160">IF(F164=0,0,F164/$E164*100)</f>
        <v>0</v>
      </c>
      <c r="H164" s="72">
        <v>0</v>
      </c>
      <c r="I164" s="73">
        <f t="shared" ref="I164:I182" si="161">IF(H164=0,0,H164/$E164*100)</f>
        <v>0</v>
      </c>
      <c r="J164" s="72">
        <v>0</v>
      </c>
      <c r="K164" s="73">
        <f t="shared" ref="K164:K182" si="162">IF(J164=0,0,J164/$E164*100)</f>
        <v>0</v>
      </c>
      <c r="L164" s="74">
        <f t="shared" ref="L164:L182" si="163">F164+H164+J164</f>
        <v>0</v>
      </c>
      <c r="M164" s="73">
        <f t="shared" ref="M164:M182" si="164">IF(L164=0,0,L164/$E164*100)</f>
        <v>0</v>
      </c>
      <c r="N164" s="74">
        <f t="shared" ref="N164:N182" si="165">E164-F164-H164-J164</f>
        <v>0</v>
      </c>
      <c r="O164" s="75">
        <f t="shared" ref="O164:O182" si="166">E164*80/100</f>
        <v>0</v>
      </c>
      <c r="P164" s="75">
        <f t="shared" ref="P164:P182" si="167">E164*90/100</f>
        <v>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23"/>
        <v>#REF!</v>
      </c>
      <c r="V164" s="79" t="e">
        <f t="shared" si="124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0</v>
      </c>
      <c r="F165" s="72">
        <v>0</v>
      </c>
      <c r="G165" s="73">
        <f t="shared" si="160"/>
        <v>0</v>
      </c>
      <c r="H165" s="72">
        <v>0</v>
      </c>
      <c r="I165" s="73">
        <f t="shared" si="161"/>
        <v>0</v>
      </c>
      <c r="J165" s="72">
        <v>0</v>
      </c>
      <c r="K165" s="73">
        <f t="shared" si="162"/>
        <v>0</v>
      </c>
      <c r="L165" s="74">
        <f t="shared" si="163"/>
        <v>0</v>
      </c>
      <c r="M165" s="73">
        <f t="shared" si="164"/>
        <v>0</v>
      </c>
      <c r="N165" s="74">
        <f t="shared" si="165"/>
        <v>0</v>
      </c>
      <c r="O165" s="75">
        <f t="shared" si="166"/>
        <v>0</v>
      </c>
      <c r="P165" s="75">
        <f t="shared" si="167"/>
        <v>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23"/>
        <v>#REF!</v>
      </c>
      <c r="V165" s="79" t="e">
        <f t="shared" si="124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160"/>
        <v>0</v>
      </c>
      <c r="H166" s="72">
        <v>0</v>
      </c>
      <c r="I166" s="73">
        <f t="shared" si="161"/>
        <v>0</v>
      </c>
      <c r="J166" s="72">
        <v>0</v>
      </c>
      <c r="K166" s="73">
        <f t="shared" si="162"/>
        <v>0</v>
      </c>
      <c r="L166" s="74">
        <f t="shared" si="163"/>
        <v>0</v>
      </c>
      <c r="M166" s="73">
        <f t="shared" ref="M166" si="168">IF(L166=0,0,L166/$E166*100)</f>
        <v>0</v>
      </c>
      <c r="N166" s="74">
        <f t="shared" ref="N166" si="169">E166-F166-H166-J166</f>
        <v>0</v>
      </c>
      <c r="O166" s="75">
        <f t="shared" ref="O166" si="170">E166*80/100</f>
        <v>0</v>
      </c>
      <c r="P166" s="75">
        <f t="shared" ref="P166" si="171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172">SUM(Q166:T166)</f>
        <v>#REF!</v>
      </c>
      <c r="V166" s="79" t="e">
        <f t="shared" ref="V166" si="173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160"/>
        <v>0</v>
      </c>
      <c r="H167" s="72">
        <v>0</v>
      </c>
      <c r="I167" s="73">
        <f t="shared" si="161"/>
        <v>0</v>
      </c>
      <c r="J167" s="72">
        <v>0</v>
      </c>
      <c r="K167" s="73">
        <f t="shared" si="162"/>
        <v>0</v>
      </c>
      <c r="L167" s="74">
        <f t="shared" si="163"/>
        <v>0</v>
      </c>
      <c r="M167" s="73">
        <f t="shared" ref="M167" si="174">IF(L167=0,0,L167/$E167*100)</f>
        <v>0</v>
      </c>
      <c r="N167" s="74">
        <f t="shared" ref="N167" si="175">E167-F167-H167-J167</f>
        <v>0</v>
      </c>
      <c r="O167" s="75">
        <f t="shared" ref="O167" si="176">E167*80/100</f>
        <v>0</v>
      </c>
      <c r="P167" s="75">
        <f t="shared" ref="P167" si="177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178">SUM(Q167:T167)</f>
        <v>#REF!</v>
      </c>
      <c r="V167" s="79" t="e">
        <f t="shared" ref="V167" si="179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0</v>
      </c>
      <c r="F168" s="72">
        <v>0</v>
      </c>
      <c r="G168" s="73">
        <f t="shared" si="160"/>
        <v>0</v>
      </c>
      <c r="H168" s="72">
        <v>0</v>
      </c>
      <c r="I168" s="73">
        <f t="shared" si="161"/>
        <v>0</v>
      </c>
      <c r="J168" s="72">
        <v>0</v>
      </c>
      <c r="K168" s="73">
        <f t="shared" si="162"/>
        <v>0</v>
      </c>
      <c r="L168" s="74">
        <f t="shared" si="163"/>
        <v>0</v>
      </c>
      <c r="M168" s="73">
        <f t="shared" si="164"/>
        <v>0</v>
      </c>
      <c r="N168" s="74">
        <f t="shared" si="165"/>
        <v>0</v>
      </c>
      <c r="O168" s="75">
        <f t="shared" si="166"/>
        <v>0</v>
      </c>
      <c r="P168" s="75">
        <f t="shared" si="167"/>
        <v>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23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0</v>
      </c>
      <c r="F169" s="72">
        <v>0</v>
      </c>
      <c r="G169" s="73">
        <f t="shared" si="160"/>
        <v>0</v>
      </c>
      <c r="H169" s="72">
        <v>0</v>
      </c>
      <c r="I169" s="73">
        <f t="shared" si="161"/>
        <v>0</v>
      </c>
      <c r="J169" s="72">
        <v>0</v>
      </c>
      <c r="K169" s="73">
        <f t="shared" si="162"/>
        <v>0</v>
      </c>
      <c r="L169" s="74">
        <f t="shared" si="163"/>
        <v>0</v>
      </c>
      <c r="M169" s="73">
        <f t="shared" si="164"/>
        <v>0</v>
      </c>
      <c r="N169" s="74">
        <f t="shared" si="165"/>
        <v>0</v>
      </c>
      <c r="O169" s="75">
        <f t="shared" si="166"/>
        <v>0</v>
      </c>
      <c r="P169" s="75">
        <f t="shared" si="167"/>
        <v>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23"/>
        <v>#REF!</v>
      </c>
      <c r="V169" s="79" t="e">
        <f t="shared" si="124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160"/>
        <v>0</v>
      </c>
      <c r="H170" s="72">
        <v>0</v>
      </c>
      <c r="I170" s="73">
        <f t="shared" si="161"/>
        <v>0</v>
      </c>
      <c r="J170" s="72">
        <v>0</v>
      </c>
      <c r="K170" s="73">
        <f t="shared" si="162"/>
        <v>0</v>
      </c>
      <c r="L170" s="74">
        <f t="shared" si="163"/>
        <v>0</v>
      </c>
      <c r="M170" s="73">
        <f t="shared" si="164"/>
        <v>0</v>
      </c>
      <c r="N170" s="74">
        <f t="shared" si="165"/>
        <v>0</v>
      </c>
      <c r="O170" s="75">
        <f t="shared" si="166"/>
        <v>0</v>
      </c>
      <c r="P170" s="75">
        <f t="shared" si="167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23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0</v>
      </c>
      <c r="F171" s="72">
        <v>0</v>
      </c>
      <c r="G171" s="73">
        <f t="shared" si="160"/>
        <v>0</v>
      </c>
      <c r="H171" s="72">
        <v>0</v>
      </c>
      <c r="I171" s="73">
        <f t="shared" si="161"/>
        <v>0</v>
      </c>
      <c r="J171" s="72">
        <v>0</v>
      </c>
      <c r="K171" s="73">
        <f t="shared" si="162"/>
        <v>0</v>
      </c>
      <c r="L171" s="74">
        <f t="shared" si="163"/>
        <v>0</v>
      </c>
      <c r="M171" s="73">
        <f t="shared" si="164"/>
        <v>0</v>
      </c>
      <c r="N171" s="74">
        <f t="shared" si="165"/>
        <v>0</v>
      </c>
      <c r="O171" s="75">
        <f t="shared" si="166"/>
        <v>0</v>
      </c>
      <c r="P171" s="75">
        <f t="shared" si="167"/>
        <v>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23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0</v>
      </c>
      <c r="F172" s="72">
        <v>0</v>
      </c>
      <c r="G172" s="73">
        <f t="shared" si="160"/>
        <v>0</v>
      </c>
      <c r="H172" s="72">
        <v>0</v>
      </c>
      <c r="I172" s="73">
        <f t="shared" si="161"/>
        <v>0</v>
      </c>
      <c r="J172" s="72">
        <v>0</v>
      </c>
      <c r="K172" s="73">
        <f t="shared" si="162"/>
        <v>0</v>
      </c>
      <c r="L172" s="74">
        <f t="shared" si="163"/>
        <v>0</v>
      </c>
      <c r="M172" s="73">
        <f t="shared" si="164"/>
        <v>0</v>
      </c>
      <c r="N172" s="74">
        <f t="shared" si="165"/>
        <v>0</v>
      </c>
      <c r="O172" s="75">
        <f t="shared" si="166"/>
        <v>0</v>
      </c>
      <c r="P172" s="75">
        <f t="shared" si="167"/>
        <v>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23"/>
        <v>#REF!</v>
      </c>
      <c r="V172" s="79" t="e">
        <f t="shared" si="124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160"/>
        <v>0</v>
      </c>
      <c r="H173" s="72">
        <v>0</v>
      </c>
      <c r="I173" s="73">
        <f t="shared" si="161"/>
        <v>0</v>
      </c>
      <c r="J173" s="72">
        <v>0</v>
      </c>
      <c r="K173" s="73">
        <f t="shared" si="162"/>
        <v>0</v>
      </c>
      <c r="L173" s="74">
        <f t="shared" si="163"/>
        <v>0</v>
      </c>
      <c r="M173" s="73">
        <f t="shared" ref="M173" si="180">IF(L173=0,0,L173/$E173*100)</f>
        <v>0</v>
      </c>
      <c r="N173" s="74">
        <f t="shared" ref="N173" si="181">E173-F173-H173-J173</f>
        <v>0</v>
      </c>
      <c r="O173" s="75">
        <f t="shared" ref="O173" si="182">E173*80/100</f>
        <v>0</v>
      </c>
      <c r="P173" s="75">
        <f t="shared" ref="P173" si="18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184">SUM(Q173:T173)</f>
        <v>#REF!</v>
      </c>
      <c r="V173" s="79" t="e">
        <f t="shared" ref="V173" si="18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0</v>
      </c>
      <c r="F174" s="72">
        <v>0</v>
      </c>
      <c r="G174" s="73">
        <f t="shared" si="160"/>
        <v>0</v>
      </c>
      <c r="H174" s="72">
        <v>0</v>
      </c>
      <c r="I174" s="73">
        <f t="shared" si="161"/>
        <v>0</v>
      </c>
      <c r="J174" s="72">
        <v>0</v>
      </c>
      <c r="K174" s="73">
        <f t="shared" si="162"/>
        <v>0</v>
      </c>
      <c r="L174" s="74">
        <f t="shared" si="163"/>
        <v>0</v>
      </c>
      <c r="M174" s="73">
        <f t="shared" si="164"/>
        <v>0</v>
      </c>
      <c r="N174" s="74">
        <f t="shared" si="165"/>
        <v>0</v>
      </c>
      <c r="O174" s="75">
        <f t="shared" si="166"/>
        <v>0</v>
      </c>
      <c r="P174" s="75">
        <f t="shared" si="167"/>
        <v>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23"/>
        <v>#REF!</v>
      </c>
      <c r="V174" s="79" t="e">
        <f t="shared" si="124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0</v>
      </c>
      <c r="F175" s="72">
        <v>0</v>
      </c>
      <c r="G175" s="73">
        <f t="shared" si="160"/>
        <v>0</v>
      </c>
      <c r="H175" s="72">
        <v>0</v>
      </c>
      <c r="I175" s="73">
        <f t="shared" si="161"/>
        <v>0</v>
      </c>
      <c r="J175" s="72">
        <v>0</v>
      </c>
      <c r="K175" s="73">
        <f t="shared" si="162"/>
        <v>0</v>
      </c>
      <c r="L175" s="74">
        <f t="shared" si="163"/>
        <v>0</v>
      </c>
      <c r="M175" s="73">
        <f t="shared" si="164"/>
        <v>0</v>
      </c>
      <c r="N175" s="74">
        <f t="shared" si="165"/>
        <v>0</v>
      </c>
      <c r="O175" s="75">
        <f t="shared" si="166"/>
        <v>0</v>
      </c>
      <c r="P175" s="75">
        <f t="shared" si="167"/>
        <v>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23"/>
        <v>#REF!</v>
      </c>
      <c r="V175" s="79" t="e">
        <f t="shared" si="124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160"/>
        <v>0</v>
      </c>
      <c r="H176" s="72">
        <v>0</v>
      </c>
      <c r="I176" s="73">
        <f t="shared" si="161"/>
        <v>0</v>
      </c>
      <c r="J176" s="72">
        <v>0</v>
      </c>
      <c r="K176" s="73">
        <f t="shared" si="162"/>
        <v>0</v>
      </c>
      <c r="L176" s="74">
        <f t="shared" si="163"/>
        <v>0</v>
      </c>
      <c r="M176" s="73">
        <f t="shared" si="164"/>
        <v>0</v>
      </c>
      <c r="N176" s="74">
        <f t="shared" si="165"/>
        <v>0</v>
      </c>
      <c r="O176" s="75">
        <f t="shared" si="166"/>
        <v>0</v>
      </c>
      <c r="P176" s="75">
        <f t="shared" si="167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23"/>
        <v>#REF!</v>
      </c>
      <c r="V176" s="79" t="e">
        <f t="shared" si="124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160"/>
        <v>0</v>
      </c>
      <c r="H177" s="72">
        <v>0</v>
      </c>
      <c r="I177" s="73">
        <f t="shared" si="161"/>
        <v>0</v>
      </c>
      <c r="J177" s="72">
        <v>0</v>
      </c>
      <c r="K177" s="73">
        <f t="shared" si="162"/>
        <v>0</v>
      </c>
      <c r="L177" s="74">
        <f t="shared" si="163"/>
        <v>0</v>
      </c>
      <c r="M177" s="73">
        <f t="shared" si="164"/>
        <v>0</v>
      </c>
      <c r="N177" s="74">
        <f t="shared" si="165"/>
        <v>0</v>
      </c>
      <c r="O177" s="75">
        <f t="shared" si="166"/>
        <v>0</v>
      </c>
      <c r="P177" s="75">
        <f t="shared" si="167"/>
        <v>0</v>
      </c>
      <c r="Q177" s="76"/>
      <c r="R177" s="76"/>
      <c r="S177" s="77">
        <v>0</v>
      </c>
      <c r="T177" s="78">
        <v>0</v>
      </c>
      <c r="U177" s="79">
        <f t="shared" si="123"/>
        <v>0</v>
      </c>
      <c r="V177" s="79">
        <f t="shared" si="124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160"/>
        <v>0</v>
      </c>
      <c r="H178" s="72">
        <v>0</v>
      </c>
      <c r="I178" s="73">
        <f t="shared" si="161"/>
        <v>0</v>
      </c>
      <c r="J178" s="72">
        <v>0</v>
      </c>
      <c r="K178" s="73">
        <f t="shared" si="162"/>
        <v>0</v>
      </c>
      <c r="L178" s="74">
        <f t="shared" si="163"/>
        <v>0</v>
      </c>
      <c r="M178" s="73">
        <f t="shared" si="164"/>
        <v>0</v>
      </c>
      <c r="N178" s="74">
        <f t="shared" si="165"/>
        <v>0</v>
      </c>
      <c r="O178" s="75">
        <f t="shared" si="166"/>
        <v>0</v>
      </c>
      <c r="P178" s="75">
        <f t="shared" si="167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23"/>
        <v>#REF!</v>
      </c>
      <c r="V178" s="79" t="e">
        <f t="shared" si="124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160"/>
        <v>0</v>
      </c>
      <c r="H179" s="72">
        <v>0</v>
      </c>
      <c r="I179" s="73">
        <f t="shared" si="161"/>
        <v>0</v>
      </c>
      <c r="J179" s="72">
        <v>0</v>
      </c>
      <c r="K179" s="73">
        <f t="shared" si="162"/>
        <v>0</v>
      </c>
      <c r="L179" s="74">
        <f t="shared" si="163"/>
        <v>0</v>
      </c>
      <c r="M179" s="73">
        <f t="shared" si="164"/>
        <v>0</v>
      </c>
      <c r="N179" s="74">
        <f t="shared" si="165"/>
        <v>0</v>
      </c>
      <c r="O179" s="75">
        <f t="shared" si="166"/>
        <v>0</v>
      </c>
      <c r="P179" s="75">
        <f t="shared" si="167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23"/>
        <v>#REF!</v>
      </c>
      <c r="V179" s="79" t="e">
        <f t="shared" si="124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160"/>
        <v>0</v>
      </c>
      <c r="H180" s="72">
        <v>0</v>
      </c>
      <c r="I180" s="73">
        <f t="shared" si="161"/>
        <v>0</v>
      </c>
      <c r="J180" s="72">
        <v>0</v>
      </c>
      <c r="K180" s="73">
        <f t="shared" si="162"/>
        <v>0</v>
      </c>
      <c r="L180" s="74">
        <f t="shared" si="163"/>
        <v>0</v>
      </c>
      <c r="M180" s="73">
        <f t="shared" ref="M180:M181" si="186">IF(L180=0,0,L180/$E180*100)</f>
        <v>0</v>
      </c>
      <c r="N180" s="74">
        <f t="shared" ref="N180:N181" si="187">E180-F180-H180-J180</f>
        <v>0</v>
      </c>
      <c r="O180" s="75">
        <f t="shared" ref="O180:O181" si="188">E180*80/100</f>
        <v>0</v>
      </c>
      <c r="P180" s="75">
        <f t="shared" ref="P180:P181" si="189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190">SUM(Q180:T180)</f>
        <v>#REF!</v>
      </c>
      <c r="V180" s="79" t="e">
        <f t="shared" ref="V180:V181" si="191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192">IF(F181=0,0,F181/$E181*100)</f>
        <v>0</v>
      </c>
      <c r="H181" s="72">
        <v>0</v>
      </c>
      <c r="I181" s="73">
        <f t="shared" ref="I181" si="193">IF(H181=0,0,H181/$E181*100)</f>
        <v>0</v>
      </c>
      <c r="J181" s="72">
        <v>0</v>
      </c>
      <c r="K181" s="73">
        <f t="shared" ref="K181" si="194">IF(J181=0,0,J181/$E181*100)</f>
        <v>0</v>
      </c>
      <c r="L181" s="74">
        <f t="shared" si="163"/>
        <v>0</v>
      </c>
      <c r="M181" s="73">
        <f t="shared" si="186"/>
        <v>0</v>
      </c>
      <c r="N181" s="74">
        <f t="shared" si="187"/>
        <v>0</v>
      </c>
      <c r="O181" s="75">
        <f t="shared" si="188"/>
        <v>0</v>
      </c>
      <c r="P181" s="75">
        <f t="shared" si="189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190"/>
        <v>#REF!</v>
      </c>
      <c r="V181" s="79" t="e">
        <f t="shared" si="191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0</v>
      </c>
      <c r="F182" s="72">
        <v>0</v>
      </c>
      <c r="G182" s="73">
        <f t="shared" si="160"/>
        <v>0</v>
      </c>
      <c r="H182" s="72">
        <v>0</v>
      </c>
      <c r="I182" s="73">
        <f t="shared" si="161"/>
        <v>0</v>
      </c>
      <c r="J182" s="72">
        <v>0</v>
      </c>
      <c r="K182" s="73">
        <f t="shared" si="162"/>
        <v>0</v>
      </c>
      <c r="L182" s="74">
        <f t="shared" si="163"/>
        <v>0</v>
      </c>
      <c r="M182" s="73">
        <f t="shared" si="164"/>
        <v>0</v>
      </c>
      <c r="N182" s="74">
        <f t="shared" si="165"/>
        <v>0</v>
      </c>
      <c r="O182" s="75">
        <f t="shared" si="166"/>
        <v>0</v>
      </c>
      <c r="P182" s="75">
        <f t="shared" si="167"/>
        <v>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23"/>
        <v>#REF!</v>
      </c>
      <c r="V182" s="79" t="e">
        <f t="shared" si="124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0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0</v>
      </c>
      <c r="K183" s="65">
        <f>IF(J183=0,0,J183/$E183*100)</f>
        <v>0</v>
      </c>
      <c r="L183" s="64">
        <f>SUM(L184:L198)</f>
        <v>0</v>
      </c>
      <c r="M183" s="65">
        <f>IF(L183=0,0,L183/$E183*100)</f>
        <v>0</v>
      </c>
      <c r="N183" s="64">
        <f>SUM(N184:N198)</f>
        <v>0</v>
      </c>
      <c r="O183" s="66">
        <f>E183*80/100</f>
        <v>0</v>
      </c>
      <c r="P183" s="66">
        <f>E183*90/100</f>
        <v>0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0</v>
      </c>
      <c r="F184" s="72">
        <v>0</v>
      </c>
      <c r="G184" s="73">
        <f t="shared" ref="G184:G198" si="195">IF(F184=0,0,F184/$E184*100)</f>
        <v>0</v>
      </c>
      <c r="H184" s="72">
        <v>0</v>
      </c>
      <c r="I184" s="73">
        <f t="shared" ref="I184:I198" si="196">IF(H184=0,0,H184/$E184*100)</f>
        <v>0</v>
      </c>
      <c r="J184" s="72">
        <v>0</v>
      </c>
      <c r="K184" s="73">
        <f t="shared" ref="K184:K198" si="197">IF(J184=0,0,J184/$E184*100)</f>
        <v>0</v>
      </c>
      <c r="L184" s="74">
        <f t="shared" ref="L184:L198" si="198">F184+H184+J184</f>
        <v>0</v>
      </c>
      <c r="M184" s="73">
        <f t="shared" ref="M184:M198" si="199">IF(L184=0,0,L184/$E184*100)</f>
        <v>0</v>
      </c>
      <c r="N184" s="74">
        <f t="shared" ref="N184:N198" si="200">E184-F184-H184-J184</f>
        <v>0</v>
      </c>
      <c r="O184" s="75">
        <f t="shared" ref="O184:O198" si="201">E184*80/100</f>
        <v>0</v>
      </c>
      <c r="P184" s="75">
        <f t="shared" ref="P184:P198" si="202">E184*90/100</f>
        <v>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23"/>
        <v>#REF!</v>
      </c>
      <c r="V184" s="79" t="e">
        <f t="shared" si="124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0</v>
      </c>
      <c r="F185" s="72">
        <v>0</v>
      </c>
      <c r="G185" s="73">
        <f t="shared" si="195"/>
        <v>0</v>
      </c>
      <c r="H185" s="72">
        <v>0</v>
      </c>
      <c r="I185" s="73">
        <f t="shared" si="196"/>
        <v>0</v>
      </c>
      <c r="J185" s="72">
        <v>0</v>
      </c>
      <c r="K185" s="73">
        <f t="shared" si="197"/>
        <v>0</v>
      </c>
      <c r="L185" s="74">
        <f t="shared" si="198"/>
        <v>0</v>
      </c>
      <c r="M185" s="73">
        <f t="shared" si="199"/>
        <v>0</v>
      </c>
      <c r="N185" s="74">
        <f t="shared" si="200"/>
        <v>0</v>
      </c>
      <c r="O185" s="75">
        <f t="shared" si="201"/>
        <v>0</v>
      </c>
      <c r="P185" s="75">
        <f t="shared" si="202"/>
        <v>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23"/>
        <v>#REF!</v>
      </c>
      <c r="V185" s="79" t="e">
        <f t="shared" si="124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0</v>
      </c>
      <c r="F186" s="72">
        <v>0</v>
      </c>
      <c r="G186" s="73">
        <f t="shared" si="195"/>
        <v>0</v>
      </c>
      <c r="H186" s="72">
        <v>0</v>
      </c>
      <c r="I186" s="73">
        <f t="shared" si="196"/>
        <v>0</v>
      </c>
      <c r="J186" s="72">
        <v>0</v>
      </c>
      <c r="K186" s="73">
        <f t="shared" si="197"/>
        <v>0</v>
      </c>
      <c r="L186" s="74">
        <f t="shared" si="198"/>
        <v>0</v>
      </c>
      <c r="M186" s="73">
        <f t="shared" si="199"/>
        <v>0</v>
      </c>
      <c r="N186" s="74">
        <f t="shared" si="200"/>
        <v>0</v>
      </c>
      <c r="O186" s="75">
        <f t="shared" si="201"/>
        <v>0</v>
      </c>
      <c r="P186" s="75">
        <f t="shared" si="202"/>
        <v>0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23"/>
        <v>#REF!</v>
      </c>
      <c r="V186" s="79" t="e">
        <f t="shared" si="124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0</v>
      </c>
      <c r="F187" s="72">
        <v>0</v>
      </c>
      <c r="G187" s="73">
        <f t="shared" si="195"/>
        <v>0</v>
      </c>
      <c r="H187" s="72">
        <v>0</v>
      </c>
      <c r="I187" s="73">
        <f t="shared" si="196"/>
        <v>0</v>
      </c>
      <c r="J187" s="72">
        <v>0</v>
      </c>
      <c r="K187" s="73">
        <f t="shared" si="197"/>
        <v>0</v>
      </c>
      <c r="L187" s="74">
        <f t="shared" si="198"/>
        <v>0</v>
      </c>
      <c r="M187" s="73">
        <f t="shared" si="199"/>
        <v>0</v>
      </c>
      <c r="N187" s="74">
        <f t="shared" si="200"/>
        <v>0</v>
      </c>
      <c r="O187" s="75">
        <f t="shared" si="201"/>
        <v>0</v>
      </c>
      <c r="P187" s="75">
        <f t="shared" si="202"/>
        <v>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23"/>
        <v>#REF!</v>
      </c>
      <c r="V187" s="79" t="e">
        <f t="shared" si="124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195"/>
        <v>0</v>
      </c>
      <c r="H188" s="72">
        <v>0</v>
      </c>
      <c r="I188" s="73">
        <f t="shared" si="196"/>
        <v>0</v>
      </c>
      <c r="J188" s="72">
        <v>0</v>
      </c>
      <c r="K188" s="73">
        <f t="shared" si="197"/>
        <v>0</v>
      </c>
      <c r="L188" s="74">
        <f t="shared" si="198"/>
        <v>0</v>
      </c>
      <c r="M188" s="73">
        <f t="shared" ref="M188" si="203">IF(L188=0,0,L188/$E188*100)</f>
        <v>0</v>
      </c>
      <c r="N188" s="74">
        <f t="shared" ref="N188" si="204">E188-F188-H188-J188</f>
        <v>0</v>
      </c>
      <c r="O188" s="75">
        <f t="shared" ref="O188" si="205">E188*80/100</f>
        <v>0</v>
      </c>
      <c r="P188" s="75">
        <f t="shared" ref="P188" si="206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07">SUM(Q188:T188)</f>
        <v>#REF!</v>
      </c>
      <c r="V188" s="79" t="e">
        <f t="shared" ref="V188" si="208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195"/>
        <v>0</v>
      </c>
      <c r="H189" s="72">
        <v>0</v>
      </c>
      <c r="I189" s="73">
        <f t="shared" si="196"/>
        <v>0</v>
      </c>
      <c r="J189" s="72">
        <v>0</v>
      </c>
      <c r="K189" s="73">
        <f t="shared" si="197"/>
        <v>0</v>
      </c>
      <c r="L189" s="74">
        <f t="shared" si="198"/>
        <v>0</v>
      </c>
      <c r="M189" s="73">
        <f t="shared" ref="M189" si="209">IF(L189=0,0,L189/$E189*100)</f>
        <v>0</v>
      </c>
      <c r="N189" s="74">
        <f t="shared" ref="N189" si="210">E189-F189-H189-J189</f>
        <v>0</v>
      </c>
      <c r="O189" s="75">
        <f t="shared" ref="O189" si="211">E189*80/100</f>
        <v>0</v>
      </c>
      <c r="P189" s="75">
        <f t="shared" ref="P189" si="212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13">SUM(Q189:T189)</f>
        <v>#REF!</v>
      </c>
      <c r="V189" s="79" t="e">
        <f t="shared" ref="V189" si="214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195"/>
        <v>0</v>
      </c>
      <c r="H190" s="72">
        <v>0</v>
      </c>
      <c r="I190" s="73">
        <f t="shared" si="196"/>
        <v>0</v>
      </c>
      <c r="J190" s="72">
        <v>0</v>
      </c>
      <c r="K190" s="73">
        <f t="shared" si="197"/>
        <v>0</v>
      </c>
      <c r="L190" s="74">
        <f t="shared" si="198"/>
        <v>0</v>
      </c>
      <c r="M190" s="73">
        <f t="shared" ref="M190" si="215">IF(L190=0,0,L190/$E190*100)</f>
        <v>0</v>
      </c>
      <c r="N190" s="74">
        <f t="shared" ref="N190" si="216">E190-F190-H190-J190</f>
        <v>0</v>
      </c>
      <c r="O190" s="75">
        <f t="shared" ref="O190" si="217">E190*80/100</f>
        <v>0</v>
      </c>
      <c r="P190" s="75">
        <f t="shared" ref="P190" si="218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19">SUM(Q190:T190)</f>
        <v>#REF!</v>
      </c>
      <c r="V190" s="79" t="e">
        <f t="shared" ref="V190" si="220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0</v>
      </c>
      <c r="F191" s="72">
        <v>0</v>
      </c>
      <c r="G191" s="73">
        <f t="shared" si="195"/>
        <v>0</v>
      </c>
      <c r="H191" s="72">
        <v>0</v>
      </c>
      <c r="I191" s="73">
        <f t="shared" si="196"/>
        <v>0</v>
      </c>
      <c r="J191" s="72">
        <v>0</v>
      </c>
      <c r="K191" s="73">
        <f t="shared" si="197"/>
        <v>0</v>
      </c>
      <c r="L191" s="74">
        <f t="shared" si="198"/>
        <v>0</v>
      </c>
      <c r="M191" s="73">
        <f t="shared" si="199"/>
        <v>0</v>
      </c>
      <c r="N191" s="74">
        <f t="shared" si="200"/>
        <v>0</v>
      </c>
      <c r="O191" s="75">
        <f t="shared" si="201"/>
        <v>0</v>
      </c>
      <c r="P191" s="75">
        <f t="shared" si="202"/>
        <v>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23"/>
        <v>#REF!</v>
      </c>
      <c r="V191" s="79" t="e">
        <f t="shared" si="124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0</v>
      </c>
      <c r="F192" s="72">
        <v>0</v>
      </c>
      <c r="G192" s="73">
        <f t="shared" si="195"/>
        <v>0</v>
      </c>
      <c r="H192" s="72">
        <v>0</v>
      </c>
      <c r="I192" s="73">
        <f t="shared" si="196"/>
        <v>0</v>
      </c>
      <c r="J192" s="72">
        <v>0</v>
      </c>
      <c r="K192" s="73">
        <f t="shared" si="197"/>
        <v>0</v>
      </c>
      <c r="L192" s="74">
        <f t="shared" si="198"/>
        <v>0</v>
      </c>
      <c r="M192" s="73">
        <f t="shared" si="199"/>
        <v>0</v>
      </c>
      <c r="N192" s="74">
        <f t="shared" si="200"/>
        <v>0</v>
      </c>
      <c r="O192" s="75">
        <f t="shared" si="201"/>
        <v>0</v>
      </c>
      <c r="P192" s="75">
        <f t="shared" si="202"/>
        <v>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23"/>
        <v>#REF!</v>
      </c>
      <c r="V192" s="79" t="e">
        <f t="shared" si="124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0</v>
      </c>
      <c r="F193" s="72">
        <v>0</v>
      </c>
      <c r="G193" s="73">
        <f t="shared" si="195"/>
        <v>0</v>
      </c>
      <c r="H193" s="72">
        <v>0</v>
      </c>
      <c r="I193" s="73">
        <f t="shared" si="196"/>
        <v>0</v>
      </c>
      <c r="J193" s="72">
        <v>0</v>
      </c>
      <c r="K193" s="73">
        <f t="shared" si="197"/>
        <v>0</v>
      </c>
      <c r="L193" s="74">
        <f t="shared" si="198"/>
        <v>0</v>
      </c>
      <c r="M193" s="73">
        <f t="shared" si="199"/>
        <v>0</v>
      </c>
      <c r="N193" s="74">
        <f t="shared" si="200"/>
        <v>0</v>
      </c>
      <c r="O193" s="75">
        <f t="shared" si="201"/>
        <v>0</v>
      </c>
      <c r="P193" s="75">
        <f t="shared" si="202"/>
        <v>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23"/>
        <v>#REF!</v>
      </c>
      <c r="V193" s="79" t="e">
        <f t="shared" si="124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0</v>
      </c>
      <c r="F194" s="72">
        <v>0</v>
      </c>
      <c r="G194" s="73">
        <f t="shared" si="195"/>
        <v>0</v>
      </c>
      <c r="H194" s="72">
        <v>0</v>
      </c>
      <c r="I194" s="73">
        <f t="shared" si="196"/>
        <v>0</v>
      </c>
      <c r="J194" s="72">
        <v>0</v>
      </c>
      <c r="K194" s="73">
        <f t="shared" si="197"/>
        <v>0</v>
      </c>
      <c r="L194" s="74">
        <f t="shared" si="198"/>
        <v>0</v>
      </c>
      <c r="M194" s="73">
        <f t="shared" si="199"/>
        <v>0</v>
      </c>
      <c r="N194" s="74">
        <f t="shared" si="200"/>
        <v>0</v>
      </c>
      <c r="O194" s="75">
        <f t="shared" si="201"/>
        <v>0</v>
      </c>
      <c r="P194" s="75">
        <f t="shared" si="202"/>
        <v>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23"/>
        <v>#REF!</v>
      </c>
      <c r="V194" s="79" t="e">
        <f t="shared" si="124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0</v>
      </c>
      <c r="F195" s="72">
        <v>0</v>
      </c>
      <c r="G195" s="73">
        <f t="shared" si="195"/>
        <v>0</v>
      </c>
      <c r="H195" s="72">
        <v>0</v>
      </c>
      <c r="I195" s="73">
        <f t="shared" si="196"/>
        <v>0</v>
      </c>
      <c r="J195" s="72">
        <v>0</v>
      </c>
      <c r="K195" s="73">
        <f t="shared" si="197"/>
        <v>0</v>
      </c>
      <c r="L195" s="74">
        <f t="shared" si="198"/>
        <v>0</v>
      </c>
      <c r="M195" s="73">
        <f t="shared" si="199"/>
        <v>0</v>
      </c>
      <c r="N195" s="74">
        <f t="shared" si="200"/>
        <v>0</v>
      </c>
      <c r="O195" s="75">
        <f t="shared" si="201"/>
        <v>0</v>
      </c>
      <c r="P195" s="75">
        <f t="shared" si="202"/>
        <v>0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23"/>
        <v>#REF!</v>
      </c>
      <c r="V195" s="79" t="e">
        <f t="shared" si="124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0</v>
      </c>
      <c r="F196" s="72">
        <v>0</v>
      </c>
      <c r="G196" s="73">
        <f t="shared" si="195"/>
        <v>0</v>
      </c>
      <c r="H196" s="72">
        <v>0</v>
      </c>
      <c r="I196" s="73">
        <f t="shared" si="196"/>
        <v>0</v>
      </c>
      <c r="J196" s="72">
        <v>0</v>
      </c>
      <c r="K196" s="73">
        <f t="shared" si="197"/>
        <v>0</v>
      </c>
      <c r="L196" s="74">
        <f t="shared" si="198"/>
        <v>0</v>
      </c>
      <c r="M196" s="73">
        <f t="shared" si="199"/>
        <v>0</v>
      </c>
      <c r="N196" s="74">
        <f t="shared" si="200"/>
        <v>0</v>
      </c>
      <c r="O196" s="75">
        <f t="shared" si="201"/>
        <v>0</v>
      </c>
      <c r="P196" s="75">
        <f t="shared" si="202"/>
        <v>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23"/>
        <v>#REF!</v>
      </c>
      <c r="V196" s="79" t="e">
        <f t="shared" si="124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195"/>
        <v>0</v>
      </c>
      <c r="H197" s="72">
        <v>0</v>
      </c>
      <c r="I197" s="73">
        <f t="shared" si="196"/>
        <v>0</v>
      </c>
      <c r="J197" s="72">
        <v>0</v>
      </c>
      <c r="K197" s="73">
        <f t="shared" si="197"/>
        <v>0</v>
      </c>
      <c r="L197" s="74">
        <f t="shared" si="198"/>
        <v>0</v>
      </c>
      <c r="M197" s="73">
        <f t="shared" ref="M197" si="221">IF(L197=0,0,L197/$E197*100)</f>
        <v>0</v>
      </c>
      <c r="N197" s="74">
        <f t="shared" ref="N197" si="222">E197-F197-H197-J197</f>
        <v>0</v>
      </c>
      <c r="O197" s="75">
        <f t="shared" ref="O197" si="223">E197*80/100</f>
        <v>0</v>
      </c>
      <c r="P197" s="75">
        <f t="shared" ref="P197" si="224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25">SUM(Q197:T197)</f>
        <v>#REF!</v>
      </c>
      <c r="V197" s="79" t="e">
        <f t="shared" ref="V197" si="226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0</v>
      </c>
      <c r="F198" s="72">
        <v>0</v>
      </c>
      <c r="G198" s="73">
        <f t="shared" si="195"/>
        <v>0</v>
      </c>
      <c r="H198" s="72">
        <v>0</v>
      </c>
      <c r="I198" s="73">
        <f t="shared" si="196"/>
        <v>0</v>
      </c>
      <c r="J198" s="72">
        <v>0</v>
      </c>
      <c r="K198" s="73">
        <f t="shared" si="197"/>
        <v>0</v>
      </c>
      <c r="L198" s="74">
        <f t="shared" si="198"/>
        <v>0</v>
      </c>
      <c r="M198" s="73">
        <f t="shared" si="199"/>
        <v>0</v>
      </c>
      <c r="N198" s="74">
        <f t="shared" si="200"/>
        <v>0</v>
      </c>
      <c r="O198" s="75">
        <f t="shared" si="201"/>
        <v>0</v>
      </c>
      <c r="P198" s="75">
        <f t="shared" si="202"/>
        <v>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23"/>
        <v>#REF!</v>
      </c>
      <c r="V198" s="79" t="e">
        <f t="shared" si="124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17469.66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17469.66</v>
      </c>
      <c r="K199" s="65">
        <f>IF(J199=0,0,J199/$E199*100)</f>
        <v>100</v>
      </c>
      <c r="L199" s="64">
        <f>SUM(L200:L222)</f>
        <v>17469.66</v>
      </c>
      <c r="M199" s="65">
        <f>IF(L199=0,0,L199/$E199*100)</f>
        <v>100</v>
      </c>
      <c r="N199" s="64">
        <f>SUM(N200:N222)</f>
        <v>0</v>
      </c>
      <c r="O199" s="66">
        <f>E199*80/100</f>
        <v>13975.728000000001</v>
      </c>
      <c r="P199" s="66">
        <f>E199*90/100</f>
        <v>15722.694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227">IF(F200=0,0,F200/$E200*100)</f>
        <v>0</v>
      </c>
      <c r="H200" s="72">
        <v>0</v>
      </c>
      <c r="I200" s="73">
        <f t="shared" ref="I200:I222" si="228">IF(H200=0,0,H200/$E200*100)</f>
        <v>0</v>
      </c>
      <c r="J200" s="72">
        <v>0</v>
      </c>
      <c r="K200" s="73">
        <f t="shared" ref="K200:K222" si="229">IF(J200=0,0,J200/$E200*100)</f>
        <v>0</v>
      </c>
      <c r="L200" s="74">
        <f t="shared" ref="L200:L222" si="230">F200+H200+J200</f>
        <v>0</v>
      </c>
      <c r="M200" s="73">
        <f t="shared" ref="M200:M222" si="231">IF(L200=0,0,L200/$E200*100)</f>
        <v>0</v>
      </c>
      <c r="N200" s="74">
        <f t="shared" ref="N200:N222" si="232">E200-F200-H200-J200</f>
        <v>0</v>
      </c>
      <c r="O200" s="75">
        <f t="shared" ref="O200:O222" si="233">E200*80/100</f>
        <v>0</v>
      </c>
      <c r="P200" s="75">
        <f t="shared" ref="P200:P222" si="234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23"/>
        <v>#REF!</v>
      </c>
      <c r="V200" s="79" t="e">
        <f t="shared" si="124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0</v>
      </c>
      <c r="F201" s="72">
        <v>0</v>
      </c>
      <c r="G201" s="73">
        <f t="shared" si="227"/>
        <v>0</v>
      </c>
      <c r="H201" s="72">
        <v>0</v>
      </c>
      <c r="I201" s="73">
        <f t="shared" si="228"/>
        <v>0</v>
      </c>
      <c r="J201" s="72">
        <v>0</v>
      </c>
      <c r="K201" s="73">
        <f t="shared" si="229"/>
        <v>0</v>
      </c>
      <c r="L201" s="74">
        <f t="shared" si="230"/>
        <v>0</v>
      </c>
      <c r="M201" s="73">
        <f t="shared" si="231"/>
        <v>0</v>
      </c>
      <c r="N201" s="74">
        <f t="shared" si="232"/>
        <v>0</v>
      </c>
      <c r="O201" s="75">
        <f t="shared" si="233"/>
        <v>0</v>
      </c>
      <c r="P201" s="75">
        <f t="shared" si="234"/>
        <v>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35">SUM(Q201:T201)</f>
        <v>#REF!</v>
      </c>
      <c r="V201" s="79" t="e">
        <f t="shared" ref="V201:V241" si="236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17469.66</v>
      </c>
      <c r="F202" s="72">
        <v>0</v>
      </c>
      <c r="G202" s="73">
        <f t="shared" si="227"/>
        <v>0</v>
      </c>
      <c r="H202" s="72">
        <v>0</v>
      </c>
      <c r="I202" s="73">
        <f t="shared" si="228"/>
        <v>0</v>
      </c>
      <c r="J202" s="72">
        <v>17469.66</v>
      </c>
      <c r="K202" s="73">
        <f t="shared" si="229"/>
        <v>100</v>
      </c>
      <c r="L202" s="74">
        <f t="shared" si="230"/>
        <v>17469.66</v>
      </c>
      <c r="M202" s="73">
        <f t="shared" si="231"/>
        <v>100</v>
      </c>
      <c r="N202" s="74">
        <f t="shared" si="232"/>
        <v>0</v>
      </c>
      <c r="O202" s="75">
        <f t="shared" si="233"/>
        <v>13975.728000000001</v>
      </c>
      <c r="P202" s="75">
        <f t="shared" si="234"/>
        <v>15722.694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35"/>
        <v>#REF!</v>
      </c>
      <c r="V202" s="79" t="e">
        <f t="shared" si="236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227"/>
        <v>0</v>
      </c>
      <c r="H203" s="72">
        <v>0</v>
      </c>
      <c r="I203" s="73">
        <f t="shared" si="228"/>
        <v>0</v>
      </c>
      <c r="J203" s="72">
        <v>0</v>
      </c>
      <c r="K203" s="73">
        <f t="shared" si="229"/>
        <v>0</v>
      </c>
      <c r="L203" s="74">
        <f t="shared" si="230"/>
        <v>0</v>
      </c>
      <c r="M203" s="73">
        <f t="shared" ref="M203" si="237">IF(L203=0,0,L203/$E203*100)</f>
        <v>0</v>
      </c>
      <c r="N203" s="74">
        <f t="shared" ref="N203" si="238">E203-F203-H203-J203</f>
        <v>0</v>
      </c>
      <c r="O203" s="75">
        <f t="shared" ref="O203" si="239">E203*80/100</f>
        <v>0</v>
      </c>
      <c r="P203" s="75">
        <f t="shared" ref="P203" si="240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41">SUM(Q203:T203)</f>
        <v>#REF!</v>
      </c>
      <c r="V203" s="79" t="e">
        <f t="shared" ref="V203" si="242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227"/>
        <v>0</v>
      </c>
      <c r="H204" s="72">
        <v>0</v>
      </c>
      <c r="I204" s="73">
        <f t="shared" si="228"/>
        <v>0</v>
      </c>
      <c r="J204" s="72">
        <v>0</v>
      </c>
      <c r="K204" s="73">
        <f t="shared" si="229"/>
        <v>0</v>
      </c>
      <c r="L204" s="74">
        <f t="shared" si="230"/>
        <v>0</v>
      </c>
      <c r="M204" s="73">
        <f t="shared" ref="M204" si="243">IF(L204=0,0,L204/$E204*100)</f>
        <v>0</v>
      </c>
      <c r="N204" s="74">
        <f t="shared" ref="N204" si="244">E204-F204-H204-J204</f>
        <v>0</v>
      </c>
      <c r="O204" s="75">
        <f t="shared" ref="O204" si="245">E204*80/100</f>
        <v>0</v>
      </c>
      <c r="P204" s="75">
        <f t="shared" ref="P204" si="246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247">SUM(Q204:T204)</f>
        <v>#REF!</v>
      </c>
      <c r="V204" s="79" t="e">
        <f t="shared" ref="V204" si="248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0</v>
      </c>
      <c r="F205" s="72">
        <v>0</v>
      </c>
      <c r="G205" s="73">
        <f t="shared" si="227"/>
        <v>0</v>
      </c>
      <c r="H205" s="72">
        <v>0</v>
      </c>
      <c r="I205" s="73">
        <f t="shared" si="228"/>
        <v>0</v>
      </c>
      <c r="J205" s="72">
        <v>0</v>
      </c>
      <c r="K205" s="73">
        <f t="shared" si="229"/>
        <v>0</v>
      </c>
      <c r="L205" s="74">
        <f t="shared" si="230"/>
        <v>0</v>
      </c>
      <c r="M205" s="73">
        <f t="shared" si="231"/>
        <v>0</v>
      </c>
      <c r="N205" s="74">
        <f t="shared" si="232"/>
        <v>0</v>
      </c>
      <c r="O205" s="75">
        <f t="shared" si="233"/>
        <v>0</v>
      </c>
      <c r="P205" s="75">
        <f t="shared" si="234"/>
        <v>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35"/>
        <v>#REF!</v>
      </c>
      <c r="V205" s="79" t="e">
        <f t="shared" si="236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0</v>
      </c>
      <c r="F206" s="72">
        <v>0</v>
      </c>
      <c r="G206" s="73">
        <f t="shared" si="227"/>
        <v>0</v>
      </c>
      <c r="H206" s="72">
        <v>0</v>
      </c>
      <c r="I206" s="73">
        <f t="shared" si="228"/>
        <v>0</v>
      </c>
      <c r="J206" s="72">
        <v>0</v>
      </c>
      <c r="K206" s="73">
        <f t="shared" si="229"/>
        <v>0</v>
      </c>
      <c r="L206" s="74">
        <f t="shared" si="230"/>
        <v>0</v>
      </c>
      <c r="M206" s="73">
        <f t="shared" si="231"/>
        <v>0</v>
      </c>
      <c r="N206" s="74">
        <f t="shared" si="232"/>
        <v>0</v>
      </c>
      <c r="O206" s="75">
        <f t="shared" si="233"/>
        <v>0</v>
      </c>
      <c r="P206" s="75">
        <f t="shared" si="234"/>
        <v>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35"/>
        <v>#REF!</v>
      </c>
      <c r="V206" s="79" t="e">
        <f t="shared" si="236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0</v>
      </c>
      <c r="F207" s="72">
        <v>0</v>
      </c>
      <c r="G207" s="73">
        <f t="shared" si="227"/>
        <v>0</v>
      </c>
      <c r="H207" s="72">
        <v>0</v>
      </c>
      <c r="I207" s="73">
        <f t="shared" si="228"/>
        <v>0</v>
      </c>
      <c r="J207" s="72">
        <v>0</v>
      </c>
      <c r="K207" s="73">
        <f t="shared" si="229"/>
        <v>0</v>
      </c>
      <c r="L207" s="74">
        <f t="shared" si="230"/>
        <v>0</v>
      </c>
      <c r="M207" s="73">
        <f t="shared" si="231"/>
        <v>0</v>
      </c>
      <c r="N207" s="74">
        <f t="shared" si="232"/>
        <v>0</v>
      </c>
      <c r="O207" s="75">
        <f t="shared" si="233"/>
        <v>0</v>
      </c>
      <c r="P207" s="75">
        <f t="shared" si="234"/>
        <v>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35"/>
        <v>#REF!</v>
      </c>
      <c r="V207" s="79" t="e">
        <f t="shared" si="236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0</v>
      </c>
      <c r="F208" s="72">
        <v>0</v>
      </c>
      <c r="G208" s="73">
        <f t="shared" si="227"/>
        <v>0</v>
      </c>
      <c r="H208" s="72">
        <v>0</v>
      </c>
      <c r="I208" s="73">
        <f t="shared" si="228"/>
        <v>0</v>
      </c>
      <c r="J208" s="72">
        <v>0</v>
      </c>
      <c r="K208" s="73">
        <f t="shared" si="229"/>
        <v>0</v>
      </c>
      <c r="L208" s="74">
        <f t="shared" si="230"/>
        <v>0</v>
      </c>
      <c r="M208" s="73">
        <f t="shared" si="231"/>
        <v>0</v>
      </c>
      <c r="N208" s="74">
        <f t="shared" si="232"/>
        <v>0</v>
      </c>
      <c r="O208" s="75">
        <f t="shared" si="233"/>
        <v>0</v>
      </c>
      <c r="P208" s="75">
        <f t="shared" si="234"/>
        <v>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35"/>
        <v>#REF!</v>
      </c>
      <c r="V208" s="79" t="e">
        <f t="shared" si="236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227"/>
        <v>0</v>
      </c>
      <c r="H209" s="72">
        <v>0</v>
      </c>
      <c r="I209" s="73">
        <f t="shared" si="228"/>
        <v>0</v>
      </c>
      <c r="J209" s="72">
        <v>0</v>
      </c>
      <c r="K209" s="73">
        <f t="shared" si="229"/>
        <v>0</v>
      </c>
      <c r="L209" s="74">
        <f t="shared" si="230"/>
        <v>0</v>
      </c>
      <c r="M209" s="73">
        <f t="shared" si="231"/>
        <v>0</v>
      </c>
      <c r="N209" s="74">
        <f t="shared" si="232"/>
        <v>0</v>
      </c>
      <c r="O209" s="75">
        <f t="shared" si="233"/>
        <v>0</v>
      </c>
      <c r="P209" s="75">
        <f t="shared" si="234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35"/>
        <v>#REF!</v>
      </c>
      <c r="V209" s="79" t="e">
        <f t="shared" si="236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0</v>
      </c>
      <c r="F210" s="72">
        <v>0</v>
      </c>
      <c r="G210" s="73">
        <f t="shared" si="227"/>
        <v>0</v>
      </c>
      <c r="H210" s="72">
        <v>0</v>
      </c>
      <c r="I210" s="73">
        <f t="shared" si="228"/>
        <v>0</v>
      </c>
      <c r="J210" s="72">
        <v>0</v>
      </c>
      <c r="K210" s="73">
        <f t="shared" si="229"/>
        <v>0</v>
      </c>
      <c r="L210" s="74">
        <f t="shared" si="230"/>
        <v>0</v>
      </c>
      <c r="M210" s="73">
        <f t="shared" si="231"/>
        <v>0</v>
      </c>
      <c r="N210" s="74">
        <f t="shared" si="232"/>
        <v>0</v>
      </c>
      <c r="O210" s="75">
        <f t="shared" si="233"/>
        <v>0</v>
      </c>
      <c r="P210" s="75">
        <f t="shared" si="234"/>
        <v>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35"/>
        <v>#REF!</v>
      </c>
      <c r="V210" s="79" t="e">
        <f t="shared" si="236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0</v>
      </c>
      <c r="F211" s="72">
        <v>0</v>
      </c>
      <c r="G211" s="73">
        <f t="shared" si="227"/>
        <v>0</v>
      </c>
      <c r="H211" s="72">
        <v>0</v>
      </c>
      <c r="I211" s="73">
        <f t="shared" si="228"/>
        <v>0</v>
      </c>
      <c r="J211" s="72">
        <v>0</v>
      </c>
      <c r="K211" s="73">
        <f t="shared" si="229"/>
        <v>0</v>
      </c>
      <c r="L211" s="74">
        <f t="shared" si="230"/>
        <v>0</v>
      </c>
      <c r="M211" s="73">
        <f t="shared" si="231"/>
        <v>0</v>
      </c>
      <c r="N211" s="74">
        <f t="shared" si="232"/>
        <v>0</v>
      </c>
      <c r="O211" s="75">
        <f t="shared" si="233"/>
        <v>0</v>
      </c>
      <c r="P211" s="75">
        <f t="shared" si="234"/>
        <v>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35"/>
        <v>#REF!</v>
      </c>
      <c r="V211" s="79" t="e">
        <f t="shared" si="236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0</v>
      </c>
      <c r="F212" s="72">
        <v>0</v>
      </c>
      <c r="G212" s="73">
        <f t="shared" si="227"/>
        <v>0</v>
      </c>
      <c r="H212" s="72">
        <v>0</v>
      </c>
      <c r="I212" s="73">
        <f t="shared" si="228"/>
        <v>0</v>
      </c>
      <c r="J212" s="72">
        <v>0</v>
      </c>
      <c r="K212" s="73">
        <f t="shared" si="229"/>
        <v>0</v>
      </c>
      <c r="L212" s="74">
        <f t="shared" si="230"/>
        <v>0</v>
      </c>
      <c r="M212" s="73">
        <f t="shared" si="231"/>
        <v>0</v>
      </c>
      <c r="N212" s="74">
        <f t="shared" si="232"/>
        <v>0</v>
      </c>
      <c r="O212" s="75">
        <f t="shared" si="233"/>
        <v>0</v>
      </c>
      <c r="P212" s="75">
        <f t="shared" si="234"/>
        <v>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35"/>
        <v>#REF!</v>
      </c>
      <c r="V212" s="79" t="e">
        <f t="shared" si="236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ref="G213" si="249">IF(F213=0,0,F213/$E213*100)</f>
        <v>0</v>
      </c>
      <c r="H213" s="72">
        <v>0</v>
      </c>
      <c r="I213" s="73">
        <f t="shared" ref="I213" si="250">IF(H213=0,0,H213/$E213*100)</f>
        <v>0</v>
      </c>
      <c r="J213" s="72">
        <v>0</v>
      </c>
      <c r="K213" s="73">
        <f t="shared" ref="K213" si="251">IF(J213=0,0,J213/$E213*100)</f>
        <v>0</v>
      </c>
      <c r="L213" s="74">
        <f t="shared" ref="L213" si="252">F213+H213+J213</f>
        <v>0</v>
      </c>
      <c r="M213" s="73">
        <f t="shared" ref="M213" si="253">IF(L213=0,0,L213/$E213*100)</f>
        <v>0</v>
      </c>
      <c r="N213" s="74">
        <f t="shared" ref="N213" si="254">E213-F213-H213-J213</f>
        <v>0</v>
      </c>
      <c r="O213" s="75">
        <f t="shared" ref="O213" si="255">E213*80/100</f>
        <v>0</v>
      </c>
      <c r="P213" s="75">
        <f t="shared" ref="P213" si="256">E213*90/100</f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ref="U213" si="257">SUM(Q213:T213)</f>
        <v>#REF!</v>
      </c>
      <c r="V213" s="79" t="e">
        <f t="shared" ref="V213" si="258">N213-U213</f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0</v>
      </c>
      <c r="F214" s="72">
        <v>0</v>
      </c>
      <c r="G214" s="73">
        <f t="shared" si="227"/>
        <v>0</v>
      </c>
      <c r="H214" s="72">
        <v>0</v>
      </c>
      <c r="I214" s="73">
        <f t="shared" si="228"/>
        <v>0</v>
      </c>
      <c r="J214" s="72">
        <v>0</v>
      </c>
      <c r="K214" s="73">
        <f t="shared" si="229"/>
        <v>0</v>
      </c>
      <c r="L214" s="74">
        <f t="shared" si="230"/>
        <v>0</v>
      </c>
      <c r="M214" s="73">
        <f t="shared" si="231"/>
        <v>0</v>
      </c>
      <c r="N214" s="74">
        <f t="shared" si="232"/>
        <v>0</v>
      </c>
      <c r="O214" s="75">
        <f t="shared" si="233"/>
        <v>0</v>
      </c>
      <c r="P214" s="75">
        <f t="shared" si="234"/>
        <v>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35"/>
        <v>#REF!</v>
      </c>
      <c r="V214" s="79" t="e">
        <f t="shared" si="236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227"/>
        <v>0</v>
      </c>
      <c r="H215" s="72">
        <v>0</v>
      </c>
      <c r="I215" s="73">
        <f t="shared" si="228"/>
        <v>0</v>
      </c>
      <c r="J215" s="72">
        <v>0</v>
      </c>
      <c r="K215" s="73">
        <f t="shared" si="229"/>
        <v>0</v>
      </c>
      <c r="L215" s="74">
        <f t="shared" si="230"/>
        <v>0</v>
      </c>
      <c r="M215" s="73">
        <f t="shared" si="231"/>
        <v>0</v>
      </c>
      <c r="N215" s="74">
        <f t="shared" si="232"/>
        <v>0</v>
      </c>
      <c r="O215" s="75">
        <f t="shared" si="233"/>
        <v>0</v>
      </c>
      <c r="P215" s="75">
        <f t="shared" si="234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35"/>
        <v>#REF!</v>
      </c>
      <c r="V215" s="93" t="e">
        <f t="shared" si="236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0</v>
      </c>
      <c r="F216" s="72">
        <v>0</v>
      </c>
      <c r="G216" s="73">
        <f t="shared" si="227"/>
        <v>0</v>
      </c>
      <c r="H216" s="72">
        <v>0</v>
      </c>
      <c r="I216" s="73">
        <f t="shared" si="228"/>
        <v>0</v>
      </c>
      <c r="J216" s="72">
        <v>0</v>
      </c>
      <c r="K216" s="73">
        <f t="shared" si="229"/>
        <v>0</v>
      </c>
      <c r="L216" s="74">
        <f t="shared" si="230"/>
        <v>0</v>
      </c>
      <c r="M216" s="73">
        <f t="shared" si="231"/>
        <v>0</v>
      </c>
      <c r="N216" s="74">
        <f t="shared" si="232"/>
        <v>0</v>
      </c>
      <c r="O216" s="75">
        <f t="shared" si="233"/>
        <v>0</v>
      </c>
      <c r="P216" s="75">
        <f t="shared" si="234"/>
        <v>0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35"/>
        <v>#REF!</v>
      </c>
      <c r="V216" s="79" t="e">
        <f t="shared" si="236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0</v>
      </c>
      <c r="F217" s="72">
        <v>0</v>
      </c>
      <c r="G217" s="73">
        <f t="shared" si="227"/>
        <v>0</v>
      </c>
      <c r="H217" s="72">
        <v>0</v>
      </c>
      <c r="I217" s="73">
        <f t="shared" si="228"/>
        <v>0</v>
      </c>
      <c r="J217" s="72">
        <v>0</v>
      </c>
      <c r="K217" s="73">
        <f t="shared" si="229"/>
        <v>0</v>
      </c>
      <c r="L217" s="74">
        <f t="shared" si="230"/>
        <v>0</v>
      </c>
      <c r="M217" s="73">
        <f t="shared" si="231"/>
        <v>0</v>
      </c>
      <c r="N217" s="74">
        <f t="shared" si="232"/>
        <v>0</v>
      </c>
      <c r="O217" s="75">
        <f t="shared" si="233"/>
        <v>0</v>
      </c>
      <c r="P217" s="75">
        <f t="shared" si="234"/>
        <v>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35"/>
        <v>#REF!</v>
      </c>
      <c r="V217" s="79" t="e">
        <f t="shared" si="236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0</v>
      </c>
      <c r="F218" s="72">
        <v>0</v>
      </c>
      <c r="G218" s="73">
        <f t="shared" si="227"/>
        <v>0</v>
      </c>
      <c r="H218" s="72">
        <v>0</v>
      </c>
      <c r="I218" s="73">
        <f t="shared" si="228"/>
        <v>0</v>
      </c>
      <c r="J218" s="72">
        <v>0</v>
      </c>
      <c r="K218" s="73">
        <f t="shared" si="229"/>
        <v>0</v>
      </c>
      <c r="L218" s="74">
        <f t="shared" si="230"/>
        <v>0</v>
      </c>
      <c r="M218" s="73">
        <f t="shared" si="231"/>
        <v>0</v>
      </c>
      <c r="N218" s="74">
        <f t="shared" si="232"/>
        <v>0</v>
      </c>
      <c r="O218" s="75">
        <f t="shared" si="233"/>
        <v>0</v>
      </c>
      <c r="P218" s="75">
        <f t="shared" si="234"/>
        <v>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35"/>
        <v>#REF!</v>
      </c>
      <c r="V218" s="79" t="e">
        <f t="shared" si="236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0</v>
      </c>
      <c r="F219" s="72">
        <v>0</v>
      </c>
      <c r="G219" s="73">
        <f t="shared" si="227"/>
        <v>0</v>
      </c>
      <c r="H219" s="72">
        <v>0</v>
      </c>
      <c r="I219" s="73">
        <f t="shared" si="228"/>
        <v>0</v>
      </c>
      <c r="J219" s="72">
        <v>0</v>
      </c>
      <c r="K219" s="73">
        <f t="shared" si="229"/>
        <v>0</v>
      </c>
      <c r="L219" s="74">
        <f t="shared" si="230"/>
        <v>0</v>
      </c>
      <c r="M219" s="73">
        <f t="shared" si="231"/>
        <v>0</v>
      </c>
      <c r="N219" s="74">
        <f t="shared" si="232"/>
        <v>0</v>
      </c>
      <c r="O219" s="75">
        <f t="shared" si="233"/>
        <v>0</v>
      </c>
      <c r="P219" s="75">
        <f t="shared" si="234"/>
        <v>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35"/>
        <v>#REF!</v>
      </c>
      <c r="V219" s="79" t="e">
        <f t="shared" si="236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227"/>
        <v>0</v>
      </c>
      <c r="H220" s="72">
        <v>0</v>
      </c>
      <c r="I220" s="73">
        <f t="shared" si="228"/>
        <v>0</v>
      </c>
      <c r="J220" s="72">
        <v>0</v>
      </c>
      <c r="K220" s="73">
        <f t="shared" si="229"/>
        <v>0</v>
      </c>
      <c r="L220" s="74">
        <f t="shared" si="230"/>
        <v>0</v>
      </c>
      <c r="M220" s="73">
        <f t="shared" si="231"/>
        <v>0</v>
      </c>
      <c r="N220" s="74">
        <f t="shared" si="232"/>
        <v>0</v>
      </c>
      <c r="O220" s="75">
        <f t="shared" si="233"/>
        <v>0</v>
      </c>
      <c r="P220" s="75">
        <f t="shared" si="234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35"/>
        <v>#REF!</v>
      </c>
      <c r="V220" s="79" t="e">
        <f t="shared" si="236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259">IF(F221=0,0,F221/$E221*100)</f>
        <v>0</v>
      </c>
      <c r="H221" s="72">
        <v>0</v>
      </c>
      <c r="I221" s="73">
        <f t="shared" ref="I221" si="260">IF(H221=0,0,H221/$E221*100)</f>
        <v>0</v>
      </c>
      <c r="J221" s="72">
        <v>0</v>
      </c>
      <c r="K221" s="73">
        <f t="shared" ref="K221" si="261">IF(J221=0,0,J221/$E221*100)</f>
        <v>0</v>
      </c>
      <c r="L221" s="74">
        <f t="shared" si="230"/>
        <v>0</v>
      </c>
      <c r="M221" s="73">
        <f t="shared" ref="M221" si="262">IF(L221=0,0,L221/$E221*100)</f>
        <v>0</v>
      </c>
      <c r="N221" s="74">
        <f t="shared" ref="N221" si="263">E221-F221-H221-J221</f>
        <v>0</v>
      </c>
      <c r="O221" s="75">
        <f t="shared" ref="O221" si="264">E221*80/100</f>
        <v>0</v>
      </c>
      <c r="P221" s="75">
        <f t="shared" ref="P221" si="265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266">SUM(Q221:T221)</f>
        <v>#REF!</v>
      </c>
      <c r="V221" s="79" t="e">
        <f t="shared" ref="V221" si="267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0</v>
      </c>
      <c r="F222" s="72">
        <v>0</v>
      </c>
      <c r="G222" s="73">
        <f t="shared" si="227"/>
        <v>0</v>
      </c>
      <c r="H222" s="72">
        <v>0</v>
      </c>
      <c r="I222" s="73">
        <f t="shared" si="228"/>
        <v>0</v>
      </c>
      <c r="J222" s="72">
        <v>0</v>
      </c>
      <c r="K222" s="73">
        <f t="shared" si="229"/>
        <v>0</v>
      </c>
      <c r="L222" s="74">
        <f t="shared" si="230"/>
        <v>0</v>
      </c>
      <c r="M222" s="73">
        <f t="shared" si="231"/>
        <v>0</v>
      </c>
      <c r="N222" s="74">
        <f t="shared" si="232"/>
        <v>0</v>
      </c>
      <c r="O222" s="75">
        <f t="shared" si="233"/>
        <v>0</v>
      </c>
      <c r="P222" s="75">
        <f t="shared" si="234"/>
        <v>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35"/>
        <v>#REF!</v>
      </c>
      <c r="V222" s="79" t="e">
        <f t="shared" si="236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0</v>
      </c>
      <c r="K223" s="65">
        <f>IF(J223=0,0,J223/$E223*100)</f>
        <v>0</v>
      </c>
      <c r="L223" s="64">
        <f>SUM(L224:L242)</f>
        <v>0</v>
      </c>
      <c r="M223" s="65">
        <f>IF(L223=0,0,L223/$E223*100)</f>
        <v>0</v>
      </c>
      <c r="N223" s="64">
        <f>SUM(N224:N242)</f>
        <v>0</v>
      </c>
      <c r="O223" s="66">
        <f>E223*80/100</f>
        <v>0</v>
      </c>
      <c r="P223" s="66">
        <f>E223*90/100</f>
        <v>0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0</v>
      </c>
      <c r="F224" s="72">
        <v>0</v>
      </c>
      <c r="G224" s="73">
        <f t="shared" ref="G224:G242" si="268">IF(F224=0,0,F224/$E224*100)</f>
        <v>0</v>
      </c>
      <c r="H224" s="72">
        <v>0</v>
      </c>
      <c r="I224" s="73">
        <f t="shared" ref="I224:I242" si="269">IF(H224=0,0,H224/$E224*100)</f>
        <v>0</v>
      </c>
      <c r="J224" s="72">
        <v>0</v>
      </c>
      <c r="K224" s="73">
        <f t="shared" ref="K224:K242" si="270">IF(J224=0,0,J224/$E224*100)</f>
        <v>0</v>
      </c>
      <c r="L224" s="74">
        <f t="shared" ref="L224:L242" si="271">F224+H224+J224</f>
        <v>0</v>
      </c>
      <c r="M224" s="73">
        <f t="shared" ref="M224:M242" si="272">IF(L224=0,0,L224/$E224*100)</f>
        <v>0</v>
      </c>
      <c r="N224" s="74">
        <f t="shared" ref="N224:N242" si="273">E224-F224-H224-J224</f>
        <v>0</v>
      </c>
      <c r="O224" s="75">
        <f t="shared" ref="O224:O242" si="274">E224*80/100</f>
        <v>0</v>
      </c>
      <c r="P224" s="75">
        <f t="shared" ref="P224:P242" si="275">E224*90/100</f>
        <v>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35"/>
        <v>#REF!</v>
      </c>
      <c r="V224" s="79" t="e">
        <f t="shared" si="236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0</v>
      </c>
      <c r="F225" s="72">
        <v>0</v>
      </c>
      <c r="G225" s="73">
        <f t="shared" si="268"/>
        <v>0</v>
      </c>
      <c r="H225" s="72">
        <v>0</v>
      </c>
      <c r="I225" s="73">
        <f t="shared" si="269"/>
        <v>0</v>
      </c>
      <c r="J225" s="72">
        <v>0</v>
      </c>
      <c r="K225" s="73">
        <f t="shared" si="270"/>
        <v>0</v>
      </c>
      <c r="L225" s="74">
        <f t="shared" si="271"/>
        <v>0</v>
      </c>
      <c r="M225" s="73">
        <f t="shared" si="272"/>
        <v>0</v>
      </c>
      <c r="N225" s="74">
        <f t="shared" si="273"/>
        <v>0</v>
      </c>
      <c r="O225" s="75">
        <f t="shared" si="274"/>
        <v>0</v>
      </c>
      <c r="P225" s="75">
        <f t="shared" si="275"/>
        <v>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35"/>
        <v>#REF!</v>
      </c>
      <c r="V225" s="79" t="e">
        <f t="shared" si="236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0</v>
      </c>
      <c r="F226" s="72">
        <v>0</v>
      </c>
      <c r="G226" s="73">
        <f t="shared" si="268"/>
        <v>0</v>
      </c>
      <c r="H226" s="72">
        <v>0</v>
      </c>
      <c r="I226" s="73">
        <f t="shared" si="269"/>
        <v>0</v>
      </c>
      <c r="J226" s="72">
        <v>0</v>
      </c>
      <c r="K226" s="73">
        <f t="shared" si="270"/>
        <v>0</v>
      </c>
      <c r="L226" s="74">
        <f t="shared" si="271"/>
        <v>0</v>
      </c>
      <c r="M226" s="73">
        <f t="shared" si="272"/>
        <v>0</v>
      </c>
      <c r="N226" s="74">
        <f t="shared" si="273"/>
        <v>0</v>
      </c>
      <c r="O226" s="75">
        <f t="shared" si="274"/>
        <v>0</v>
      </c>
      <c r="P226" s="75">
        <f t="shared" si="275"/>
        <v>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35"/>
        <v>#REF!</v>
      </c>
      <c r="V226" s="79" t="e">
        <f t="shared" si="236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0</v>
      </c>
      <c r="F227" s="72">
        <v>0</v>
      </c>
      <c r="G227" s="73">
        <f t="shared" si="268"/>
        <v>0</v>
      </c>
      <c r="H227" s="72">
        <v>0</v>
      </c>
      <c r="I227" s="73">
        <f t="shared" si="269"/>
        <v>0</v>
      </c>
      <c r="J227" s="72">
        <v>0</v>
      </c>
      <c r="K227" s="73">
        <f t="shared" si="270"/>
        <v>0</v>
      </c>
      <c r="L227" s="74">
        <f t="shared" si="271"/>
        <v>0</v>
      </c>
      <c r="M227" s="73">
        <f t="shared" si="272"/>
        <v>0</v>
      </c>
      <c r="N227" s="74">
        <f t="shared" si="273"/>
        <v>0</v>
      </c>
      <c r="O227" s="75">
        <f t="shared" si="274"/>
        <v>0</v>
      </c>
      <c r="P227" s="75">
        <f t="shared" si="275"/>
        <v>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35"/>
        <v>#REF!</v>
      </c>
      <c r="V227" s="79" t="e">
        <f t="shared" si="236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0</v>
      </c>
      <c r="F228" s="72">
        <v>0</v>
      </c>
      <c r="G228" s="73">
        <f t="shared" si="268"/>
        <v>0</v>
      </c>
      <c r="H228" s="72">
        <v>0</v>
      </c>
      <c r="I228" s="73">
        <f t="shared" si="269"/>
        <v>0</v>
      </c>
      <c r="J228" s="72">
        <v>0</v>
      </c>
      <c r="K228" s="73">
        <f t="shared" si="270"/>
        <v>0</v>
      </c>
      <c r="L228" s="74">
        <f t="shared" si="271"/>
        <v>0</v>
      </c>
      <c r="M228" s="73">
        <f t="shared" si="272"/>
        <v>0</v>
      </c>
      <c r="N228" s="74">
        <f t="shared" si="273"/>
        <v>0</v>
      </c>
      <c r="O228" s="75">
        <f t="shared" si="274"/>
        <v>0</v>
      </c>
      <c r="P228" s="75">
        <f t="shared" si="275"/>
        <v>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35"/>
        <v>#REF!</v>
      </c>
      <c r="V228" s="79" t="e">
        <f t="shared" si="236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0</v>
      </c>
      <c r="F229" s="72">
        <v>0</v>
      </c>
      <c r="G229" s="73">
        <f t="shared" si="268"/>
        <v>0</v>
      </c>
      <c r="H229" s="72">
        <v>0</v>
      </c>
      <c r="I229" s="73">
        <f t="shared" si="269"/>
        <v>0</v>
      </c>
      <c r="J229" s="72">
        <v>0</v>
      </c>
      <c r="K229" s="73">
        <f t="shared" si="270"/>
        <v>0</v>
      </c>
      <c r="L229" s="74">
        <f t="shared" si="271"/>
        <v>0</v>
      </c>
      <c r="M229" s="73">
        <f t="shared" si="272"/>
        <v>0</v>
      </c>
      <c r="N229" s="74">
        <f t="shared" si="273"/>
        <v>0</v>
      </c>
      <c r="O229" s="75">
        <f t="shared" si="274"/>
        <v>0</v>
      </c>
      <c r="P229" s="75">
        <f t="shared" si="275"/>
        <v>0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35"/>
        <v>#REF!</v>
      </c>
      <c r="V229" s="79" t="e">
        <f t="shared" si="236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0</v>
      </c>
      <c r="F230" s="72">
        <v>0</v>
      </c>
      <c r="G230" s="73">
        <f t="shared" si="268"/>
        <v>0</v>
      </c>
      <c r="H230" s="72">
        <v>0</v>
      </c>
      <c r="I230" s="73">
        <f t="shared" si="269"/>
        <v>0</v>
      </c>
      <c r="J230" s="72">
        <v>0</v>
      </c>
      <c r="K230" s="73">
        <f t="shared" si="270"/>
        <v>0</v>
      </c>
      <c r="L230" s="74">
        <f t="shared" si="271"/>
        <v>0</v>
      </c>
      <c r="M230" s="73">
        <f t="shared" si="272"/>
        <v>0</v>
      </c>
      <c r="N230" s="74">
        <f t="shared" si="273"/>
        <v>0</v>
      </c>
      <c r="O230" s="75">
        <f t="shared" si="274"/>
        <v>0</v>
      </c>
      <c r="P230" s="75">
        <f t="shared" si="275"/>
        <v>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35"/>
        <v>#REF!</v>
      </c>
      <c r="V230" s="79" t="e">
        <f t="shared" si="236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0</v>
      </c>
      <c r="F231" s="72">
        <v>0</v>
      </c>
      <c r="G231" s="73">
        <f t="shared" si="268"/>
        <v>0</v>
      </c>
      <c r="H231" s="72">
        <v>0</v>
      </c>
      <c r="I231" s="73">
        <f t="shared" si="269"/>
        <v>0</v>
      </c>
      <c r="J231" s="72">
        <v>0</v>
      </c>
      <c r="K231" s="73">
        <f t="shared" si="270"/>
        <v>0</v>
      </c>
      <c r="L231" s="74">
        <f t="shared" si="271"/>
        <v>0</v>
      </c>
      <c r="M231" s="73">
        <f t="shared" si="272"/>
        <v>0</v>
      </c>
      <c r="N231" s="74">
        <f t="shared" si="273"/>
        <v>0</v>
      </c>
      <c r="O231" s="75">
        <f t="shared" si="274"/>
        <v>0</v>
      </c>
      <c r="P231" s="75">
        <f t="shared" si="275"/>
        <v>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35"/>
        <v>#REF!</v>
      </c>
      <c r="V231" s="79" t="e">
        <f t="shared" si="236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0</v>
      </c>
      <c r="F232" s="72">
        <v>0</v>
      </c>
      <c r="G232" s="73">
        <f t="shared" si="268"/>
        <v>0</v>
      </c>
      <c r="H232" s="72">
        <v>0</v>
      </c>
      <c r="I232" s="73">
        <f t="shared" si="269"/>
        <v>0</v>
      </c>
      <c r="J232" s="72">
        <v>0</v>
      </c>
      <c r="K232" s="73">
        <f t="shared" si="270"/>
        <v>0</v>
      </c>
      <c r="L232" s="74">
        <f t="shared" si="271"/>
        <v>0</v>
      </c>
      <c r="M232" s="73">
        <f t="shared" si="272"/>
        <v>0</v>
      </c>
      <c r="N232" s="74">
        <f t="shared" si="273"/>
        <v>0</v>
      </c>
      <c r="O232" s="75">
        <f t="shared" si="274"/>
        <v>0</v>
      </c>
      <c r="P232" s="75">
        <f t="shared" si="275"/>
        <v>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35"/>
        <v>#REF!</v>
      </c>
      <c r="V232" s="79" t="e">
        <f t="shared" si="236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0</v>
      </c>
      <c r="F233" s="72">
        <v>0</v>
      </c>
      <c r="G233" s="73">
        <f t="shared" si="268"/>
        <v>0</v>
      </c>
      <c r="H233" s="72">
        <v>0</v>
      </c>
      <c r="I233" s="73">
        <f t="shared" si="269"/>
        <v>0</v>
      </c>
      <c r="J233" s="72">
        <v>0</v>
      </c>
      <c r="K233" s="73">
        <f t="shared" si="270"/>
        <v>0</v>
      </c>
      <c r="L233" s="74">
        <f t="shared" si="271"/>
        <v>0</v>
      </c>
      <c r="M233" s="73">
        <f t="shared" si="272"/>
        <v>0</v>
      </c>
      <c r="N233" s="74">
        <f t="shared" si="273"/>
        <v>0</v>
      </c>
      <c r="O233" s="75">
        <f t="shared" si="274"/>
        <v>0</v>
      </c>
      <c r="P233" s="75">
        <f t="shared" si="275"/>
        <v>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35"/>
        <v>#REF!</v>
      </c>
      <c r="V233" s="79" t="e">
        <f t="shared" si="236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0</v>
      </c>
      <c r="F234" s="72">
        <v>0</v>
      </c>
      <c r="G234" s="73">
        <f t="shared" si="268"/>
        <v>0</v>
      </c>
      <c r="H234" s="72">
        <v>0</v>
      </c>
      <c r="I234" s="73">
        <f t="shared" si="269"/>
        <v>0</v>
      </c>
      <c r="J234" s="72">
        <v>0</v>
      </c>
      <c r="K234" s="73">
        <f t="shared" si="270"/>
        <v>0</v>
      </c>
      <c r="L234" s="74">
        <f t="shared" si="271"/>
        <v>0</v>
      </c>
      <c r="M234" s="73">
        <f t="shared" si="272"/>
        <v>0</v>
      </c>
      <c r="N234" s="74">
        <f t="shared" si="273"/>
        <v>0</v>
      </c>
      <c r="O234" s="75">
        <f t="shared" si="274"/>
        <v>0</v>
      </c>
      <c r="P234" s="75">
        <f t="shared" si="275"/>
        <v>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35"/>
        <v>#REF!</v>
      </c>
      <c r="V234" s="79" t="e">
        <f t="shared" si="236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0</v>
      </c>
      <c r="F235" s="72">
        <v>0</v>
      </c>
      <c r="G235" s="73">
        <f t="shared" si="268"/>
        <v>0</v>
      </c>
      <c r="H235" s="72">
        <v>0</v>
      </c>
      <c r="I235" s="73">
        <f t="shared" si="269"/>
        <v>0</v>
      </c>
      <c r="J235" s="72">
        <v>0</v>
      </c>
      <c r="K235" s="73">
        <f t="shared" si="270"/>
        <v>0</v>
      </c>
      <c r="L235" s="74">
        <f t="shared" si="271"/>
        <v>0</v>
      </c>
      <c r="M235" s="73">
        <f t="shared" si="272"/>
        <v>0</v>
      </c>
      <c r="N235" s="74">
        <f t="shared" si="273"/>
        <v>0</v>
      </c>
      <c r="O235" s="75">
        <f t="shared" si="274"/>
        <v>0</v>
      </c>
      <c r="P235" s="75">
        <f t="shared" si="275"/>
        <v>0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35"/>
        <v>#REF!</v>
      </c>
      <c r="V235" s="79" t="e">
        <f t="shared" si="236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0</v>
      </c>
      <c r="F236" s="72">
        <v>0</v>
      </c>
      <c r="G236" s="73">
        <f t="shared" si="268"/>
        <v>0</v>
      </c>
      <c r="H236" s="72">
        <v>0</v>
      </c>
      <c r="I236" s="73">
        <f t="shared" si="269"/>
        <v>0</v>
      </c>
      <c r="J236" s="72">
        <v>0</v>
      </c>
      <c r="K236" s="73">
        <f t="shared" si="270"/>
        <v>0</v>
      </c>
      <c r="L236" s="74">
        <f t="shared" si="271"/>
        <v>0</v>
      </c>
      <c r="M236" s="73">
        <f t="shared" si="272"/>
        <v>0</v>
      </c>
      <c r="N236" s="74">
        <f t="shared" si="273"/>
        <v>0</v>
      </c>
      <c r="O236" s="75">
        <f t="shared" si="274"/>
        <v>0</v>
      </c>
      <c r="P236" s="75">
        <f t="shared" si="275"/>
        <v>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35"/>
        <v>#REF!</v>
      </c>
      <c r="V236" s="79" t="e">
        <f t="shared" si="236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268"/>
        <v>0</v>
      </c>
      <c r="H237" s="72">
        <v>0</v>
      </c>
      <c r="I237" s="73">
        <f t="shared" si="269"/>
        <v>0</v>
      </c>
      <c r="J237" s="72">
        <v>0</v>
      </c>
      <c r="K237" s="73">
        <f t="shared" si="270"/>
        <v>0</v>
      </c>
      <c r="L237" s="74">
        <f t="shared" si="271"/>
        <v>0</v>
      </c>
      <c r="M237" s="73">
        <f t="shared" si="272"/>
        <v>0</v>
      </c>
      <c r="N237" s="74">
        <f t="shared" si="273"/>
        <v>0</v>
      </c>
      <c r="O237" s="75">
        <f t="shared" si="274"/>
        <v>0</v>
      </c>
      <c r="P237" s="75">
        <f t="shared" si="275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35"/>
        <v>#REF!</v>
      </c>
      <c r="V237" s="79" t="e">
        <f t="shared" si="236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268"/>
        <v>0</v>
      </c>
      <c r="H238" s="72">
        <v>0</v>
      </c>
      <c r="I238" s="73">
        <f t="shared" si="269"/>
        <v>0</v>
      </c>
      <c r="J238" s="72">
        <v>0</v>
      </c>
      <c r="K238" s="73">
        <f t="shared" si="270"/>
        <v>0</v>
      </c>
      <c r="L238" s="74">
        <f t="shared" si="271"/>
        <v>0</v>
      </c>
      <c r="M238" s="73">
        <f t="shared" si="272"/>
        <v>0</v>
      </c>
      <c r="N238" s="74">
        <f t="shared" si="273"/>
        <v>0</v>
      </c>
      <c r="O238" s="75">
        <f t="shared" si="274"/>
        <v>0</v>
      </c>
      <c r="P238" s="75">
        <f t="shared" si="275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0</v>
      </c>
      <c r="F239" s="72">
        <v>0</v>
      </c>
      <c r="G239" s="73">
        <f t="shared" si="268"/>
        <v>0</v>
      </c>
      <c r="H239" s="72">
        <v>0</v>
      </c>
      <c r="I239" s="73">
        <f t="shared" si="269"/>
        <v>0</v>
      </c>
      <c r="J239" s="72">
        <v>0</v>
      </c>
      <c r="K239" s="73">
        <f t="shared" si="270"/>
        <v>0</v>
      </c>
      <c r="L239" s="74">
        <f t="shared" si="271"/>
        <v>0</v>
      </c>
      <c r="M239" s="73">
        <f t="shared" si="272"/>
        <v>0</v>
      </c>
      <c r="N239" s="74">
        <f t="shared" si="273"/>
        <v>0</v>
      </c>
      <c r="O239" s="75">
        <f t="shared" si="274"/>
        <v>0</v>
      </c>
      <c r="P239" s="75">
        <f t="shared" si="275"/>
        <v>0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35"/>
        <v>#REF!</v>
      </c>
      <c r="V239" s="79" t="e">
        <f t="shared" si="236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0</v>
      </c>
      <c r="F240" s="72">
        <v>0</v>
      </c>
      <c r="G240" s="73">
        <f t="shared" si="268"/>
        <v>0</v>
      </c>
      <c r="H240" s="72">
        <v>0</v>
      </c>
      <c r="I240" s="73">
        <f t="shared" si="269"/>
        <v>0</v>
      </c>
      <c r="J240" s="72">
        <v>0</v>
      </c>
      <c r="K240" s="73">
        <f t="shared" si="270"/>
        <v>0</v>
      </c>
      <c r="L240" s="74">
        <f t="shared" si="271"/>
        <v>0</v>
      </c>
      <c r="M240" s="73">
        <f t="shared" si="272"/>
        <v>0</v>
      </c>
      <c r="N240" s="74">
        <f t="shared" si="273"/>
        <v>0</v>
      </c>
      <c r="O240" s="75">
        <f t="shared" si="274"/>
        <v>0</v>
      </c>
      <c r="P240" s="75">
        <f t="shared" si="275"/>
        <v>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35"/>
        <v>#REF!</v>
      </c>
      <c r="V240" s="79" t="e">
        <f t="shared" si="236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268"/>
        <v>0</v>
      </c>
      <c r="H241" s="72">
        <v>0</v>
      </c>
      <c r="I241" s="73">
        <f t="shared" si="269"/>
        <v>0</v>
      </c>
      <c r="J241" s="72">
        <v>0</v>
      </c>
      <c r="K241" s="73">
        <f t="shared" si="270"/>
        <v>0</v>
      </c>
      <c r="L241" s="74">
        <f t="shared" si="271"/>
        <v>0</v>
      </c>
      <c r="M241" s="73">
        <f t="shared" si="272"/>
        <v>0</v>
      </c>
      <c r="N241" s="74">
        <f t="shared" si="273"/>
        <v>0</v>
      </c>
      <c r="O241" s="75">
        <f t="shared" si="274"/>
        <v>0</v>
      </c>
      <c r="P241" s="75">
        <f t="shared" si="275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35"/>
        <v>#REF!</v>
      </c>
      <c r="V241" s="79" t="e">
        <f t="shared" si="236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0</v>
      </c>
      <c r="F242" s="72">
        <v>0</v>
      </c>
      <c r="G242" s="73">
        <f t="shared" si="268"/>
        <v>0</v>
      </c>
      <c r="H242" s="72">
        <v>0</v>
      </c>
      <c r="I242" s="73">
        <f t="shared" si="269"/>
        <v>0</v>
      </c>
      <c r="J242" s="72">
        <v>0</v>
      </c>
      <c r="K242" s="73">
        <f t="shared" si="270"/>
        <v>0</v>
      </c>
      <c r="L242" s="74">
        <f t="shared" si="271"/>
        <v>0</v>
      </c>
      <c r="M242" s="73">
        <f t="shared" si="272"/>
        <v>0</v>
      </c>
      <c r="N242" s="74">
        <f t="shared" si="273"/>
        <v>0</v>
      </c>
      <c r="O242" s="75">
        <f t="shared" si="274"/>
        <v>0</v>
      </c>
      <c r="P242" s="75">
        <f t="shared" si="275"/>
        <v>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35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B247" s="1"/>
      <c r="F247" s="1"/>
      <c r="G247" s="1"/>
      <c r="H247" s="1"/>
      <c r="I247" s="1"/>
      <c r="V247" s="42"/>
    </row>
    <row r="248" spans="1:24" ht="30.75" customHeight="1">
      <c r="B248" s="1"/>
      <c r="F248" s="1"/>
      <c r="G248" s="1"/>
      <c r="H248" s="1"/>
      <c r="I248" s="1"/>
      <c r="V248" s="42"/>
    </row>
    <row r="249" spans="1:24" ht="30.75" customHeight="1">
      <c r="B249" s="1"/>
      <c r="F249" s="1"/>
      <c r="G249" s="1"/>
      <c r="H249" s="1"/>
      <c r="I249" s="1"/>
      <c r="V249" s="42"/>
    </row>
    <row r="250" spans="1:24" ht="30.75" customHeight="1">
      <c r="B250" s="1"/>
      <c r="F250" s="1"/>
      <c r="G250" s="1"/>
      <c r="H250" s="1"/>
      <c r="I250" s="1"/>
      <c r="V250" s="42"/>
    </row>
    <row r="251" spans="1:24" ht="30.75" customHeight="1">
      <c r="B251" s="1"/>
      <c r="F251" s="1"/>
      <c r="G251" s="1"/>
      <c r="H251" s="1"/>
      <c r="I251" s="1"/>
      <c r="V251" s="42"/>
    </row>
    <row r="252" spans="1:24" ht="30.75" customHeight="1">
      <c r="B252" s="1"/>
      <c r="F252" s="1"/>
      <c r="G252" s="1"/>
      <c r="H252" s="1"/>
      <c r="I252" s="1"/>
      <c r="V252" s="42"/>
    </row>
    <row r="253" spans="1:24" ht="30.75" customHeight="1">
      <c r="B253" s="1"/>
      <c r="F253" s="1"/>
      <c r="G253" s="1"/>
      <c r="H253" s="1"/>
      <c r="I253" s="1"/>
      <c r="V253" s="42"/>
    </row>
    <row r="254" spans="1:24" ht="30.75" customHeight="1">
      <c r="B254" s="1"/>
      <c r="F254" s="1"/>
      <c r="G254" s="1"/>
      <c r="H254" s="1"/>
      <c r="I254" s="1"/>
      <c r="V254" s="42"/>
    </row>
    <row r="255" spans="1:24" ht="30.75" customHeight="1">
      <c r="B255" s="1"/>
      <c r="F255" s="1"/>
      <c r="G255" s="1"/>
      <c r="H255" s="1"/>
      <c r="I255" s="1"/>
      <c r="V255" s="42"/>
    </row>
    <row r="256" spans="1:24" ht="30.75" customHeight="1">
      <c r="B256" s="1"/>
      <c r="F256" s="1"/>
      <c r="G256" s="1"/>
      <c r="H256" s="1"/>
      <c r="I256" s="1"/>
    </row>
    <row r="257" spans="2:20" ht="30.75" customHeight="1">
      <c r="B257" s="1"/>
      <c r="F257" s="1"/>
      <c r="G257" s="1"/>
      <c r="H257" s="1"/>
      <c r="I257" s="1"/>
    </row>
    <row r="258" spans="2:20" ht="30.75" customHeight="1">
      <c r="B258" s="1"/>
      <c r="F258" s="1"/>
      <c r="G258" s="1"/>
      <c r="H258" s="1"/>
      <c r="I258" s="1"/>
    </row>
    <row r="259" spans="2:20" ht="30.75" customHeight="1">
      <c r="B259" s="1"/>
      <c r="F259" s="1"/>
      <c r="G259" s="1"/>
      <c r="H259" s="1"/>
      <c r="I259" s="1"/>
    </row>
    <row r="260" spans="2:20" ht="30.75" customHeight="1">
      <c r="B260" s="1"/>
      <c r="F260" s="1"/>
      <c r="G260" s="1"/>
      <c r="H260" s="1"/>
      <c r="I260" s="1"/>
    </row>
    <row r="261" spans="2:20" ht="30.75" customHeight="1">
      <c r="B261" s="1"/>
      <c r="F261" s="1"/>
      <c r="G261" s="1"/>
      <c r="H261" s="1"/>
      <c r="I261" s="1"/>
    </row>
    <row r="262" spans="2:20" ht="30.75" customHeight="1">
      <c r="B262" s="1"/>
      <c r="F262" s="1"/>
      <c r="G262" s="1"/>
      <c r="H262" s="1"/>
      <c r="I262" s="1"/>
    </row>
    <row r="263" spans="2:20" ht="30.75" customHeight="1">
      <c r="B263" s="1"/>
      <c r="F263" s="1"/>
      <c r="G263" s="1"/>
      <c r="H263" s="1"/>
      <c r="I263" s="1"/>
      <c r="Q263" s="1"/>
      <c r="R263" s="1"/>
      <c r="S263" s="1"/>
      <c r="T263" s="1"/>
    </row>
    <row r="264" spans="2:20" ht="30.75" customHeight="1">
      <c r="B264" s="1"/>
      <c r="F264" s="1"/>
      <c r="G264" s="1"/>
      <c r="H264" s="1"/>
      <c r="I264" s="1"/>
      <c r="Q264" s="1"/>
      <c r="R264" s="1"/>
      <c r="S264" s="1"/>
      <c r="T264" s="1"/>
    </row>
    <row r="265" spans="2:20" ht="30.75" customHeight="1">
      <c r="B265" s="1"/>
      <c r="F265" s="1"/>
      <c r="G265" s="1"/>
      <c r="H265" s="1"/>
      <c r="I265" s="1"/>
      <c r="Q265" s="1"/>
      <c r="R265" s="1"/>
      <c r="S265" s="1"/>
      <c r="T265" s="1"/>
    </row>
    <row r="266" spans="2:20" ht="30.75" customHeight="1">
      <c r="B266" s="1"/>
      <c r="F266" s="1"/>
      <c r="G266" s="1"/>
      <c r="H266" s="1"/>
      <c r="I266" s="1"/>
      <c r="Q266" s="1"/>
      <c r="R266" s="1"/>
      <c r="S266" s="1"/>
      <c r="T266" s="1"/>
    </row>
    <row r="267" spans="2:20" ht="30.75" customHeight="1">
      <c r="B267" s="1"/>
      <c r="F267" s="1"/>
      <c r="G267" s="1"/>
      <c r="H267" s="1"/>
      <c r="I267" s="1"/>
      <c r="Q267" s="1"/>
      <c r="R267" s="1"/>
      <c r="S267" s="1"/>
      <c r="T267" s="1"/>
    </row>
    <row r="268" spans="2:20" ht="30.75" customHeight="1">
      <c r="B268" s="1"/>
      <c r="F268" s="1"/>
      <c r="G268" s="1"/>
      <c r="H268" s="1"/>
      <c r="I268" s="1"/>
      <c r="Q268" s="1"/>
      <c r="R268" s="1"/>
      <c r="S268" s="1"/>
      <c r="T268" s="1"/>
    </row>
    <row r="269" spans="2:20" ht="30.75" customHeight="1">
      <c r="B269" s="1"/>
      <c r="F269" s="1"/>
      <c r="G269" s="1"/>
      <c r="H269" s="1"/>
      <c r="I269" s="1"/>
      <c r="Q269" s="1"/>
      <c r="R269" s="1"/>
      <c r="S269" s="1"/>
      <c r="T269" s="1"/>
    </row>
    <row r="270" spans="2:20" ht="30.75" customHeight="1">
      <c r="B270" s="1"/>
      <c r="F270" s="1"/>
      <c r="G270" s="1"/>
      <c r="H270" s="1"/>
      <c r="I270" s="1"/>
      <c r="Q270" s="1"/>
      <c r="R270" s="1"/>
      <c r="S270" s="1"/>
      <c r="T270" s="1"/>
    </row>
    <row r="271" spans="2:20" ht="30.75" customHeight="1">
      <c r="B271" s="1"/>
      <c r="F271" s="1"/>
      <c r="G271" s="1"/>
      <c r="H271" s="1"/>
      <c r="I271" s="1"/>
      <c r="Q271" s="1"/>
      <c r="R271" s="1"/>
      <c r="S271" s="1"/>
      <c r="T271" s="1"/>
    </row>
    <row r="272" spans="2:20" ht="30.75" customHeight="1">
      <c r="B272" s="1"/>
      <c r="F272" s="1"/>
      <c r="G272" s="1"/>
      <c r="H272" s="1"/>
      <c r="I272" s="1"/>
      <c r="Q272" s="1"/>
      <c r="R272" s="1"/>
      <c r="S272" s="1"/>
      <c r="T272" s="1"/>
    </row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รายจ่ายประจำ(สรุปราย) ไม่รวมบุค</vt:lpstr>
      <vt:lpstr>รายจ่ายประจำ (ภูมิภาค)ไม่รวมบุค</vt:lpstr>
      <vt:lpstr>งบดำเนินงาน (สรุปรายเขต)</vt:lpstr>
      <vt:lpstr>งบดำเนินงาน (ภูมิภาค)</vt:lpstr>
      <vt:lpstr>งบเงินอุดหนุน (สรุปรายเขต)</vt:lpstr>
      <vt:lpstr>งบเงินอุดหนุน (ภูมิภาค)</vt:lpstr>
      <vt:lpstr>งบรายจ่ายอื่น (สรุปรายเขต)</vt:lpstr>
      <vt:lpstr>งบรายจ่ายอื่น (ภูมิภาค)</vt:lpstr>
      <vt:lpstr>'งบเงินอุดหนุน (ภูมิภาค)'!Print_Area</vt:lpstr>
      <vt:lpstr>'งบเงินอุดหนุน (สรุปรายเขต)'!Print_Area</vt:lpstr>
      <vt:lpstr>'งบดำเนินงาน (ภูมิภาค)'!Print_Area</vt:lpstr>
      <vt:lpstr>'งบดำเนินงาน (สรุปรายเขต)'!Print_Area</vt:lpstr>
      <vt:lpstr>'งบรายจ่ายอื่น (ภูมิภาค)'!Print_Area</vt:lpstr>
      <vt:lpstr>'งบรายจ่ายอื่น (สรุปรายเขต)'!Print_Area</vt:lpstr>
      <vt:lpstr>'รายจ่ายประจำ (ภูมิภาค)ไม่รวมบุค'!Print_Area</vt:lpstr>
      <vt:lpstr>'รายจ่ายประจำ(สรุปราย) ไม่รวมบุค'!Print_Area</vt:lpstr>
      <vt:lpstr>'งบเงินอุดหนุน (ภูมิภาค)'!Print_Titles</vt:lpstr>
      <vt:lpstr>'งบดำเนินงาน (ภูมิภาค)'!Print_Titles</vt:lpstr>
      <vt:lpstr>'งบรายจ่ายอื่น (ภูมิภาค)'!Print_Titles</vt:lpstr>
      <vt:lpstr>'รายจ่ายประจำ (ภูมิภาค)ไม่รวมบุค'!Print_Titles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nitbud</dc:creator>
  <cp:lastModifiedBy>Shin</cp:lastModifiedBy>
  <cp:lastPrinted>2024-01-04T03:41:46Z</cp:lastPrinted>
  <dcterms:created xsi:type="dcterms:W3CDTF">2017-01-04T03:50:23Z</dcterms:created>
  <dcterms:modified xsi:type="dcterms:W3CDTF">2024-05-04T07:45:29Z</dcterms:modified>
</cp:coreProperties>
</file>