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 Unit cost\เดือน กุมภาพันธ์ 67\"/>
    </mc:Choice>
  </mc:AlternateContent>
  <xr:revisionPtr revIDLastSave="0" documentId="13_ncr:1_{2102D909-2CBF-40ED-A1B0-BA69D217DD19}" xr6:coauthVersionLast="47" xr6:coauthVersionMax="47" xr10:uidLastSave="{00000000-0000-0000-0000-000000000000}"/>
  <bookViews>
    <workbookView xWindow="-108" yWindow="-108" windowWidth="23256" windowHeight="12456" tabRatio="912" activeTab="3" xr2:uid="{00000000-000D-0000-FFFF-FFFF00000000}"/>
  </bookViews>
  <sheets>
    <sheet name="รายประเทศ" sheetId="118" r:id="rId1"/>
    <sheet name="สรุปUnit Cost จังหวัด" sheetId="65" r:id="rId2"/>
    <sheet name="รายจังหวัด กุมภาพันธ์ 67" sheetId="119" r:id="rId3"/>
    <sheet name="สรุปUnit Cost และ HGR" sheetId="61" r:id="rId4"/>
    <sheet name="ค่ากลางกลุ่ม UnitCost, HGR" sheetId="63" r:id="rId5"/>
    <sheet name="Sheet1" sheetId="120" state="hidden" r:id="rId6"/>
  </sheets>
  <externalReferences>
    <externalReference r:id="rId7"/>
    <externalReference r:id="rId8"/>
  </externalReferences>
  <definedNames>
    <definedName name="_xlnm._FilterDatabase" localSheetId="4" hidden="1">'ค่ากลางกลุ่ม UnitCost, HGR'!$A$4:$K$22</definedName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91029"/>
</workbook>
</file>

<file path=xl/calcChain.xml><?xml version="1.0" encoding="utf-8"?>
<calcChain xmlns="http://schemas.openxmlformats.org/spreadsheetml/2006/main">
  <c r="D22" i="63" l="1"/>
  <c r="A5" i="63"/>
  <c r="B5" i="63"/>
  <c r="A6" i="63"/>
  <c r="B6" i="63"/>
  <c r="A7" i="63"/>
  <c r="B7" i="63"/>
  <c r="A8" i="63"/>
  <c r="B8" i="63"/>
  <c r="A9" i="63"/>
  <c r="B9" i="63"/>
  <c r="A10" i="63"/>
  <c r="B10" i="63"/>
  <c r="A11" i="63"/>
  <c r="B11" i="63"/>
  <c r="A12" i="63"/>
  <c r="B12" i="63"/>
  <c r="A13" i="63"/>
  <c r="B13" i="63"/>
  <c r="A14" i="63"/>
  <c r="B14" i="63"/>
  <c r="A15" i="63"/>
  <c r="B15" i="63"/>
  <c r="A16" i="63"/>
  <c r="B16" i="63"/>
  <c r="A17" i="63"/>
  <c r="B17" i="63"/>
  <c r="A18" i="63"/>
  <c r="B18" i="63"/>
  <c r="A19" i="63"/>
  <c r="B19" i="63"/>
  <c r="A20" i="63"/>
  <c r="B20" i="63"/>
  <c r="A21" i="63"/>
  <c r="B21" i="63"/>
  <c r="C22" i="63"/>
  <c r="E22" i="63"/>
  <c r="F22" i="63"/>
  <c r="G22" i="63" l="1"/>
  <c r="H22" i="63"/>
  <c r="I22" i="63"/>
  <c r="J22" i="63"/>
  <c r="K22" i="63"/>
  <c r="I15" i="119"/>
  <c r="C15" i="119"/>
  <c r="F14" i="118" l="1"/>
  <c r="H14" i="118" s="1"/>
  <c r="G14" i="118" s="1"/>
  <c r="F15" i="118"/>
  <c r="H15" i="118" s="1"/>
  <c r="G15" i="118" s="1"/>
  <c r="F16" i="118"/>
  <c r="H16" i="118" s="1"/>
  <c r="G16" i="118" s="1"/>
  <c r="F17" i="118"/>
  <c r="H17" i="118" s="1"/>
  <c r="G17" i="118" s="1"/>
  <c r="F18" i="118"/>
  <c r="H18" i="118" s="1"/>
  <c r="G18" i="118" s="1"/>
  <c r="F19" i="118"/>
  <c r="H19" i="118" s="1"/>
  <c r="F9" i="118"/>
  <c r="H9" i="118" s="1"/>
  <c r="F10" i="118"/>
  <c r="H10" i="118" s="1"/>
  <c r="F11" i="118"/>
  <c r="H11" i="118" s="1"/>
  <c r="F12" i="118"/>
  <c r="H12" i="118" s="1"/>
  <c r="F13" i="118"/>
  <c r="H13" i="118" s="1"/>
  <c r="D20" i="118"/>
  <c r="C20" i="118"/>
  <c r="E9" i="118"/>
  <c r="E10" i="118"/>
  <c r="E11" i="118"/>
  <c r="E12" i="118"/>
  <c r="E13" i="118"/>
  <c r="E14" i="118"/>
  <c r="E15" i="118"/>
  <c r="E16" i="118"/>
  <c r="E17" i="118"/>
  <c r="E18" i="118"/>
  <c r="E19" i="118"/>
  <c r="F8" i="118"/>
  <c r="E8" i="118"/>
  <c r="I20" i="118"/>
  <c r="F20" i="118" l="1"/>
  <c r="H20" i="118" s="1"/>
  <c r="E20" i="118"/>
  <c r="G11" i="118"/>
  <c r="G9" i="118"/>
  <c r="G12" i="118"/>
  <c r="G13" i="118"/>
  <c r="G19" i="118" l="1"/>
  <c r="G10" i="118"/>
  <c r="H8" i="118"/>
  <c r="G8" i="118" l="1"/>
  <c r="G20" i="118" l="1"/>
  <c r="C15" i="65" l="1"/>
  <c r="I15" i="65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D14" i="119" s="1"/>
  <c r="F14" i="119" s="1"/>
  <c r="S101" i="61"/>
  <c r="T101" i="61"/>
  <c r="D14" i="65"/>
  <c r="H14" i="119" l="1"/>
  <c r="E14" i="119" s="1"/>
  <c r="F14" i="65"/>
  <c r="H14" i="65" s="1"/>
  <c r="G14" i="119" l="1"/>
  <c r="E14" i="65"/>
  <c r="G14" i="65"/>
  <c r="S36" i="61" l="1"/>
  <c r="T26" i="61"/>
  <c r="T18" i="61"/>
  <c r="S66" i="61" l="1"/>
  <c r="T67" i="61"/>
  <c r="T71" i="61"/>
  <c r="T68" i="61"/>
  <c r="T70" i="61"/>
  <c r="T69" i="61"/>
  <c r="S68" i="61"/>
  <c r="S71" i="61"/>
  <c r="T66" i="61"/>
  <c r="S70" i="61"/>
  <c r="T62" i="6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S67" i="61"/>
  <c r="U70" i="61"/>
  <c r="S69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T94" i="61" l="1"/>
  <c r="S100" i="61"/>
  <c r="D13" i="65"/>
  <c r="F13" i="65" s="1"/>
  <c r="U100" i="61"/>
  <c r="D13" i="119" s="1"/>
  <c r="F13" i="119" s="1"/>
  <c r="D12" i="65"/>
  <c r="F12" i="65" s="1"/>
  <c r="U99" i="61"/>
  <c r="D12" i="119" s="1"/>
  <c r="S99" i="61"/>
  <c r="U98" i="61"/>
  <c r="D11" i="119" s="1"/>
  <c r="D11" i="65"/>
  <c r="S98" i="61"/>
  <c r="T97" i="61"/>
  <c r="S97" i="61"/>
  <c r="U97" i="61"/>
  <c r="D10" i="119" s="1"/>
  <c r="D10" i="65"/>
  <c r="D9" i="65"/>
  <c r="U96" i="61"/>
  <c r="D9" i="119" s="1"/>
  <c r="F9" i="119" s="1"/>
  <c r="S96" i="61"/>
  <c r="D8" i="65"/>
  <c r="U94" i="61"/>
  <c r="U95" i="61"/>
  <c r="D8" i="119" s="1"/>
  <c r="U93" i="61"/>
  <c r="S95" i="61"/>
  <c r="S94" i="61"/>
  <c r="H9" i="119" l="1"/>
  <c r="E9" i="119" s="1"/>
  <c r="F10" i="119"/>
  <c r="F11" i="119"/>
  <c r="H11" i="119" s="1"/>
  <c r="G11" i="119" s="1"/>
  <c r="F8" i="119"/>
  <c r="H13" i="65"/>
  <c r="E13" i="65" s="1"/>
  <c r="H13" i="119"/>
  <c r="E13" i="119" s="1"/>
  <c r="H12" i="65"/>
  <c r="E12" i="65" s="1"/>
  <c r="F12" i="119"/>
  <c r="F11" i="65"/>
  <c r="H11" i="65" s="1"/>
  <c r="E11" i="65" s="1"/>
  <c r="F10" i="65"/>
  <c r="H10" i="65" s="1"/>
  <c r="E10" i="65" s="1"/>
  <c r="F9" i="65"/>
  <c r="H9" i="65" s="1"/>
  <c r="E9" i="65" s="1"/>
  <c r="F8" i="65"/>
  <c r="H8" i="65" s="1"/>
  <c r="E8" i="65" s="1"/>
  <c r="G9" i="119" l="1"/>
  <c r="E11" i="119"/>
  <c r="H8" i="119"/>
  <c r="E8" i="119" s="1"/>
  <c r="H10" i="119"/>
  <c r="E10" i="119" s="1"/>
  <c r="G13" i="65"/>
  <c r="G12" i="65"/>
  <c r="G13" i="119"/>
  <c r="F15" i="119"/>
  <c r="D15" i="119" s="1"/>
  <c r="H12" i="119"/>
  <c r="E12" i="119" s="1"/>
  <c r="G11" i="65"/>
  <c r="G10" i="65"/>
  <c r="G9" i="65"/>
  <c r="F15" i="65"/>
  <c r="D15" i="65" s="1"/>
  <c r="G8" i="65"/>
  <c r="G10" i="119" l="1"/>
  <c r="G8" i="119"/>
  <c r="G12" i="119"/>
  <c r="H15" i="119"/>
  <c r="G15" i="119" s="1"/>
  <c r="H15" i="65"/>
  <c r="G15" i="65" s="1"/>
  <c r="E15" i="119" l="1"/>
  <c r="E15" i="65"/>
</calcChain>
</file>

<file path=xl/sharedStrings.xml><?xml version="1.0" encoding="utf-8"?>
<sst xmlns="http://schemas.openxmlformats.org/spreadsheetml/2006/main" count="819" uniqueCount="317">
  <si>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</si>
  <si>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</si>
  <si>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</si>
  <si>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</si>
  <si>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</si>
  <si>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</si>
  <si>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</si>
  <si>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</si>
  <si>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</si>
  <si>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</si>
  <si>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</si>
  <si>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</si>
  <si>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</si>
  <si>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</si>
  <si>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</si>
  <si>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</si>
  <si>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</si>
  <si>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</si>
  <si>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</si>
  <si>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</si>
  <si>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</si>
  <si>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</si>
  <si>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</si>
  <si>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</si>
  <si>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</si>
  <si>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</si>
  <si>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</si>
  <si>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</si>
  <si>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</si>
  <si>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</si>
  <si>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</si>
  <si>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</si>
  <si>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</si>
  <si>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</si>
  <si>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</si>
  <si>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</si>
  <si>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</si>
  <si>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</si>
  <si>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</si>
  <si>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</si>
  <si>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</si>
  <si>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</si>
  <si>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</si>
  <si>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</si>
  <si>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</si>
  <si>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</si>
  <si>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</si>
  <si>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</si>
  <si>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</si>
  <si>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</si>
  <si>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</si>
  <si>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</si>
  <si>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</si>
  <si>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</si>
  <si>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</si>
  <si>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</si>
  <si>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</si>
  <si>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</si>
  <si>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</si>
  <si>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</si>
  <si>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</si>
  <si>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</si>
  <si>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</si>
  <si>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</si>
  <si>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</si>
  <si>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</si>
  <si>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</si>
  <si>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</si>
  <si>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</si>
  <si>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</si>
  <si>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</si>
  <si>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</si>
  <si>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</si>
  <si>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</si>
  <si>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</si>
  <si>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</si>
  <si>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</si>
  <si>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</si>
  <si>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</si>
  <si>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</si>
  <si>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</si>
  <si>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</si>
  <si>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</si>
  <si>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</si>
  <si>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</si>
  <si>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</si>
  <si>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</si>
  <si>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</si>
  <si>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</si>
  <si>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</si>
  <si>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</si>
  <si>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</si>
  <si>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</si>
  <si>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</si>
  <si>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</si>
  <si>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</si>
  <si>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</si>
  <si>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</si>
  <si>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</si>
  <si>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</si>
  <si>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</si>
  <si>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</si>
  <si>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</si>
  <si>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</si>
  <si>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รพ.นาวัง เฉลิมพระเกียรติ 80 พรรษา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</si>
  <si>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</si>
  <si>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</si>
  <si>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</si>
  <si>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</si>
  <si>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</si>
  <si>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</si>
  <si>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</si>
  <si>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</si>
  <si>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</si>
  <si>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</si>
  <si>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</si>
  <si>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</si>
  <si>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</si>
  <si>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</si>
  <si>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</si>
  <si>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</si>
  <si>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</si>
  <si>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</si>
  <si>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</si>
  <si>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</si>
  <si>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</si>
  <si>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</si>
  <si>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</si>
  <si>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</si>
  <si>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</si>
  <si>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</si>
  <si>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</si>
  <si>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</si>
  <si>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</si>
  <si>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</si>
  <si>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</si>
  <si>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</si>
  <si>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</si>
  <si>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</si>
  <si>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รพร.ด่านซ้าย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</si>
  <si>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</si>
  <si>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</si>
  <si>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</si>
  <si>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</si>
  <si>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</si>
  <si>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</si>
  <si>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</si>
  <si>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รพร.ท่าบ่อ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</si>
  <si>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</si>
  <si>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</si>
  <si>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</si>
  <si>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</si>
  <si>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</si>
  <si>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</si>
  <si>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</si>
  <si>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</si>
  <si>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</si>
  <si>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</si>
  <si>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</si>
  <si>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</si>
  <si>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</si>
  <si>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</si>
  <si>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รพ.บ้านม่วง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</si>
  <si>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</si>
  <si>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</si>
  <si>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</si>
  <si>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</si>
  <si>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</si>
  <si>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</si>
  <si>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รพร.สว่างแดนดิน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</si>
  <si>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</si>
  <si>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</si>
  <si>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</si>
  <si>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</si>
  <si>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</si>
  <si>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</si>
  <si>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</si>
  <si>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</si>
  <si>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</si>
  <si>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</si>
  <si>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</si>
  <si>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</si>
  <si>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รพร.ธาตุพนม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</si>
  <si>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</si>
  <si>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</si>
  <si>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</si>
  <si>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</si>
  <si>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</si>
  <si>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</si>
  <si>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</si>
  <si>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</si>
  <si>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</si>
  <si>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</si>
  <si>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</si>
  <si>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</si>
  <si>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</si>
  <si>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</si>
  <si>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</si>
  <si>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</si>
  <si>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</si>
  <si>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</si>
  <si>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</si>
  <si>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</si>
  <si>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</si>
  <si>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</si>
  <si>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</si>
  <si>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</si>
  <si>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</si>
  <si>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</si>
  <si>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</si>
  <si>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</si>
  <si>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</si>
  <si>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</si>
  <si>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</si>
  <si>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</si>
  <si>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</si>
  <si>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</si>
  <si>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</si>
  <si>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</si>
  <si>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</si>
  <si>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</si>
  <si>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</si>
  <si>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</si>
  <si>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</si>
  <si>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</si>
  <si>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</si>
  <si>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</si>
  <si>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</si>
  <si>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</si>
  <si>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</si>
  <si>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</si>
  <si>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</si>
  <si>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</si>
  <si>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</si>
  <si>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</si>
  <si>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</si>
  <si>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</si>
  <si>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</si>
  <si>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</si>
  <si>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</si>
  <si>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</si>
  <si>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</si>
  <si>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</si>
  <si>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</si>
  <si>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</si>
  <si>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</si>
  <si>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</si>
  <si>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</si>
  <si>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</si>
  <si>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</si>
  <si>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</si>
  <si>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</si>
  <si>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 xml:space="preserve">ปลาปาก , นาทม </t>
  </si>
  <si>
    <t>ไตรมาส 1 / 2567</t>
  </si>
  <si>
    <t>หมายเหตุ ค่ากลางกลุ่ม เทียบค่ากลางจาก ไตรมาสที่ 1/2567</t>
  </si>
  <si>
    <t xml:space="preserve">หมายเหตุ ค่ากลางกลุ่ม เทียบค่ากลางจาก ไตรมาสที่ 1/2567 </t>
  </si>
  <si>
    <t>ค่ากลางกลุ่ม Unit Cost ไตรมาสที่ 1/2567  ข้อมูลจาก กองเศรษฐกิจสุขภาพ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</si>
  <si>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</si>
  <si>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</si>
  <si>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</si>
  <si>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</si>
  <si>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</si>
  <si>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</si>
  <si>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</si>
  <si>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</si>
  <si>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</si>
  <si>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</si>
  <si>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</si>
  <si>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</si>
  <si>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</si>
  <si>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</si>
  <si>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</si>
  <si>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</si>
  <si>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</si>
  <si>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</si>
  <si>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</si>
  <si>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</si>
  <si>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</si>
  <si>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</si>
  <si>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</si>
  <si>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</si>
  <si>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</si>
  <si>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</si>
  <si>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</si>
  <si>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</si>
  <si>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</si>
  <si>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</si>
  <si>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</si>
  <si>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</si>
  <si>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</si>
  <si>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</si>
  <si>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</si>
  <si>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</si>
  <si>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</si>
  <si>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</si>
  <si>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</si>
  <si>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</si>
  <si>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</si>
  <si>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</si>
  <si>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</si>
  <si>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</si>
  <si>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</si>
  <si>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</si>
  <si>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</si>
  <si>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</si>
  <si>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</si>
  <si>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</si>
  <si>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</si>
  <si>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</si>
  <si>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</si>
  <si>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</si>
  <si>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โนนสัง , สุวรรณคูหา , นาวัง</t>
  </si>
  <si>
    <t xml:space="preserve">เดือน กุมภาพันธ์ 2567 </t>
  </si>
  <si>
    <r>
      <t xml:space="preserve">ผลการคำนวนต้นทุนผุ้ป่วยนอกต่อครั้ง และ ต้นทุนผุ้ป่วยใน ต่อ AdjRW ยอดสะสม ตั้งแต่เดือน </t>
    </r>
    <r>
      <rPr>
        <b/>
        <sz val="14"/>
        <color rgb="FFFF0000"/>
        <rFont val="TH SarabunPSK"/>
        <family val="2"/>
      </rPr>
      <t xml:space="preserve"> 2565 - ปัจจุบัน ณ  ข้อมูล 18 มีนาคม 67</t>
    </r>
  </si>
  <si>
    <t xml:space="preserve">บึงกาฬ , พรเจริญ , เซกา  </t>
  </si>
  <si>
    <t xml:space="preserve">นาแห้ว </t>
  </si>
  <si>
    <t>นิคมน้ำอูน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</si>
</sst>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###0;###0"/>
    <numFmt numFmtId="190" formatCode="###0.00;###0.00"/>
    <numFmt numFmtId="191" formatCode="#,##0.00;#,##0.00"/>
  </numFmts>
  <fonts count="4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</font>
    <font>
      <b/>
      <sz val="11"/>
      <name val="TH Sarabun New"/>
      <family val="2"/>
    </font>
    <font>
      <b/>
      <sz val="11"/>
      <color rgb="FF000000"/>
      <name val="TH Sarabun New"/>
      <family val="2"/>
    </font>
  </fonts>
  <fills count="4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1" fillId="13" borderId="14" applyNumberFormat="0" applyAlignment="0" applyProtection="0"/>
    <xf numFmtId="0" fontId="22" fillId="14" borderId="15" applyNumberFormat="0" applyAlignment="0" applyProtection="0"/>
    <xf numFmtId="0" fontId="23" fillId="14" borderId="14" applyNumberFormat="0" applyAlignment="0" applyProtection="0"/>
    <xf numFmtId="0" fontId="24" fillId="0" borderId="16" applyNumberFormat="0" applyFill="0" applyAlignment="0" applyProtection="0"/>
    <xf numFmtId="0" fontId="25" fillId="15" borderId="17" applyNumberFormat="0" applyAlignment="0" applyProtection="0"/>
    <xf numFmtId="0" fontId="26" fillId="0" borderId="0" applyNumberFormat="0" applyFill="0" applyBorder="0" applyAlignment="0" applyProtection="0"/>
    <xf numFmtId="0" fontId="3" fillId="16" borderId="18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9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9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</cellStyleXfs>
  <cellXfs count="187">
    <xf numFmtId="0" fontId="0" fillId="0" borderId="0" xfId="0"/>
    <xf numFmtId="0" fontId="6" fillId="0" borderId="0" xfId="0" applyFont="1"/>
    <xf numFmtId="0" fontId="8" fillId="0" borderId="0" xfId="0" applyFont="1"/>
    <xf numFmtId="0" fontId="6" fillId="7" borderId="1" xfId="8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0" fillId="0" borderId="0" xfId="0" applyFont="1"/>
    <xf numFmtId="43" fontId="6" fillId="0" borderId="1" xfId="7" applyFont="1" applyBorder="1"/>
    <xf numFmtId="0" fontId="1" fillId="0" borderId="1" xfId="0" applyFont="1" applyBorder="1"/>
    <xf numFmtId="0" fontId="13" fillId="0" borderId="0" xfId="0" applyFont="1"/>
    <xf numFmtId="0" fontId="6" fillId="4" borderId="1" xfId="8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9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3" xfId="0" applyFont="1" applyBorder="1"/>
    <xf numFmtId="0" fontId="10" fillId="0" borderId="0" xfId="0" applyFont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7" fillId="2" borderId="1" xfId="7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 wrapText="1"/>
    </xf>
    <xf numFmtId="187" fontId="7" fillId="4" borderId="1" xfId="7" applyNumberFormat="1" applyFont="1" applyFill="1" applyBorder="1" applyAlignment="1">
      <alignment horizontal="center"/>
    </xf>
    <xf numFmtId="187" fontId="7" fillId="2" borderId="1" xfId="7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0" fontId="7" fillId="0" borderId="1" xfId="0" applyFont="1" applyBorder="1"/>
    <xf numFmtId="188" fontId="7" fillId="0" borderId="1" xfId="7" applyNumberFormat="1" applyFont="1" applyBorder="1" applyAlignment="1"/>
    <xf numFmtId="2" fontId="7" fillId="0" borderId="1" xfId="0" applyNumberFormat="1" applyFont="1" applyBorder="1"/>
    <xf numFmtId="187" fontId="7" fillId="0" borderId="1" xfId="7" applyNumberFormat="1" applyFont="1" applyBorder="1" applyAlignment="1"/>
    <xf numFmtId="187" fontId="31" fillId="4" borderId="1" xfId="2" applyNumberFormat="1" applyFont="1" applyFill="1" applyBorder="1"/>
    <xf numFmtId="187" fontId="31" fillId="2" borderId="1" xfId="2" applyNumberFormat="1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4" fontId="6" fillId="0" borderId="1" xfId="7" applyNumberFormat="1" applyFont="1" applyBorder="1"/>
    <xf numFmtId="43" fontId="6" fillId="0" borderId="1" xfId="7" applyFont="1" applyBorder="1" applyAlignment="1">
      <alignment horizontal="right"/>
    </xf>
    <xf numFmtId="4" fontId="6" fillId="3" borderId="1" xfId="7" applyNumberFormat="1" applyFont="1" applyFill="1" applyBorder="1"/>
    <xf numFmtId="4" fontId="6" fillId="0" borderId="1" xfId="7" applyNumberFormat="1" applyFont="1" applyBorder="1" applyAlignment="1">
      <alignment horizontal="right"/>
    </xf>
    <xf numFmtId="43" fontId="6" fillId="3" borderId="1" xfId="7" applyFont="1" applyFill="1" applyBorder="1"/>
    <xf numFmtId="4" fontId="6" fillId="0" borderId="5" xfId="7" applyNumberFormat="1" applyFont="1" applyFill="1" applyBorder="1"/>
    <xf numFmtId="4" fontId="9" fillId="7" borderId="1" xfId="7" applyNumberFormat="1" applyFont="1" applyFill="1" applyBorder="1"/>
    <xf numFmtId="43" fontId="9" fillId="7" borderId="1" xfId="8" applyNumberFormat="1" applyFont="1" applyFill="1" applyBorder="1" applyAlignment="1">
      <alignment horizontal="center"/>
    </xf>
    <xf numFmtId="43" fontId="9" fillId="7" borderId="1" xfId="7" applyFont="1" applyFill="1" applyBorder="1" applyAlignment="1">
      <alignment horizontal="center"/>
    </xf>
    <xf numFmtId="2" fontId="13" fillId="0" borderId="0" xfId="0" applyNumberFormat="1" applyFont="1"/>
    <xf numFmtId="0" fontId="35" fillId="0" borderId="20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6" fillId="0" borderId="1" xfId="8" applyNumberFormat="1" applyFont="1" applyBorder="1" applyAlignment="1">
      <alignment horizontal="center"/>
    </xf>
    <xf numFmtId="1" fontId="6" fillId="0" borderId="1" xfId="8" applyNumberFormat="1" applyFont="1" applyBorder="1"/>
    <xf numFmtId="1" fontId="6" fillId="0" borderId="1" xfId="8" applyNumberFormat="1" applyFont="1" applyBorder="1" applyAlignment="1">
      <alignment horizontal="center" vertical="center" wrapText="1"/>
    </xf>
    <xf numFmtId="1" fontId="6" fillId="3" borderId="1" xfId="8" applyNumberFormat="1" applyFont="1" applyFill="1" applyBorder="1" applyAlignment="1">
      <alignment horizontal="center" vertical="center" wrapText="1"/>
    </xf>
    <xf numFmtId="1" fontId="6" fillId="3" borderId="1" xfId="8" applyNumberFormat="1" applyFont="1" applyFill="1" applyBorder="1" applyAlignment="1">
      <alignment horizontal="center"/>
    </xf>
    <xf numFmtId="1" fontId="6" fillId="3" borderId="1" xfId="8" applyNumberFormat="1" applyFont="1" applyFill="1" applyBorder="1"/>
    <xf numFmtId="1" fontId="6" fillId="0" borderId="1" xfId="0" applyNumberFormat="1" applyFont="1" applyBorder="1"/>
    <xf numFmtId="1" fontId="6" fillId="0" borderId="0" xfId="0" applyNumberFormat="1" applyFont="1"/>
    <xf numFmtId="1" fontId="9" fillId="7" borderId="4" xfId="8" applyNumberFormat="1" applyFont="1" applyFill="1" applyBorder="1"/>
    <xf numFmtId="1" fontId="9" fillId="7" borderId="6" xfId="8" applyNumberFormat="1" applyFont="1" applyFill="1" applyBorder="1"/>
    <xf numFmtId="1" fontId="9" fillId="7" borderId="1" xfId="8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188" fontId="7" fillId="3" borderId="1" xfId="7" applyNumberFormat="1" applyFont="1" applyFill="1" applyBorder="1" applyAlignment="1"/>
    <xf numFmtId="0" fontId="11" fillId="0" borderId="1" xfId="0" applyFont="1" applyBorder="1"/>
    <xf numFmtId="0" fontId="11" fillId="3" borderId="1" xfId="0" applyFont="1" applyFill="1" applyBorder="1"/>
    <xf numFmtId="0" fontId="6" fillId="0" borderId="1" xfId="0" applyFont="1" applyBorder="1"/>
    <xf numFmtId="189" fontId="38" fillId="0" borderId="20" xfId="0" applyNumberFormat="1" applyFont="1" applyBorder="1" applyAlignment="1">
      <alignment horizontal="center" vertical="top" wrapText="1"/>
    </xf>
    <xf numFmtId="0" fontId="0" fillId="0" borderId="24" xfId="0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36" fillId="45" borderId="20" xfId="0" applyFont="1" applyFill="1" applyBorder="1" applyAlignment="1">
      <alignment horizontal="center" vertical="top" wrapText="1"/>
    </xf>
    <xf numFmtId="189" fontId="42" fillId="44" borderId="20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1" fillId="46" borderId="1" xfId="0" applyFont="1" applyFill="1" applyBorder="1"/>
    <xf numFmtId="0" fontId="35" fillId="46" borderId="20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1" fillId="46" borderId="1" xfId="0" applyFont="1" applyFill="1" applyBorder="1" applyAlignment="1">
      <alignment horizontal="center"/>
    </xf>
    <xf numFmtId="2" fontId="11" fillId="46" borderId="1" xfId="0" applyNumberFormat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9" borderId="1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/>
    </xf>
    <xf numFmtId="0" fontId="11" fillId="41" borderId="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30" fillId="7" borderId="9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31" fillId="7" borderId="9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0" fillId="8" borderId="9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31" fillId="8" borderId="9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7" borderId="4" xfId="8" applyFont="1" applyFill="1" applyBorder="1" applyAlignment="1">
      <alignment horizontal="center" vertical="center" wrapText="1"/>
    </xf>
    <xf numFmtId="0" fontId="6" fillId="7" borderId="10" xfId="8" applyFont="1" applyFill="1" applyBorder="1" applyAlignment="1">
      <alignment horizontal="center" vertical="center" wrapText="1"/>
    </xf>
    <xf numFmtId="0" fontId="6" fillId="7" borderId="6" xfId="8" applyFont="1" applyFill="1" applyBorder="1" applyAlignment="1">
      <alignment horizontal="center" vertical="center" wrapText="1"/>
    </xf>
    <xf numFmtId="0" fontId="6" fillId="7" borderId="9" xfId="8" applyFont="1" applyFill="1" applyBorder="1" applyAlignment="1">
      <alignment horizontal="center" vertical="center" wrapText="1"/>
    </xf>
    <xf numFmtId="0" fontId="6" fillId="7" borderId="2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191" fontId="38" fillId="0" borderId="22" xfId="0" applyNumberFormat="1" applyFont="1" applyBorder="1" applyAlignment="1">
      <alignment horizontal="left" vertical="top" wrapText="1"/>
    </xf>
    <xf numFmtId="191" fontId="38" fillId="0" borderId="23" xfId="0" applyNumberFormat="1" applyFont="1" applyBorder="1" applyAlignment="1">
      <alignment horizontal="left" vertical="top" wrapText="1"/>
    </xf>
    <xf numFmtId="191" fontId="38" fillId="0" borderId="21" xfId="0" applyNumberFormat="1" applyFont="1" applyBorder="1" applyAlignment="1">
      <alignment horizontal="left" vertical="top" wrapText="1"/>
    </xf>
    <xf numFmtId="189" fontId="38" fillId="0" borderId="21" xfId="0" applyNumberFormat="1" applyFont="1" applyBorder="1" applyAlignment="1">
      <alignment horizontal="center" vertical="top" wrapText="1"/>
    </xf>
    <xf numFmtId="189" fontId="38" fillId="0" borderId="22" xfId="0" applyNumberFormat="1" applyFont="1" applyBorder="1" applyAlignment="1">
      <alignment horizontal="center" vertical="top" wrapText="1"/>
    </xf>
    <xf numFmtId="189" fontId="38" fillId="0" borderId="23" xfId="0" applyNumberFormat="1" applyFont="1" applyBorder="1" applyAlignment="1">
      <alignment horizontal="center" vertical="top" wrapText="1"/>
    </xf>
    <xf numFmtId="189" fontId="42" fillId="44" borderId="21" xfId="0" applyNumberFormat="1" applyFont="1" applyFill="1" applyBorder="1" applyAlignment="1">
      <alignment horizontal="center" vertical="top" wrapText="1"/>
    </xf>
    <xf numFmtId="189" fontId="42" fillId="44" borderId="22" xfId="0" applyNumberFormat="1" applyFont="1" applyFill="1" applyBorder="1" applyAlignment="1">
      <alignment horizontal="center" vertical="top" wrapText="1"/>
    </xf>
    <xf numFmtId="189" fontId="42" fillId="44" borderId="23" xfId="0" applyNumberFormat="1" applyFont="1" applyFill="1" applyBorder="1" applyAlignment="1">
      <alignment horizontal="center" vertical="top" wrapText="1"/>
    </xf>
    <xf numFmtId="191" fontId="42" fillId="44" borderId="21" xfId="0" applyNumberFormat="1" applyFont="1" applyFill="1" applyBorder="1" applyAlignment="1">
      <alignment horizontal="left" vertical="top" wrapText="1"/>
    </xf>
    <xf numFmtId="191" fontId="42" fillId="44" borderId="22" xfId="0" applyNumberFormat="1" applyFont="1" applyFill="1" applyBorder="1" applyAlignment="1">
      <alignment horizontal="left" vertical="top" wrapText="1"/>
    </xf>
    <xf numFmtId="191" fontId="42" fillId="44" borderId="23" xfId="0" applyNumberFormat="1" applyFont="1" applyFill="1" applyBorder="1" applyAlignment="1">
      <alignment horizontal="left" vertical="top" wrapText="1"/>
    </xf>
    <xf numFmtId="190" fontId="38" fillId="0" borderId="21" xfId="0" applyNumberFormat="1" applyFont="1" applyBorder="1" applyAlignment="1">
      <alignment horizontal="left" vertical="top" wrapText="1"/>
    </xf>
    <xf numFmtId="190" fontId="38" fillId="0" borderId="22" xfId="0" applyNumberFormat="1" applyFont="1" applyBorder="1" applyAlignment="1">
      <alignment horizontal="left" vertical="top" wrapText="1"/>
    </xf>
    <xf numFmtId="190" fontId="38" fillId="0" borderId="23" xfId="0" applyNumberFormat="1" applyFont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22" xfId="0" applyFill="1" applyBorder="1" applyAlignment="1">
      <alignment horizontal="left" vertical="top" wrapText="1"/>
    </xf>
    <xf numFmtId="0" fontId="0" fillId="44" borderId="23" xfId="0" applyFill="1" applyBorder="1" applyAlignment="1">
      <alignment horizontal="left" vertical="top" wrapText="1"/>
    </xf>
    <xf numFmtId="0" fontId="40" fillId="44" borderId="22" xfId="0" applyFont="1" applyFill="1" applyBorder="1" applyAlignment="1">
      <alignment horizontal="left" vertical="top" wrapText="1"/>
    </xf>
    <xf numFmtId="0" fontId="40" fillId="44" borderId="23" xfId="0" applyFont="1" applyFill="1" applyBorder="1" applyAlignment="1">
      <alignment horizontal="left" vertical="top" wrapText="1"/>
    </xf>
    <xf numFmtId="190" fontId="42" fillId="44" borderId="21" xfId="0" applyNumberFormat="1" applyFont="1" applyFill="1" applyBorder="1" applyAlignment="1">
      <alignment horizontal="left" vertical="top" wrapText="1"/>
    </xf>
    <xf numFmtId="190" fontId="42" fillId="44" borderId="22" xfId="0" applyNumberFormat="1" applyFont="1" applyFill="1" applyBorder="1" applyAlignment="1">
      <alignment horizontal="left" vertical="top" wrapText="1"/>
    </xf>
    <xf numFmtId="190" fontId="42" fillId="44" borderId="23" xfId="0" applyNumberFormat="1" applyFont="1" applyFill="1" applyBorder="1" applyAlignment="1">
      <alignment horizontal="left" vertical="top" wrapText="1"/>
    </xf>
    <xf numFmtId="0" fontId="36" fillId="0" borderId="21" xfId="0" applyFont="1" applyBorder="1" applyAlignment="1">
      <alignment horizontal="left" vertical="top" wrapText="1"/>
    </xf>
    <xf numFmtId="0" fontId="36" fillId="0" borderId="22" xfId="0" applyFont="1" applyBorder="1" applyAlignment="1">
      <alignment horizontal="left" vertical="top" wrapText="1"/>
    </xf>
    <xf numFmtId="0" fontId="36" fillId="0" borderId="23" xfId="0" applyFont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36" fillId="44" borderId="21" xfId="0" applyFont="1" applyFill="1" applyBorder="1" applyAlignment="1">
      <alignment horizontal="center" vertical="top" wrapText="1"/>
    </xf>
    <xf numFmtId="0" fontId="36" fillId="44" borderId="22" xfId="0" applyFont="1" applyFill="1" applyBorder="1" applyAlignment="1">
      <alignment horizontal="center" vertical="top" wrapText="1"/>
    </xf>
    <xf numFmtId="0" fontId="36" fillId="44" borderId="23" xfId="0" applyFont="1" applyFill="1" applyBorder="1" applyAlignment="1">
      <alignment horizontal="center" vertical="top" wrapText="1"/>
    </xf>
    <xf numFmtId="189" fontId="38" fillId="0" borderId="21" xfId="0" applyNumberFormat="1" applyFont="1" applyBorder="1" applyAlignment="1">
      <alignment horizontal="left" vertical="top" wrapText="1"/>
    </xf>
    <xf numFmtId="189" fontId="38" fillId="0" borderId="22" xfId="0" applyNumberFormat="1" applyFont="1" applyBorder="1" applyAlignment="1">
      <alignment horizontal="left" vertical="top" wrapText="1"/>
    </xf>
    <xf numFmtId="189" fontId="38" fillId="0" borderId="23" xfId="0" applyNumberFormat="1" applyFont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0" fillId="45" borderId="22" xfId="0" applyFill="1" applyBorder="1" applyAlignment="1">
      <alignment horizontal="left" vertical="top" wrapText="1"/>
    </xf>
    <xf numFmtId="0" fontId="0" fillId="45" borderId="23" xfId="0" applyFill="1" applyBorder="1" applyAlignment="1">
      <alignment horizontal="left" vertical="top" wrapText="1"/>
    </xf>
    <xf numFmtId="0" fontId="36" fillId="44" borderId="21" xfId="0" applyFont="1" applyFill="1" applyBorder="1" applyAlignment="1">
      <alignment horizontal="left" vertical="top" wrapText="1"/>
    </xf>
    <xf numFmtId="0" fontId="36" fillId="44" borderId="22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0" fillId="43" borderId="22" xfId="0" applyFill="1" applyBorder="1" applyAlignment="1">
      <alignment horizontal="left" vertical="top" wrapText="1"/>
    </xf>
    <xf numFmtId="0" fontId="40" fillId="43" borderId="22" xfId="0" applyFont="1" applyFill="1" applyBorder="1" applyAlignment="1">
      <alignment horizontal="left" vertical="top" wrapText="1"/>
    </xf>
    <xf numFmtId="0" fontId="0" fillId="43" borderId="23" xfId="0" applyFill="1" applyBorder="1" applyAlignment="1">
      <alignment horizontal="left" vertical="top" wrapText="1"/>
    </xf>
    <xf numFmtId="0" fontId="40" fillId="44" borderId="21" xfId="0" applyFont="1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0" fillId="42" borderId="22" xfId="0" applyFill="1" applyBorder="1" applyAlignment="1">
      <alignment horizontal="left" vertical="top" wrapText="1"/>
    </xf>
    <xf numFmtId="0" fontId="0" fillId="42" borderId="23" xfId="0" applyFill="1" applyBorder="1" applyAlignment="1">
      <alignment horizontal="left" vertical="top" wrapText="1"/>
    </xf>
    <xf numFmtId="0" fontId="40" fillId="42" borderId="21" xfId="0" applyFont="1" applyFill="1" applyBorder="1" applyAlignment="1">
      <alignment horizontal="left" vertical="top" wrapText="1"/>
    </xf>
    <xf numFmtId="0" fontId="40" fillId="42" borderId="22" xfId="0" applyFont="1" applyFill="1" applyBorder="1" applyAlignment="1">
      <alignment horizontal="left" vertical="top" wrapText="1"/>
    </xf>
    <xf numFmtId="0" fontId="40" fillId="42" borderId="23" xfId="0" applyFont="1" applyFill="1" applyBorder="1" applyAlignment="1">
      <alignment horizontal="left" vertical="top" wrapText="1"/>
    </xf>
    <xf numFmtId="0" fontId="40" fillId="43" borderId="21" xfId="0" applyFont="1" applyFill="1" applyBorder="1" applyAlignment="1">
      <alignment horizontal="left" vertical="top" wrapText="1"/>
    </xf>
    <xf numFmtId="0" fontId="40" fillId="43" borderId="23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center" vertical="top" wrapText="1"/>
    </xf>
    <xf numFmtId="0" fontId="0" fillId="43" borderId="22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 xr:uid="{00000000-0005-0000-0000-00001C000000}"/>
    <cellStyle name="Comma 2 2" xfId="9" xr:uid="{00000000-0005-0000-0000-00001D000000}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 xr:uid="{00000000-0005-0000-0000-000028000000}"/>
    <cellStyle name="Normal 2 2" xfId="10" xr:uid="{00000000-0005-0000-0000-000029000000}"/>
    <cellStyle name="Normal 4" xfId="3" xr:uid="{00000000-0005-0000-0000-00002A000000}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 xr:uid="{00000000-0005-0000-0000-000030000000}"/>
    <cellStyle name="เครื่องหมายจุลภาค 2 2" xfId="11" xr:uid="{00000000-0005-0000-0000-000031000000}"/>
    <cellStyle name="เครื่องหมายจุลภาค 2 2 2" xfId="60" xr:uid="{00000000-0005-0000-0000-000032000000}"/>
    <cellStyle name="เครื่องหมายจุลภาค 2 3" xfId="59" xr:uid="{00000000-0005-0000-0000-000033000000}"/>
    <cellStyle name="เครื่องหมายจุลภาค 3" xfId="5" xr:uid="{00000000-0005-0000-0000-000034000000}"/>
    <cellStyle name="เครื่องหมายจุลภาค 3 2" xfId="12" xr:uid="{00000000-0005-0000-0000-000035000000}"/>
    <cellStyle name="เครื่องหมายจุลภาค 3 2 2" xfId="62" xr:uid="{00000000-0005-0000-0000-000036000000}"/>
    <cellStyle name="เครื่องหมายจุลภาค 3 3" xfId="61" xr:uid="{00000000-0005-0000-0000-000037000000}"/>
    <cellStyle name="เครื่องหมายจุลภาค 3 4" xfId="58" xr:uid="{00000000-0005-0000-0000-000038000000}"/>
    <cellStyle name="เครื่องหมายจุลภาค 4" xfId="6" xr:uid="{00000000-0005-0000-0000-000039000000}"/>
    <cellStyle name="เครื่องหมายจุลภาค 4 2" xfId="13" xr:uid="{00000000-0005-0000-0000-00003A000000}"/>
    <cellStyle name="จุลภาค 2" xfId="14" xr:uid="{00000000-0005-0000-0000-00003B000000}"/>
    <cellStyle name="จุลภาค 3" xfId="57" xr:uid="{00000000-0005-0000-0000-00003C000000}"/>
    <cellStyle name="ปกติ 2" xfId="8" xr:uid="{00000000-0005-0000-0000-00003D000000}"/>
    <cellStyle name="ปกติ 2 2" xfId="63" xr:uid="{00000000-0005-0000-0000-00003E000000}"/>
    <cellStyle name="ปกติ 2 2 2" xfId="64" xr:uid="{00000000-0005-0000-0000-00003F000000}"/>
    <cellStyle name="ปกติ 5" xfId="56" xr:uid="{00000000-0005-0000-0000-000040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D-Dell\Desktop\&#3586;&#3657;&#3629;&#3617;&#3641;&#3621;%20Unit%20cost\&#3586;&#3657;&#3629;&#3617;&#3641;&#3621;%20&#3652;&#3605;&#3619;&#3617;&#3634;&#3626;%204-66\4&#3585;&#3634;&#3619;&#3611;&#3619;&#3632;&#3648;&#3617;&#3636;&#3609;%20Quickmethod2566Q4_26102566_Edit.xlsx" TargetMode="External"/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เขต 8"/>
      <sheetName val="Table 3"/>
      <sheetName val="Table 4"/>
    </sheetNames>
    <sheetDataSet>
      <sheetData sheetId="0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12">
          <cell r="A12">
            <v>9</v>
          </cell>
          <cell r="B12">
            <v>9</v>
          </cell>
        </row>
        <row r="13">
          <cell r="A13">
            <v>10</v>
          </cell>
          <cell r="B13">
            <v>10</v>
          </cell>
        </row>
        <row r="14">
          <cell r="A14">
            <v>12</v>
          </cell>
          <cell r="B14">
            <v>12</v>
          </cell>
        </row>
        <row r="15">
          <cell r="A15">
            <v>13</v>
          </cell>
          <cell r="B15">
            <v>13</v>
          </cell>
        </row>
        <row r="16">
          <cell r="A16">
            <v>14</v>
          </cell>
          <cell r="B16">
            <v>14</v>
          </cell>
        </row>
        <row r="17">
          <cell r="A17">
            <v>15</v>
          </cell>
          <cell r="B17">
            <v>15</v>
          </cell>
        </row>
        <row r="18">
          <cell r="A18">
            <v>16</v>
          </cell>
          <cell r="B18">
            <v>16</v>
          </cell>
        </row>
        <row r="19">
          <cell r="A19">
            <v>17</v>
          </cell>
          <cell r="B19">
            <v>17</v>
          </cell>
        </row>
        <row r="20">
          <cell r="A20">
            <v>18</v>
          </cell>
          <cell r="B20">
            <v>18</v>
          </cell>
        </row>
        <row r="21">
          <cell r="A21">
            <v>19</v>
          </cell>
          <cell r="B21">
            <v>19</v>
          </cell>
        </row>
        <row r="22">
          <cell r="A22">
            <v>20</v>
          </cell>
          <cell r="B22">
            <v>20</v>
          </cell>
        </row>
        <row r="23">
          <cell r="C23" t="str">
            <v>รวม</v>
          </cell>
          <cell r="E23">
            <v>466.72</v>
          </cell>
          <cell r="F23">
            <v>250.47</v>
          </cell>
          <cell r="G23">
            <v>717.19</v>
          </cell>
          <cell r="H23">
            <v>844</v>
          </cell>
          <cell r="I23">
            <v>30265.94</v>
          </cell>
          <cell r="J23">
            <v>23009.7</v>
          </cell>
          <cell r="K23">
            <v>53275.63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2:I22"/>
  <sheetViews>
    <sheetView zoomScaleNormal="100" workbookViewId="0">
      <selection activeCell="E20" sqref="E20"/>
    </sheetView>
  </sheetViews>
  <sheetFormatPr defaultRowHeight="13.8" x14ac:dyDescent="0.25"/>
  <cols>
    <col min="2" max="2" width="0" hidden="1" customWidth="1"/>
    <col min="9" max="9" width="15.296875" customWidth="1"/>
  </cols>
  <sheetData>
    <row r="2" spans="1:9" ht="24.6" x14ac:dyDescent="0.25">
      <c r="A2" s="96" t="s">
        <v>247</v>
      </c>
      <c r="B2" s="96"/>
      <c r="C2" s="96"/>
      <c r="D2" s="96"/>
      <c r="E2" s="96"/>
      <c r="F2" s="96"/>
      <c r="G2" s="96"/>
      <c r="H2" s="96"/>
      <c r="I2" s="96"/>
    </row>
    <row r="3" spans="1:9" ht="24.6" x14ac:dyDescent="0.7">
      <c r="A3" s="97" t="s">
        <v>233</v>
      </c>
      <c r="B3" s="97"/>
      <c r="C3" s="97"/>
      <c r="D3" s="97"/>
      <c r="E3" s="97"/>
      <c r="F3" s="97"/>
      <c r="G3" s="97"/>
      <c r="H3" s="97"/>
      <c r="I3" s="97"/>
    </row>
    <row r="4" spans="1:9" ht="24.6" x14ac:dyDescent="0.7">
      <c r="A4" s="97" t="s">
        <v>234</v>
      </c>
      <c r="B4" s="97"/>
      <c r="C4" s="97"/>
      <c r="D4" s="97"/>
      <c r="E4" s="97"/>
      <c r="F4" s="97"/>
      <c r="G4" s="97"/>
      <c r="H4" s="97"/>
      <c r="I4" s="97"/>
    </row>
    <row r="5" spans="1:9" ht="24.6" x14ac:dyDescent="0.7">
      <c r="A5" s="97" t="s">
        <v>253</v>
      </c>
      <c r="B5" s="97"/>
      <c r="C5" s="97"/>
      <c r="D5" s="97"/>
      <c r="E5" s="97"/>
      <c r="F5" s="97"/>
      <c r="G5" s="97"/>
      <c r="H5" s="97"/>
      <c r="I5" s="97"/>
    </row>
    <row r="6" spans="1:9" ht="24.6" x14ac:dyDescent="0.7">
      <c r="A6" s="98" t="s">
        <v>187</v>
      </c>
      <c r="B6" s="99" t="s">
        <v>223</v>
      </c>
      <c r="C6" s="99" t="s">
        <v>224</v>
      </c>
      <c r="D6" s="101" t="s">
        <v>225</v>
      </c>
      <c r="E6" s="101"/>
      <c r="F6" s="101"/>
      <c r="G6" s="101"/>
      <c r="H6" s="101"/>
      <c r="I6" s="101"/>
    </row>
    <row r="7" spans="1:9" ht="49.2" x14ac:dyDescent="0.25">
      <c r="A7" s="98"/>
      <c r="B7" s="100"/>
      <c r="C7" s="100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</row>
    <row r="8" spans="1:9" ht="24.6" x14ac:dyDescent="0.7">
      <c r="A8" s="6">
        <v>1</v>
      </c>
      <c r="B8" s="10" t="s">
        <v>171</v>
      </c>
      <c r="C8" s="54">
        <v>103</v>
      </c>
      <c r="D8" s="6">
        <v>74</v>
      </c>
      <c r="E8" s="7">
        <f>D8/C8*100</f>
        <v>71.844660194174764</v>
      </c>
      <c r="F8" s="14">
        <f>C8-D8</f>
        <v>29</v>
      </c>
      <c r="G8" s="15">
        <f>F8/H8*100</f>
        <v>28.155339805825243</v>
      </c>
      <c r="H8" s="6">
        <f t="shared" ref="H8:H19" si="0">SUM(D8+F8)</f>
        <v>103</v>
      </c>
      <c r="I8" s="6">
        <v>0</v>
      </c>
    </row>
    <row r="9" spans="1:9" ht="24.6" x14ac:dyDescent="0.7">
      <c r="A9" s="6">
        <v>2</v>
      </c>
      <c r="B9" s="10" t="s">
        <v>89</v>
      </c>
      <c r="C9" s="54">
        <v>47</v>
      </c>
      <c r="D9" s="6">
        <v>32</v>
      </c>
      <c r="E9" s="7">
        <f t="shared" ref="E9:E20" si="1">D9/C9*100</f>
        <v>68.085106382978722</v>
      </c>
      <c r="F9" s="14">
        <f t="shared" ref="F9:F19" si="2">C9-D9</f>
        <v>15</v>
      </c>
      <c r="G9" s="15">
        <f t="shared" ref="G9:G19" si="3">F9/H9*100</f>
        <v>31.914893617021278</v>
      </c>
      <c r="H9" s="6">
        <f t="shared" si="0"/>
        <v>47</v>
      </c>
      <c r="I9" s="6">
        <v>0</v>
      </c>
    </row>
    <row r="10" spans="1:9" ht="24.6" x14ac:dyDescent="0.7">
      <c r="A10" s="6">
        <v>3</v>
      </c>
      <c r="B10" s="10" t="s">
        <v>127</v>
      </c>
      <c r="C10" s="54">
        <v>54</v>
      </c>
      <c r="D10" s="6">
        <v>41</v>
      </c>
      <c r="E10" s="7">
        <f t="shared" si="1"/>
        <v>75.925925925925924</v>
      </c>
      <c r="F10" s="14">
        <f t="shared" si="2"/>
        <v>13</v>
      </c>
      <c r="G10" s="15">
        <f t="shared" si="3"/>
        <v>24.074074074074073</v>
      </c>
      <c r="H10" s="6">
        <f t="shared" si="0"/>
        <v>54</v>
      </c>
      <c r="I10" s="6">
        <v>0</v>
      </c>
    </row>
    <row r="11" spans="1:9" ht="24.6" x14ac:dyDescent="0.7">
      <c r="A11" s="6">
        <v>4</v>
      </c>
      <c r="B11" s="10" t="s">
        <v>152</v>
      </c>
      <c r="C11" s="54">
        <v>72</v>
      </c>
      <c r="D11" s="6">
        <v>37</v>
      </c>
      <c r="E11" s="7">
        <f t="shared" si="1"/>
        <v>51.388888888888886</v>
      </c>
      <c r="F11" s="14">
        <f t="shared" si="2"/>
        <v>35</v>
      </c>
      <c r="G11" s="15">
        <f t="shared" si="3"/>
        <v>48.611111111111107</v>
      </c>
      <c r="H11" s="6">
        <f t="shared" si="0"/>
        <v>72</v>
      </c>
      <c r="I11" s="6">
        <v>0</v>
      </c>
    </row>
    <row r="12" spans="1:9" ht="24.6" x14ac:dyDescent="0.7">
      <c r="A12" s="6">
        <v>5</v>
      </c>
      <c r="B12" s="10" t="s">
        <v>142</v>
      </c>
      <c r="C12" s="54">
        <v>67</v>
      </c>
      <c r="D12" s="6">
        <v>43</v>
      </c>
      <c r="E12" s="7">
        <f t="shared" si="1"/>
        <v>64.179104477611943</v>
      </c>
      <c r="F12" s="14">
        <f t="shared" si="2"/>
        <v>24</v>
      </c>
      <c r="G12" s="15">
        <f t="shared" si="3"/>
        <v>35.820895522388057</v>
      </c>
      <c r="H12" s="6">
        <f t="shared" si="0"/>
        <v>67</v>
      </c>
      <c r="I12" s="6">
        <v>0</v>
      </c>
    </row>
    <row r="13" spans="1:9" ht="24.6" x14ac:dyDescent="0.7">
      <c r="A13" s="6">
        <v>6</v>
      </c>
      <c r="B13" s="10" t="s">
        <v>98</v>
      </c>
      <c r="C13" s="54">
        <v>73</v>
      </c>
      <c r="D13" s="6">
        <v>45</v>
      </c>
      <c r="E13" s="7">
        <f t="shared" si="1"/>
        <v>61.643835616438359</v>
      </c>
      <c r="F13" s="14">
        <f t="shared" si="2"/>
        <v>28</v>
      </c>
      <c r="G13" s="15">
        <f t="shared" si="3"/>
        <v>38.356164383561641</v>
      </c>
      <c r="H13" s="6">
        <f t="shared" si="0"/>
        <v>73</v>
      </c>
      <c r="I13" s="6">
        <v>0</v>
      </c>
    </row>
    <row r="14" spans="1:9" ht="24.6" x14ac:dyDescent="0.7">
      <c r="A14" s="6">
        <v>7</v>
      </c>
      <c r="B14" s="10"/>
      <c r="C14" s="54">
        <v>77</v>
      </c>
      <c r="D14" s="6">
        <v>56</v>
      </c>
      <c r="E14" s="7">
        <f t="shared" si="1"/>
        <v>72.727272727272734</v>
      </c>
      <c r="F14" s="14">
        <f>C14-D14</f>
        <v>21</v>
      </c>
      <c r="G14" s="15">
        <f t="shared" si="3"/>
        <v>27.27272727272727</v>
      </c>
      <c r="H14" s="6">
        <f t="shared" si="0"/>
        <v>77</v>
      </c>
      <c r="I14" s="6">
        <v>0</v>
      </c>
    </row>
    <row r="15" spans="1:9" ht="24.6" x14ac:dyDescent="0.7">
      <c r="A15" s="87">
        <v>8</v>
      </c>
      <c r="B15" s="88"/>
      <c r="C15" s="89">
        <v>88</v>
      </c>
      <c r="D15" s="87">
        <v>75</v>
      </c>
      <c r="E15" s="90">
        <f t="shared" si="1"/>
        <v>85.227272727272734</v>
      </c>
      <c r="F15" s="91">
        <f t="shared" si="2"/>
        <v>13</v>
      </c>
      <c r="G15" s="92">
        <f t="shared" si="3"/>
        <v>14.772727272727273</v>
      </c>
      <c r="H15" s="87">
        <f t="shared" si="0"/>
        <v>88</v>
      </c>
      <c r="I15" s="87">
        <v>0</v>
      </c>
    </row>
    <row r="16" spans="1:9" ht="24.6" x14ac:dyDescent="0.7">
      <c r="A16" s="6">
        <v>9</v>
      </c>
      <c r="B16" s="10"/>
      <c r="C16" s="54">
        <v>89</v>
      </c>
      <c r="D16" s="6">
        <v>65</v>
      </c>
      <c r="E16" s="7">
        <f t="shared" si="1"/>
        <v>73.033707865168537</v>
      </c>
      <c r="F16" s="14">
        <f t="shared" si="2"/>
        <v>24</v>
      </c>
      <c r="G16" s="15">
        <f t="shared" si="3"/>
        <v>26.966292134831459</v>
      </c>
      <c r="H16" s="6">
        <f t="shared" si="0"/>
        <v>89</v>
      </c>
      <c r="I16" s="6">
        <v>0</v>
      </c>
    </row>
    <row r="17" spans="1:9" ht="24.6" x14ac:dyDescent="0.7">
      <c r="A17" s="6">
        <v>10</v>
      </c>
      <c r="B17" s="10"/>
      <c r="C17" s="54">
        <v>71</v>
      </c>
      <c r="D17" s="6">
        <v>52</v>
      </c>
      <c r="E17" s="7">
        <f t="shared" si="1"/>
        <v>73.239436619718319</v>
      </c>
      <c r="F17" s="14">
        <f t="shared" si="2"/>
        <v>19</v>
      </c>
      <c r="G17" s="15">
        <f t="shared" si="3"/>
        <v>26.760563380281688</v>
      </c>
      <c r="H17" s="6">
        <f t="shared" si="0"/>
        <v>71</v>
      </c>
      <c r="I17" s="6">
        <v>0</v>
      </c>
    </row>
    <row r="18" spans="1:9" ht="24.6" x14ac:dyDescent="0.7">
      <c r="A18" s="6">
        <v>11</v>
      </c>
      <c r="B18" s="10"/>
      <c r="C18" s="54">
        <v>82</v>
      </c>
      <c r="D18" s="6">
        <v>52</v>
      </c>
      <c r="E18" s="7">
        <f t="shared" si="1"/>
        <v>63.414634146341463</v>
      </c>
      <c r="F18" s="14">
        <f t="shared" si="2"/>
        <v>30</v>
      </c>
      <c r="G18" s="15">
        <f t="shared" si="3"/>
        <v>36.585365853658537</v>
      </c>
      <c r="H18" s="6">
        <f t="shared" si="0"/>
        <v>82</v>
      </c>
      <c r="I18" s="6">
        <v>0</v>
      </c>
    </row>
    <row r="19" spans="1:9" ht="24.6" x14ac:dyDescent="0.7">
      <c r="A19" s="6">
        <v>12</v>
      </c>
      <c r="B19" s="10" t="s">
        <v>105</v>
      </c>
      <c r="C19" s="54">
        <v>78</v>
      </c>
      <c r="D19" s="6">
        <v>33</v>
      </c>
      <c r="E19" s="7">
        <f t="shared" si="1"/>
        <v>42.307692307692307</v>
      </c>
      <c r="F19" s="14">
        <f t="shared" si="2"/>
        <v>45</v>
      </c>
      <c r="G19" s="15">
        <f t="shared" si="3"/>
        <v>57.692307692307686</v>
      </c>
      <c r="H19" s="6">
        <f t="shared" si="0"/>
        <v>78</v>
      </c>
      <c r="I19" s="6">
        <v>0</v>
      </c>
    </row>
    <row r="20" spans="1:9" ht="24.6" x14ac:dyDescent="0.7">
      <c r="A20" s="93" t="s">
        <v>230</v>
      </c>
      <c r="B20" s="94"/>
      <c r="C20" s="32">
        <f>SUM(C8:C19)</f>
        <v>901</v>
      </c>
      <c r="D20" s="32">
        <f>SUM(D8:D19)</f>
        <v>605</v>
      </c>
      <c r="E20" s="7">
        <f t="shared" si="1"/>
        <v>67.147613762486131</v>
      </c>
      <c r="F20" s="34">
        <f>SUM(F8:F19)</f>
        <v>296</v>
      </c>
      <c r="G20" s="35">
        <f>F20/H20*100</f>
        <v>32.852386237513876</v>
      </c>
      <c r="H20" s="32">
        <f>SUM(D20+F20)</f>
        <v>901</v>
      </c>
      <c r="I20" s="32">
        <f>SUM(I8:I19)</f>
        <v>0</v>
      </c>
    </row>
    <row r="21" spans="1:9" ht="24.6" x14ac:dyDescent="0.25">
      <c r="A21" s="95" t="s">
        <v>254</v>
      </c>
      <c r="B21" s="95"/>
      <c r="C21" s="95"/>
      <c r="D21" s="95"/>
      <c r="E21" s="95"/>
      <c r="F21" s="95"/>
      <c r="G21" s="95"/>
      <c r="H21" s="95"/>
      <c r="I21" s="95"/>
    </row>
    <row r="22" spans="1:9" ht="24.6" x14ac:dyDescent="0.7">
      <c r="A22" s="2"/>
      <c r="B22" s="2"/>
      <c r="C22" s="2"/>
      <c r="D22" s="2"/>
      <c r="E22" s="2"/>
      <c r="F22" s="2"/>
      <c r="G22" s="2"/>
      <c r="H22" s="2"/>
      <c r="I22" s="2"/>
    </row>
  </sheetData>
  <mergeCells count="10">
    <mergeCell ref="A20:B20"/>
    <mergeCell ref="A21:I21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2:I16"/>
  <sheetViews>
    <sheetView topLeftCell="A4" zoomScale="110" zoomScaleNormal="110" workbookViewId="0">
      <selection activeCell="G17" sqref="A16:I17"/>
    </sheetView>
  </sheetViews>
  <sheetFormatPr defaultColWidth="9" defaultRowHeight="24.6" x14ac:dyDescent="0.7"/>
  <cols>
    <col min="1" max="1" width="5.3984375" style="2" customWidth="1"/>
    <col min="2" max="2" width="10.3984375" style="2" customWidth="1"/>
    <col min="3" max="3" width="9" style="2"/>
    <col min="4" max="8" width="12.09765625" style="2" customWidth="1"/>
    <col min="9" max="9" width="13.09765625" style="2" customWidth="1"/>
    <col min="10" max="16384" width="9" style="2"/>
  </cols>
  <sheetData>
    <row r="2" spans="1:9" x14ac:dyDescent="0.7">
      <c r="A2" s="96" t="s">
        <v>247</v>
      </c>
      <c r="B2" s="96"/>
      <c r="C2" s="96"/>
      <c r="D2" s="96"/>
      <c r="E2" s="96"/>
      <c r="F2" s="96"/>
      <c r="G2" s="96"/>
      <c r="H2" s="96"/>
      <c r="I2" s="96"/>
    </row>
    <row r="3" spans="1:9" x14ac:dyDescent="0.7">
      <c r="A3" s="97" t="s">
        <v>233</v>
      </c>
      <c r="B3" s="97"/>
      <c r="C3" s="97"/>
      <c r="D3" s="97"/>
      <c r="E3" s="97"/>
      <c r="F3" s="97"/>
      <c r="G3" s="97"/>
      <c r="H3" s="97"/>
      <c r="I3" s="97"/>
    </row>
    <row r="4" spans="1:9" x14ac:dyDescent="0.7">
      <c r="A4" s="97" t="s">
        <v>234</v>
      </c>
      <c r="B4" s="97"/>
      <c r="C4" s="97"/>
      <c r="D4" s="97"/>
      <c r="E4" s="97"/>
      <c r="F4" s="97"/>
      <c r="G4" s="97"/>
      <c r="H4" s="97"/>
      <c r="I4" s="97"/>
    </row>
    <row r="5" spans="1:9" x14ac:dyDescent="0.7">
      <c r="A5" s="97" t="s">
        <v>312</v>
      </c>
      <c r="B5" s="97"/>
      <c r="C5" s="97"/>
      <c r="D5" s="97"/>
      <c r="E5" s="97"/>
      <c r="F5" s="97"/>
      <c r="G5" s="97"/>
      <c r="H5" s="97"/>
      <c r="I5" s="97"/>
    </row>
    <row r="6" spans="1:9" x14ac:dyDescent="0.7">
      <c r="A6" s="98" t="s">
        <v>187</v>
      </c>
      <c r="B6" s="99" t="s">
        <v>223</v>
      </c>
      <c r="C6" s="99" t="s">
        <v>224</v>
      </c>
      <c r="D6" s="101" t="s">
        <v>225</v>
      </c>
      <c r="E6" s="101"/>
      <c r="F6" s="101"/>
      <c r="G6" s="101"/>
      <c r="H6" s="101"/>
      <c r="I6" s="101"/>
    </row>
    <row r="7" spans="1:9" x14ac:dyDescent="0.7">
      <c r="A7" s="98"/>
      <c r="B7" s="100"/>
      <c r="C7" s="100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</row>
    <row r="8" spans="1:9" x14ac:dyDescent="0.7">
      <c r="A8" s="6">
        <v>8</v>
      </c>
      <c r="B8" s="10" t="s">
        <v>171</v>
      </c>
      <c r="C8" s="6">
        <v>12</v>
      </c>
      <c r="D8" s="6">
        <f>'สรุปUnit Cost และ HGR'!U5+'สรุปUnit Cost และ HGR'!U6+'สรุปUnit Cost และ HGR'!U7+'สรุปUnit Cost และ HGR'!U8+'สรุปUnit Cost และ HGR'!U9+'สรุปUnit Cost และ HGR'!U10+'สรุปUnit Cost และ HGR'!U11+'สรุปUnit Cost และ HGR'!U12+'สรุปUnit Cost และ HGR'!U13+'สรุปUnit Cost และ HGR'!U14+'สรุปUnit Cost และ HGR'!U15+'สรุปUnit Cost และ HGR'!U16</f>
        <v>10</v>
      </c>
      <c r="E8" s="7">
        <f>D8/H8*100</f>
        <v>83.333333333333343</v>
      </c>
      <c r="F8" s="14">
        <f>C8-D8</f>
        <v>2</v>
      </c>
      <c r="G8" s="15">
        <f>F8/H8*100</f>
        <v>16.666666666666664</v>
      </c>
      <c r="H8" s="6">
        <f t="shared" ref="H8:H15" si="0">SUM(D8+F8)</f>
        <v>12</v>
      </c>
      <c r="I8" s="6">
        <v>0</v>
      </c>
    </row>
    <row r="9" spans="1:9" x14ac:dyDescent="0.7">
      <c r="A9" s="6">
        <v>8</v>
      </c>
      <c r="B9" s="10" t="s">
        <v>89</v>
      </c>
      <c r="C9" s="6">
        <v>8</v>
      </c>
      <c r="D9" s="6">
        <f>'สรุปUnit Cost และ HGR'!U17+'สรุปUnit Cost และ HGR'!U18+'สรุปUnit Cost และ HGR'!U19+'สรุปUnit Cost และ HGR'!U20+'สรุปUnit Cost และ HGR'!U21+'สรุปUnit Cost และ HGR'!U22+'สรุปUnit Cost และ HGR'!U23+'สรุปUnit Cost และ HGR'!U24</f>
        <v>5</v>
      </c>
      <c r="E9" s="7">
        <f t="shared" ref="E9:E15" si="1">D9/H9*100</f>
        <v>62.5</v>
      </c>
      <c r="F9" s="14">
        <f t="shared" ref="F9:F14" si="2">C9-D9</f>
        <v>3</v>
      </c>
      <c r="G9" s="15">
        <f t="shared" ref="G9:G14" si="3">F9/H9*100</f>
        <v>37.5</v>
      </c>
      <c r="H9" s="6">
        <f t="shared" si="0"/>
        <v>8</v>
      </c>
      <c r="I9" s="6">
        <v>0</v>
      </c>
    </row>
    <row r="10" spans="1:9" x14ac:dyDescent="0.7">
      <c r="A10" s="6">
        <v>8</v>
      </c>
      <c r="B10" s="10" t="s">
        <v>127</v>
      </c>
      <c r="C10" s="6">
        <v>14</v>
      </c>
      <c r="D10" s="6">
        <f>'สรุปUnit Cost และ HGR'!U25+'สรุปUnit Cost และ HGR'!U26+'สรุปUnit Cost และ HGR'!U27+'สรุปUnit Cost และ HGR'!U28+'สรุปUnit Cost และ HGR'!U29+'สรุปUnit Cost และ HGR'!U30+'สรุปUnit Cost และ HGR'!U31+'สรุปUnit Cost และ HGR'!U32+'สรุปUnit Cost และ HGR'!U33+'สรุปUnit Cost และ HGR'!U34+'สรุปUnit Cost และ HGR'!U35+'สรุปUnit Cost และ HGR'!U36+'สรุปUnit Cost และ HGR'!U37+'สรุปUnit Cost และ HGR'!U38</f>
        <v>13</v>
      </c>
      <c r="E10" s="7">
        <f t="shared" si="1"/>
        <v>92.857142857142861</v>
      </c>
      <c r="F10" s="14">
        <f t="shared" si="2"/>
        <v>1</v>
      </c>
      <c r="G10" s="15">
        <f t="shared" si="3"/>
        <v>7.1428571428571423</v>
      </c>
      <c r="H10" s="6">
        <f t="shared" si="0"/>
        <v>14</v>
      </c>
      <c r="I10" s="6">
        <v>0</v>
      </c>
    </row>
    <row r="11" spans="1:9" x14ac:dyDescent="0.7">
      <c r="A11" s="6">
        <v>8</v>
      </c>
      <c r="B11" s="10" t="s">
        <v>152</v>
      </c>
      <c r="C11" s="6">
        <v>18</v>
      </c>
      <c r="D11" s="6">
        <f>'สรุปUnit Cost และ HGR'!U39+'สรุปUnit Cost และ HGR'!U40+'สรุปUnit Cost และ HGR'!U41+'สรุปUnit Cost และ HGR'!U42+'สรุปUnit Cost และ HGR'!U43+'สรุปUnit Cost และ HGR'!U44+'สรุปUnit Cost และ HGR'!U45+'สรุปUnit Cost และ HGR'!U46+'สรุปUnit Cost และ HGR'!U47+'สรุปUnit Cost และ HGR'!U48+'สรุปUnit Cost และ HGR'!U49+'สรุปUnit Cost และ HGR'!U50+'สรุปUnit Cost และ HGR'!U51+'สรุปUnit Cost และ HGR'!U52+'สรุปUnit Cost และ HGR'!U53+'สรุปUnit Cost และ HGR'!U54+'สรุปUnit Cost และ HGR'!U55+'สรุปUnit Cost และ HGR'!U56</f>
        <v>17</v>
      </c>
      <c r="E11" s="7">
        <f t="shared" si="1"/>
        <v>94.444444444444443</v>
      </c>
      <c r="F11" s="14">
        <f t="shared" si="2"/>
        <v>1</v>
      </c>
      <c r="G11" s="15">
        <f t="shared" si="3"/>
        <v>5.5555555555555554</v>
      </c>
      <c r="H11" s="6">
        <f t="shared" si="0"/>
        <v>18</v>
      </c>
      <c r="I11" s="6">
        <v>0</v>
      </c>
    </row>
    <row r="12" spans="1:9" x14ac:dyDescent="0.7">
      <c r="A12" s="6">
        <v>8</v>
      </c>
      <c r="B12" s="10" t="s">
        <v>142</v>
      </c>
      <c r="C12" s="6">
        <v>9</v>
      </c>
      <c r="D12" s="6">
        <f>'สรุปUnit Cost และ HGR'!U57+'สรุปUnit Cost และ HGR'!U58+'สรุปUnit Cost และ HGR'!U59+'สรุปUnit Cost และ HGR'!U60+'สรุปUnit Cost และ HGR'!U61+'สรุปUnit Cost และ HGR'!U62+'สรุปUnit Cost และ HGR'!U63+'สรุปUnit Cost และ HGR'!U64+'สรุปUnit Cost และ HGR'!U65</f>
        <v>9</v>
      </c>
      <c r="E12" s="7">
        <f t="shared" si="1"/>
        <v>100</v>
      </c>
      <c r="F12" s="14">
        <f t="shared" si="2"/>
        <v>0</v>
      </c>
      <c r="G12" s="15">
        <f t="shared" si="3"/>
        <v>0</v>
      </c>
      <c r="H12" s="6">
        <f t="shared" si="0"/>
        <v>9</v>
      </c>
      <c r="I12" s="6">
        <v>0</v>
      </c>
    </row>
    <row r="13" spans="1:9" x14ac:dyDescent="0.7">
      <c r="A13" s="6">
        <v>8</v>
      </c>
      <c r="B13" s="10" t="s">
        <v>98</v>
      </c>
      <c r="C13" s="6">
        <v>6</v>
      </c>
      <c r="D13" s="6">
        <f>'สรุปUnit Cost และ HGR'!U66+'สรุปUnit Cost และ HGR'!U67+'สรุปUnit Cost และ HGR'!U68+'สรุปUnit Cost และ HGR'!U69+'สรุปUnit Cost และ HGR'!U70+'สรุปUnit Cost และ HGR'!U71</f>
        <v>3</v>
      </c>
      <c r="E13" s="7">
        <f t="shared" si="1"/>
        <v>50</v>
      </c>
      <c r="F13" s="14">
        <f t="shared" si="2"/>
        <v>3</v>
      </c>
      <c r="G13" s="15">
        <f t="shared" si="3"/>
        <v>50</v>
      </c>
      <c r="H13" s="6">
        <f t="shared" si="0"/>
        <v>6</v>
      </c>
      <c r="I13" s="6">
        <v>0</v>
      </c>
    </row>
    <row r="14" spans="1:9" x14ac:dyDescent="0.7">
      <c r="A14" s="6">
        <v>8</v>
      </c>
      <c r="B14" s="10" t="s">
        <v>105</v>
      </c>
      <c r="C14" s="6">
        <v>21</v>
      </c>
      <c r="D14" s="6">
        <f>'สรุปUnit Cost และ HGR'!U72+'สรุปUnit Cost และ HGR'!U73+'สรุปUnit Cost และ HGR'!U74+'สรุปUnit Cost และ HGR'!U75+'สรุปUnit Cost และ HGR'!U76+'สรุปUnit Cost และ HGR'!U77+'สรุปUnit Cost และ HGR'!U78+'สรุปUnit Cost และ HGR'!U79+'สรุปUnit Cost และ HGR'!U80+'สรุปUnit Cost และ HGR'!U81+'สรุปUnit Cost และ HGR'!U82+'สรุปUnit Cost และ HGR'!U83+'สรุปUnit Cost และ HGR'!U84+'สรุปUnit Cost และ HGR'!U85+'สรุปUnit Cost และ HGR'!U86+'สรุปUnit Cost และ HGR'!U87+'สรุปUnit Cost และ HGR'!U88+'สรุปUnit Cost และ HGR'!U89+'สรุปUnit Cost และ HGR'!U90+'สรุปUnit Cost และ HGR'!U91+'สรุปUnit Cost และ HGR'!U92</f>
        <v>20</v>
      </c>
      <c r="E14" s="7">
        <f t="shared" si="1"/>
        <v>95.238095238095227</v>
      </c>
      <c r="F14" s="14">
        <f t="shared" si="2"/>
        <v>1</v>
      </c>
      <c r="G14" s="15">
        <f t="shared" si="3"/>
        <v>4.7619047619047619</v>
      </c>
      <c r="H14" s="6">
        <f t="shared" si="0"/>
        <v>21</v>
      </c>
      <c r="I14" s="6">
        <v>0</v>
      </c>
    </row>
    <row r="15" spans="1:9" x14ac:dyDescent="0.7">
      <c r="A15" s="93" t="s">
        <v>230</v>
      </c>
      <c r="B15" s="94"/>
      <c r="C15" s="32">
        <f>SUM(C8:C14)</f>
        <v>88</v>
      </c>
      <c r="D15" s="32">
        <f>C15-F15</f>
        <v>77</v>
      </c>
      <c r="E15" s="33">
        <f t="shared" si="1"/>
        <v>87.5</v>
      </c>
      <c r="F15" s="34">
        <f>SUM(F8:F14)</f>
        <v>11</v>
      </c>
      <c r="G15" s="35">
        <f>F15/H15*100</f>
        <v>12.5</v>
      </c>
      <c r="H15" s="32">
        <f t="shared" si="0"/>
        <v>88</v>
      </c>
      <c r="I15" s="32">
        <f>SUM(I8:I14)</f>
        <v>0</v>
      </c>
    </row>
    <row r="16" spans="1:9" x14ac:dyDescent="0.7">
      <c r="A16" s="95" t="s">
        <v>254</v>
      </c>
      <c r="B16" s="95"/>
      <c r="C16" s="95"/>
      <c r="D16" s="95"/>
      <c r="E16" s="95"/>
      <c r="F16" s="95"/>
      <c r="G16" s="95"/>
      <c r="H16" s="95"/>
      <c r="I16" s="95"/>
    </row>
  </sheetData>
  <mergeCells count="10">
    <mergeCell ref="A16:I16"/>
    <mergeCell ref="A15:B15"/>
    <mergeCell ref="A3:I3"/>
    <mergeCell ref="A2:I2"/>
    <mergeCell ref="A6:A7"/>
    <mergeCell ref="B6:B7"/>
    <mergeCell ref="C6:C7"/>
    <mergeCell ref="D6:I6"/>
    <mergeCell ref="A5:I5"/>
    <mergeCell ref="A4:I4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2:J16"/>
  <sheetViews>
    <sheetView topLeftCell="A13" zoomScale="120" zoomScaleNormal="120" workbookViewId="0">
      <selection activeCell="J13" sqref="J13"/>
    </sheetView>
  </sheetViews>
  <sheetFormatPr defaultRowHeight="13.8" x14ac:dyDescent="0.25"/>
  <cols>
    <col min="1" max="1" width="5.5" customWidth="1"/>
    <col min="2" max="2" width="11" customWidth="1"/>
    <col min="9" max="9" width="13.69921875" customWidth="1"/>
    <col min="10" max="10" width="26.59765625" customWidth="1"/>
  </cols>
  <sheetData>
    <row r="2" spans="1:10" ht="24.6" x14ac:dyDescent="0.25">
      <c r="A2" s="96" t="s">
        <v>247</v>
      </c>
      <c r="B2" s="96"/>
      <c r="C2" s="96"/>
      <c r="D2" s="96"/>
      <c r="E2" s="96"/>
      <c r="F2" s="96"/>
      <c r="G2" s="96"/>
      <c r="H2" s="96"/>
      <c r="I2" s="96"/>
    </row>
    <row r="3" spans="1:10" ht="24.6" x14ac:dyDescent="0.7">
      <c r="A3" s="97" t="s">
        <v>233</v>
      </c>
      <c r="B3" s="97"/>
      <c r="C3" s="97"/>
      <c r="D3" s="97"/>
      <c r="E3" s="97"/>
      <c r="F3" s="97"/>
      <c r="G3" s="97"/>
      <c r="H3" s="97"/>
      <c r="I3" s="97"/>
    </row>
    <row r="4" spans="1:10" ht="24.6" x14ac:dyDescent="0.7">
      <c r="A4" s="97" t="s">
        <v>234</v>
      </c>
      <c r="B4" s="97"/>
      <c r="C4" s="97"/>
      <c r="D4" s="97"/>
      <c r="E4" s="97"/>
      <c r="F4" s="97"/>
      <c r="G4" s="97"/>
      <c r="H4" s="97"/>
      <c r="I4" s="97"/>
    </row>
    <row r="5" spans="1:10" ht="24.6" x14ac:dyDescent="0.7">
      <c r="A5" s="97" t="s">
        <v>312</v>
      </c>
      <c r="B5" s="97"/>
      <c r="C5" s="97"/>
      <c r="D5" s="97"/>
      <c r="E5" s="97"/>
      <c r="F5" s="97"/>
      <c r="G5" s="97"/>
      <c r="H5" s="97"/>
      <c r="I5" s="97"/>
    </row>
    <row r="6" spans="1:10" ht="24.6" x14ac:dyDescent="0.7">
      <c r="A6" s="98" t="s">
        <v>187</v>
      </c>
      <c r="B6" s="99" t="s">
        <v>223</v>
      </c>
      <c r="C6" s="99" t="s">
        <v>224</v>
      </c>
      <c r="D6" s="101" t="s">
        <v>225</v>
      </c>
      <c r="E6" s="101"/>
      <c r="F6" s="101"/>
      <c r="G6" s="101"/>
      <c r="H6" s="101"/>
      <c r="I6" s="101"/>
      <c r="J6" s="102" t="s">
        <v>250</v>
      </c>
    </row>
    <row r="7" spans="1:10" ht="49.2" x14ac:dyDescent="0.25">
      <c r="A7" s="98"/>
      <c r="B7" s="100"/>
      <c r="C7" s="100"/>
      <c r="D7" s="4" t="s">
        <v>226</v>
      </c>
      <c r="E7" s="5" t="s">
        <v>185</v>
      </c>
      <c r="F7" s="16" t="s">
        <v>227</v>
      </c>
      <c r="G7" s="17" t="s">
        <v>185</v>
      </c>
      <c r="H7" s="5" t="s">
        <v>228</v>
      </c>
      <c r="I7" s="5" t="s">
        <v>229</v>
      </c>
      <c r="J7" s="102"/>
    </row>
    <row r="8" spans="1:10" ht="24.6" x14ac:dyDescent="0.7">
      <c r="A8" s="6">
        <v>8</v>
      </c>
      <c r="B8" s="10" t="s">
        <v>171</v>
      </c>
      <c r="C8" s="6">
        <v>12</v>
      </c>
      <c r="D8" s="6">
        <f>'สรุปUnit Cost และ HGR'!U95</f>
        <v>10</v>
      </c>
      <c r="E8" s="7">
        <f>D8/H8*100</f>
        <v>83.333333333333343</v>
      </c>
      <c r="F8" s="14">
        <f>C8-D8</f>
        <v>2</v>
      </c>
      <c r="G8" s="15">
        <f>F8/H8*100</f>
        <v>16.666666666666664</v>
      </c>
      <c r="H8" s="6">
        <f t="shared" ref="H8:H15" si="0">SUM(D8+F8)</f>
        <v>12</v>
      </c>
      <c r="I8" s="6">
        <v>0</v>
      </c>
      <c r="J8" s="75" t="s">
        <v>252</v>
      </c>
    </row>
    <row r="9" spans="1:10" ht="24.6" x14ac:dyDescent="0.7">
      <c r="A9" s="6">
        <v>8</v>
      </c>
      <c r="B9" s="10" t="s">
        <v>89</v>
      </c>
      <c r="C9" s="6">
        <v>8</v>
      </c>
      <c r="D9" s="6">
        <f>'สรุปUnit Cost และ HGR'!U96</f>
        <v>5</v>
      </c>
      <c r="E9" s="7">
        <f t="shared" ref="E9:E15" si="1">D9/H9*100</f>
        <v>62.5</v>
      </c>
      <c r="F9" s="14">
        <f t="shared" ref="F9:F14" si="2">C9-D9</f>
        <v>3</v>
      </c>
      <c r="G9" s="15">
        <f t="shared" ref="G9:G14" si="3">F9/H9*100</f>
        <v>37.5</v>
      </c>
      <c r="H9" s="6">
        <f t="shared" si="0"/>
        <v>8</v>
      </c>
      <c r="I9" s="6">
        <v>0</v>
      </c>
      <c r="J9" s="75" t="s">
        <v>314</v>
      </c>
    </row>
    <row r="10" spans="1:10" ht="24.6" x14ac:dyDescent="0.7">
      <c r="A10" s="6">
        <v>8</v>
      </c>
      <c r="B10" s="10" t="s">
        <v>127</v>
      </c>
      <c r="C10" s="6">
        <v>14</v>
      </c>
      <c r="D10" s="6">
        <f>'สรุปUnit Cost และ HGR'!U97</f>
        <v>13</v>
      </c>
      <c r="E10" s="7">
        <f t="shared" si="1"/>
        <v>92.857142857142861</v>
      </c>
      <c r="F10" s="14">
        <f t="shared" si="2"/>
        <v>1</v>
      </c>
      <c r="G10" s="15">
        <f t="shared" si="3"/>
        <v>7.1428571428571423</v>
      </c>
      <c r="H10" s="6">
        <f t="shared" si="0"/>
        <v>14</v>
      </c>
      <c r="I10" s="6">
        <v>0</v>
      </c>
      <c r="J10" s="75" t="s">
        <v>315</v>
      </c>
    </row>
    <row r="11" spans="1:10" ht="24.6" x14ac:dyDescent="0.7">
      <c r="A11" s="6">
        <v>8</v>
      </c>
      <c r="B11" s="10" t="s">
        <v>152</v>
      </c>
      <c r="C11" s="6">
        <v>18</v>
      </c>
      <c r="D11" s="6">
        <f>'สรุปUnit Cost และ HGR'!U98</f>
        <v>17</v>
      </c>
      <c r="E11" s="7">
        <f t="shared" si="1"/>
        <v>94.444444444444443</v>
      </c>
      <c r="F11" s="14">
        <f t="shared" si="2"/>
        <v>1</v>
      </c>
      <c r="G11" s="15">
        <f t="shared" si="3"/>
        <v>5.5555555555555554</v>
      </c>
      <c r="H11" s="6">
        <f t="shared" si="0"/>
        <v>18</v>
      </c>
      <c r="I11" s="6">
        <v>0</v>
      </c>
      <c r="J11" s="75" t="s">
        <v>316</v>
      </c>
    </row>
    <row r="12" spans="1:10" s="60" customFormat="1" ht="24.6" x14ac:dyDescent="0.7">
      <c r="A12" s="55">
        <v>8</v>
      </c>
      <c r="B12" s="56" t="s">
        <v>142</v>
      </c>
      <c r="C12" s="55">
        <v>9</v>
      </c>
      <c r="D12" s="55">
        <f>'สรุปUnit Cost และ HGR'!U99</f>
        <v>9</v>
      </c>
      <c r="E12" s="57">
        <f t="shared" si="1"/>
        <v>100</v>
      </c>
      <c r="F12" s="58">
        <f t="shared" si="2"/>
        <v>0</v>
      </c>
      <c r="G12" s="59">
        <f t="shared" si="3"/>
        <v>0</v>
      </c>
      <c r="H12" s="55">
        <f t="shared" si="0"/>
        <v>9</v>
      </c>
      <c r="I12" s="55">
        <v>0</v>
      </c>
      <c r="J12" s="76"/>
    </row>
    <row r="13" spans="1:10" ht="24.6" x14ac:dyDescent="0.7">
      <c r="A13" s="6">
        <v>8</v>
      </c>
      <c r="B13" s="10" t="s">
        <v>98</v>
      </c>
      <c r="C13" s="6">
        <v>6</v>
      </c>
      <c r="D13" s="6">
        <f>'สรุปUnit Cost และ HGR'!U100</f>
        <v>3</v>
      </c>
      <c r="E13" s="7">
        <f t="shared" si="1"/>
        <v>50</v>
      </c>
      <c r="F13" s="14">
        <f t="shared" si="2"/>
        <v>3</v>
      </c>
      <c r="G13" s="15">
        <f t="shared" si="3"/>
        <v>50</v>
      </c>
      <c r="H13" s="6">
        <f t="shared" si="0"/>
        <v>6</v>
      </c>
      <c r="I13" s="6">
        <v>0</v>
      </c>
      <c r="J13" s="75" t="s">
        <v>311</v>
      </c>
    </row>
    <row r="14" spans="1:10" ht="24.6" x14ac:dyDescent="0.7">
      <c r="A14" s="6">
        <v>8</v>
      </c>
      <c r="B14" s="10" t="s">
        <v>105</v>
      </c>
      <c r="C14" s="6">
        <v>21</v>
      </c>
      <c r="D14" s="6">
        <f>'สรุปUnit Cost และ HGR'!U101</f>
        <v>20</v>
      </c>
      <c r="E14" s="7">
        <f t="shared" si="1"/>
        <v>95.238095238095227</v>
      </c>
      <c r="F14" s="14">
        <f t="shared" si="2"/>
        <v>1</v>
      </c>
      <c r="G14" s="15">
        <f t="shared" si="3"/>
        <v>4.7619047619047619</v>
      </c>
      <c r="H14" s="6">
        <f t="shared" si="0"/>
        <v>21</v>
      </c>
      <c r="I14" s="6">
        <v>0</v>
      </c>
      <c r="J14" s="75" t="s">
        <v>251</v>
      </c>
    </row>
    <row r="15" spans="1:10" ht="24.6" x14ac:dyDescent="0.7">
      <c r="A15" s="93" t="s">
        <v>230</v>
      </c>
      <c r="B15" s="94"/>
      <c r="C15" s="32">
        <f>SUM(C8:C14)</f>
        <v>88</v>
      </c>
      <c r="D15" s="32">
        <f>C15-F15</f>
        <v>77</v>
      </c>
      <c r="E15" s="33">
        <f t="shared" si="1"/>
        <v>87.5</v>
      </c>
      <c r="F15" s="34">
        <f>SUM(F8:F14)</f>
        <v>11</v>
      </c>
      <c r="G15" s="35">
        <f>F15/H15*100</f>
        <v>12.5</v>
      </c>
      <c r="H15" s="32">
        <f t="shared" si="0"/>
        <v>88</v>
      </c>
      <c r="I15" s="32">
        <f>SUM(I8:I14)</f>
        <v>0</v>
      </c>
      <c r="J15" s="77"/>
    </row>
    <row r="16" spans="1:10" ht="24.6" x14ac:dyDescent="0.25">
      <c r="A16" s="95" t="s">
        <v>255</v>
      </c>
      <c r="B16" s="95"/>
      <c r="C16" s="95"/>
      <c r="D16" s="95"/>
      <c r="E16" s="95"/>
      <c r="F16" s="95"/>
      <c r="G16" s="95"/>
      <c r="H16" s="95"/>
      <c r="I16" s="95"/>
      <c r="J16" s="95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U102"/>
  <sheetViews>
    <sheetView tabSelected="1" zoomScale="80" zoomScaleNormal="80" workbookViewId="0">
      <pane xSplit="10" ySplit="4" topLeftCell="M61" activePane="bottomRight" state="frozen"/>
      <selection pane="topRight" activeCell="K1" sqref="K1"/>
      <selection pane="bottomLeft" activeCell="A4" sqref="A4"/>
      <selection pane="bottomRight" activeCell="N83" sqref="N83"/>
    </sheetView>
  </sheetViews>
  <sheetFormatPr defaultColWidth="9" defaultRowHeight="21" x14ac:dyDescent="0.6"/>
  <cols>
    <col min="1" max="1" width="5.09765625" style="19" customWidth="1"/>
    <col min="2" max="2" width="8.8984375" style="8" customWidth="1"/>
    <col min="3" max="3" width="9" style="8"/>
    <col min="4" max="4" width="18.19921875" style="8" customWidth="1"/>
    <col min="5" max="5" width="5.8984375" style="19" customWidth="1"/>
    <col min="6" max="6" width="9.8984375" style="19" customWidth="1"/>
    <col min="7" max="7" width="8.8984375" style="19" customWidth="1"/>
    <col min="8" max="8" width="10.8984375" style="8" customWidth="1"/>
    <col min="9" max="9" width="6.3984375" style="8" customWidth="1"/>
    <col min="10" max="10" width="20" style="8" customWidth="1"/>
    <col min="11" max="11" width="16.59765625" style="8" customWidth="1"/>
    <col min="12" max="12" width="18.8984375" style="8" customWidth="1"/>
    <col min="13" max="13" width="14.296875" style="8" customWidth="1"/>
    <col min="14" max="14" width="13.3984375" style="8" customWidth="1"/>
    <col min="15" max="15" width="16.3984375" style="8" customWidth="1"/>
    <col min="16" max="16" width="13.09765625" style="8" customWidth="1"/>
    <col min="17" max="17" width="14" style="8" customWidth="1"/>
    <col min="18" max="18" width="13.3984375" style="8" customWidth="1"/>
    <col min="19" max="21" width="9" style="13" customWidth="1"/>
    <col min="22" max="16384" width="9" style="8"/>
  </cols>
  <sheetData>
    <row r="1" spans="1:21" ht="24.6" x14ac:dyDescent="0.7">
      <c r="D1" s="97" t="s">
        <v>312</v>
      </c>
      <c r="E1" s="97"/>
      <c r="F1" s="97"/>
      <c r="G1" s="97"/>
      <c r="H1" s="97"/>
      <c r="S1" s="110"/>
      <c r="T1" s="110"/>
      <c r="U1" s="110"/>
    </row>
    <row r="2" spans="1:21" x14ac:dyDescent="0.6">
      <c r="B2" s="115" t="s">
        <v>313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20"/>
      <c r="Q2" s="20"/>
      <c r="R2" s="20"/>
      <c r="S2" s="20"/>
      <c r="T2" s="20"/>
      <c r="U2" s="20"/>
    </row>
    <row r="3" spans="1:21" s="21" customFormat="1" x14ac:dyDescent="0.25">
      <c r="A3" s="106" t="s">
        <v>187</v>
      </c>
      <c r="B3" s="106" t="s">
        <v>88</v>
      </c>
      <c r="C3" s="106" t="s">
        <v>183</v>
      </c>
      <c r="D3" s="106" t="s">
        <v>188</v>
      </c>
      <c r="E3" s="113" t="s">
        <v>189</v>
      </c>
      <c r="F3" s="113" t="s">
        <v>221</v>
      </c>
      <c r="G3" s="113" t="s">
        <v>222</v>
      </c>
      <c r="H3" s="111" t="s">
        <v>195</v>
      </c>
      <c r="I3" s="108" t="s">
        <v>248</v>
      </c>
      <c r="J3" s="108" t="s">
        <v>194</v>
      </c>
      <c r="K3" s="116" t="s">
        <v>217</v>
      </c>
      <c r="L3" s="117"/>
      <c r="M3" s="117"/>
      <c r="N3" s="118"/>
      <c r="O3" s="119" t="s">
        <v>231</v>
      </c>
      <c r="P3" s="120"/>
      <c r="Q3" s="120"/>
      <c r="R3" s="121"/>
      <c r="S3" s="122" t="s">
        <v>232</v>
      </c>
      <c r="T3" s="122"/>
      <c r="U3" s="122"/>
    </row>
    <row r="4" spans="1:21" s="25" customFormat="1" ht="42" x14ac:dyDescent="0.6">
      <c r="A4" s="107"/>
      <c r="B4" s="107"/>
      <c r="C4" s="107"/>
      <c r="D4" s="107"/>
      <c r="E4" s="114"/>
      <c r="F4" s="114"/>
      <c r="G4" s="114"/>
      <c r="H4" s="112"/>
      <c r="I4" s="109"/>
      <c r="J4" s="109"/>
      <c r="K4" s="22" t="s">
        <v>196</v>
      </c>
      <c r="L4" s="22" t="s">
        <v>197</v>
      </c>
      <c r="M4" s="22" t="s">
        <v>198</v>
      </c>
      <c r="N4" s="22" t="s">
        <v>216</v>
      </c>
      <c r="O4" s="23" t="s">
        <v>199</v>
      </c>
      <c r="P4" s="24" t="s">
        <v>200</v>
      </c>
      <c r="Q4" s="23" t="s">
        <v>201</v>
      </c>
      <c r="R4" s="23" t="s">
        <v>216</v>
      </c>
      <c r="S4" s="22" t="s">
        <v>218</v>
      </c>
      <c r="T4" s="22" t="s">
        <v>219</v>
      </c>
      <c r="U4" s="42" t="s">
        <v>220</v>
      </c>
    </row>
    <row r="5" spans="1:21" s="13" customFormat="1" ht="27" x14ac:dyDescent="0.75">
      <c r="A5" s="26" t="s">
        <v>202</v>
      </c>
      <c r="B5" s="36" t="s">
        <v>171</v>
      </c>
      <c r="C5" s="36" t="s">
        <v>5</v>
      </c>
      <c r="D5" s="36" t="s">
        <v>172</v>
      </c>
      <c r="E5" s="26" t="s">
        <v>193</v>
      </c>
      <c r="F5" s="26" t="s">
        <v>203</v>
      </c>
      <c r="G5" s="26">
        <v>369</v>
      </c>
      <c r="H5" s="37">
        <v>106378</v>
      </c>
      <c r="I5" s="26">
        <v>16</v>
      </c>
      <c r="J5" s="38" t="s">
        <v>235</v>
      </c>
      <c r="K5" s="39">
        <v>178834463.37</v>
      </c>
      <c r="L5" s="39">
        <v>179508</v>
      </c>
      <c r="M5" s="40">
        <v>996.25</v>
      </c>
      <c r="N5" s="29">
        <v>1156.5899999999999</v>
      </c>
      <c r="O5" s="39">
        <v>251001612.11000001</v>
      </c>
      <c r="P5" s="39">
        <v>19948.79</v>
      </c>
      <c r="Q5" s="41">
        <v>12582.29</v>
      </c>
      <c r="R5" s="30">
        <v>17665.34</v>
      </c>
      <c r="S5" s="18" t="str">
        <f t="shared" ref="S5:S36" si="0">IF(AND(M5&lt;=N5),"1","0")</f>
        <v>1</v>
      </c>
      <c r="T5" s="18" t="str">
        <f>IF(AND(Q5&lt;=R5),"1","0")</f>
        <v>1</v>
      </c>
      <c r="U5" s="18" t="str">
        <f t="shared" ref="U5:U36" si="1">IF(AND(M5&lt;=N5,Q5&lt;=R5),"1","0")</f>
        <v>1</v>
      </c>
    </row>
    <row r="6" spans="1:21" s="13" customFormat="1" ht="27" x14ac:dyDescent="0.75">
      <c r="A6" s="26" t="s">
        <v>202</v>
      </c>
      <c r="B6" s="36" t="s">
        <v>171</v>
      </c>
      <c r="C6" s="36" t="s">
        <v>63</v>
      </c>
      <c r="D6" s="36" t="s">
        <v>173</v>
      </c>
      <c r="E6" s="26" t="s">
        <v>192</v>
      </c>
      <c r="F6" s="26" t="s">
        <v>204</v>
      </c>
      <c r="G6" s="26">
        <v>30</v>
      </c>
      <c r="H6" s="37">
        <v>39229</v>
      </c>
      <c r="I6" s="26">
        <v>6</v>
      </c>
      <c r="J6" s="38" t="s">
        <v>236</v>
      </c>
      <c r="K6" s="39">
        <v>45260656.490000002</v>
      </c>
      <c r="L6" s="39">
        <v>40922</v>
      </c>
      <c r="M6" s="40">
        <v>1106.02</v>
      </c>
      <c r="N6" s="29">
        <v>969.37</v>
      </c>
      <c r="O6" s="39">
        <v>8842470.7100000009</v>
      </c>
      <c r="P6" s="39">
        <v>568.07000000000005</v>
      </c>
      <c r="Q6" s="41">
        <v>15565.76</v>
      </c>
      <c r="R6" s="30">
        <v>18604.37</v>
      </c>
      <c r="S6" s="18" t="str">
        <f t="shared" si="0"/>
        <v>0</v>
      </c>
      <c r="T6" s="18" t="str">
        <f t="shared" ref="T6:T69" si="2">IF(AND(Q6&lt;=R6),"1","0")</f>
        <v>1</v>
      </c>
      <c r="U6" s="18" t="str">
        <f t="shared" si="1"/>
        <v>0</v>
      </c>
    </row>
    <row r="7" spans="1:21" s="13" customFormat="1" ht="27" x14ac:dyDescent="0.75">
      <c r="A7" s="26" t="s">
        <v>202</v>
      </c>
      <c r="B7" s="36" t="s">
        <v>171</v>
      </c>
      <c r="C7" s="36" t="s">
        <v>64</v>
      </c>
      <c r="D7" s="36" t="s">
        <v>174</v>
      </c>
      <c r="E7" s="26" t="s">
        <v>192</v>
      </c>
      <c r="F7" s="26" t="s">
        <v>204</v>
      </c>
      <c r="G7" s="26">
        <v>40</v>
      </c>
      <c r="H7" s="37">
        <v>44414</v>
      </c>
      <c r="I7" s="26">
        <v>6</v>
      </c>
      <c r="J7" s="38" t="s">
        <v>236</v>
      </c>
      <c r="K7" s="39">
        <v>35914476.659999996</v>
      </c>
      <c r="L7" s="39">
        <v>40778</v>
      </c>
      <c r="M7" s="40">
        <v>880.73</v>
      </c>
      <c r="N7" s="29">
        <v>969.37</v>
      </c>
      <c r="O7" s="39">
        <v>11143427.08</v>
      </c>
      <c r="P7" s="39">
        <v>707.29</v>
      </c>
      <c r="Q7" s="41">
        <v>15755.15</v>
      </c>
      <c r="R7" s="30">
        <v>18604.37</v>
      </c>
      <c r="S7" s="18" t="str">
        <f t="shared" si="0"/>
        <v>1</v>
      </c>
      <c r="T7" s="18" t="str">
        <f t="shared" si="2"/>
        <v>1</v>
      </c>
      <c r="U7" s="18" t="str">
        <f t="shared" si="1"/>
        <v>1</v>
      </c>
    </row>
    <row r="8" spans="1:21" s="13" customFormat="1" ht="27" x14ac:dyDescent="0.75">
      <c r="A8" s="26" t="s">
        <v>202</v>
      </c>
      <c r="B8" s="36" t="s">
        <v>171</v>
      </c>
      <c r="C8" s="36" t="s">
        <v>65</v>
      </c>
      <c r="D8" s="36" t="s">
        <v>175</v>
      </c>
      <c r="E8" s="26" t="s">
        <v>192</v>
      </c>
      <c r="F8" s="26" t="s">
        <v>204</v>
      </c>
      <c r="G8" s="26">
        <v>43</v>
      </c>
      <c r="H8" s="37">
        <v>26994</v>
      </c>
      <c r="I8" s="26">
        <v>5</v>
      </c>
      <c r="J8" s="38" t="s">
        <v>237</v>
      </c>
      <c r="K8" s="39">
        <v>42891649.909999996</v>
      </c>
      <c r="L8" s="39">
        <v>45639</v>
      </c>
      <c r="M8" s="40">
        <v>939.8</v>
      </c>
      <c r="N8" s="29">
        <v>1032.27</v>
      </c>
      <c r="O8" s="39">
        <v>15183351.09</v>
      </c>
      <c r="P8" s="39">
        <v>720.87</v>
      </c>
      <c r="Q8" s="41">
        <v>21062.61</v>
      </c>
      <c r="R8" s="30">
        <v>21675.27</v>
      </c>
      <c r="S8" s="18" t="str">
        <f t="shared" si="0"/>
        <v>1</v>
      </c>
      <c r="T8" s="18" t="str">
        <f t="shared" si="2"/>
        <v>1</v>
      </c>
      <c r="U8" s="18" t="str">
        <f t="shared" si="1"/>
        <v>1</v>
      </c>
    </row>
    <row r="9" spans="1:21" s="13" customFormat="1" ht="27" x14ac:dyDescent="0.75">
      <c r="A9" s="26" t="s">
        <v>202</v>
      </c>
      <c r="B9" s="36" t="s">
        <v>171</v>
      </c>
      <c r="C9" s="36" t="s">
        <v>66</v>
      </c>
      <c r="D9" s="36" t="s">
        <v>176</v>
      </c>
      <c r="E9" s="26" t="s">
        <v>192</v>
      </c>
      <c r="F9" s="26" t="s">
        <v>204</v>
      </c>
      <c r="G9" s="26">
        <v>36</v>
      </c>
      <c r="H9" s="37">
        <v>17669</v>
      </c>
      <c r="I9" s="26">
        <v>5</v>
      </c>
      <c r="J9" s="38" t="s">
        <v>237</v>
      </c>
      <c r="K9" s="39">
        <v>26505073</v>
      </c>
      <c r="L9" s="39">
        <v>24113</v>
      </c>
      <c r="M9" s="40">
        <v>1099.2</v>
      </c>
      <c r="N9" s="29">
        <v>1032.27</v>
      </c>
      <c r="O9" s="39">
        <v>7221500.4500000002</v>
      </c>
      <c r="P9" s="39">
        <v>460.21</v>
      </c>
      <c r="Q9" s="41">
        <v>15691.76</v>
      </c>
      <c r="R9" s="30">
        <v>21675.27</v>
      </c>
      <c r="S9" s="18" t="str">
        <f t="shared" si="0"/>
        <v>0</v>
      </c>
      <c r="T9" s="18" t="str">
        <f t="shared" si="2"/>
        <v>1</v>
      </c>
      <c r="U9" s="18" t="str">
        <f t="shared" si="1"/>
        <v>0</v>
      </c>
    </row>
    <row r="10" spans="1:21" s="13" customFormat="1" ht="27" x14ac:dyDescent="0.75">
      <c r="A10" s="26" t="s">
        <v>202</v>
      </c>
      <c r="B10" s="36" t="s">
        <v>171</v>
      </c>
      <c r="C10" s="36" t="s">
        <v>67</v>
      </c>
      <c r="D10" s="36" t="s">
        <v>177</v>
      </c>
      <c r="E10" s="26" t="s">
        <v>192</v>
      </c>
      <c r="F10" s="26" t="s">
        <v>204</v>
      </c>
      <c r="G10" s="26">
        <v>30</v>
      </c>
      <c r="H10" s="37">
        <v>32646</v>
      </c>
      <c r="I10" s="26">
        <v>6</v>
      </c>
      <c r="J10" s="38" t="s">
        <v>236</v>
      </c>
      <c r="K10" s="39">
        <v>44743064.899999999</v>
      </c>
      <c r="L10" s="39">
        <v>54010</v>
      </c>
      <c r="M10" s="40">
        <v>828.42</v>
      </c>
      <c r="N10" s="29">
        <v>969.37</v>
      </c>
      <c r="O10" s="39">
        <v>10013002.529999999</v>
      </c>
      <c r="P10" s="39">
        <v>606.94000000000005</v>
      </c>
      <c r="Q10" s="41">
        <v>16497.63</v>
      </c>
      <c r="R10" s="30">
        <v>18604.37</v>
      </c>
      <c r="S10" s="18" t="str">
        <f t="shared" si="0"/>
        <v>1</v>
      </c>
      <c r="T10" s="18" t="str">
        <f t="shared" si="2"/>
        <v>1</v>
      </c>
      <c r="U10" s="18" t="str">
        <f t="shared" si="1"/>
        <v>1</v>
      </c>
    </row>
    <row r="11" spans="1:21" s="13" customFormat="1" ht="27" x14ac:dyDescent="0.75">
      <c r="A11" s="26" t="s">
        <v>202</v>
      </c>
      <c r="B11" s="36" t="s">
        <v>171</v>
      </c>
      <c r="C11" s="36" t="s">
        <v>68</v>
      </c>
      <c r="D11" s="36" t="s">
        <v>178</v>
      </c>
      <c r="E11" s="26" t="s">
        <v>192</v>
      </c>
      <c r="F11" s="26" t="s">
        <v>204</v>
      </c>
      <c r="G11" s="26">
        <v>60</v>
      </c>
      <c r="H11" s="37">
        <v>54029</v>
      </c>
      <c r="I11" s="26">
        <v>6</v>
      </c>
      <c r="J11" s="38" t="s">
        <v>236</v>
      </c>
      <c r="K11" s="39">
        <v>47362851.539999999</v>
      </c>
      <c r="L11" s="39">
        <v>57151</v>
      </c>
      <c r="M11" s="40">
        <v>828.73</v>
      </c>
      <c r="N11" s="29">
        <v>969.37</v>
      </c>
      <c r="O11" s="39">
        <v>18123984.34</v>
      </c>
      <c r="P11" s="39">
        <v>1297.8900000000001</v>
      </c>
      <c r="Q11" s="41">
        <v>13964.23</v>
      </c>
      <c r="R11" s="30">
        <v>18604.37</v>
      </c>
      <c r="S11" s="18" t="str">
        <f t="shared" si="0"/>
        <v>1</v>
      </c>
      <c r="T11" s="18" t="str">
        <f t="shared" si="2"/>
        <v>1</v>
      </c>
      <c r="U11" s="18" t="str">
        <f t="shared" si="1"/>
        <v>1</v>
      </c>
    </row>
    <row r="12" spans="1:21" s="13" customFormat="1" ht="27" x14ac:dyDescent="0.75">
      <c r="A12" s="26" t="s">
        <v>202</v>
      </c>
      <c r="B12" s="36" t="s">
        <v>171</v>
      </c>
      <c r="C12" s="36" t="s">
        <v>69</v>
      </c>
      <c r="D12" s="36" t="s">
        <v>179</v>
      </c>
      <c r="E12" s="26" t="s">
        <v>192</v>
      </c>
      <c r="F12" s="26" t="s">
        <v>205</v>
      </c>
      <c r="G12" s="26">
        <v>90</v>
      </c>
      <c r="H12" s="37">
        <v>53438</v>
      </c>
      <c r="I12" s="26">
        <v>10</v>
      </c>
      <c r="J12" s="38" t="s">
        <v>238</v>
      </c>
      <c r="K12" s="39">
        <v>81515225.709999993</v>
      </c>
      <c r="L12" s="39">
        <v>80606</v>
      </c>
      <c r="M12" s="40">
        <v>1011.28</v>
      </c>
      <c r="N12" s="29">
        <v>1033.83</v>
      </c>
      <c r="O12" s="39">
        <v>27201160.300000001</v>
      </c>
      <c r="P12" s="39">
        <v>1924.25</v>
      </c>
      <c r="Q12" s="41">
        <v>14135.95</v>
      </c>
      <c r="R12" s="30">
        <v>18751.830000000002</v>
      </c>
      <c r="S12" s="18" t="str">
        <f t="shared" si="0"/>
        <v>1</v>
      </c>
      <c r="T12" s="18" t="str">
        <f t="shared" si="2"/>
        <v>1</v>
      </c>
      <c r="U12" s="18" t="str">
        <f t="shared" si="1"/>
        <v>1</v>
      </c>
    </row>
    <row r="13" spans="1:21" s="13" customFormat="1" ht="27" x14ac:dyDescent="0.75">
      <c r="A13" s="26" t="s">
        <v>202</v>
      </c>
      <c r="B13" s="36" t="s">
        <v>171</v>
      </c>
      <c r="C13" s="36" t="s">
        <v>70</v>
      </c>
      <c r="D13" s="36" t="s">
        <v>180</v>
      </c>
      <c r="E13" s="26" t="s">
        <v>192</v>
      </c>
      <c r="F13" s="26" t="s">
        <v>204</v>
      </c>
      <c r="G13" s="26">
        <v>36</v>
      </c>
      <c r="H13" s="37">
        <v>37692</v>
      </c>
      <c r="I13" s="26">
        <v>6</v>
      </c>
      <c r="J13" s="38" t="s">
        <v>236</v>
      </c>
      <c r="K13" s="39">
        <v>43003355.869999997</v>
      </c>
      <c r="L13" s="39">
        <v>51254</v>
      </c>
      <c r="M13" s="40">
        <v>839.02</v>
      </c>
      <c r="N13" s="29">
        <v>969.37</v>
      </c>
      <c r="O13" s="39">
        <v>11563805.85</v>
      </c>
      <c r="P13" s="39">
        <v>800.98</v>
      </c>
      <c r="Q13" s="41">
        <v>14437.03</v>
      </c>
      <c r="R13" s="30">
        <v>18604.37</v>
      </c>
      <c r="S13" s="18" t="str">
        <f t="shared" si="0"/>
        <v>1</v>
      </c>
      <c r="T13" s="18" t="str">
        <f t="shared" si="2"/>
        <v>1</v>
      </c>
      <c r="U13" s="18" t="str">
        <f t="shared" si="1"/>
        <v>1</v>
      </c>
    </row>
    <row r="14" spans="1:21" s="13" customFormat="1" ht="27" x14ac:dyDescent="0.75">
      <c r="A14" s="26" t="s">
        <v>202</v>
      </c>
      <c r="B14" s="36" t="s">
        <v>171</v>
      </c>
      <c r="C14" s="36" t="s">
        <v>71</v>
      </c>
      <c r="D14" s="36" t="s">
        <v>181</v>
      </c>
      <c r="E14" s="26" t="s">
        <v>192</v>
      </c>
      <c r="F14" s="26" t="s">
        <v>204</v>
      </c>
      <c r="G14" s="26">
        <v>40</v>
      </c>
      <c r="H14" s="37">
        <v>43356</v>
      </c>
      <c r="I14" s="26">
        <v>6</v>
      </c>
      <c r="J14" s="38" t="s">
        <v>236</v>
      </c>
      <c r="K14" s="39">
        <v>45761093.450000003</v>
      </c>
      <c r="L14" s="39">
        <v>51149</v>
      </c>
      <c r="M14" s="40">
        <v>894.66</v>
      </c>
      <c r="N14" s="29">
        <v>969.37</v>
      </c>
      <c r="O14" s="39">
        <v>17900269.75</v>
      </c>
      <c r="P14" s="39">
        <v>1108.1199999999999</v>
      </c>
      <c r="Q14" s="41">
        <v>16153.73</v>
      </c>
      <c r="R14" s="30">
        <v>18604.37</v>
      </c>
      <c r="S14" s="18" t="str">
        <f t="shared" si="0"/>
        <v>1</v>
      </c>
      <c r="T14" s="18" t="str">
        <f t="shared" si="2"/>
        <v>1</v>
      </c>
      <c r="U14" s="18" t="str">
        <f t="shared" si="1"/>
        <v>1</v>
      </c>
    </row>
    <row r="15" spans="1:21" s="13" customFormat="1" ht="27" x14ac:dyDescent="0.75">
      <c r="A15" s="26" t="s">
        <v>202</v>
      </c>
      <c r="B15" s="36" t="s">
        <v>171</v>
      </c>
      <c r="C15" s="36" t="s">
        <v>76</v>
      </c>
      <c r="D15" s="36" t="s">
        <v>182</v>
      </c>
      <c r="E15" s="26" t="s">
        <v>192</v>
      </c>
      <c r="F15" s="26" t="s">
        <v>206</v>
      </c>
      <c r="G15" s="26">
        <v>126</v>
      </c>
      <c r="H15" s="37">
        <v>60381</v>
      </c>
      <c r="I15" s="26">
        <v>13</v>
      </c>
      <c r="J15" s="38" t="s">
        <v>239</v>
      </c>
      <c r="K15" s="39">
        <v>72884871.040000007</v>
      </c>
      <c r="L15" s="39">
        <v>75391</v>
      </c>
      <c r="M15" s="40">
        <v>966.76</v>
      </c>
      <c r="N15" s="29">
        <v>1013.53</v>
      </c>
      <c r="O15" s="39">
        <v>63761602.859999999</v>
      </c>
      <c r="P15" s="39">
        <v>4874.92</v>
      </c>
      <c r="Q15" s="41">
        <v>13079.52</v>
      </c>
      <c r="R15" s="30">
        <v>18328.91</v>
      </c>
      <c r="S15" s="18" t="str">
        <f t="shared" si="0"/>
        <v>1</v>
      </c>
      <c r="T15" s="18" t="str">
        <f t="shared" si="2"/>
        <v>1</v>
      </c>
      <c r="U15" s="18" t="str">
        <f t="shared" si="1"/>
        <v>1</v>
      </c>
    </row>
    <row r="16" spans="1:21" s="13" customFormat="1" ht="27" x14ac:dyDescent="0.75">
      <c r="A16" s="26" t="s">
        <v>202</v>
      </c>
      <c r="B16" s="36" t="s">
        <v>171</v>
      </c>
      <c r="C16" s="36" t="s">
        <v>87</v>
      </c>
      <c r="D16" s="36" t="s">
        <v>207</v>
      </c>
      <c r="E16" s="26" t="s">
        <v>192</v>
      </c>
      <c r="F16" s="26" t="s">
        <v>208</v>
      </c>
      <c r="G16" s="26">
        <v>20</v>
      </c>
      <c r="H16" s="37">
        <v>11638</v>
      </c>
      <c r="I16" s="26">
        <v>2</v>
      </c>
      <c r="J16" s="38" t="s">
        <v>240</v>
      </c>
      <c r="K16" s="39">
        <v>14477087.25</v>
      </c>
      <c r="L16" s="39">
        <v>20257</v>
      </c>
      <c r="M16" s="40">
        <v>714.67</v>
      </c>
      <c r="N16" s="29">
        <v>1154.1199999999999</v>
      </c>
      <c r="O16" s="39">
        <v>4727340.71</v>
      </c>
      <c r="P16" s="39">
        <v>333.95</v>
      </c>
      <c r="Q16" s="41">
        <v>14155.77</v>
      </c>
      <c r="R16" s="30">
        <v>25108.83</v>
      </c>
      <c r="S16" s="18" t="str">
        <f t="shared" si="0"/>
        <v>1</v>
      </c>
      <c r="T16" s="18" t="str">
        <f t="shared" si="2"/>
        <v>1</v>
      </c>
      <c r="U16" s="18" t="str">
        <f t="shared" si="1"/>
        <v>1</v>
      </c>
    </row>
    <row r="17" spans="1:21" s="13" customFormat="1" ht="27" x14ac:dyDescent="0.75">
      <c r="A17" s="26" t="s">
        <v>202</v>
      </c>
      <c r="B17" s="36" t="s">
        <v>89</v>
      </c>
      <c r="C17" s="36" t="s">
        <v>37</v>
      </c>
      <c r="D17" s="36" t="s">
        <v>90</v>
      </c>
      <c r="E17" s="26" t="s">
        <v>193</v>
      </c>
      <c r="F17" s="26" t="s">
        <v>203</v>
      </c>
      <c r="G17" s="26">
        <v>240</v>
      </c>
      <c r="H17" s="37">
        <v>76101</v>
      </c>
      <c r="I17" s="26">
        <v>16</v>
      </c>
      <c r="J17" s="38" t="s">
        <v>235</v>
      </c>
      <c r="K17" s="39">
        <v>125212349.68000001</v>
      </c>
      <c r="L17" s="39">
        <v>106453</v>
      </c>
      <c r="M17" s="40">
        <v>1176.22</v>
      </c>
      <c r="N17" s="29">
        <v>1156.5899999999999</v>
      </c>
      <c r="O17" s="39">
        <v>182486003.53999999</v>
      </c>
      <c r="P17" s="39">
        <v>11302.86</v>
      </c>
      <c r="Q17" s="41">
        <v>16145.12</v>
      </c>
      <c r="R17" s="30">
        <v>17665.34</v>
      </c>
      <c r="S17" s="18" t="str">
        <f t="shared" si="0"/>
        <v>0</v>
      </c>
      <c r="T17" s="18" t="str">
        <f t="shared" si="2"/>
        <v>1</v>
      </c>
      <c r="U17" s="18" t="str">
        <f t="shared" si="1"/>
        <v>0</v>
      </c>
    </row>
    <row r="18" spans="1:21" s="13" customFormat="1" ht="27" x14ac:dyDescent="0.75">
      <c r="A18" s="26" t="s">
        <v>202</v>
      </c>
      <c r="B18" s="36" t="s">
        <v>89</v>
      </c>
      <c r="C18" s="36" t="s">
        <v>38</v>
      </c>
      <c r="D18" s="36" t="s">
        <v>91</v>
      </c>
      <c r="E18" s="26" t="s">
        <v>192</v>
      </c>
      <c r="F18" s="26" t="s">
        <v>204</v>
      </c>
      <c r="G18" s="26">
        <v>37</v>
      </c>
      <c r="H18" s="37">
        <v>41639</v>
      </c>
      <c r="I18" s="26">
        <v>6</v>
      </c>
      <c r="J18" s="38" t="s">
        <v>236</v>
      </c>
      <c r="K18" s="39">
        <v>41003974.509999998</v>
      </c>
      <c r="L18" s="39">
        <v>41159</v>
      </c>
      <c r="M18" s="40">
        <v>996.23</v>
      </c>
      <c r="N18" s="29">
        <v>969.37</v>
      </c>
      <c r="O18" s="39">
        <v>14113170.76</v>
      </c>
      <c r="P18" s="39">
        <v>1012.15</v>
      </c>
      <c r="Q18" s="41">
        <v>13943.8</v>
      </c>
      <c r="R18" s="30">
        <v>18604.37</v>
      </c>
      <c r="S18" s="18" t="str">
        <f t="shared" si="0"/>
        <v>0</v>
      </c>
      <c r="T18" s="18" t="str">
        <f t="shared" si="2"/>
        <v>1</v>
      </c>
      <c r="U18" s="18" t="str">
        <f t="shared" si="1"/>
        <v>0</v>
      </c>
    </row>
    <row r="19" spans="1:21" s="13" customFormat="1" ht="27" x14ac:dyDescent="0.75">
      <c r="A19" s="26" t="s">
        <v>202</v>
      </c>
      <c r="B19" s="36" t="s">
        <v>89</v>
      </c>
      <c r="C19" s="36" t="s">
        <v>40</v>
      </c>
      <c r="D19" s="36" t="s">
        <v>92</v>
      </c>
      <c r="E19" s="26" t="s">
        <v>192</v>
      </c>
      <c r="F19" s="26" t="s">
        <v>204</v>
      </c>
      <c r="G19" s="26">
        <v>74</v>
      </c>
      <c r="H19" s="37">
        <v>48907</v>
      </c>
      <c r="I19" s="26">
        <v>6</v>
      </c>
      <c r="J19" s="38" t="s">
        <v>236</v>
      </c>
      <c r="K19" s="39">
        <v>49553394.479999997</v>
      </c>
      <c r="L19" s="39">
        <v>61594</v>
      </c>
      <c r="M19" s="40">
        <v>804.52</v>
      </c>
      <c r="N19" s="29">
        <v>969.37</v>
      </c>
      <c r="O19" s="39">
        <v>23336549.039999999</v>
      </c>
      <c r="P19" s="39">
        <v>2135.04</v>
      </c>
      <c r="Q19" s="41">
        <v>10930.25</v>
      </c>
      <c r="R19" s="30">
        <v>18604.37</v>
      </c>
      <c r="S19" s="18" t="str">
        <f t="shared" si="0"/>
        <v>1</v>
      </c>
      <c r="T19" s="18" t="str">
        <f t="shared" si="2"/>
        <v>1</v>
      </c>
      <c r="U19" s="18" t="str">
        <f t="shared" si="1"/>
        <v>1</v>
      </c>
    </row>
    <row r="20" spans="1:21" s="13" customFormat="1" ht="27" x14ac:dyDescent="0.75">
      <c r="A20" s="26" t="s">
        <v>202</v>
      </c>
      <c r="B20" s="36" t="s">
        <v>89</v>
      </c>
      <c r="C20" s="36" t="s">
        <v>43</v>
      </c>
      <c r="D20" s="36" t="s">
        <v>93</v>
      </c>
      <c r="E20" s="26" t="s">
        <v>192</v>
      </c>
      <c r="F20" s="26" t="s">
        <v>206</v>
      </c>
      <c r="G20" s="26">
        <v>116</v>
      </c>
      <c r="H20" s="37">
        <v>53566</v>
      </c>
      <c r="I20" s="26">
        <v>13</v>
      </c>
      <c r="J20" s="38" t="s">
        <v>239</v>
      </c>
      <c r="K20" s="39">
        <v>55151584.829999998</v>
      </c>
      <c r="L20" s="39">
        <v>52031</v>
      </c>
      <c r="M20" s="40">
        <v>1059.98</v>
      </c>
      <c r="N20" s="29">
        <v>1013.53</v>
      </c>
      <c r="O20" s="39">
        <v>42197687.130000003</v>
      </c>
      <c r="P20" s="39">
        <v>2389.96</v>
      </c>
      <c r="Q20" s="41">
        <v>17656.22</v>
      </c>
      <c r="R20" s="30">
        <v>18328.91</v>
      </c>
      <c r="S20" s="18" t="str">
        <f t="shared" si="0"/>
        <v>0</v>
      </c>
      <c r="T20" s="18" t="str">
        <f t="shared" si="2"/>
        <v>1</v>
      </c>
      <c r="U20" s="18" t="str">
        <f t="shared" si="1"/>
        <v>0</v>
      </c>
    </row>
    <row r="21" spans="1:21" s="13" customFormat="1" ht="27" x14ac:dyDescent="0.75">
      <c r="A21" s="26" t="s">
        <v>202</v>
      </c>
      <c r="B21" s="36" t="s">
        <v>89</v>
      </c>
      <c r="C21" s="36" t="s">
        <v>44</v>
      </c>
      <c r="D21" s="36" t="s">
        <v>94</v>
      </c>
      <c r="E21" s="26" t="s">
        <v>192</v>
      </c>
      <c r="F21" s="26" t="s">
        <v>204</v>
      </c>
      <c r="G21" s="26">
        <v>37</v>
      </c>
      <c r="H21" s="37">
        <v>30903</v>
      </c>
      <c r="I21" s="26">
        <v>6</v>
      </c>
      <c r="J21" s="38" t="s">
        <v>236</v>
      </c>
      <c r="K21" s="39">
        <v>38340325.289999999</v>
      </c>
      <c r="L21" s="39">
        <v>46193</v>
      </c>
      <c r="M21" s="40">
        <v>830</v>
      </c>
      <c r="N21" s="29">
        <v>969.37</v>
      </c>
      <c r="O21" s="39">
        <v>16731993.560000001</v>
      </c>
      <c r="P21" s="39">
        <v>1103.7</v>
      </c>
      <c r="Q21" s="41">
        <v>15159.97</v>
      </c>
      <c r="R21" s="30">
        <v>18604.37</v>
      </c>
      <c r="S21" s="18" t="str">
        <f t="shared" si="0"/>
        <v>1</v>
      </c>
      <c r="T21" s="18" t="str">
        <f t="shared" si="2"/>
        <v>1</v>
      </c>
      <c r="U21" s="18" t="str">
        <f t="shared" si="1"/>
        <v>1</v>
      </c>
    </row>
    <row r="22" spans="1:21" s="13" customFormat="1" ht="27" x14ac:dyDescent="0.75">
      <c r="A22" s="26" t="s">
        <v>202</v>
      </c>
      <c r="B22" s="36" t="s">
        <v>89</v>
      </c>
      <c r="C22" s="36" t="s">
        <v>45</v>
      </c>
      <c r="D22" s="36" t="s">
        <v>95</v>
      </c>
      <c r="E22" s="26" t="s">
        <v>192</v>
      </c>
      <c r="F22" s="26" t="s">
        <v>204</v>
      </c>
      <c r="G22" s="26">
        <v>52</v>
      </c>
      <c r="H22" s="37">
        <v>31150</v>
      </c>
      <c r="I22" s="26">
        <v>6</v>
      </c>
      <c r="J22" s="38" t="s">
        <v>236</v>
      </c>
      <c r="K22" s="39">
        <v>34066993.049999997</v>
      </c>
      <c r="L22" s="39">
        <v>36642</v>
      </c>
      <c r="M22" s="40">
        <v>929.73</v>
      </c>
      <c r="N22" s="29">
        <v>969.37</v>
      </c>
      <c r="O22" s="39">
        <v>18104900.75</v>
      </c>
      <c r="P22" s="39">
        <v>1221.93</v>
      </c>
      <c r="Q22" s="41">
        <v>14816.64</v>
      </c>
      <c r="R22" s="30">
        <v>18604.37</v>
      </c>
      <c r="S22" s="18" t="str">
        <f t="shared" si="0"/>
        <v>1</v>
      </c>
      <c r="T22" s="18" t="str">
        <f t="shared" si="2"/>
        <v>1</v>
      </c>
      <c r="U22" s="18" t="str">
        <f t="shared" si="1"/>
        <v>1</v>
      </c>
    </row>
    <row r="23" spans="1:21" s="13" customFormat="1" ht="27" x14ac:dyDescent="0.75">
      <c r="A23" s="26" t="s">
        <v>202</v>
      </c>
      <c r="B23" s="36" t="s">
        <v>89</v>
      </c>
      <c r="C23" s="36" t="s">
        <v>46</v>
      </c>
      <c r="D23" s="36" t="s">
        <v>96</v>
      </c>
      <c r="E23" s="26" t="s">
        <v>192</v>
      </c>
      <c r="F23" s="26" t="s">
        <v>204</v>
      </c>
      <c r="G23" s="26">
        <v>38</v>
      </c>
      <c r="H23" s="37">
        <v>31592</v>
      </c>
      <c r="I23" s="26">
        <v>6</v>
      </c>
      <c r="J23" s="38" t="s">
        <v>236</v>
      </c>
      <c r="K23" s="39">
        <v>34519840.899999999</v>
      </c>
      <c r="L23" s="39">
        <v>37468</v>
      </c>
      <c r="M23" s="40">
        <v>921.32</v>
      </c>
      <c r="N23" s="29">
        <v>969.37</v>
      </c>
      <c r="O23" s="39">
        <v>12738595.34</v>
      </c>
      <c r="P23" s="39">
        <v>780.35</v>
      </c>
      <c r="Q23" s="41">
        <v>16324.16</v>
      </c>
      <c r="R23" s="30">
        <v>18604.37</v>
      </c>
      <c r="S23" s="18" t="str">
        <f t="shared" si="0"/>
        <v>1</v>
      </c>
      <c r="T23" s="18" t="str">
        <f t="shared" si="2"/>
        <v>1</v>
      </c>
      <c r="U23" s="18" t="str">
        <f t="shared" si="1"/>
        <v>1</v>
      </c>
    </row>
    <row r="24" spans="1:21" s="13" customFormat="1" ht="27" x14ac:dyDescent="0.75">
      <c r="A24" s="26" t="s">
        <v>202</v>
      </c>
      <c r="B24" s="36" t="s">
        <v>89</v>
      </c>
      <c r="C24" s="36" t="s">
        <v>47</v>
      </c>
      <c r="D24" s="36" t="s">
        <v>97</v>
      </c>
      <c r="E24" s="26" t="s">
        <v>192</v>
      </c>
      <c r="F24" s="26" t="s">
        <v>208</v>
      </c>
      <c r="G24" s="26">
        <v>32</v>
      </c>
      <c r="H24" s="37">
        <v>11241</v>
      </c>
      <c r="I24" s="26">
        <v>2</v>
      </c>
      <c r="J24" s="38" t="s">
        <v>240</v>
      </c>
      <c r="K24" s="39">
        <v>21834335.41</v>
      </c>
      <c r="L24" s="39">
        <v>19864</v>
      </c>
      <c r="M24" s="40">
        <v>1099.19</v>
      </c>
      <c r="N24" s="29">
        <v>1154.1199999999999</v>
      </c>
      <c r="O24" s="39">
        <v>6716800.8899999997</v>
      </c>
      <c r="P24" s="39">
        <v>401.8</v>
      </c>
      <c r="Q24" s="41">
        <v>16716.77</v>
      </c>
      <c r="R24" s="30">
        <v>25108.83</v>
      </c>
      <c r="S24" s="18" t="str">
        <f t="shared" si="0"/>
        <v>1</v>
      </c>
      <c r="T24" s="18" t="str">
        <f t="shared" si="2"/>
        <v>1</v>
      </c>
      <c r="U24" s="18" t="str">
        <f t="shared" si="1"/>
        <v>1</v>
      </c>
    </row>
    <row r="25" spans="1:21" s="13" customFormat="1" ht="27" x14ac:dyDescent="0.75">
      <c r="A25" s="26" t="s">
        <v>202</v>
      </c>
      <c r="B25" s="36" t="s">
        <v>127</v>
      </c>
      <c r="C25" s="36" t="s">
        <v>2</v>
      </c>
      <c r="D25" s="36" t="s">
        <v>128</v>
      </c>
      <c r="E25" s="26" t="s">
        <v>193</v>
      </c>
      <c r="F25" s="26" t="s">
        <v>203</v>
      </c>
      <c r="G25" s="26">
        <v>502</v>
      </c>
      <c r="H25" s="37">
        <v>92386</v>
      </c>
      <c r="I25" s="26">
        <v>17</v>
      </c>
      <c r="J25" s="38" t="s">
        <v>241</v>
      </c>
      <c r="K25" s="39">
        <v>214266783.52000001</v>
      </c>
      <c r="L25" s="39">
        <v>180824</v>
      </c>
      <c r="M25" s="40">
        <v>1184.95</v>
      </c>
      <c r="N25" s="29">
        <v>1187.6500000000001</v>
      </c>
      <c r="O25" s="39">
        <v>352911470.13</v>
      </c>
      <c r="P25" s="39">
        <v>25348.32</v>
      </c>
      <c r="Q25" s="41">
        <v>13922.48</v>
      </c>
      <c r="R25" s="30">
        <v>17282.88</v>
      </c>
      <c r="S25" s="18" t="str">
        <f t="shared" si="0"/>
        <v>1</v>
      </c>
      <c r="T25" s="18" t="str">
        <f t="shared" si="2"/>
        <v>1</v>
      </c>
      <c r="U25" s="18" t="str">
        <f t="shared" si="1"/>
        <v>1</v>
      </c>
    </row>
    <row r="26" spans="1:21" s="13" customFormat="1" ht="27" x14ac:dyDescent="0.75">
      <c r="A26" s="26" t="s">
        <v>202</v>
      </c>
      <c r="B26" s="36" t="s">
        <v>127</v>
      </c>
      <c r="C26" s="36" t="s">
        <v>27</v>
      </c>
      <c r="D26" s="36" t="s">
        <v>129</v>
      </c>
      <c r="E26" s="26" t="s">
        <v>192</v>
      </c>
      <c r="F26" s="26" t="s">
        <v>204</v>
      </c>
      <c r="G26" s="26">
        <v>40</v>
      </c>
      <c r="H26" s="37">
        <v>21566</v>
      </c>
      <c r="I26" s="26">
        <v>5</v>
      </c>
      <c r="J26" s="38" t="s">
        <v>237</v>
      </c>
      <c r="K26" s="39">
        <v>24596190.170000002</v>
      </c>
      <c r="L26" s="39">
        <v>32088</v>
      </c>
      <c r="M26" s="40">
        <v>766.52</v>
      </c>
      <c r="N26" s="29">
        <v>1032.27</v>
      </c>
      <c r="O26" s="39">
        <v>15127910.85</v>
      </c>
      <c r="P26" s="39">
        <v>861.71</v>
      </c>
      <c r="Q26" s="41">
        <v>17555.59</v>
      </c>
      <c r="R26" s="30">
        <v>21675.27</v>
      </c>
      <c r="S26" s="18" t="str">
        <f t="shared" si="0"/>
        <v>1</v>
      </c>
      <c r="T26" s="18" t="str">
        <f t="shared" si="2"/>
        <v>1</v>
      </c>
      <c r="U26" s="18" t="str">
        <f t="shared" si="1"/>
        <v>1</v>
      </c>
    </row>
    <row r="27" spans="1:21" s="13" customFormat="1" ht="27" x14ac:dyDescent="0.75">
      <c r="A27" s="26" t="s">
        <v>202</v>
      </c>
      <c r="B27" s="36" t="s">
        <v>127</v>
      </c>
      <c r="C27" s="36" t="s">
        <v>28</v>
      </c>
      <c r="D27" s="36" t="s">
        <v>130</v>
      </c>
      <c r="E27" s="26" t="s">
        <v>192</v>
      </c>
      <c r="F27" s="26" t="s">
        <v>204</v>
      </c>
      <c r="G27" s="26">
        <v>59</v>
      </c>
      <c r="H27" s="37">
        <v>47483</v>
      </c>
      <c r="I27" s="26">
        <v>6</v>
      </c>
      <c r="J27" s="38" t="s">
        <v>236</v>
      </c>
      <c r="K27" s="39">
        <v>48578840.659999996</v>
      </c>
      <c r="L27" s="39">
        <v>59860</v>
      </c>
      <c r="M27" s="40">
        <v>811.54</v>
      </c>
      <c r="N27" s="29">
        <v>969.37</v>
      </c>
      <c r="O27" s="39">
        <v>17790709.16</v>
      </c>
      <c r="P27" s="39">
        <v>1050.8599999999999</v>
      </c>
      <c r="Q27" s="41">
        <v>16929.669999999998</v>
      </c>
      <c r="R27" s="30">
        <v>18604.37</v>
      </c>
      <c r="S27" s="18" t="str">
        <f t="shared" si="0"/>
        <v>1</v>
      </c>
      <c r="T27" s="18" t="str">
        <f t="shared" si="2"/>
        <v>1</v>
      </c>
      <c r="U27" s="18" t="str">
        <f t="shared" si="1"/>
        <v>1</v>
      </c>
    </row>
    <row r="28" spans="1:21" s="13" customFormat="1" ht="27" x14ac:dyDescent="0.75">
      <c r="A28" s="26" t="s">
        <v>202</v>
      </c>
      <c r="B28" s="36" t="s">
        <v>127</v>
      </c>
      <c r="C28" s="36" t="s">
        <v>29</v>
      </c>
      <c r="D28" s="36" t="s">
        <v>131</v>
      </c>
      <c r="E28" s="26" t="s">
        <v>192</v>
      </c>
      <c r="F28" s="26" t="s">
        <v>204</v>
      </c>
      <c r="G28" s="26">
        <v>34</v>
      </c>
      <c r="H28" s="37">
        <v>35158</v>
      </c>
      <c r="I28" s="26">
        <v>6</v>
      </c>
      <c r="J28" s="38" t="s">
        <v>236</v>
      </c>
      <c r="K28" s="39">
        <v>35749052.439999998</v>
      </c>
      <c r="L28" s="39">
        <v>42491</v>
      </c>
      <c r="M28" s="40">
        <v>841.33</v>
      </c>
      <c r="N28" s="29">
        <v>969.37</v>
      </c>
      <c r="O28" s="39">
        <v>14973761.119999999</v>
      </c>
      <c r="P28" s="39">
        <v>1371.18</v>
      </c>
      <c r="Q28" s="41">
        <v>10920.39</v>
      </c>
      <c r="R28" s="30">
        <v>18604.37</v>
      </c>
      <c r="S28" s="18" t="str">
        <f t="shared" si="0"/>
        <v>1</v>
      </c>
      <c r="T28" s="18" t="str">
        <f t="shared" si="2"/>
        <v>1</v>
      </c>
      <c r="U28" s="18" t="str">
        <f t="shared" si="1"/>
        <v>1</v>
      </c>
    </row>
    <row r="29" spans="1:21" s="13" customFormat="1" ht="27" x14ac:dyDescent="0.75">
      <c r="A29" s="26" t="s">
        <v>202</v>
      </c>
      <c r="B29" s="36" t="s">
        <v>127</v>
      </c>
      <c r="C29" s="36" t="s">
        <v>30</v>
      </c>
      <c r="D29" s="36" t="s">
        <v>132</v>
      </c>
      <c r="E29" s="26" t="s">
        <v>192</v>
      </c>
      <c r="F29" s="26" t="s">
        <v>208</v>
      </c>
      <c r="G29" s="26">
        <v>30</v>
      </c>
      <c r="H29" s="37">
        <v>8768</v>
      </c>
      <c r="I29" s="26">
        <v>2</v>
      </c>
      <c r="J29" s="38" t="s">
        <v>240</v>
      </c>
      <c r="K29" s="39">
        <v>22311699.059999999</v>
      </c>
      <c r="L29" s="39">
        <v>17025</v>
      </c>
      <c r="M29" s="40">
        <v>1310.53</v>
      </c>
      <c r="N29" s="29">
        <v>1154.1199999999999</v>
      </c>
      <c r="O29" s="39">
        <v>6847129.0099999998</v>
      </c>
      <c r="P29" s="39">
        <v>430.67</v>
      </c>
      <c r="Q29" s="41">
        <v>15898.86</v>
      </c>
      <c r="R29" s="30">
        <v>25108.83</v>
      </c>
      <c r="S29" s="18" t="str">
        <f t="shared" si="0"/>
        <v>0</v>
      </c>
      <c r="T29" s="18" t="str">
        <f t="shared" si="2"/>
        <v>1</v>
      </c>
      <c r="U29" s="18" t="str">
        <f t="shared" si="1"/>
        <v>0</v>
      </c>
    </row>
    <row r="30" spans="1:21" s="13" customFormat="1" ht="27" x14ac:dyDescent="0.75">
      <c r="A30" s="26" t="s">
        <v>202</v>
      </c>
      <c r="B30" s="36" t="s">
        <v>127</v>
      </c>
      <c r="C30" s="36" t="s">
        <v>31</v>
      </c>
      <c r="D30" s="36" t="s">
        <v>133</v>
      </c>
      <c r="E30" s="26" t="s">
        <v>192</v>
      </c>
      <c r="F30" s="26" t="s">
        <v>204</v>
      </c>
      <c r="G30" s="26">
        <v>42</v>
      </c>
      <c r="H30" s="37">
        <v>18002</v>
      </c>
      <c r="I30" s="26">
        <v>5</v>
      </c>
      <c r="J30" s="38" t="s">
        <v>237</v>
      </c>
      <c r="K30" s="39">
        <v>22350719.199999999</v>
      </c>
      <c r="L30" s="39">
        <v>33829</v>
      </c>
      <c r="M30" s="40">
        <v>660.7</v>
      </c>
      <c r="N30" s="29">
        <v>1032.27</v>
      </c>
      <c r="O30" s="39">
        <v>9274392.9800000004</v>
      </c>
      <c r="P30" s="39">
        <v>761.9</v>
      </c>
      <c r="Q30" s="41">
        <v>12172.69</v>
      </c>
      <c r="R30" s="30">
        <v>21675.27</v>
      </c>
      <c r="S30" s="18" t="str">
        <f t="shared" si="0"/>
        <v>1</v>
      </c>
      <c r="T30" s="18" t="str">
        <f t="shared" si="2"/>
        <v>1</v>
      </c>
      <c r="U30" s="18" t="str">
        <f t="shared" si="1"/>
        <v>1</v>
      </c>
    </row>
    <row r="31" spans="1:21" s="13" customFormat="1" ht="27" x14ac:dyDescent="0.75">
      <c r="A31" s="26" t="s">
        <v>202</v>
      </c>
      <c r="B31" s="36" t="s">
        <v>127</v>
      </c>
      <c r="C31" s="36" t="s">
        <v>32</v>
      </c>
      <c r="D31" s="36" t="s">
        <v>134</v>
      </c>
      <c r="E31" s="26" t="s">
        <v>192</v>
      </c>
      <c r="F31" s="26" t="s">
        <v>204</v>
      </c>
      <c r="G31" s="26">
        <v>45</v>
      </c>
      <c r="H31" s="37">
        <v>20876</v>
      </c>
      <c r="I31" s="26">
        <v>5</v>
      </c>
      <c r="J31" s="38" t="s">
        <v>237</v>
      </c>
      <c r="K31" s="39">
        <v>28740993.809999999</v>
      </c>
      <c r="L31" s="39">
        <v>31025</v>
      </c>
      <c r="M31" s="40">
        <v>926.38</v>
      </c>
      <c r="N31" s="29">
        <v>1032.27</v>
      </c>
      <c r="O31" s="39">
        <v>10793042.550000001</v>
      </c>
      <c r="P31" s="39">
        <v>872.31</v>
      </c>
      <c r="Q31" s="41">
        <v>12372.89</v>
      </c>
      <c r="R31" s="30">
        <v>21675.27</v>
      </c>
      <c r="S31" s="18" t="str">
        <f t="shared" si="0"/>
        <v>1</v>
      </c>
      <c r="T31" s="18" t="str">
        <f t="shared" si="2"/>
        <v>1</v>
      </c>
      <c r="U31" s="18" t="str">
        <f t="shared" si="1"/>
        <v>1</v>
      </c>
    </row>
    <row r="32" spans="1:21" s="13" customFormat="1" ht="27" x14ac:dyDescent="0.75">
      <c r="A32" s="26" t="s">
        <v>202</v>
      </c>
      <c r="B32" s="36" t="s">
        <v>127</v>
      </c>
      <c r="C32" s="36" t="s">
        <v>33</v>
      </c>
      <c r="D32" s="36" t="s">
        <v>135</v>
      </c>
      <c r="E32" s="26" t="s">
        <v>192</v>
      </c>
      <c r="F32" s="26" t="s">
        <v>206</v>
      </c>
      <c r="G32" s="26">
        <v>113</v>
      </c>
      <c r="H32" s="37">
        <v>85793</v>
      </c>
      <c r="I32" s="26">
        <v>13</v>
      </c>
      <c r="J32" s="38" t="s">
        <v>239</v>
      </c>
      <c r="K32" s="39">
        <v>80644984.430000007</v>
      </c>
      <c r="L32" s="39">
        <v>95532</v>
      </c>
      <c r="M32" s="40">
        <v>844.17</v>
      </c>
      <c r="N32" s="29">
        <v>1013.53</v>
      </c>
      <c r="O32" s="39">
        <v>67006825.310000002</v>
      </c>
      <c r="P32" s="39">
        <v>4819.3100000000004</v>
      </c>
      <c r="Q32" s="41">
        <v>13903.82</v>
      </c>
      <c r="R32" s="30">
        <v>18328.91</v>
      </c>
      <c r="S32" s="18" t="str">
        <f t="shared" si="0"/>
        <v>1</v>
      </c>
      <c r="T32" s="18" t="str">
        <f t="shared" si="2"/>
        <v>1</v>
      </c>
      <c r="U32" s="18" t="str">
        <f t="shared" si="1"/>
        <v>1</v>
      </c>
    </row>
    <row r="33" spans="1:21" s="13" customFormat="1" ht="27" x14ac:dyDescent="0.75">
      <c r="A33" s="26" t="s">
        <v>202</v>
      </c>
      <c r="B33" s="36" t="s">
        <v>127</v>
      </c>
      <c r="C33" s="36" t="s">
        <v>34</v>
      </c>
      <c r="D33" s="36" t="s">
        <v>136</v>
      </c>
      <c r="E33" s="26" t="s">
        <v>192</v>
      </c>
      <c r="F33" s="26" t="s">
        <v>204</v>
      </c>
      <c r="G33" s="26">
        <v>42</v>
      </c>
      <c r="H33" s="37">
        <v>26706</v>
      </c>
      <c r="I33" s="26">
        <v>5</v>
      </c>
      <c r="J33" s="38" t="s">
        <v>237</v>
      </c>
      <c r="K33" s="39">
        <v>24217546.550000001</v>
      </c>
      <c r="L33" s="39">
        <v>36059</v>
      </c>
      <c r="M33" s="40">
        <v>671.61</v>
      </c>
      <c r="N33" s="29">
        <v>1032.27</v>
      </c>
      <c r="O33" s="39">
        <v>13965393.26</v>
      </c>
      <c r="P33" s="39">
        <v>810.73</v>
      </c>
      <c r="Q33" s="41">
        <v>17225.66</v>
      </c>
      <c r="R33" s="30">
        <v>21675.27</v>
      </c>
      <c r="S33" s="18" t="str">
        <f t="shared" si="0"/>
        <v>1</v>
      </c>
      <c r="T33" s="18" t="str">
        <f t="shared" si="2"/>
        <v>1</v>
      </c>
      <c r="U33" s="18" t="str">
        <f t="shared" si="1"/>
        <v>1</v>
      </c>
    </row>
    <row r="34" spans="1:21" s="13" customFormat="1" ht="27" x14ac:dyDescent="0.75">
      <c r="A34" s="26" t="s">
        <v>202</v>
      </c>
      <c r="B34" s="36" t="s">
        <v>127</v>
      </c>
      <c r="C34" s="36" t="s">
        <v>35</v>
      </c>
      <c r="D34" s="36" t="s">
        <v>137</v>
      </c>
      <c r="E34" s="26" t="s">
        <v>192</v>
      </c>
      <c r="F34" s="26" t="s">
        <v>204</v>
      </c>
      <c r="G34" s="26">
        <v>42</v>
      </c>
      <c r="H34" s="37">
        <v>20307</v>
      </c>
      <c r="I34" s="26">
        <v>5</v>
      </c>
      <c r="J34" s="38" t="s">
        <v>237</v>
      </c>
      <c r="K34" s="39">
        <v>26311547.57</v>
      </c>
      <c r="L34" s="39">
        <v>34335</v>
      </c>
      <c r="M34" s="40">
        <v>766.32</v>
      </c>
      <c r="N34" s="29">
        <v>1032.27</v>
      </c>
      <c r="O34" s="39">
        <v>15696794.09</v>
      </c>
      <c r="P34" s="39">
        <v>1202.31</v>
      </c>
      <c r="Q34" s="41">
        <v>13055.51</v>
      </c>
      <c r="R34" s="30">
        <v>21675.27</v>
      </c>
      <c r="S34" s="18" t="str">
        <f t="shared" si="0"/>
        <v>1</v>
      </c>
      <c r="T34" s="18" t="str">
        <f t="shared" si="2"/>
        <v>1</v>
      </c>
      <c r="U34" s="18" t="str">
        <f t="shared" si="1"/>
        <v>1</v>
      </c>
    </row>
    <row r="35" spans="1:21" s="13" customFormat="1" ht="27" x14ac:dyDescent="0.75">
      <c r="A35" s="26" t="s">
        <v>202</v>
      </c>
      <c r="B35" s="36" t="s">
        <v>127</v>
      </c>
      <c r="C35" s="36" t="s">
        <v>36</v>
      </c>
      <c r="D35" s="36" t="s">
        <v>138</v>
      </c>
      <c r="E35" s="26" t="s">
        <v>192</v>
      </c>
      <c r="F35" s="26" t="s">
        <v>204</v>
      </c>
      <c r="G35" s="26">
        <v>40</v>
      </c>
      <c r="H35" s="37">
        <v>31737</v>
      </c>
      <c r="I35" s="26">
        <v>6</v>
      </c>
      <c r="J35" s="38" t="s">
        <v>236</v>
      </c>
      <c r="K35" s="39">
        <v>40545684.670000002</v>
      </c>
      <c r="L35" s="39">
        <v>56296</v>
      </c>
      <c r="M35" s="40">
        <v>720.22</v>
      </c>
      <c r="N35" s="29">
        <v>969.37</v>
      </c>
      <c r="O35" s="39">
        <v>15403774.74</v>
      </c>
      <c r="P35" s="39">
        <v>1041.95</v>
      </c>
      <c r="Q35" s="41">
        <v>14783.58</v>
      </c>
      <c r="R35" s="30">
        <v>18604.37</v>
      </c>
      <c r="S35" s="18" t="str">
        <f t="shared" si="0"/>
        <v>1</v>
      </c>
      <c r="T35" s="18" t="str">
        <f t="shared" si="2"/>
        <v>1</v>
      </c>
      <c r="U35" s="18" t="str">
        <f t="shared" si="1"/>
        <v>1</v>
      </c>
    </row>
    <row r="36" spans="1:21" s="13" customFormat="1" ht="27" x14ac:dyDescent="0.75">
      <c r="A36" s="26" t="s">
        <v>202</v>
      </c>
      <c r="B36" s="36" t="s">
        <v>127</v>
      </c>
      <c r="C36" s="36" t="s">
        <v>73</v>
      </c>
      <c r="D36" s="36" t="s">
        <v>139</v>
      </c>
      <c r="E36" s="26" t="s">
        <v>192</v>
      </c>
      <c r="F36" s="26" t="s">
        <v>206</v>
      </c>
      <c r="G36" s="26">
        <v>60</v>
      </c>
      <c r="H36" s="37">
        <v>41934</v>
      </c>
      <c r="I36" s="26">
        <v>12</v>
      </c>
      <c r="J36" s="38" t="s">
        <v>242</v>
      </c>
      <c r="K36" s="39">
        <v>54868483.859999999</v>
      </c>
      <c r="L36" s="39">
        <v>66799</v>
      </c>
      <c r="M36" s="40">
        <v>821.4</v>
      </c>
      <c r="N36" s="29">
        <v>1065.1500000000001</v>
      </c>
      <c r="O36" s="39">
        <v>24588914.199999999</v>
      </c>
      <c r="P36" s="39">
        <v>1726.48</v>
      </c>
      <c r="Q36" s="41">
        <v>14242.2</v>
      </c>
      <c r="R36" s="30">
        <v>24637.63</v>
      </c>
      <c r="S36" s="18" t="str">
        <f t="shared" si="0"/>
        <v>1</v>
      </c>
      <c r="T36" s="18" t="str">
        <f t="shared" si="2"/>
        <v>1</v>
      </c>
      <c r="U36" s="18" t="str">
        <f t="shared" si="1"/>
        <v>1</v>
      </c>
    </row>
    <row r="37" spans="1:21" s="13" customFormat="1" ht="26.4" customHeight="1" x14ac:dyDescent="0.75">
      <c r="A37" s="26" t="s">
        <v>202</v>
      </c>
      <c r="B37" s="36" t="s">
        <v>127</v>
      </c>
      <c r="C37" s="36" t="s">
        <v>77</v>
      </c>
      <c r="D37" s="36" t="s">
        <v>140</v>
      </c>
      <c r="E37" s="26" t="s">
        <v>192</v>
      </c>
      <c r="F37" s="26" t="s">
        <v>204</v>
      </c>
      <c r="G37" s="26">
        <v>38</v>
      </c>
      <c r="H37" s="37">
        <v>31088</v>
      </c>
      <c r="I37" s="26">
        <v>6</v>
      </c>
      <c r="J37" s="38" t="s">
        <v>236</v>
      </c>
      <c r="K37" s="39">
        <v>31518296.690000001</v>
      </c>
      <c r="L37" s="39">
        <v>36107</v>
      </c>
      <c r="M37" s="40">
        <v>872.91</v>
      </c>
      <c r="N37" s="29">
        <v>969.37</v>
      </c>
      <c r="O37" s="39">
        <v>14033323.039999999</v>
      </c>
      <c r="P37" s="39">
        <v>768.82</v>
      </c>
      <c r="Q37" s="41">
        <v>18253.07</v>
      </c>
      <c r="R37" s="30">
        <v>18604.37</v>
      </c>
      <c r="S37" s="18" t="str">
        <f t="shared" ref="S37:S68" si="3">IF(AND(M37&lt;=N37),"1","0")</f>
        <v>1</v>
      </c>
      <c r="T37" s="18" t="str">
        <f t="shared" si="2"/>
        <v>1</v>
      </c>
      <c r="U37" s="18" t="str">
        <f t="shared" ref="U37:U68" si="4">IF(AND(M37&lt;=N37,Q37&lt;=R37),"1","0")</f>
        <v>1</v>
      </c>
    </row>
    <row r="38" spans="1:21" s="13" customFormat="1" ht="27" x14ac:dyDescent="0.75">
      <c r="A38" s="26" t="s">
        <v>202</v>
      </c>
      <c r="B38" s="36" t="s">
        <v>127</v>
      </c>
      <c r="C38" s="36" t="s">
        <v>86</v>
      </c>
      <c r="D38" s="36" t="s">
        <v>141</v>
      </c>
      <c r="E38" s="26" t="s">
        <v>192</v>
      </c>
      <c r="F38" s="26" t="s">
        <v>204</v>
      </c>
      <c r="G38" s="26">
        <v>33</v>
      </c>
      <c r="H38" s="37">
        <v>19761</v>
      </c>
      <c r="I38" s="26">
        <v>5</v>
      </c>
      <c r="J38" s="38" t="s">
        <v>237</v>
      </c>
      <c r="K38" s="39">
        <v>23450566.800000001</v>
      </c>
      <c r="L38" s="39">
        <v>32920</v>
      </c>
      <c r="M38" s="40">
        <v>712.35</v>
      </c>
      <c r="N38" s="29">
        <v>1032.27</v>
      </c>
      <c r="O38" s="39">
        <v>8035898.3600000003</v>
      </c>
      <c r="P38" s="39">
        <v>537.6</v>
      </c>
      <c r="Q38" s="41">
        <v>14947.61</v>
      </c>
      <c r="R38" s="30">
        <v>21675.27</v>
      </c>
      <c r="S38" s="18" t="str">
        <f t="shared" si="3"/>
        <v>1</v>
      </c>
      <c r="T38" s="18" t="str">
        <f t="shared" si="2"/>
        <v>1</v>
      </c>
      <c r="U38" s="18" t="str">
        <f t="shared" si="4"/>
        <v>1</v>
      </c>
    </row>
    <row r="39" spans="1:21" s="13" customFormat="1" ht="27" x14ac:dyDescent="0.75">
      <c r="A39" s="26" t="s">
        <v>202</v>
      </c>
      <c r="B39" s="36" t="s">
        <v>152</v>
      </c>
      <c r="C39" s="36" t="s">
        <v>4</v>
      </c>
      <c r="D39" s="36" t="s">
        <v>153</v>
      </c>
      <c r="E39" s="26" t="s">
        <v>191</v>
      </c>
      <c r="F39" s="26" t="s">
        <v>209</v>
      </c>
      <c r="G39" s="26">
        <v>909</v>
      </c>
      <c r="H39" s="37">
        <v>142594</v>
      </c>
      <c r="I39" s="26">
        <v>19</v>
      </c>
      <c r="J39" s="38" t="s">
        <v>243</v>
      </c>
      <c r="K39" s="39">
        <v>467010112.24000001</v>
      </c>
      <c r="L39" s="39">
        <v>400398</v>
      </c>
      <c r="M39" s="40">
        <v>1166.3599999999999</v>
      </c>
      <c r="N39" s="29">
        <v>1563.36</v>
      </c>
      <c r="O39" s="39">
        <v>621577490.60000002</v>
      </c>
      <c r="P39" s="39">
        <v>50757.08</v>
      </c>
      <c r="Q39" s="41">
        <v>12246.12</v>
      </c>
      <c r="R39" s="30">
        <v>15778.28</v>
      </c>
      <c r="S39" s="18" t="str">
        <f t="shared" si="3"/>
        <v>1</v>
      </c>
      <c r="T39" s="18" t="str">
        <f t="shared" si="2"/>
        <v>1</v>
      </c>
      <c r="U39" s="18" t="str">
        <f t="shared" si="4"/>
        <v>1</v>
      </c>
    </row>
    <row r="40" spans="1:21" s="13" customFormat="1" ht="27" x14ac:dyDescent="0.75">
      <c r="A40" s="26" t="s">
        <v>202</v>
      </c>
      <c r="B40" s="36" t="s">
        <v>152</v>
      </c>
      <c r="C40" s="36" t="s">
        <v>48</v>
      </c>
      <c r="D40" s="36" t="s">
        <v>154</v>
      </c>
      <c r="E40" s="26" t="s">
        <v>192</v>
      </c>
      <c r="F40" s="26" t="s">
        <v>204</v>
      </c>
      <c r="G40" s="26">
        <v>40</v>
      </c>
      <c r="H40" s="37">
        <v>36040</v>
      </c>
      <c r="I40" s="26">
        <v>6</v>
      </c>
      <c r="J40" s="38" t="s">
        <v>236</v>
      </c>
      <c r="K40" s="39">
        <v>34285606.329999998</v>
      </c>
      <c r="L40" s="39">
        <v>41085</v>
      </c>
      <c r="M40" s="40">
        <v>834.5</v>
      </c>
      <c r="N40" s="29">
        <v>969.37</v>
      </c>
      <c r="O40" s="39">
        <v>18057620.32</v>
      </c>
      <c r="P40" s="39">
        <v>1598.02</v>
      </c>
      <c r="Q40" s="41">
        <v>11300.02</v>
      </c>
      <c r="R40" s="30">
        <v>18604.37</v>
      </c>
      <c r="S40" s="18" t="str">
        <f t="shared" si="3"/>
        <v>1</v>
      </c>
      <c r="T40" s="18" t="str">
        <f t="shared" si="2"/>
        <v>1</v>
      </c>
      <c r="U40" s="18" t="str">
        <f t="shared" si="4"/>
        <v>1</v>
      </c>
    </row>
    <row r="41" spans="1:21" s="13" customFormat="1" ht="27" x14ac:dyDescent="0.75">
      <c r="A41" s="26" t="s">
        <v>202</v>
      </c>
      <c r="B41" s="36" t="s">
        <v>152</v>
      </c>
      <c r="C41" s="36" t="s">
        <v>49</v>
      </c>
      <c r="D41" s="36" t="s">
        <v>155</v>
      </c>
      <c r="E41" s="26" t="s">
        <v>192</v>
      </c>
      <c r="F41" s="26" t="s">
        <v>204</v>
      </c>
      <c r="G41" s="26">
        <v>39</v>
      </c>
      <c r="H41" s="37">
        <v>23937</v>
      </c>
      <c r="I41" s="26">
        <v>5</v>
      </c>
      <c r="J41" s="38" t="s">
        <v>237</v>
      </c>
      <c r="K41" s="39">
        <v>29299919.809999999</v>
      </c>
      <c r="L41" s="39">
        <v>29289</v>
      </c>
      <c r="M41" s="40">
        <v>1000.37</v>
      </c>
      <c r="N41" s="29">
        <v>1032.27</v>
      </c>
      <c r="O41" s="39">
        <v>9333504.5</v>
      </c>
      <c r="P41" s="39">
        <v>760.11</v>
      </c>
      <c r="Q41" s="41">
        <v>12279.12</v>
      </c>
      <c r="R41" s="30">
        <v>21675.27</v>
      </c>
      <c r="S41" s="18" t="str">
        <f t="shared" si="3"/>
        <v>1</v>
      </c>
      <c r="T41" s="18" t="str">
        <f t="shared" si="2"/>
        <v>1</v>
      </c>
      <c r="U41" s="18" t="str">
        <f t="shared" si="4"/>
        <v>1</v>
      </c>
    </row>
    <row r="42" spans="1:21" s="13" customFormat="1" ht="27" x14ac:dyDescent="0.75">
      <c r="A42" s="26" t="s">
        <v>202</v>
      </c>
      <c r="B42" s="36" t="s">
        <v>152</v>
      </c>
      <c r="C42" s="36" t="s">
        <v>50</v>
      </c>
      <c r="D42" s="36" t="s">
        <v>156</v>
      </c>
      <c r="E42" s="26" t="s">
        <v>192</v>
      </c>
      <c r="F42" s="26" t="s">
        <v>204</v>
      </c>
      <c r="G42" s="26">
        <v>90</v>
      </c>
      <c r="H42" s="37">
        <v>54535</v>
      </c>
      <c r="I42" s="26">
        <v>6</v>
      </c>
      <c r="J42" s="38" t="s">
        <v>236</v>
      </c>
      <c r="K42" s="39">
        <v>54058461.789999999</v>
      </c>
      <c r="L42" s="39">
        <v>60855</v>
      </c>
      <c r="M42" s="40">
        <v>888.32</v>
      </c>
      <c r="N42" s="29">
        <v>969.37</v>
      </c>
      <c r="O42" s="39">
        <v>41964723.350000001</v>
      </c>
      <c r="P42" s="39">
        <v>2689.05</v>
      </c>
      <c r="Q42" s="41">
        <v>15605.77</v>
      </c>
      <c r="R42" s="30">
        <v>18604.37</v>
      </c>
      <c r="S42" s="18" t="str">
        <f t="shared" si="3"/>
        <v>1</v>
      </c>
      <c r="T42" s="18" t="str">
        <f t="shared" si="2"/>
        <v>1</v>
      </c>
      <c r="U42" s="18" t="str">
        <f t="shared" si="4"/>
        <v>1</v>
      </c>
    </row>
    <row r="43" spans="1:21" s="13" customFormat="1" ht="27" x14ac:dyDescent="0.75">
      <c r="A43" s="26" t="s">
        <v>202</v>
      </c>
      <c r="B43" s="36" t="s">
        <v>152</v>
      </c>
      <c r="C43" s="36" t="s">
        <v>51</v>
      </c>
      <c r="D43" s="36" t="s">
        <v>157</v>
      </c>
      <c r="E43" s="26" t="s">
        <v>192</v>
      </c>
      <c r="F43" s="26" t="s">
        <v>206</v>
      </c>
      <c r="G43" s="26">
        <v>108</v>
      </c>
      <c r="H43" s="37">
        <v>38443</v>
      </c>
      <c r="I43" s="26">
        <v>9</v>
      </c>
      <c r="J43" s="38" t="s">
        <v>239</v>
      </c>
      <c r="K43" s="39">
        <v>45998625.810000002</v>
      </c>
      <c r="L43" s="39">
        <v>59731</v>
      </c>
      <c r="M43" s="40">
        <v>770.1</v>
      </c>
      <c r="N43" s="29">
        <v>1013.53</v>
      </c>
      <c r="O43" s="39">
        <v>44176889.130000003</v>
      </c>
      <c r="P43" s="39">
        <v>3675.34</v>
      </c>
      <c r="Q43" s="41">
        <v>12019.8</v>
      </c>
      <c r="R43" s="30">
        <v>18328.91</v>
      </c>
      <c r="S43" s="18" t="str">
        <f t="shared" si="3"/>
        <v>1</v>
      </c>
      <c r="T43" s="18" t="str">
        <f t="shared" si="2"/>
        <v>1</v>
      </c>
      <c r="U43" s="18" t="str">
        <f t="shared" si="4"/>
        <v>1</v>
      </c>
    </row>
    <row r="44" spans="1:21" s="13" customFormat="1" ht="27" x14ac:dyDescent="0.75">
      <c r="A44" s="26" t="s">
        <v>202</v>
      </c>
      <c r="B44" s="36" t="s">
        <v>152</v>
      </c>
      <c r="C44" s="36" t="s">
        <v>52</v>
      </c>
      <c r="D44" s="36" t="s">
        <v>158</v>
      </c>
      <c r="E44" s="26" t="s">
        <v>192</v>
      </c>
      <c r="F44" s="26" t="s">
        <v>204</v>
      </c>
      <c r="G44" s="26">
        <v>38</v>
      </c>
      <c r="H44" s="37">
        <v>37390</v>
      </c>
      <c r="I44" s="26">
        <v>6</v>
      </c>
      <c r="J44" s="38" t="s">
        <v>236</v>
      </c>
      <c r="K44" s="39">
        <v>40561256.210000001</v>
      </c>
      <c r="L44" s="39">
        <v>45807</v>
      </c>
      <c r="M44" s="40">
        <v>885.48</v>
      </c>
      <c r="N44" s="29">
        <v>969.37</v>
      </c>
      <c r="O44" s="39">
        <v>15061553.939999999</v>
      </c>
      <c r="P44" s="39">
        <v>905.35</v>
      </c>
      <c r="Q44" s="41">
        <v>16636.080000000002</v>
      </c>
      <c r="R44" s="30">
        <v>18604.37</v>
      </c>
      <c r="S44" s="18" t="str">
        <f t="shared" si="3"/>
        <v>1</v>
      </c>
      <c r="T44" s="18" t="str">
        <f t="shared" si="2"/>
        <v>1</v>
      </c>
      <c r="U44" s="18" t="str">
        <f t="shared" si="4"/>
        <v>1</v>
      </c>
    </row>
    <row r="45" spans="1:21" s="13" customFormat="1" ht="27" x14ac:dyDescent="0.75">
      <c r="A45" s="26" t="s">
        <v>202</v>
      </c>
      <c r="B45" s="36" t="s">
        <v>152</v>
      </c>
      <c r="C45" s="36" t="s">
        <v>53</v>
      </c>
      <c r="D45" s="36" t="s">
        <v>159</v>
      </c>
      <c r="E45" s="26" t="s">
        <v>192</v>
      </c>
      <c r="F45" s="26" t="s">
        <v>208</v>
      </c>
      <c r="G45" s="26">
        <v>15</v>
      </c>
      <c r="H45" s="37">
        <v>10820</v>
      </c>
      <c r="I45" s="26">
        <v>2</v>
      </c>
      <c r="J45" s="38" t="s">
        <v>240</v>
      </c>
      <c r="K45" s="39">
        <v>17565532.030000001</v>
      </c>
      <c r="L45" s="39">
        <v>14340</v>
      </c>
      <c r="M45" s="40">
        <v>1224.93</v>
      </c>
      <c r="N45" s="29">
        <v>1154.1199999999999</v>
      </c>
      <c r="O45" s="39">
        <v>7520501.7199999997</v>
      </c>
      <c r="P45" s="39">
        <v>295.33999999999997</v>
      </c>
      <c r="Q45" s="41">
        <v>25464.18</v>
      </c>
      <c r="R45" s="30">
        <v>25108.83</v>
      </c>
      <c r="S45" s="18" t="str">
        <f t="shared" si="3"/>
        <v>0</v>
      </c>
      <c r="T45" s="18" t="str">
        <f t="shared" si="2"/>
        <v>0</v>
      </c>
      <c r="U45" s="18" t="str">
        <f t="shared" si="4"/>
        <v>0</v>
      </c>
    </row>
    <row r="46" spans="1:21" s="13" customFormat="1" ht="27" x14ac:dyDescent="0.75">
      <c r="A46" s="26" t="s">
        <v>202</v>
      </c>
      <c r="B46" s="36" t="s">
        <v>152</v>
      </c>
      <c r="C46" s="36" t="s">
        <v>54</v>
      </c>
      <c r="D46" s="36" t="s">
        <v>160</v>
      </c>
      <c r="E46" s="26" t="s">
        <v>193</v>
      </c>
      <c r="F46" s="26" t="s">
        <v>210</v>
      </c>
      <c r="G46" s="26">
        <v>246</v>
      </c>
      <c r="H46" s="37">
        <v>91963</v>
      </c>
      <c r="I46" s="26">
        <v>15</v>
      </c>
      <c r="J46" s="38" t="s">
        <v>244</v>
      </c>
      <c r="K46" s="39">
        <v>120015985.59</v>
      </c>
      <c r="L46" s="39">
        <v>122510</v>
      </c>
      <c r="M46" s="40">
        <v>979.64</v>
      </c>
      <c r="N46" s="29">
        <v>1003.14</v>
      </c>
      <c r="O46" s="39">
        <v>116807782.95999999</v>
      </c>
      <c r="P46" s="39">
        <v>10558.64</v>
      </c>
      <c r="Q46" s="41">
        <v>11062.76</v>
      </c>
      <c r="R46" s="30">
        <v>18171.46</v>
      </c>
      <c r="S46" s="18" t="str">
        <f t="shared" si="3"/>
        <v>1</v>
      </c>
      <c r="T46" s="18" t="str">
        <f t="shared" si="2"/>
        <v>1</v>
      </c>
      <c r="U46" s="18" t="str">
        <f t="shared" si="4"/>
        <v>1</v>
      </c>
    </row>
    <row r="47" spans="1:21" s="13" customFormat="1" ht="27" x14ac:dyDescent="0.75">
      <c r="A47" s="26" t="s">
        <v>202</v>
      </c>
      <c r="B47" s="36" t="s">
        <v>152</v>
      </c>
      <c r="C47" s="36" t="s">
        <v>55</v>
      </c>
      <c r="D47" s="36" t="s">
        <v>161</v>
      </c>
      <c r="E47" s="26" t="s">
        <v>192</v>
      </c>
      <c r="F47" s="26" t="s">
        <v>204</v>
      </c>
      <c r="G47" s="26">
        <v>55</v>
      </c>
      <c r="H47" s="37">
        <v>30555</v>
      </c>
      <c r="I47" s="26">
        <v>6</v>
      </c>
      <c r="J47" s="38" t="s">
        <v>236</v>
      </c>
      <c r="K47" s="39">
        <v>34686046.490000002</v>
      </c>
      <c r="L47" s="39">
        <v>38648</v>
      </c>
      <c r="M47" s="40">
        <v>897.49</v>
      </c>
      <c r="N47" s="29">
        <v>969.37</v>
      </c>
      <c r="O47" s="39">
        <v>12782944.4</v>
      </c>
      <c r="P47" s="39">
        <v>1029.05</v>
      </c>
      <c r="Q47" s="41">
        <v>12422.11</v>
      </c>
      <c r="R47" s="30">
        <v>18604.37</v>
      </c>
      <c r="S47" s="18" t="str">
        <f t="shared" si="3"/>
        <v>1</v>
      </c>
      <c r="T47" s="18" t="str">
        <f t="shared" si="2"/>
        <v>1</v>
      </c>
      <c r="U47" s="18" t="str">
        <f t="shared" si="4"/>
        <v>1</v>
      </c>
    </row>
    <row r="48" spans="1:21" s="13" customFormat="1" ht="27" x14ac:dyDescent="0.75">
      <c r="A48" s="26" t="s">
        <v>202</v>
      </c>
      <c r="B48" s="36" t="s">
        <v>152</v>
      </c>
      <c r="C48" s="36" t="s">
        <v>56</v>
      </c>
      <c r="D48" s="36" t="s">
        <v>162</v>
      </c>
      <c r="E48" s="26" t="s">
        <v>192</v>
      </c>
      <c r="F48" s="26" t="s">
        <v>205</v>
      </c>
      <c r="G48" s="26">
        <v>78</v>
      </c>
      <c r="H48" s="37">
        <v>52573</v>
      </c>
      <c r="I48" s="26">
        <v>10</v>
      </c>
      <c r="J48" s="38" t="s">
        <v>238</v>
      </c>
      <c r="K48" s="39">
        <v>63715321.490000002</v>
      </c>
      <c r="L48" s="39">
        <v>62697</v>
      </c>
      <c r="M48" s="40">
        <v>1016.24</v>
      </c>
      <c r="N48" s="29">
        <v>1033.83</v>
      </c>
      <c r="O48" s="39">
        <v>30267346.399999999</v>
      </c>
      <c r="P48" s="39">
        <v>3234.1</v>
      </c>
      <c r="Q48" s="41">
        <v>9358.82</v>
      </c>
      <c r="R48" s="30">
        <v>18751.830000000002</v>
      </c>
      <c r="S48" s="18" t="str">
        <f t="shared" si="3"/>
        <v>1</v>
      </c>
      <c r="T48" s="18" t="str">
        <f t="shared" si="2"/>
        <v>1</v>
      </c>
      <c r="U48" s="18" t="str">
        <f t="shared" si="4"/>
        <v>1</v>
      </c>
    </row>
    <row r="49" spans="1:21" s="13" customFormat="1" ht="27" x14ac:dyDescent="0.75">
      <c r="A49" s="26" t="s">
        <v>202</v>
      </c>
      <c r="B49" s="36" t="s">
        <v>152</v>
      </c>
      <c r="C49" s="36" t="s">
        <v>57</v>
      </c>
      <c r="D49" s="36" t="s">
        <v>163</v>
      </c>
      <c r="E49" s="26" t="s">
        <v>192</v>
      </c>
      <c r="F49" s="26" t="s">
        <v>205</v>
      </c>
      <c r="G49" s="26">
        <v>105</v>
      </c>
      <c r="H49" s="37">
        <v>52908</v>
      </c>
      <c r="I49" s="26">
        <v>10</v>
      </c>
      <c r="J49" s="38" t="s">
        <v>238</v>
      </c>
      <c r="K49" s="39">
        <v>56276051.600000001</v>
      </c>
      <c r="L49" s="39">
        <v>63813</v>
      </c>
      <c r="M49" s="40">
        <v>881.89</v>
      </c>
      <c r="N49" s="29">
        <v>1033.83</v>
      </c>
      <c r="O49" s="39">
        <v>26795274.859999999</v>
      </c>
      <c r="P49" s="39">
        <v>2869.59</v>
      </c>
      <c r="Q49" s="41">
        <v>9337.65</v>
      </c>
      <c r="R49" s="30">
        <v>18751.830000000002</v>
      </c>
      <c r="S49" s="18" t="str">
        <f t="shared" si="3"/>
        <v>1</v>
      </c>
      <c r="T49" s="18" t="str">
        <f t="shared" si="2"/>
        <v>1</v>
      </c>
      <c r="U49" s="18" t="str">
        <f t="shared" si="4"/>
        <v>1</v>
      </c>
    </row>
    <row r="50" spans="1:21" s="13" customFormat="1" ht="27" x14ac:dyDescent="0.75">
      <c r="A50" s="26" t="s">
        <v>202</v>
      </c>
      <c r="B50" s="36" t="s">
        <v>152</v>
      </c>
      <c r="C50" s="36" t="s">
        <v>58</v>
      </c>
      <c r="D50" s="36" t="s">
        <v>164</v>
      </c>
      <c r="E50" s="26" t="s">
        <v>192</v>
      </c>
      <c r="F50" s="26" t="s">
        <v>204</v>
      </c>
      <c r="G50" s="26">
        <v>42</v>
      </c>
      <c r="H50" s="37">
        <v>26439</v>
      </c>
      <c r="I50" s="26">
        <v>5</v>
      </c>
      <c r="J50" s="38" t="s">
        <v>237</v>
      </c>
      <c r="K50" s="39">
        <v>31130943.5</v>
      </c>
      <c r="L50" s="39">
        <v>47265</v>
      </c>
      <c r="M50" s="40">
        <v>658.65</v>
      </c>
      <c r="N50" s="29">
        <v>1032.27</v>
      </c>
      <c r="O50" s="39">
        <v>15552761.66</v>
      </c>
      <c r="P50" s="39">
        <v>1125.3</v>
      </c>
      <c r="Q50" s="41">
        <v>13820.97</v>
      </c>
      <c r="R50" s="30">
        <v>21675.27</v>
      </c>
      <c r="S50" s="18" t="str">
        <f t="shared" si="3"/>
        <v>1</v>
      </c>
      <c r="T50" s="18" t="str">
        <f t="shared" si="2"/>
        <v>1</v>
      </c>
      <c r="U50" s="18" t="str">
        <f t="shared" si="4"/>
        <v>1</v>
      </c>
    </row>
    <row r="51" spans="1:21" s="13" customFormat="1" ht="27" x14ac:dyDescent="0.75">
      <c r="A51" s="26" t="s">
        <v>202</v>
      </c>
      <c r="B51" s="36" t="s">
        <v>152</v>
      </c>
      <c r="C51" s="36" t="s">
        <v>59</v>
      </c>
      <c r="D51" s="36" t="s">
        <v>165</v>
      </c>
      <c r="E51" s="26" t="s">
        <v>192</v>
      </c>
      <c r="F51" s="26" t="s">
        <v>204</v>
      </c>
      <c r="G51" s="26">
        <v>40</v>
      </c>
      <c r="H51" s="37">
        <v>17778</v>
      </c>
      <c r="I51" s="26">
        <v>5</v>
      </c>
      <c r="J51" s="38" t="s">
        <v>237</v>
      </c>
      <c r="K51" s="39">
        <v>20563265.370000001</v>
      </c>
      <c r="L51" s="39">
        <v>23216</v>
      </c>
      <c r="M51" s="40">
        <v>885.74</v>
      </c>
      <c r="N51" s="29">
        <v>1032.27</v>
      </c>
      <c r="O51" s="39">
        <v>9862593.9499999993</v>
      </c>
      <c r="P51" s="39">
        <v>464.84</v>
      </c>
      <c r="Q51" s="41">
        <v>21217.01</v>
      </c>
      <c r="R51" s="30">
        <v>21675.27</v>
      </c>
      <c r="S51" s="18" t="str">
        <f t="shared" si="3"/>
        <v>1</v>
      </c>
      <c r="T51" s="18" t="str">
        <f t="shared" si="2"/>
        <v>1</v>
      </c>
      <c r="U51" s="18" t="str">
        <f t="shared" si="4"/>
        <v>1</v>
      </c>
    </row>
    <row r="52" spans="1:21" s="13" customFormat="1" ht="27" x14ac:dyDescent="0.75">
      <c r="A52" s="26" t="s">
        <v>202</v>
      </c>
      <c r="B52" s="36" t="s">
        <v>152</v>
      </c>
      <c r="C52" s="36" t="s">
        <v>60</v>
      </c>
      <c r="D52" s="36" t="s">
        <v>166</v>
      </c>
      <c r="E52" s="26" t="s">
        <v>192</v>
      </c>
      <c r="F52" s="26" t="s">
        <v>204</v>
      </c>
      <c r="G52" s="26">
        <v>42</v>
      </c>
      <c r="H52" s="37">
        <v>24795</v>
      </c>
      <c r="I52" s="26">
        <v>5</v>
      </c>
      <c r="J52" s="38" t="s">
        <v>237</v>
      </c>
      <c r="K52" s="39">
        <v>33614310.829999998</v>
      </c>
      <c r="L52" s="39">
        <v>43880</v>
      </c>
      <c r="M52" s="40">
        <v>766.05</v>
      </c>
      <c r="N52" s="29">
        <v>1032.27</v>
      </c>
      <c r="O52" s="39">
        <v>17085494.09</v>
      </c>
      <c r="P52" s="39">
        <v>1483.15</v>
      </c>
      <c r="Q52" s="41">
        <v>11519.7</v>
      </c>
      <c r="R52" s="30">
        <v>21675.27</v>
      </c>
      <c r="S52" s="18" t="str">
        <f t="shared" si="3"/>
        <v>1</v>
      </c>
      <c r="T52" s="18" t="str">
        <f t="shared" si="2"/>
        <v>1</v>
      </c>
      <c r="U52" s="18" t="str">
        <f t="shared" si="4"/>
        <v>1</v>
      </c>
    </row>
    <row r="53" spans="1:21" s="13" customFormat="1" ht="27" x14ac:dyDescent="0.75">
      <c r="A53" s="26" t="s">
        <v>202</v>
      </c>
      <c r="B53" s="36" t="s">
        <v>152</v>
      </c>
      <c r="C53" s="36" t="s">
        <v>61</v>
      </c>
      <c r="D53" s="36" t="s">
        <v>167</v>
      </c>
      <c r="E53" s="26" t="s">
        <v>192</v>
      </c>
      <c r="F53" s="26" t="s">
        <v>204</v>
      </c>
      <c r="G53" s="26">
        <v>40</v>
      </c>
      <c r="H53" s="37">
        <v>32820</v>
      </c>
      <c r="I53" s="26">
        <v>6</v>
      </c>
      <c r="J53" s="38" t="s">
        <v>236</v>
      </c>
      <c r="K53" s="39">
        <v>35979689.729999997</v>
      </c>
      <c r="L53" s="39">
        <v>42179</v>
      </c>
      <c r="M53" s="40">
        <v>853.02</v>
      </c>
      <c r="N53" s="29">
        <v>969.37</v>
      </c>
      <c r="O53" s="39">
        <v>9662543.8599999994</v>
      </c>
      <c r="P53" s="39">
        <v>653.1</v>
      </c>
      <c r="Q53" s="41">
        <v>14794.82</v>
      </c>
      <c r="R53" s="30">
        <v>18604.37</v>
      </c>
      <c r="S53" s="18" t="str">
        <f t="shared" si="3"/>
        <v>1</v>
      </c>
      <c r="T53" s="18" t="str">
        <f t="shared" si="2"/>
        <v>1</v>
      </c>
      <c r="U53" s="18" t="str">
        <f t="shared" si="4"/>
        <v>1</v>
      </c>
    </row>
    <row r="54" spans="1:21" s="13" customFormat="1" ht="27" x14ac:dyDescent="0.75">
      <c r="A54" s="26" t="s">
        <v>202</v>
      </c>
      <c r="B54" s="36" t="s">
        <v>152</v>
      </c>
      <c r="C54" s="36" t="s">
        <v>62</v>
      </c>
      <c r="D54" s="36" t="s">
        <v>168</v>
      </c>
      <c r="E54" s="26" t="s">
        <v>192</v>
      </c>
      <c r="F54" s="26" t="s">
        <v>204</v>
      </c>
      <c r="G54" s="26">
        <v>34</v>
      </c>
      <c r="H54" s="37">
        <v>28073</v>
      </c>
      <c r="I54" s="26">
        <v>5</v>
      </c>
      <c r="J54" s="38" t="s">
        <v>237</v>
      </c>
      <c r="K54" s="39">
        <v>31850727.100000001</v>
      </c>
      <c r="L54" s="39">
        <v>38994</v>
      </c>
      <c r="M54" s="40">
        <v>816.81</v>
      </c>
      <c r="N54" s="29">
        <v>1032.27</v>
      </c>
      <c r="O54" s="39">
        <v>8995197.5899999999</v>
      </c>
      <c r="P54" s="39">
        <v>882.4</v>
      </c>
      <c r="Q54" s="41">
        <v>10194.01</v>
      </c>
      <c r="R54" s="30">
        <v>21675.27</v>
      </c>
      <c r="S54" s="18" t="str">
        <f t="shared" si="3"/>
        <v>1</v>
      </c>
      <c r="T54" s="18" t="str">
        <f t="shared" si="2"/>
        <v>1</v>
      </c>
      <c r="U54" s="18" t="str">
        <f t="shared" si="4"/>
        <v>1</v>
      </c>
    </row>
    <row r="55" spans="1:21" s="13" customFormat="1" ht="27" x14ac:dyDescent="0.75">
      <c r="A55" s="26" t="s">
        <v>202</v>
      </c>
      <c r="B55" s="36" t="s">
        <v>152</v>
      </c>
      <c r="C55" s="36" t="s">
        <v>75</v>
      </c>
      <c r="D55" s="36" t="s">
        <v>169</v>
      </c>
      <c r="E55" s="26" t="s">
        <v>193</v>
      </c>
      <c r="F55" s="26" t="s">
        <v>203</v>
      </c>
      <c r="G55" s="26">
        <v>301</v>
      </c>
      <c r="H55" s="37">
        <v>113238</v>
      </c>
      <c r="I55" s="26">
        <v>16</v>
      </c>
      <c r="J55" s="38" t="s">
        <v>235</v>
      </c>
      <c r="K55" s="39">
        <v>142060616.00999999</v>
      </c>
      <c r="L55" s="39">
        <v>162403</v>
      </c>
      <c r="M55" s="40">
        <v>874.74</v>
      </c>
      <c r="N55" s="29">
        <v>1156.5899999999999</v>
      </c>
      <c r="O55" s="39">
        <v>131725618.06999999</v>
      </c>
      <c r="P55" s="39">
        <v>10306.27</v>
      </c>
      <c r="Q55" s="41">
        <v>12781.11</v>
      </c>
      <c r="R55" s="30">
        <v>17665.34</v>
      </c>
      <c r="S55" s="18" t="str">
        <f t="shared" si="3"/>
        <v>1</v>
      </c>
      <c r="T55" s="18" t="str">
        <f t="shared" si="2"/>
        <v>1</v>
      </c>
      <c r="U55" s="18" t="str">
        <f t="shared" si="4"/>
        <v>1</v>
      </c>
    </row>
    <row r="56" spans="1:21" s="13" customFormat="1" ht="27" x14ac:dyDescent="0.75">
      <c r="A56" s="26" t="s">
        <v>202</v>
      </c>
      <c r="B56" s="36" t="s">
        <v>152</v>
      </c>
      <c r="C56" s="36" t="s">
        <v>78</v>
      </c>
      <c r="D56" s="36" t="s">
        <v>170</v>
      </c>
      <c r="E56" s="26" t="s">
        <v>192</v>
      </c>
      <c r="F56" s="26" t="s">
        <v>204</v>
      </c>
      <c r="G56" s="26">
        <v>40</v>
      </c>
      <c r="H56" s="37">
        <v>28539</v>
      </c>
      <c r="I56" s="26">
        <v>5</v>
      </c>
      <c r="J56" s="38" t="s">
        <v>237</v>
      </c>
      <c r="K56" s="39">
        <v>24729187.629999999</v>
      </c>
      <c r="L56" s="39">
        <v>27327</v>
      </c>
      <c r="M56" s="40">
        <v>904.94</v>
      </c>
      <c r="N56" s="29">
        <v>1032.27</v>
      </c>
      <c r="O56" s="39">
        <v>17288731.710000001</v>
      </c>
      <c r="P56" s="39">
        <v>1279.54</v>
      </c>
      <c r="Q56" s="41">
        <v>13511.66</v>
      </c>
      <c r="R56" s="30">
        <v>21675.27</v>
      </c>
      <c r="S56" s="18" t="str">
        <f t="shared" si="3"/>
        <v>1</v>
      </c>
      <c r="T56" s="18" t="str">
        <f t="shared" si="2"/>
        <v>1</v>
      </c>
      <c r="U56" s="18" t="str">
        <f t="shared" si="4"/>
        <v>1</v>
      </c>
    </row>
    <row r="57" spans="1:21" s="13" customFormat="1" ht="27" x14ac:dyDescent="0.75">
      <c r="A57" s="26" t="s">
        <v>202</v>
      </c>
      <c r="B57" s="36" t="s">
        <v>142</v>
      </c>
      <c r="C57" s="36" t="s">
        <v>3</v>
      </c>
      <c r="D57" s="36" t="s">
        <v>143</v>
      </c>
      <c r="E57" s="26" t="s">
        <v>193</v>
      </c>
      <c r="F57" s="26" t="s">
        <v>203</v>
      </c>
      <c r="G57" s="26">
        <v>420</v>
      </c>
      <c r="H57" s="37">
        <v>112292</v>
      </c>
      <c r="I57" s="26">
        <v>17</v>
      </c>
      <c r="J57" s="38" t="s">
        <v>241</v>
      </c>
      <c r="K57" s="39">
        <v>198272134.62</v>
      </c>
      <c r="L57" s="39">
        <v>215131</v>
      </c>
      <c r="M57" s="40">
        <v>921.63</v>
      </c>
      <c r="N57" s="29">
        <v>1187.6500000000001</v>
      </c>
      <c r="O57" s="39">
        <v>266256061.13999999</v>
      </c>
      <c r="P57" s="39">
        <v>23143.42</v>
      </c>
      <c r="Q57" s="41">
        <v>11504.61</v>
      </c>
      <c r="R57" s="30">
        <v>17282.88</v>
      </c>
      <c r="S57" s="18" t="str">
        <f t="shared" si="3"/>
        <v>1</v>
      </c>
      <c r="T57" s="18" t="str">
        <f t="shared" si="2"/>
        <v>1</v>
      </c>
      <c r="U57" s="18" t="str">
        <f t="shared" si="4"/>
        <v>1</v>
      </c>
    </row>
    <row r="58" spans="1:21" s="13" customFormat="1" ht="27" x14ac:dyDescent="0.75">
      <c r="A58" s="26" t="s">
        <v>202</v>
      </c>
      <c r="B58" s="36" t="s">
        <v>142</v>
      </c>
      <c r="C58" s="36" t="s">
        <v>39</v>
      </c>
      <c r="D58" s="36" t="s">
        <v>144</v>
      </c>
      <c r="E58" s="26" t="s">
        <v>192</v>
      </c>
      <c r="F58" s="26" t="s">
        <v>206</v>
      </c>
      <c r="G58" s="26">
        <v>113</v>
      </c>
      <c r="H58" s="37">
        <v>59176</v>
      </c>
      <c r="I58" s="26">
        <v>13</v>
      </c>
      <c r="J58" s="38" t="s">
        <v>239</v>
      </c>
      <c r="K58" s="39">
        <v>63941001.409999996</v>
      </c>
      <c r="L58" s="39">
        <v>66603</v>
      </c>
      <c r="M58" s="40">
        <v>960.03</v>
      </c>
      <c r="N58" s="29">
        <v>1013.53</v>
      </c>
      <c r="O58" s="39">
        <v>57680261.359999999</v>
      </c>
      <c r="P58" s="39">
        <v>3502.54</v>
      </c>
      <c r="Q58" s="41">
        <v>16468.13</v>
      </c>
      <c r="R58" s="30">
        <v>18328.91</v>
      </c>
      <c r="S58" s="18" t="str">
        <f t="shared" si="3"/>
        <v>1</v>
      </c>
      <c r="T58" s="18" t="str">
        <f t="shared" si="2"/>
        <v>1</v>
      </c>
      <c r="U58" s="18" t="str">
        <f t="shared" si="4"/>
        <v>1</v>
      </c>
    </row>
    <row r="59" spans="1:21" s="13" customFormat="1" ht="27" x14ac:dyDescent="0.75">
      <c r="A59" s="26" t="s">
        <v>202</v>
      </c>
      <c r="B59" s="36" t="s">
        <v>142</v>
      </c>
      <c r="C59" s="36" t="s">
        <v>41</v>
      </c>
      <c r="D59" s="36" t="s">
        <v>145</v>
      </c>
      <c r="E59" s="26" t="s">
        <v>192</v>
      </c>
      <c r="F59" s="26" t="s">
        <v>204</v>
      </c>
      <c r="G59" s="26">
        <v>30</v>
      </c>
      <c r="H59" s="37">
        <v>23304</v>
      </c>
      <c r="I59" s="26">
        <v>5</v>
      </c>
      <c r="J59" s="38" t="s">
        <v>237</v>
      </c>
      <c r="K59" s="39">
        <v>28474116.309999999</v>
      </c>
      <c r="L59" s="39">
        <v>31530</v>
      </c>
      <c r="M59" s="40">
        <v>903.08</v>
      </c>
      <c r="N59" s="29">
        <v>1032.27</v>
      </c>
      <c r="O59" s="39">
        <v>12623901.42</v>
      </c>
      <c r="P59" s="39">
        <v>659.99</v>
      </c>
      <c r="Q59" s="41">
        <v>19127.419999999998</v>
      </c>
      <c r="R59" s="30">
        <v>21675.27</v>
      </c>
      <c r="S59" s="18" t="str">
        <f t="shared" si="3"/>
        <v>1</v>
      </c>
      <c r="T59" s="18" t="str">
        <f t="shared" si="2"/>
        <v>1</v>
      </c>
      <c r="U59" s="18" t="str">
        <f t="shared" si="4"/>
        <v>1</v>
      </c>
    </row>
    <row r="60" spans="1:21" s="13" customFormat="1" ht="27" x14ac:dyDescent="0.75">
      <c r="A60" s="26" t="s">
        <v>202</v>
      </c>
      <c r="B60" s="36" t="s">
        <v>142</v>
      </c>
      <c r="C60" s="36" t="s">
        <v>42</v>
      </c>
      <c r="D60" s="36" t="s">
        <v>146</v>
      </c>
      <c r="E60" s="26" t="s">
        <v>192</v>
      </c>
      <c r="F60" s="26" t="s">
        <v>204</v>
      </c>
      <c r="G60" s="26">
        <v>30</v>
      </c>
      <c r="H60" s="37">
        <v>20814</v>
      </c>
      <c r="I60" s="26">
        <v>5</v>
      </c>
      <c r="J60" s="38" t="s">
        <v>237</v>
      </c>
      <c r="K60" s="39">
        <v>37720248.810000002</v>
      </c>
      <c r="L60" s="39">
        <v>37587</v>
      </c>
      <c r="M60" s="40">
        <v>1003.55</v>
      </c>
      <c r="N60" s="29">
        <v>1032.27</v>
      </c>
      <c r="O60" s="39">
        <v>11409472.789999999</v>
      </c>
      <c r="P60" s="39">
        <v>654.73</v>
      </c>
      <c r="Q60" s="41">
        <v>17426.12</v>
      </c>
      <c r="R60" s="30">
        <v>21675.27</v>
      </c>
      <c r="S60" s="18" t="str">
        <f t="shared" si="3"/>
        <v>1</v>
      </c>
      <c r="T60" s="18" t="str">
        <f t="shared" si="2"/>
        <v>1</v>
      </c>
      <c r="U60" s="18" t="str">
        <f t="shared" si="4"/>
        <v>1</v>
      </c>
    </row>
    <row r="61" spans="1:21" s="13" customFormat="1" ht="27" x14ac:dyDescent="0.75">
      <c r="A61" s="26" t="s">
        <v>202</v>
      </c>
      <c r="B61" s="36" t="s">
        <v>142</v>
      </c>
      <c r="C61" s="36" t="s">
        <v>74</v>
      </c>
      <c r="D61" s="36" t="s">
        <v>147</v>
      </c>
      <c r="E61" s="26" t="s">
        <v>193</v>
      </c>
      <c r="F61" s="26" t="s">
        <v>210</v>
      </c>
      <c r="G61" s="26">
        <v>266</v>
      </c>
      <c r="H61" s="37">
        <v>62978</v>
      </c>
      <c r="I61" s="26">
        <v>15</v>
      </c>
      <c r="J61" s="38" t="s">
        <v>244</v>
      </c>
      <c r="K61" s="39">
        <v>110921827.2</v>
      </c>
      <c r="L61" s="39">
        <v>115538</v>
      </c>
      <c r="M61" s="40">
        <v>960.05</v>
      </c>
      <c r="N61" s="29">
        <v>1003.14</v>
      </c>
      <c r="O61" s="39">
        <v>178629584.83000001</v>
      </c>
      <c r="P61" s="39">
        <v>12524.56</v>
      </c>
      <c r="Q61" s="41">
        <v>14262.34</v>
      </c>
      <c r="R61" s="30">
        <v>18171.46</v>
      </c>
      <c r="S61" s="18" t="str">
        <f t="shared" si="3"/>
        <v>1</v>
      </c>
      <c r="T61" s="18" t="str">
        <f t="shared" si="2"/>
        <v>1</v>
      </c>
      <c r="U61" s="18" t="str">
        <f t="shared" si="4"/>
        <v>1</v>
      </c>
    </row>
    <row r="62" spans="1:21" s="13" customFormat="1" ht="27" x14ac:dyDescent="0.75">
      <c r="A62" s="26" t="s">
        <v>202</v>
      </c>
      <c r="B62" s="36" t="s">
        <v>142</v>
      </c>
      <c r="C62" s="36" t="s">
        <v>79</v>
      </c>
      <c r="D62" s="36" t="s">
        <v>148</v>
      </c>
      <c r="E62" s="26" t="s">
        <v>192</v>
      </c>
      <c r="F62" s="26" t="s">
        <v>208</v>
      </c>
      <c r="G62" s="26">
        <v>30</v>
      </c>
      <c r="H62" s="37">
        <v>20272</v>
      </c>
      <c r="I62" s="26">
        <v>3</v>
      </c>
      <c r="J62" s="38" t="s">
        <v>245</v>
      </c>
      <c r="K62" s="39">
        <v>18416161.370000001</v>
      </c>
      <c r="L62" s="39">
        <v>26263</v>
      </c>
      <c r="M62" s="40">
        <v>701.22</v>
      </c>
      <c r="N62" s="29">
        <v>925.41</v>
      </c>
      <c r="O62" s="39">
        <v>11138327.720000001</v>
      </c>
      <c r="P62" s="39">
        <v>741.64</v>
      </c>
      <c r="Q62" s="41">
        <v>15018.54</v>
      </c>
      <c r="R62" s="30">
        <v>19166.169999999998</v>
      </c>
      <c r="S62" s="18" t="str">
        <f t="shared" si="3"/>
        <v>1</v>
      </c>
      <c r="T62" s="18" t="str">
        <f t="shared" si="2"/>
        <v>1</v>
      </c>
      <c r="U62" s="18" t="str">
        <f t="shared" si="4"/>
        <v>1</v>
      </c>
    </row>
    <row r="63" spans="1:21" s="13" customFormat="1" ht="27" x14ac:dyDescent="0.75">
      <c r="A63" s="26" t="s">
        <v>202</v>
      </c>
      <c r="B63" s="36" t="s">
        <v>142</v>
      </c>
      <c r="C63" s="36" t="s">
        <v>83</v>
      </c>
      <c r="D63" s="36" t="s">
        <v>149</v>
      </c>
      <c r="E63" s="26" t="s">
        <v>192</v>
      </c>
      <c r="F63" s="26" t="s">
        <v>208</v>
      </c>
      <c r="G63" s="26">
        <v>15</v>
      </c>
      <c r="H63" s="37">
        <v>12022</v>
      </c>
      <c r="I63" s="26">
        <v>2</v>
      </c>
      <c r="J63" s="38" t="s">
        <v>240</v>
      </c>
      <c r="K63" s="39">
        <v>17607445.140000001</v>
      </c>
      <c r="L63" s="39">
        <v>15906</v>
      </c>
      <c r="M63" s="40">
        <v>1106.97</v>
      </c>
      <c r="N63" s="29">
        <v>1154.1199999999999</v>
      </c>
      <c r="O63" s="39">
        <v>7234562.2300000004</v>
      </c>
      <c r="P63" s="39">
        <v>348.7</v>
      </c>
      <c r="Q63" s="41">
        <v>20747.43</v>
      </c>
      <c r="R63" s="30">
        <v>25108.83</v>
      </c>
      <c r="S63" s="18" t="str">
        <f t="shared" si="3"/>
        <v>1</v>
      </c>
      <c r="T63" s="18" t="str">
        <f t="shared" si="2"/>
        <v>1</v>
      </c>
      <c r="U63" s="18" t="str">
        <f t="shared" si="4"/>
        <v>1</v>
      </c>
    </row>
    <row r="64" spans="1:21" s="13" customFormat="1" ht="27" x14ac:dyDescent="0.75">
      <c r="A64" s="26" t="s">
        <v>202</v>
      </c>
      <c r="B64" s="36" t="s">
        <v>142</v>
      </c>
      <c r="C64" s="36" t="s">
        <v>84</v>
      </c>
      <c r="D64" s="36" t="s">
        <v>150</v>
      </c>
      <c r="E64" s="26" t="s">
        <v>192</v>
      </c>
      <c r="F64" s="26" t="s">
        <v>204</v>
      </c>
      <c r="G64" s="26">
        <v>30</v>
      </c>
      <c r="H64" s="37">
        <v>36388</v>
      </c>
      <c r="I64" s="26">
        <v>6</v>
      </c>
      <c r="J64" s="38" t="s">
        <v>236</v>
      </c>
      <c r="K64" s="39">
        <v>26365408.210000001</v>
      </c>
      <c r="L64" s="39">
        <v>32383</v>
      </c>
      <c r="M64" s="40">
        <v>814.17</v>
      </c>
      <c r="N64" s="29">
        <v>969.37</v>
      </c>
      <c r="O64" s="39">
        <v>10503233.029999999</v>
      </c>
      <c r="P64" s="39">
        <v>846.52</v>
      </c>
      <c r="Q64" s="41">
        <v>12407.49</v>
      </c>
      <c r="R64" s="30">
        <v>18604.37</v>
      </c>
      <c r="S64" s="18" t="str">
        <f t="shared" si="3"/>
        <v>1</v>
      </c>
      <c r="T64" s="18" t="str">
        <f t="shared" si="2"/>
        <v>1</v>
      </c>
      <c r="U64" s="18" t="str">
        <f t="shared" si="4"/>
        <v>1</v>
      </c>
    </row>
    <row r="65" spans="1:21" s="13" customFormat="1" ht="27" x14ac:dyDescent="0.75">
      <c r="A65" s="26" t="s">
        <v>202</v>
      </c>
      <c r="B65" s="36" t="s">
        <v>142</v>
      </c>
      <c r="C65" s="36" t="s">
        <v>85</v>
      </c>
      <c r="D65" s="36" t="s">
        <v>151</v>
      </c>
      <c r="E65" s="26" t="s">
        <v>192</v>
      </c>
      <c r="F65" s="26" t="s">
        <v>204</v>
      </c>
      <c r="G65" s="26">
        <v>30</v>
      </c>
      <c r="H65" s="37">
        <v>28793</v>
      </c>
      <c r="I65" s="26">
        <v>4</v>
      </c>
      <c r="J65" s="38" t="s">
        <v>237</v>
      </c>
      <c r="K65" s="39">
        <v>24084088.68</v>
      </c>
      <c r="L65" s="39">
        <v>27495</v>
      </c>
      <c r="M65" s="40">
        <v>875.94</v>
      </c>
      <c r="N65" s="29">
        <v>1032.27</v>
      </c>
      <c r="O65" s="39">
        <v>9676784.7899999991</v>
      </c>
      <c r="P65" s="39">
        <v>581.36</v>
      </c>
      <c r="Q65" s="41">
        <v>16645.189999999999</v>
      </c>
      <c r="R65" s="30">
        <v>21675.27</v>
      </c>
      <c r="S65" s="18" t="str">
        <f t="shared" si="3"/>
        <v>1</v>
      </c>
      <c r="T65" s="18" t="str">
        <f t="shared" si="2"/>
        <v>1</v>
      </c>
      <c r="U65" s="18" t="str">
        <f t="shared" si="4"/>
        <v>1</v>
      </c>
    </row>
    <row r="66" spans="1:21" s="13" customFormat="1" ht="27" x14ac:dyDescent="0.75">
      <c r="A66" s="26" t="s">
        <v>202</v>
      </c>
      <c r="B66" s="36" t="s">
        <v>98</v>
      </c>
      <c r="C66" s="36" t="s">
        <v>1</v>
      </c>
      <c r="D66" s="36" t="s">
        <v>99</v>
      </c>
      <c r="E66" s="26" t="s">
        <v>193</v>
      </c>
      <c r="F66" s="26" t="s">
        <v>203</v>
      </c>
      <c r="G66" s="26">
        <v>379</v>
      </c>
      <c r="H66" s="37">
        <v>101105</v>
      </c>
      <c r="I66" s="26">
        <v>16</v>
      </c>
      <c r="J66" s="38" t="s">
        <v>235</v>
      </c>
      <c r="K66" s="39">
        <v>138872275.21000001</v>
      </c>
      <c r="L66" s="39">
        <v>143142</v>
      </c>
      <c r="M66" s="40">
        <v>970.17</v>
      </c>
      <c r="N66" s="29">
        <v>1156.5899999999999</v>
      </c>
      <c r="O66" s="39">
        <v>185747247.53999999</v>
      </c>
      <c r="P66" s="39">
        <v>14457.66</v>
      </c>
      <c r="Q66" s="41">
        <v>12847.67</v>
      </c>
      <c r="R66" s="30">
        <v>17665.34</v>
      </c>
      <c r="S66" s="18" t="str">
        <f t="shared" si="3"/>
        <v>1</v>
      </c>
      <c r="T66" s="18" t="str">
        <f t="shared" si="2"/>
        <v>1</v>
      </c>
      <c r="U66" s="18" t="str">
        <f t="shared" si="4"/>
        <v>1</v>
      </c>
    </row>
    <row r="67" spans="1:21" s="13" customFormat="1" ht="27" x14ac:dyDescent="0.75">
      <c r="A67" s="26" t="s">
        <v>202</v>
      </c>
      <c r="B67" s="36" t="s">
        <v>98</v>
      </c>
      <c r="C67" s="36" t="s">
        <v>6</v>
      </c>
      <c r="D67" s="36" t="s">
        <v>100</v>
      </c>
      <c r="E67" s="26" t="s">
        <v>192</v>
      </c>
      <c r="F67" s="26" t="s">
        <v>205</v>
      </c>
      <c r="G67" s="26">
        <v>70</v>
      </c>
      <c r="H67" s="37">
        <v>69140</v>
      </c>
      <c r="I67" s="26">
        <v>10</v>
      </c>
      <c r="J67" s="38" t="s">
        <v>238</v>
      </c>
      <c r="K67" s="39">
        <v>60281107.329999998</v>
      </c>
      <c r="L67" s="39">
        <v>74872</v>
      </c>
      <c r="M67" s="40">
        <v>805.12</v>
      </c>
      <c r="N67" s="29">
        <v>1033.83</v>
      </c>
      <c r="O67" s="39">
        <v>22485365.850000001</v>
      </c>
      <c r="P67" s="39">
        <v>1435.68</v>
      </c>
      <c r="Q67" s="41">
        <v>15661.88</v>
      </c>
      <c r="R67" s="30">
        <v>18751.830000000002</v>
      </c>
      <c r="S67" s="18" t="str">
        <f t="shared" si="3"/>
        <v>1</v>
      </c>
      <c r="T67" s="18" t="str">
        <f t="shared" si="2"/>
        <v>1</v>
      </c>
      <c r="U67" s="18" t="str">
        <f t="shared" si="4"/>
        <v>1</v>
      </c>
    </row>
    <row r="68" spans="1:21" s="13" customFormat="1" ht="27" x14ac:dyDescent="0.75">
      <c r="A68" s="26" t="s">
        <v>202</v>
      </c>
      <c r="B68" s="36" t="s">
        <v>98</v>
      </c>
      <c r="C68" s="36" t="s">
        <v>7</v>
      </c>
      <c r="D68" s="36" t="s">
        <v>101</v>
      </c>
      <c r="E68" s="26" t="s">
        <v>192</v>
      </c>
      <c r="F68" s="26" t="s">
        <v>204</v>
      </c>
      <c r="G68" s="26">
        <v>40</v>
      </c>
      <c r="H68" s="37">
        <v>46890</v>
      </c>
      <c r="I68" s="26">
        <v>6</v>
      </c>
      <c r="J68" s="38" t="s">
        <v>236</v>
      </c>
      <c r="K68" s="39">
        <v>44906005.049999997</v>
      </c>
      <c r="L68" s="39">
        <v>40022</v>
      </c>
      <c r="M68" s="40">
        <v>1122.03</v>
      </c>
      <c r="N68" s="29">
        <v>969.37</v>
      </c>
      <c r="O68" s="39">
        <v>15218522.82</v>
      </c>
      <c r="P68" s="39">
        <v>916.09</v>
      </c>
      <c r="Q68" s="41">
        <v>16612.55</v>
      </c>
      <c r="R68" s="30">
        <v>18604.37</v>
      </c>
      <c r="S68" s="18" t="str">
        <f t="shared" si="3"/>
        <v>0</v>
      </c>
      <c r="T68" s="18" t="str">
        <f t="shared" si="2"/>
        <v>1</v>
      </c>
      <c r="U68" s="18" t="str">
        <f t="shared" si="4"/>
        <v>0</v>
      </c>
    </row>
    <row r="69" spans="1:21" s="13" customFormat="1" ht="27" x14ac:dyDescent="0.75">
      <c r="A69" s="26" t="s">
        <v>202</v>
      </c>
      <c r="B69" s="36" t="s">
        <v>98</v>
      </c>
      <c r="C69" s="36" t="s">
        <v>8</v>
      </c>
      <c r="D69" s="36" t="s">
        <v>102</v>
      </c>
      <c r="E69" s="26" t="s">
        <v>192</v>
      </c>
      <c r="F69" s="26" t="s">
        <v>205</v>
      </c>
      <c r="G69" s="26">
        <v>90</v>
      </c>
      <c r="H69" s="37">
        <v>81383</v>
      </c>
      <c r="I69" s="26">
        <v>10</v>
      </c>
      <c r="J69" s="38" t="s">
        <v>238</v>
      </c>
      <c r="K69" s="39">
        <v>60664206.859999999</v>
      </c>
      <c r="L69" s="39">
        <v>78271</v>
      </c>
      <c r="M69" s="40">
        <v>775.05</v>
      </c>
      <c r="N69" s="29">
        <v>1033.83</v>
      </c>
      <c r="O69" s="39">
        <v>40297630.82</v>
      </c>
      <c r="P69" s="39">
        <v>2726.31</v>
      </c>
      <c r="Q69" s="41">
        <v>14781</v>
      </c>
      <c r="R69" s="30">
        <v>18751.830000000002</v>
      </c>
      <c r="S69" s="18" t="str">
        <f t="shared" ref="S69:S92" si="5">IF(AND(M69&lt;=N69),"1","0")</f>
        <v>1</v>
      </c>
      <c r="T69" s="18" t="str">
        <f t="shared" si="2"/>
        <v>1</v>
      </c>
      <c r="U69" s="18" t="str">
        <f t="shared" ref="U69:U92" si="6">IF(AND(M69&lt;=N69,Q69&lt;=R69),"1","0")</f>
        <v>1</v>
      </c>
    </row>
    <row r="70" spans="1:21" s="13" customFormat="1" ht="27" x14ac:dyDescent="0.75">
      <c r="A70" s="26" t="s">
        <v>202</v>
      </c>
      <c r="B70" s="36" t="s">
        <v>98</v>
      </c>
      <c r="C70" s="36" t="s">
        <v>9</v>
      </c>
      <c r="D70" s="36" t="s">
        <v>103</v>
      </c>
      <c r="E70" s="26" t="s">
        <v>192</v>
      </c>
      <c r="F70" s="26" t="s">
        <v>204</v>
      </c>
      <c r="G70" s="26">
        <v>40</v>
      </c>
      <c r="H70" s="37">
        <v>53162</v>
      </c>
      <c r="I70" s="26">
        <v>6</v>
      </c>
      <c r="J70" s="38" t="s">
        <v>236</v>
      </c>
      <c r="K70" s="39">
        <v>44202094.670000002</v>
      </c>
      <c r="L70" s="39">
        <v>40469</v>
      </c>
      <c r="M70" s="40">
        <v>1092.25</v>
      </c>
      <c r="N70" s="29">
        <v>969.37</v>
      </c>
      <c r="O70" s="39">
        <v>22174679.82</v>
      </c>
      <c r="P70" s="39">
        <v>936.18</v>
      </c>
      <c r="Q70" s="41">
        <v>23686.23</v>
      </c>
      <c r="R70" s="30">
        <v>18604.37</v>
      </c>
      <c r="S70" s="18" t="str">
        <f t="shared" si="5"/>
        <v>0</v>
      </c>
      <c r="T70" s="18" t="str">
        <f t="shared" ref="T70:T92" si="7">IF(AND(Q70&lt;=R70),"1","0")</f>
        <v>0</v>
      </c>
      <c r="U70" s="18" t="str">
        <f t="shared" si="6"/>
        <v>0</v>
      </c>
    </row>
    <row r="71" spans="1:21" s="13" customFormat="1" ht="27" x14ac:dyDescent="0.75">
      <c r="A71" s="26" t="s">
        <v>202</v>
      </c>
      <c r="B71" s="36" t="s">
        <v>98</v>
      </c>
      <c r="C71" s="36" t="s">
        <v>80</v>
      </c>
      <c r="D71" s="36" t="s">
        <v>104</v>
      </c>
      <c r="E71" s="26" t="s">
        <v>192</v>
      </c>
      <c r="F71" s="26" t="s">
        <v>204</v>
      </c>
      <c r="G71" s="26">
        <v>30</v>
      </c>
      <c r="H71" s="37">
        <v>28737</v>
      </c>
      <c r="I71" s="26">
        <v>5</v>
      </c>
      <c r="J71" s="38" t="s">
        <v>237</v>
      </c>
      <c r="K71" s="39">
        <v>33398814.09</v>
      </c>
      <c r="L71" s="39">
        <v>31015</v>
      </c>
      <c r="M71" s="40">
        <v>1076.8599999999999</v>
      </c>
      <c r="N71" s="29">
        <v>1032.27</v>
      </c>
      <c r="O71" s="39">
        <v>15471715.18</v>
      </c>
      <c r="P71" s="39">
        <v>929.17</v>
      </c>
      <c r="Q71" s="41">
        <v>16651.099999999999</v>
      </c>
      <c r="R71" s="30">
        <v>21675.27</v>
      </c>
      <c r="S71" s="18" t="str">
        <f t="shared" si="5"/>
        <v>0</v>
      </c>
      <c r="T71" s="18" t="str">
        <f t="shared" si="7"/>
        <v>1</v>
      </c>
      <c r="U71" s="18" t="str">
        <f t="shared" si="6"/>
        <v>0</v>
      </c>
    </row>
    <row r="72" spans="1:21" s="13" customFormat="1" ht="27" x14ac:dyDescent="0.75">
      <c r="A72" s="26" t="s">
        <v>202</v>
      </c>
      <c r="B72" s="36" t="s">
        <v>105</v>
      </c>
      <c r="C72" s="36" t="s">
        <v>0</v>
      </c>
      <c r="D72" s="36" t="s">
        <v>106</v>
      </c>
      <c r="E72" s="26" t="s">
        <v>191</v>
      </c>
      <c r="F72" s="26" t="s">
        <v>209</v>
      </c>
      <c r="G72" s="26">
        <v>1154</v>
      </c>
      <c r="H72" s="37">
        <v>258303</v>
      </c>
      <c r="I72" s="26">
        <v>20</v>
      </c>
      <c r="J72" s="38" t="s">
        <v>246</v>
      </c>
      <c r="K72" s="39">
        <v>627200729.97000003</v>
      </c>
      <c r="L72" s="39">
        <v>396702</v>
      </c>
      <c r="M72" s="40">
        <v>1581.04</v>
      </c>
      <c r="N72" s="29">
        <v>1898.19</v>
      </c>
      <c r="O72" s="39">
        <v>1135470961.97</v>
      </c>
      <c r="P72" s="39">
        <v>74072.820000000007</v>
      </c>
      <c r="Q72" s="41">
        <v>15329.12</v>
      </c>
      <c r="R72" s="30">
        <v>20623.07</v>
      </c>
      <c r="S72" s="18" t="str">
        <f t="shared" si="5"/>
        <v>1</v>
      </c>
      <c r="T72" s="18" t="str">
        <f t="shared" si="7"/>
        <v>1</v>
      </c>
      <c r="U72" s="18" t="str">
        <f t="shared" si="6"/>
        <v>1</v>
      </c>
    </row>
    <row r="73" spans="1:21" s="13" customFormat="1" ht="27" x14ac:dyDescent="0.75">
      <c r="A73" s="26" t="s">
        <v>202</v>
      </c>
      <c r="B73" s="36" t="s">
        <v>105</v>
      </c>
      <c r="C73" s="36" t="s">
        <v>10</v>
      </c>
      <c r="D73" s="36" t="s">
        <v>107</v>
      </c>
      <c r="E73" s="26" t="s">
        <v>192</v>
      </c>
      <c r="F73" s="26" t="s">
        <v>204</v>
      </c>
      <c r="G73" s="26">
        <v>60</v>
      </c>
      <c r="H73" s="37">
        <v>51023</v>
      </c>
      <c r="I73" s="26">
        <v>6</v>
      </c>
      <c r="J73" s="38" t="s">
        <v>236</v>
      </c>
      <c r="K73" s="39">
        <v>44367426.609999999</v>
      </c>
      <c r="L73" s="39">
        <v>61514</v>
      </c>
      <c r="M73" s="40">
        <v>721.26</v>
      </c>
      <c r="N73" s="29">
        <v>969.37</v>
      </c>
      <c r="O73" s="39">
        <v>20623361.32</v>
      </c>
      <c r="P73" s="39">
        <v>1352.25</v>
      </c>
      <c r="Q73" s="41">
        <v>15251.17</v>
      </c>
      <c r="R73" s="30">
        <v>18604.37</v>
      </c>
      <c r="S73" s="18" t="str">
        <f t="shared" si="5"/>
        <v>1</v>
      </c>
      <c r="T73" s="18" t="str">
        <f t="shared" si="7"/>
        <v>1</v>
      </c>
      <c r="U73" s="18" t="str">
        <f t="shared" si="6"/>
        <v>1</v>
      </c>
    </row>
    <row r="74" spans="1:21" s="13" customFormat="1" ht="27" x14ac:dyDescent="0.75">
      <c r="A74" s="26" t="s">
        <v>202</v>
      </c>
      <c r="B74" s="36" t="s">
        <v>105</v>
      </c>
      <c r="C74" s="36" t="s">
        <v>11</v>
      </c>
      <c r="D74" s="36" t="s">
        <v>108</v>
      </c>
      <c r="E74" s="26" t="s">
        <v>192</v>
      </c>
      <c r="F74" s="26" t="s">
        <v>204</v>
      </c>
      <c r="G74" s="26">
        <v>60</v>
      </c>
      <c r="H74" s="37">
        <v>49182</v>
      </c>
      <c r="I74" s="26">
        <v>6</v>
      </c>
      <c r="J74" s="38" t="s">
        <v>236</v>
      </c>
      <c r="K74" s="39">
        <v>37840306.68</v>
      </c>
      <c r="L74" s="39">
        <v>48238</v>
      </c>
      <c r="M74" s="40">
        <v>784.45</v>
      </c>
      <c r="N74" s="29">
        <v>969.37</v>
      </c>
      <c r="O74" s="39">
        <v>20627009.800000001</v>
      </c>
      <c r="P74" s="39">
        <v>1325.68</v>
      </c>
      <c r="Q74" s="41">
        <v>15559.57</v>
      </c>
      <c r="R74" s="30">
        <v>18604.37</v>
      </c>
      <c r="S74" s="18" t="str">
        <f t="shared" si="5"/>
        <v>1</v>
      </c>
      <c r="T74" s="18" t="str">
        <f t="shared" si="7"/>
        <v>1</v>
      </c>
      <c r="U74" s="18" t="str">
        <f t="shared" si="6"/>
        <v>1</v>
      </c>
    </row>
    <row r="75" spans="1:21" s="13" customFormat="1" ht="27" x14ac:dyDescent="0.75">
      <c r="A75" s="72" t="s">
        <v>202</v>
      </c>
      <c r="B75" s="73" t="s">
        <v>105</v>
      </c>
      <c r="C75" s="73" t="s">
        <v>12</v>
      </c>
      <c r="D75" s="73" t="s">
        <v>109</v>
      </c>
      <c r="E75" s="72" t="s">
        <v>193</v>
      </c>
      <c r="F75" s="72" t="s">
        <v>210</v>
      </c>
      <c r="G75" s="72">
        <v>288</v>
      </c>
      <c r="H75" s="74">
        <v>83829</v>
      </c>
      <c r="I75" s="72">
        <v>16</v>
      </c>
      <c r="J75" s="38" t="s">
        <v>244</v>
      </c>
      <c r="K75" s="39">
        <v>138143598.13999999</v>
      </c>
      <c r="L75" s="39">
        <v>153187</v>
      </c>
      <c r="M75" s="40">
        <v>901.8</v>
      </c>
      <c r="N75" s="29">
        <v>1003.14</v>
      </c>
      <c r="O75" s="39">
        <v>156565125.31999999</v>
      </c>
      <c r="P75" s="39">
        <v>12217.79</v>
      </c>
      <c r="Q75" s="41">
        <v>12814.52</v>
      </c>
      <c r="R75" s="30">
        <v>18171.46</v>
      </c>
      <c r="S75" s="18" t="str">
        <f t="shared" si="5"/>
        <v>1</v>
      </c>
      <c r="T75" s="18" t="str">
        <f t="shared" si="7"/>
        <v>1</v>
      </c>
      <c r="U75" s="18" t="str">
        <f t="shared" si="6"/>
        <v>1</v>
      </c>
    </row>
    <row r="76" spans="1:21" s="13" customFormat="1" ht="27" x14ac:dyDescent="0.75">
      <c r="A76" s="26" t="s">
        <v>202</v>
      </c>
      <c r="B76" s="36" t="s">
        <v>105</v>
      </c>
      <c r="C76" s="36" t="s">
        <v>13</v>
      </c>
      <c r="D76" s="36" t="s">
        <v>110</v>
      </c>
      <c r="E76" s="26" t="s">
        <v>192</v>
      </c>
      <c r="F76" s="26" t="s">
        <v>208</v>
      </c>
      <c r="G76" s="26">
        <v>8</v>
      </c>
      <c r="H76" s="37">
        <v>4063</v>
      </c>
      <c r="I76" s="26">
        <v>2</v>
      </c>
      <c r="J76" s="38" t="s">
        <v>240</v>
      </c>
      <c r="K76" s="39">
        <v>15005203.5</v>
      </c>
      <c r="L76" s="39">
        <v>12010</v>
      </c>
      <c r="M76" s="40">
        <v>1249.3900000000001</v>
      </c>
      <c r="N76" s="29">
        <v>1154.1199999999999</v>
      </c>
      <c r="O76" s="39">
        <v>4939208.47</v>
      </c>
      <c r="P76" s="39">
        <v>144.02000000000001</v>
      </c>
      <c r="Q76" s="41">
        <v>34294.82</v>
      </c>
      <c r="R76" s="30">
        <v>25108.83</v>
      </c>
      <c r="S76" s="18" t="str">
        <f t="shared" si="5"/>
        <v>0</v>
      </c>
      <c r="T76" s="18" t="str">
        <f t="shared" si="7"/>
        <v>0</v>
      </c>
      <c r="U76" s="18" t="str">
        <f t="shared" si="6"/>
        <v>0</v>
      </c>
    </row>
    <row r="77" spans="1:21" s="13" customFormat="1" ht="27" x14ac:dyDescent="0.75">
      <c r="A77" s="26" t="s">
        <v>202</v>
      </c>
      <c r="B77" s="36" t="s">
        <v>105</v>
      </c>
      <c r="C77" s="36" t="s">
        <v>14</v>
      </c>
      <c r="D77" s="36" t="s">
        <v>111</v>
      </c>
      <c r="E77" s="26" t="s">
        <v>192</v>
      </c>
      <c r="F77" s="26" t="s">
        <v>204</v>
      </c>
      <c r="G77" s="26">
        <v>40</v>
      </c>
      <c r="H77" s="37">
        <v>36493</v>
      </c>
      <c r="I77" s="26">
        <v>6</v>
      </c>
      <c r="J77" s="38" t="s">
        <v>236</v>
      </c>
      <c r="K77" s="39">
        <v>37183978.060000002</v>
      </c>
      <c r="L77" s="39">
        <v>44617</v>
      </c>
      <c r="M77" s="40">
        <v>833.4</v>
      </c>
      <c r="N77" s="29">
        <v>969.37</v>
      </c>
      <c r="O77" s="39">
        <v>13039266.720000001</v>
      </c>
      <c r="P77" s="39">
        <v>950.34</v>
      </c>
      <c r="Q77" s="41">
        <v>13720.65</v>
      </c>
      <c r="R77" s="30">
        <v>18604.37</v>
      </c>
      <c r="S77" s="18" t="str">
        <f t="shared" si="5"/>
        <v>1</v>
      </c>
      <c r="T77" s="18" t="str">
        <f t="shared" si="7"/>
        <v>1</v>
      </c>
      <c r="U77" s="18" t="str">
        <f t="shared" si="6"/>
        <v>1</v>
      </c>
    </row>
    <row r="78" spans="1:21" s="13" customFormat="1" ht="27" x14ac:dyDescent="0.75">
      <c r="A78" s="26" t="s">
        <v>202</v>
      </c>
      <c r="B78" s="36" t="s">
        <v>105</v>
      </c>
      <c r="C78" s="36" t="s">
        <v>15</v>
      </c>
      <c r="D78" s="36" t="s">
        <v>112</v>
      </c>
      <c r="E78" s="26" t="s">
        <v>192</v>
      </c>
      <c r="F78" s="26" t="s">
        <v>206</v>
      </c>
      <c r="G78" s="26">
        <v>120</v>
      </c>
      <c r="H78" s="37">
        <v>90942</v>
      </c>
      <c r="I78" s="26">
        <v>13</v>
      </c>
      <c r="J78" s="38" t="s">
        <v>239</v>
      </c>
      <c r="K78" s="39">
        <v>79908808.129999995</v>
      </c>
      <c r="L78" s="39">
        <v>96261</v>
      </c>
      <c r="M78" s="40">
        <v>830.13</v>
      </c>
      <c r="N78" s="29">
        <v>1013.53</v>
      </c>
      <c r="O78" s="39">
        <v>70380176.519999996</v>
      </c>
      <c r="P78" s="39">
        <v>5337.9</v>
      </c>
      <c r="Q78" s="41">
        <v>13184.99</v>
      </c>
      <c r="R78" s="30">
        <v>18328.91</v>
      </c>
      <c r="S78" s="18" t="str">
        <f t="shared" si="5"/>
        <v>1</v>
      </c>
      <c r="T78" s="18" t="str">
        <f t="shared" si="7"/>
        <v>1</v>
      </c>
      <c r="U78" s="18" t="str">
        <f t="shared" si="6"/>
        <v>1</v>
      </c>
    </row>
    <row r="79" spans="1:21" s="13" customFormat="1" ht="27" x14ac:dyDescent="0.75">
      <c r="A79" s="26" t="s">
        <v>202</v>
      </c>
      <c r="B79" s="36" t="s">
        <v>105</v>
      </c>
      <c r="C79" s="36" t="s">
        <v>16</v>
      </c>
      <c r="D79" s="36" t="s">
        <v>113</v>
      </c>
      <c r="E79" s="26" t="s">
        <v>192</v>
      </c>
      <c r="F79" s="26" t="s">
        <v>204</v>
      </c>
      <c r="G79" s="26">
        <v>30</v>
      </c>
      <c r="H79" s="37">
        <v>24948</v>
      </c>
      <c r="I79" s="26">
        <v>5</v>
      </c>
      <c r="J79" s="38" t="s">
        <v>237</v>
      </c>
      <c r="K79" s="39">
        <v>27332290.559999999</v>
      </c>
      <c r="L79" s="39">
        <v>35077</v>
      </c>
      <c r="M79" s="40">
        <v>779.21</v>
      </c>
      <c r="N79" s="29">
        <v>1032.27</v>
      </c>
      <c r="O79" s="39">
        <v>10888971.470000001</v>
      </c>
      <c r="P79" s="39">
        <v>702.44</v>
      </c>
      <c r="Q79" s="41">
        <v>15501.64</v>
      </c>
      <c r="R79" s="30">
        <v>21675.27</v>
      </c>
      <c r="S79" s="18" t="str">
        <f t="shared" si="5"/>
        <v>1</v>
      </c>
      <c r="T79" s="18" t="str">
        <f t="shared" si="7"/>
        <v>1</v>
      </c>
      <c r="U79" s="18" t="str">
        <f t="shared" si="6"/>
        <v>1</v>
      </c>
    </row>
    <row r="80" spans="1:21" s="13" customFormat="1" ht="27" x14ac:dyDescent="0.75">
      <c r="A80" s="26" t="s">
        <v>202</v>
      </c>
      <c r="B80" s="36" t="s">
        <v>105</v>
      </c>
      <c r="C80" s="36" t="s">
        <v>17</v>
      </c>
      <c r="D80" s="36" t="s">
        <v>114</v>
      </c>
      <c r="E80" s="26" t="s">
        <v>192</v>
      </c>
      <c r="F80" s="26" t="s">
        <v>204</v>
      </c>
      <c r="G80" s="26">
        <v>30</v>
      </c>
      <c r="H80" s="37">
        <v>29634</v>
      </c>
      <c r="I80" s="26">
        <v>5</v>
      </c>
      <c r="J80" s="38" t="s">
        <v>237</v>
      </c>
      <c r="K80" s="39">
        <v>33375170.48</v>
      </c>
      <c r="L80" s="39">
        <v>36759</v>
      </c>
      <c r="M80" s="40">
        <v>907.95</v>
      </c>
      <c r="N80" s="29">
        <v>1032.27</v>
      </c>
      <c r="O80" s="39">
        <v>6101505.0300000003</v>
      </c>
      <c r="P80" s="39">
        <v>500.83</v>
      </c>
      <c r="Q80" s="41">
        <v>12182.86</v>
      </c>
      <c r="R80" s="30">
        <v>21675.27</v>
      </c>
      <c r="S80" s="18" t="str">
        <f t="shared" si="5"/>
        <v>1</v>
      </c>
      <c r="T80" s="18" t="str">
        <f t="shared" si="7"/>
        <v>1</v>
      </c>
      <c r="U80" s="18" t="str">
        <f t="shared" si="6"/>
        <v>1</v>
      </c>
    </row>
    <row r="81" spans="1:21" s="13" customFormat="1" ht="27" x14ac:dyDescent="0.75">
      <c r="A81" s="26" t="s">
        <v>202</v>
      </c>
      <c r="B81" s="36" t="s">
        <v>105</v>
      </c>
      <c r="C81" s="36" t="s">
        <v>18</v>
      </c>
      <c r="D81" s="36" t="s">
        <v>115</v>
      </c>
      <c r="E81" s="26" t="s">
        <v>192</v>
      </c>
      <c r="F81" s="26" t="s">
        <v>204</v>
      </c>
      <c r="G81" s="26">
        <v>30</v>
      </c>
      <c r="H81" s="37">
        <v>36267</v>
      </c>
      <c r="I81" s="26">
        <v>6</v>
      </c>
      <c r="J81" s="38" t="s">
        <v>236</v>
      </c>
      <c r="K81" s="39">
        <v>36665660.560000002</v>
      </c>
      <c r="L81" s="39">
        <v>42595</v>
      </c>
      <c r="M81" s="40">
        <v>860.8</v>
      </c>
      <c r="N81" s="29">
        <v>969.37</v>
      </c>
      <c r="O81" s="39">
        <v>12140378.82</v>
      </c>
      <c r="P81" s="39">
        <v>840.27</v>
      </c>
      <c r="Q81" s="41">
        <v>14448.19</v>
      </c>
      <c r="R81" s="30">
        <v>18604.37</v>
      </c>
      <c r="S81" s="18" t="str">
        <f t="shared" si="5"/>
        <v>1</v>
      </c>
      <c r="T81" s="18" t="str">
        <f t="shared" si="7"/>
        <v>1</v>
      </c>
      <c r="U81" s="18" t="str">
        <f t="shared" si="6"/>
        <v>1</v>
      </c>
    </row>
    <row r="82" spans="1:21" s="13" customFormat="1" ht="27" x14ac:dyDescent="0.75">
      <c r="A82" s="26" t="s">
        <v>202</v>
      </c>
      <c r="B82" s="36" t="s">
        <v>105</v>
      </c>
      <c r="C82" s="36" t="s">
        <v>19</v>
      </c>
      <c r="D82" s="36" t="s">
        <v>116</v>
      </c>
      <c r="E82" s="26" t="s">
        <v>192</v>
      </c>
      <c r="F82" s="26" t="s">
        <v>204</v>
      </c>
      <c r="G82" s="26">
        <v>55</v>
      </c>
      <c r="H82" s="37">
        <v>43198</v>
      </c>
      <c r="I82" s="26">
        <v>6</v>
      </c>
      <c r="J82" s="38" t="s">
        <v>236</v>
      </c>
      <c r="K82" s="39">
        <v>51140064.82</v>
      </c>
      <c r="L82" s="39">
        <v>60996</v>
      </c>
      <c r="M82" s="40">
        <v>838.42</v>
      </c>
      <c r="N82" s="29">
        <v>969.37</v>
      </c>
      <c r="O82" s="39">
        <v>23728421.239999998</v>
      </c>
      <c r="P82" s="39">
        <v>1491.49</v>
      </c>
      <c r="Q82" s="41">
        <v>15909.25</v>
      </c>
      <c r="R82" s="30">
        <v>18604.37</v>
      </c>
      <c r="S82" s="18" t="str">
        <f t="shared" si="5"/>
        <v>1</v>
      </c>
      <c r="T82" s="18" t="str">
        <f t="shared" si="7"/>
        <v>1</v>
      </c>
      <c r="U82" s="18" t="str">
        <f t="shared" si="6"/>
        <v>1</v>
      </c>
    </row>
    <row r="83" spans="1:21" s="13" customFormat="1" ht="27" x14ac:dyDescent="0.75">
      <c r="A83" s="26" t="s">
        <v>202</v>
      </c>
      <c r="B83" s="36" t="s">
        <v>105</v>
      </c>
      <c r="C83" s="36" t="s">
        <v>20</v>
      </c>
      <c r="D83" s="36" t="s">
        <v>117</v>
      </c>
      <c r="E83" s="26" t="s">
        <v>192</v>
      </c>
      <c r="F83" s="26" t="s">
        <v>206</v>
      </c>
      <c r="G83" s="26">
        <v>126</v>
      </c>
      <c r="H83" s="37">
        <v>86089</v>
      </c>
      <c r="I83" s="26">
        <v>13</v>
      </c>
      <c r="J83" s="38" t="s">
        <v>239</v>
      </c>
      <c r="K83" s="39">
        <v>74637786.930000007</v>
      </c>
      <c r="L83" s="39">
        <v>95603</v>
      </c>
      <c r="M83" s="40">
        <v>780.71</v>
      </c>
      <c r="N83" s="29">
        <v>1013.53</v>
      </c>
      <c r="O83" s="39">
        <v>61480724.32</v>
      </c>
      <c r="P83" s="39">
        <v>4534.6000000000004</v>
      </c>
      <c r="Q83" s="41">
        <v>13558.14</v>
      </c>
      <c r="R83" s="30">
        <v>18328.91</v>
      </c>
      <c r="S83" s="18" t="str">
        <f t="shared" si="5"/>
        <v>1</v>
      </c>
      <c r="T83" s="18" t="str">
        <f t="shared" si="7"/>
        <v>1</v>
      </c>
      <c r="U83" s="18" t="str">
        <f t="shared" si="6"/>
        <v>1</v>
      </c>
    </row>
    <row r="84" spans="1:21" s="13" customFormat="1" ht="27" x14ac:dyDescent="0.75">
      <c r="A84" s="26" t="s">
        <v>202</v>
      </c>
      <c r="B84" s="36" t="s">
        <v>105</v>
      </c>
      <c r="C84" s="36" t="s">
        <v>21</v>
      </c>
      <c r="D84" s="36" t="s">
        <v>118</v>
      </c>
      <c r="E84" s="26" t="s">
        <v>192</v>
      </c>
      <c r="F84" s="26" t="s">
        <v>204</v>
      </c>
      <c r="G84" s="26">
        <v>60</v>
      </c>
      <c r="H84" s="37">
        <v>46721</v>
      </c>
      <c r="I84" s="26">
        <v>6</v>
      </c>
      <c r="J84" s="38" t="s">
        <v>236</v>
      </c>
      <c r="K84" s="39">
        <v>43961393.469999999</v>
      </c>
      <c r="L84" s="39">
        <v>62969</v>
      </c>
      <c r="M84" s="40">
        <v>698.14</v>
      </c>
      <c r="N84" s="29">
        <v>969.37</v>
      </c>
      <c r="O84" s="39">
        <v>21735180.16</v>
      </c>
      <c r="P84" s="39">
        <v>1594.08</v>
      </c>
      <c r="Q84" s="41">
        <v>13634.91</v>
      </c>
      <c r="R84" s="30">
        <v>18604.37</v>
      </c>
      <c r="S84" s="18" t="str">
        <f t="shared" si="5"/>
        <v>1</v>
      </c>
      <c r="T84" s="18" t="str">
        <f t="shared" si="7"/>
        <v>1</v>
      </c>
      <c r="U84" s="18" t="str">
        <f t="shared" si="6"/>
        <v>1</v>
      </c>
    </row>
    <row r="85" spans="1:21" s="13" customFormat="1" ht="27" x14ac:dyDescent="0.75">
      <c r="A85" s="26" t="s">
        <v>202</v>
      </c>
      <c r="B85" s="36" t="s">
        <v>105</v>
      </c>
      <c r="C85" s="36" t="s">
        <v>22</v>
      </c>
      <c r="D85" s="36" t="s">
        <v>119</v>
      </c>
      <c r="E85" s="26" t="s">
        <v>192</v>
      </c>
      <c r="F85" s="26" t="s">
        <v>206</v>
      </c>
      <c r="G85" s="26">
        <v>114</v>
      </c>
      <c r="H85" s="37">
        <v>88241</v>
      </c>
      <c r="I85" s="26">
        <v>13</v>
      </c>
      <c r="J85" s="38" t="s">
        <v>239</v>
      </c>
      <c r="K85" s="39">
        <v>72815653.340000004</v>
      </c>
      <c r="L85" s="39">
        <v>85500</v>
      </c>
      <c r="M85" s="40">
        <v>851.65</v>
      </c>
      <c r="N85" s="29">
        <v>1013.53</v>
      </c>
      <c r="O85" s="39">
        <v>45438347.659999996</v>
      </c>
      <c r="P85" s="39">
        <v>3111.62</v>
      </c>
      <c r="Q85" s="41">
        <v>14602.82</v>
      </c>
      <c r="R85" s="30">
        <v>18328.91</v>
      </c>
      <c r="S85" s="18" t="str">
        <f t="shared" si="5"/>
        <v>1</v>
      </c>
      <c r="T85" s="18" t="str">
        <f t="shared" si="7"/>
        <v>1</v>
      </c>
      <c r="U85" s="18" t="str">
        <f t="shared" si="6"/>
        <v>1</v>
      </c>
    </row>
    <row r="86" spans="1:21" s="13" customFormat="1" ht="27" x14ac:dyDescent="0.75">
      <c r="A86" s="26" t="s">
        <v>202</v>
      </c>
      <c r="B86" s="36" t="s">
        <v>105</v>
      </c>
      <c r="C86" s="36" t="s">
        <v>23</v>
      </c>
      <c r="D86" s="36" t="s">
        <v>120</v>
      </c>
      <c r="E86" s="26" t="s">
        <v>192</v>
      </c>
      <c r="F86" s="26" t="s">
        <v>204</v>
      </c>
      <c r="G86" s="26">
        <v>30</v>
      </c>
      <c r="H86" s="37">
        <v>22343</v>
      </c>
      <c r="I86" s="26">
        <v>5</v>
      </c>
      <c r="J86" s="38" t="s">
        <v>237</v>
      </c>
      <c r="K86" s="39">
        <v>29714966.219999999</v>
      </c>
      <c r="L86" s="39">
        <v>46624</v>
      </c>
      <c r="M86" s="40">
        <v>637.33000000000004</v>
      </c>
      <c r="N86" s="29">
        <v>1032.27</v>
      </c>
      <c r="O86" s="39">
        <v>6023817.0499999998</v>
      </c>
      <c r="P86" s="39">
        <v>511.45</v>
      </c>
      <c r="Q86" s="41">
        <v>11777.95</v>
      </c>
      <c r="R86" s="30">
        <v>21675.27</v>
      </c>
      <c r="S86" s="18" t="str">
        <f t="shared" si="5"/>
        <v>1</v>
      </c>
      <c r="T86" s="18" t="str">
        <f t="shared" si="7"/>
        <v>1</v>
      </c>
      <c r="U86" s="18" t="str">
        <f t="shared" si="6"/>
        <v>1</v>
      </c>
    </row>
    <row r="87" spans="1:21" s="13" customFormat="1" ht="27" x14ac:dyDescent="0.75">
      <c r="A87" s="26" t="s">
        <v>202</v>
      </c>
      <c r="B87" s="36" t="s">
        <v>105</v>
      </c>
      <c r="C87" s="36" t="s">
        <v>24</v>
      </c>
      <c r="D87" s="36" t="s">
        <v>121</v>
      </c>
      <c r="E87" s="26" t="s">
        <v>192</v>
      </c>
      <c r="F87" s="26" t="s">
        <v>204</v>
      </c>
      <c r="G87" s="26">
        <v>30</v>
      </c>
      <c r="H87" s="37">
        <v>21043</v>
      </c>
      <c r="I87" s="26">
        <v>5</v>
      </c>
      <c r="J87" s="38" t="s">
        <v>237</v>
      </c>
      <c r="K87" s="39">
        <v>24229115.530000001</v>
      </c>
      <c r="L87" s="39">
        <v>33125</v>
      </c>
      <c r="M87" s="40">
        <v>731.44</v>
      </c>
      <c r="N87" s="29">
        <v>1032.27</v>
      </c>
      <c r="O87" s="39">
        <v>9163499.1899999995</v>
      </c>
      <c r="P87" s="39">
        <v>588.12</v>
      </c>
      <c r="Q87" s="41">
        <v>15580.88</v>
      </c>
      <c r="R87" s="30">
        <v>21675.27</v>
      </c>
      <c r="S87" s="18" t="str">
        <f t="shared" si="5"/>
        <v>1</v>
      </c>
      <c r="T87" s="18" t="str">
        <f t="shared" si="7"/>
        <v>1</v>
      </c>
      <c r="U87" s="18" t="str">
        <f t="shared" si="6"/>
        <v>1</v>
      </c>
    </row>
    <row r="88" spans="1:21" s="13" customFormat="1" ht="27" x14ac:dyDescent="0.75">
      <c r="A88" s="26" t="s">
        <v>202</v>
      </c>
      <c r="B88" s="36" t="s">
        <v>105</v>
      </c>
      <c r="C88" s="36" t="s">
        <v>25</v>
      </c>
      <c r="D88" s="36" t="s">
        <v>122</v>
      </c>
      <c r="E88" s="26" t="s">
        <v>192</v>
      </c>
      <c r="F88" s="26" t="s">
        <v>204</v>
      </c>
      <c r="G88" s="26">
        <v>30</v>
      </c>
      <c r="H88" s="37">
        <v>23638</v>
      </c>
      <c r="I88" s="26">
        <v>5</v>
      </c>
      <c r="J88" s="38" t="s">
        <v>237</v>
      </c>
      <c r="K88" s="39">
        <v>25352859.399999999</v>
      </c>
      <c r="L88" s="39">
        <v>26471</v>
      </c>
      <c r="M88" s="40">
        <v>957.76</v>
      </c>
      <c r="N88" s="29">
        <v>1032.27</v>
      </c>
      <c r="O88" s="39">
        <v>9227922.3499999996</v>
      </c>
      <c r="P88" s="39">
        <v>646.41999999999996</v>
      </c>
      <c r="Q88" s="41">
        <v>14275.45</v>
      </c>
      <c r="R88" s="30">
        <v>21675.27</v>
      </c>
      <c r="S88" s="18" t="str">
        <f t="shared" si="5"/>
        <v>1</v>
      </c>
      <c r="T88" s="18" t="str">
        <f t="shared" si="7"/>
        <v>1</v>
      </c>
      <c r="U88" s="18" t="str">
        <f t="shared" si="6"/>
        <v>1</v>
      </c>
    </row>
    <row r="89" spans="1:21" s="13" customFormat="1" ht="27" x14ac:dyDescent="0.75">
      <c r="A89" s="26" t="s">
        <v>202</v>
      </c>
      <c r="B89" s="36" t="s">
        <v>105</v>
      </c>
      <c r="C89" s="36" t="s">
        <v>26</v>
      </c>
      <c r="D89" s="36" t="s">
        <v>123</v>
      </c>
      <c r="E89" s="26" t="s">
        <v>192</v>
      </c>
      <c r="F89" s="26" t="s">
        <v>204</v>
      </c>
      <c r="G89" s="26">
        <v>30</v>
      </c>
      <c r="H89" s="37">
        <v>19451</v>
      </c>
      <c r="I89" s="26">
        <v>5</v>
      </c>
      <c r="J89" s="38" t="s">
        <v>237</v>
      </c>
      <c r="K89" s="39">
        <v>25215480.170000002</v>
      </c>
      <c r="L89" s="39">
        <v>33595</v>
      </c>
      <c r="M89" s="40">
        <v>750.57</v>
      </c>
      <c r="N89" s="29">
        <v>1032.27</v>
      </c>
      <c r="O89" s="39">
        <v>7090075.96</v>
      </c>
      <c r="P89" s="39">
        <v>680.58</v>
      </c>
      <c r="Q89" s="41">
        <v>10417.67</v>
      </c>
      <c r="R89" s="30">
        <v>21675.27</v>
      </c>
      <c r="S89" s="18" t="str">
        <f t="shared" si="5"/>
        <v>1</v>
      </c>
      <c r="T89" s="18" t="str">
        <f t="shared" si="7"/>
        <v>1</v>
      </c>
      <c r="U89" s="18" t="str">
        <f t="shared" si="6"/>
        <v>1</v>
      </c>
    </row>
    <row r="90" spans="1:21" s="13" customFormat="1" ht="27" x14ac:dyDescent="0.75">
      <c r="A90" s="26" t="s">
        <v>202</v>
      </c>
      <c r="B90" s="36" t="s">
        <v>105</v>
      </c>
      <c r="C90" s="36" t="s">
        <v>72</v>
      </c>
      <c r="D90" s="36" t="s">
        <v>124</v>
      </c>
      <c r="E90" s="26" t="s">
        <v>192</v>
      </c>
      <c r="F90" s="26" t="s">
        <v>206</v>
      </c>
      <c r="G90" s="26">
        <v>139</v>
      </c>
      <c r="H90" s="37">
        <v>97831</v>
      </c>
      <c r="I90" s="26">
        <v>13</v>
      </c>
      <c r="J90" s="38" t="s">
        <v>239</v>
      </c>
      <c r="K90" s="39">
        <v>86761292.069999993</v>
      </c>
      <c r="L90" s="39">
        <v>125922</v>
      </c>
      <c r="M90" s="40">
        <v>689.01</v>
      </c>
      <c r="N90" s="29">
        <v>1013.53</v>
      </c>
      <c r="O90" s="39">
        <v>70491356.819999993</v>
      </c>
      <c r="P90" s="39">
        <v>5049.09</v>
      </c>
      <c r="Q90" s="41">
        <v>13961.19</v>
      </c>
      <c r="R90" s="30">
        <v>18328.91</v>
      </c>
      <c r="S90" s="18" t="str">
        <f t="shared" si="5"/>
        <v>1</v>
      </c>
      <c r="T90" s="18" t="str">
        <f t="shared" si="7"/>
        <v>1</v>
      </c>
      <c r="U90" s="18" t="str">
        <f t="shared" si="6"/>
        <v>1</v>
      </c>
    </row>
    <row r="91" spans="1:21" s="13" customFormat="1" ht="27" x14ac:dyDescent="0.75">
      <c r="A91" s="26" t="s">
        <v>202</v>
      </c>
      <c r="B91" s="36" t="s">
        <v>105</v>
      </c>
      <c r="C91" s="36" t="s">
        <v>81</v>
      </c>
      <c r="D91" s="36" t="s">
        <v>125</v>
      </c>
      <c r="E91" s="26" t="s">
        <v>192</v>
      </c>
      <c r="F91" s="26" t="s">
        <v>208</v>
      </c>
      <c r="G91" s="26">
        <v>30</v>
      </c>
      <c r="H91" s="37">
        <v>18239</v>
      </c>
      <c r="I91" s="26">
        <v>3</v>
      </c>
      <c r="J91" s="38" t="s">
        <v>245</v>
      </c>
      <c r="K91" s="39">
        <v>20682071.620000001</v>
      </c>
      <c r="L91" s="39">
        <v>27435</v>
      </c>
      <c r="M91" s="40">
        <v>753.86</v>
      </c>
      <c r="N91" s="29">
        <v>925.41</v>
      </c>
      <c r="O91" s="39">
        <v>7894163.7400000002</v>
      </c>
      <c r="P91" s="39">
        <v>535.79</v>
      </c>
      <c r="Q91" s="41">
        <v>14733.57</v>
      </c>
      <c r="R91" s="30">
        <v>19166.169999999998</v>
      </c>
      <c r="S91" s="18" t="str">
        <f t="shared" si="5"/>
        <v>1</v>
      </c>
      <c r="T91" s="18" t="str">
        <f t="shared" si="7"/>
        <v>1</v>
      </c>
      <c r="U91" s="18" t="str">
        <f t="shared" si="6"/>
        <v>1</v>
      </c>
    </row>
    <row r="92" spans="1:21" s="13" customFormat="1" ht="27" x14ac:dyDescent="0.75">
      <c r="A92" s="26" t="s">
        <v>202</v>
      </c>
      <c r="B92" s="36" t="s">
        <v>105</v>
      </c>
      <c r="C92" s="36" t="s">
        <v>82</v>
      </c>
      <c r="D92" s="36" t="s">
        <v>126</v>
      </c>
      <c r="E92" s="26" t="s">
        <v>192</v>
      </c>
      <c r="F92" s="26" t="s">
        <v>208</v>
      </c>
      <c r="G92" s="26">
        <v>30</v>
      </c>
      <c r="H92" s="37">
        <v>19069</v>
      </c>
      <c r="I92" s="26">
        <v>3</v>
      </c>
      <c r="J92" s="38" t="s">
        <v>245</v>
      </c>
      <c r="K92" s="39">
        <v>19398887.809999999</v>
      </c>
      <c r="L92" s="39">
        <v>23016</v>
      </c>
      <c r="M92" s="40">
        <v>842.84</v>
      </c>
      <c r="N92" s="29">
        <v>925.41</v>
      </c>
      <c r="O92" s="39">
        <v>6133812.0899999999</v>
      </c>
      <c r="P92" s="39">
        <v>541.79999999999995</v>
      </c>
      <c r="Q92" s="41">
        <v>11321.19</v>
      </c>
      <c r="R92" s="30">
        <v>19166.169999999998</v>
      </c>
      <c r="S92" s="18" t="str">
        <f t="shared" si="5"/>
        <v>1</v>
      </c>
      <c r="T92" s="18" t="str">
        <f t="shared" si="7"/>
        <v>1</v>
      </c>
      <c r="U92" s="18" t="str">
        <f t="shared" si="6"/>
        <v>1</v>
      </c>
    </row>
    <row r="93" spans="1:21" s="13" customFormat="1" x14ac:dyDescent="0.6">
      <c r="A93" s="103" t="s">
        <v>186</v>
      </c>
      <c r="B93" s="104"/>
      <c r="C93" s="105"/>
      <c r="D93" s="27"/>
      <c r="E93" s="31"/>
      <c r="F93" s="31"/>
      <c r="G93" s="31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8">
        <f>COUNTIF(U5:U92,"1")</f>
        <v>77</v>
      </c>
    </row>
    <row r="94" spans="1:21" ht="27.6" x14ac:dyDescent="0.8">
      <c r="R94" s="11" t="s">
        <v>187</v>
      </c>
      <c r="S94" s="53">
        <f>COUNTIF(S5:S92,1)</f>
        <v>77</v>
      </c>
      <c r="T94" s="53">
        <f>COUNTIF(T5:T92,1)</f>
        <v>85</v>
      </c>
      <c r="U94" s="53">
        <f>COUNTIF(U5:U92,1)</f>
        <v>77</v>
      </c>
    </row>
    <row r="95" spans="1:21" ht="27.6" x14ac:dyDescent="0.8">
      <c r="R95" s="11" t="s">
        <v>171</v>
      </c>
      <c r="S95" s="11">
        <f>COUNTIF(S5:S16,1)</f>
        <v>10</v>
      </c>
      <c r="T95" s="11">
        <f>COUNTIF(T5:T16,1)</f>
        <v>12</v>
      </c>
      <c r="U95" s="11">
        <f>COUNTIF(U5:U16,1)</f>
        <v>10</v>
      </c>
    </row>
    <row r="96" spans="1:21" ht="27.6" x14ac:dyDescent="0.8">
      <c r="R96" s="11" t="s">
        <v>89</v>
      </c>
      <c r="S96" s="11">
        <f>COUNTIF(S17:S24,1)</f>
        <v>5</v>
      </c>
      <c r="T96" s="11">
        <f>COUNTIF(T17:T24,1)</f>
        <v>8</v>
      </c>
      <c r="U96" s="11">
        <f>COUNTIF(U17:U24,1)</f>
        <v>5</v>
      </c>
    </row>
    <row r="97" spans="18:21" ht="27.6" x14ac:dyDescent="0.8">
      <c r="R97" s="11" t="s">
        <v>127</v>
      </c>
      <c r="S97" s="11">
        <f>COUNTIF(S25:S38,1)</f>
        <v>13</v>
      </c>
      <c r="T97" s="11">
        <f>COUNTIF(T25:T38,1)</f>
        <v>14</v>
      </c>
      <c r="U97" s="11">
        <f>COUNTIF(U25:U38,1)</f>
        <v>13</v>
      </c>
    </row>
    <row r="98" spans="18:21" ht="27.6" x14ac:dyDescent="0.8">
      <c r="R98" s="11" t="s">
        <v>152</v>
      </c>
      <c r="S98" s="11">
        <f>COUNTIF(S39:S56,1)</f>
        <v>17</v>
      </c>
      <c r="T98" s="11">
        <f>COUNTIF(T39:T56,1)</f>
        <v>17</v>
      </c>
      <c r="U98" s="11">
        <f>COUNTIF(U39:U56,1)</f>
        <v>17</v>
      </c>
    </row>
    <row r="99" spans="18:21" ht="27.6" x14ac:dyDescent="0.8">
      <c r="R99" s="11" t="s">
        <v>142</v>
      </c>
      <c r="S99" s="11">
        <f>COUNTIF(S57:S65,1)</f>
        <v>9</v>
      </c>
      <c r="T99" s="11">
        <f>COUNTIF(T57:T65,1)</f>
        <v>9</v>
      </c>
      <c r="U99" s="11">
        <f>COUNTIF(U57:U65,1)</f>
        <v>9</v>
      </c>
    </row>
    <row r="100" spans="18:21" ht="27.6" x14ac:dyDescent="0.8">
      <c r="R100" s="11" t="s">
        <v>249</v>
      </c>
      <c r="S100" s="11">
        <f>COUNTIF(S66:S71,1)</f>
        <v>3</v>
      </c>
      <c r="T100" s="11">
        <f>COUNTIF(T66:T71,1)</f>
        <v>5</v>
      </c>
      <c r="U100" s="11">
        <f>COUNTIF(U66:U71,1)</f>
        <v>3</v>
      </c>
    </row>
    <row r="101" spans="18:21" ht="27.6" x14ac:dyDescent="0.8">
      <c r="R101" s="11" t="s">
        <v>105</v>
      </c>
      <c r="S101" s="11">
        <f>COUNTIF(S72:S92,1)</f>
        <v>20</v>
      </c>
      <c r="T101" s="11">
        <f>COUNTIF(T72:T92,1)</f>
        <v>20</v>
      </c>
      <c r="U101" s="11">
        <f>COUNTIF(U72:U92,1)</f>
        <v>20</v>
      </c>
    </row>
    <row r="102" spans="18:21" ht="27.6" x14ac:dyDescent="0.8">
      <c r="R102" s="11"/>
      <c r="S102" s="11"/>
      <c r="T102" s="11"/>
      <c r="U102" s="11"/>
    </row>
  </sheetData>
  <autoFilter ref="A4:U102" xr:uid="{00000000-0009-0000-0000-000004000000}"/>
  <mergeCells count="17"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  <mergeCell ref="A93:C93"/>
    <mergeCell ref="D3:D4"/>
    <mergeCell ref="C3:C4"/>
    <mergeCell ref="B3:B4"/>
    <mergeCell ref="A3:A4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2:K23"/>
  <sheetViews>
    <sheetView zoomScale="110" zoomScaleNormal="110" workbookViewId="0">
      <selection activeCell="K20" sqref="K20"/>
    </sheetView>
  </sheetViews>
  <sheetFormatPr defaultColWidth="9" defaultRowHeight="24.6" x14ac:dyDescent="0.7"/>
  <cols>
    <col min="1" max="1" width="9" style="1"/>
    <col min="2" max="2" width="8.3984375" style="1" customWidth="1"/>
    <col min="3" max="3" width="24.09765625" style="1" customWidth="1"/>
    <col min="4" max="11" width="12.3984375" style="1" customWidth="1"/>
    <col min="12" max="16384" width="9" style="1"/>
  </cols>
  <sheetData>
    <row r="2" spans="1:11" x14ac:dyDescent="0.7">
      <c r="B2" s="128" t="s">
        <v>256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7">
      <c r="A3" s="126" t="s">
        <v>184</v>
      </c>
      <c r="B3" s="126" t="s">
        <v>190</v>
      </c>
      <c r="C3" s="126" t="s">
        <v>194</v>
      </c>
      <c r="D3" s="123" t="s">
        <v>212</v>
      </c>
      <c r="E3" s="124"/>
      <c r="F3" s="124"/>
      <c r="G3" s="125"/>
      <c r="H3" s="123" t="s">
        <v>213</v>
      </c>
      <c r="I3" s="124"/>
      <c r="J3" s="124"/>
      <c r="K3" s="124"/>
    </row>
    <row r="4" spans="1:11" ht="49.2" x14ac:dyDescent="0.7">
      <c r="A4" s="127"/>
      <c r="B4" s="127"/>
      <c r="C4" s="127"/>
      <c r="D4" s="43" t="s">
        <v>211</v>
      </c>
      <c r="E4" s="3" t="s">
        <v>214</v>
      </c>
      <c r="F4" s="3" t="s">
        <v>215</v>
      </c>
      <c r="G4" s="12" t="s">
        <v>216</v>
      </c>
      <c r="H4" s="3" t="s">
        <v>211</v>
      </c>
      <c r="I4" s="3" t="s">
        <v>214</v>
      </c>
      <c r="J4" s="3" t="s">
        <v>215</v>
      </c>
      <c r="K4" s="3" t="s">
        <v>216</v>
      </c>
    </row>
    <row r="5" spans="1:11" ht="24.6" customHeight="1" x14ac:dyDescent="0.7">
      <c r="A5" s="61">
        <f>'[2]Table 1'!A6</f>
        <v>2</v>
      </c>
      <c r="B5" s="61">
        <f>'[2]Table 1'!B6</f>
        <v>2</v>
      </c>
      <c r="C5" s="62" t="s">
        <v>240</v>
      </c>
      <c r="D5" s="61">
        <v>41</v>
      </c>
      <c r="E5" s="44">
        <v>905.7</v>
      </c>
      <c r="F5" s="44">
        <v>248.42</v>
      </c>
      <c r="G5" s="44">
        <v>1154.1199999999999</v>
      </c>
      <c r="H5" s="61">
        <v>33</v>
      </c>
      <c r="I5" s="9">
        <v>18876.87</v>
      </c>
      <c r="J5" s="9">
        <v>6231.96</v>
      </c>
      <c r="K5" s="9">
        <v>25108.83</v>
      </c>
    </row>
    <row r="6" spans="1:11" x14ac:dyDescent="0.7">
      <c r="A6" s="63">
        <f>'[2]Table 1'!A7</f>
        <v>3</v>
      </c>
      <c r="B6" s="61">
        <f>'[2]Table 1'!B7</f>
        <v>3</v>
      </c>
      <c r="C6" s="62" t="s">
        <v>245</v>
      </c>
      <c r="D6" s="61">
        <v>31</v>
      </c>
      <c r="E6" s="44">
        <v>791.22</v>
      </c>
      <c r="F6" s="44">
        <v>134.19</v>
      </c>
      <c r="G6" s="44">
        <v>925.41</v>
      </c>
      <c r="H6" s="61">
        <v>24</v>
      </c>
      <c r="I6" s="9">
        <v>15153.65</v>
      </c>
      <c r="J6" s="9">
        <v>4012.52</v>
      </c>
      <c r="K6" s="9">
        <v>19166.169999999998</v>
      </c>
    </row>
    <row r="7" spans="1:11" x14ac:dyDescent="0.7">
      <c r="A7" s="61">
        <f>'[2]Table 1'!A8</f>
        <v>4</v>
      </c>
      <c r="B7" s="61">
        <f>'[2]Table 1'!B8</f>
        <v>4</v>
      </c>
      <c r="C7" s="62" t="s">
        <v>257</v>
      </c>
      <c r="D7" s="61">
        <v>3</v>
      </c>
      <c r="E7" s="44">
        <v>1037.2</v>
      </c>
      <c r="F7" s="44">
        <v>373.69</v>
      </c>
      <c r="G7" s="44">
        <v>1410.89</v>
      </c>
      <c r="H7" s="61">
        <v>3</v>
      </c>
      <c r="I7" s="45">
        <v>18412.27</v>
      </c>
      <c r="J7" s="45">
        <v>2942.75</v>
      </c>
      <c r="K7" s="9">
        <v>21355.01</v>
      </c>
    </row>
    <row r="8" spans="1:11" x14ac:dyDescent="0.7">
      <c r="A8" s="63">
        <f>'[2]Table 1'!A9</f>
        <v>5</v>
      </c>
      <c r="B8" s="61">
        <f>'[2]Table 1'!B9</f>
        <v>5</v>
      </c>
      <c r="C8" s="62" t="s">
        <v>237</v>
      </c>
      <c r="D8" s="61">
        <v>261</v>
      </c>
      <c r="E8" s="44">
        <v>872.3</v>
      </c>
      <c r="F8" s="44">
        <v>159.96</v>
      </c>
      <c r="G8" s="44">
        <v>1032.27</v>
      </c>
      <c r="H8" s="61">
        <v>248</v>
      </c>
      <c r="I8" s="9">
        <v>16848.87</v>
      </c>
      <c r="J8" s="9">
        <v>4826.3900000000003</v>
      </c>
      <c r="K8" s="9">
        <v>21675.27</v>
      </c>
    </row>
    <row r="9" spans="1:11" ht="24.6" customHeight="1" x14ac:dyDescent="0.7">
      <c r="A9" s="61">
        <f>'[2]Table 1'!A10</f>
        <v>6</v>
      </c>
      <c r="B9" s="61">
        <f>'[2]Table 1'!B10</f>
        <v>6</v>
      </c>
      <c r="C9" s="62" t="s">
        <v>236</v>
      </c>
      <c r="D9" s="61">
        <v>215</v>
      </c>
      <c r="E9" s="44">
        <v>832.11</v>
      </c>
      <c r="F9" s="44">
        <v>137.25</v>
      </c>
      <c r="G9" s="44">
        <v>969.37</v>
      </c>
      <c r="H9" s="61">
        <v>204</v>
      </c>
      <c r="I9" s="9">
        <v>14724.26</v>
      </c>
      <c r="J9" s="9">
        <v>3880.11</v>
      </c>
      <c r="K9" s="9">
        <v>18604.37</v>
      </c>
    </row>
    <row r="10" spans="1:11" x14ac:dyDescent="0.7">
      <c r="A10" s="63">
        <f>'[2]Table 1'!A11</f>
        <v>7</v>
      </c>
      <c r="B10" s="61">
        <f>'[2]Table 1'!B11</f>
        <v>7</v>
      </c>
      <c r="C10" s="62" t="s">
        <v>258</v>
      </c>
      <c r="D10" s="61">
        <v>11</v>
      </c>
      <c r="E10" s="46">
        <v>973.38</v>
      </c>
      <c r="F10" s="44">
        <v>204.68</v>
      </c>
      <c r="G10" s="44">
        <v>1178.05</v>
      </c>
      <c r="H10" s="61">
        <v>11</v>
      </c>
      <c r="I10" s="9">
        <v>20976.39</v>
      </c>
      <c r="J10" s="9">
        <v>7084.75</v>
      </c>
      <c r="K10" s="9">
        <v>28061.14</v>
      </c>
    </row>
    <row r="11" spans="1:11" x14ac:dyDescent="0.7">
      <c r="A11" s="63">
        <f>'[2]Table 1'!A12</f>
        <v>9</v>
      </c>
      <c r="B11" s="61">
        <f>'[2]Table 1'!B12</f>
        <v>9</v>
      </c>
      <c r="C11" s="62" t="s">
        <v>308</v>
      </c>
      <c r="D11" s="61">
        <v>37</v>
      </c>
      <c r="E11" s="44">
        <v>852.86</v>
      </c>
      <c r="F11" s="44">
        <v>165.07</v>
      </c>
      <c r="G11" s="44">
        <v>1017.92</v>
      </c>
      <c r="H11" s="61">
        <v>37</v>
      </c>
      <c r="I11" s="9">
        <v>14837.05</v>
      </c>
      <c r="J11" s="9">
        <v>3412.43</v>
      </c>
      <c r="K11" s="9">
        <v>18249.48</v>
      </c>
    </row>
    <row r="12" spans="1:11" x14ac:dyDescent="0.7">
      <c r="A12" s="61">
        <f>'[2]Table 1'!A13</f>
        <v>10</v>
      </c>
      <c r="B12" s="61">
        <f>'[2]Table 1'!B13</f>
        <v>10</v>
      </c>
      <c r="C12" s="62" t="s">
        <v>238</v>
      </c>
      <c r="D12" s="61">
        <v>62</v>
      </c>
      <c r="E12" s="47">
        <v>877.71</v>
      </c>
      <c r="F12" s="44">
        <v>156.12</v>
      </c>
      <c r="G12" s="44">
        <v>1033.83</v>
      </c>
      <c r="H12" s="61">
        <v>60</v>
      </c>
      <c r="I12" s="9">
        <v>14843.59</v>
      </c>
      <c r="J12" s="9">
        <v>3908.24</v>
      </c>
      <c r="K12" s="9">
        <v>18751.830000000002</v>
      </c>
    </row>
    <row r="13" spans="1:11" x14ac:dyDescent="0.7">
      <c r="A13" s="64">
        <f>'[2]Table 1'!A14</f>
        <v>12</v>
      </c>
      <c r="B13" s="65">
        <f>'[2]Table 1'!B14</f>
        <v>12</v>
      </c>
      <c r="C13" s="66" t="s">
        <v>242</v>
      </c>
      <c r="D13" s="65">
        <v>24</v>
      </c>
      <c r="E13" s="44">
        <v>904.51</v>
      </c>
      <c r="F13" s="46">
        <v>160.63999999999999</v>
      </c>
      <c r="G13" s="46">
        <v>1065.1500000000001</v>
      </c>
      <c r="H13" s="65">
        <v>24</v>
      </c>
      <c r="I13" s="48">
        <v>17419.580000000002</v>
      </c>
      <c r="J13" s="48">
        <v>7218.05</v>
      </c>
      <c r="K13" s="48">
        <v>24637.63</v>
      </c>
    </row>
    <row r="14" spans="1:11" x14ac:dyDescent="0.7">
      <c r="A14" s="61">
        <f>'[2]Table 1'!A15</f>
        <v>13</v>
      </c>
      <c r="B14" s="61">
        <f>'[2]Table 1'!B15</f>
        <v>13</v>
      </c>
      <c r="C14" s="62" t="s">
        <v>239</v>
      </c>
      <c r="D14" s="61">
        <v>69</v>
      </c>
      <c r="E14" s="44">
        <v>882.81</v>
      </c>
      <c r="F14" s="44">
        <v>130.72</v>
      </c>
      <c r="G14" s="44">
        <v>1013.53</v>
      </c>
      <c r="H14" s="61">
        <v>69</v>
      </c>
      <c r="I14" s="9">
        <v>15063.89</v>
      </c>
      <c r="J14" s="9">
        <v>3265.02</v>
      </c>
      <c r="K14" s="9">
        <v>18328.91</v>
      </c>
    </row>
    <row r="15" spans="1:11" x14ac:dyDescent="0.7">
      <c r="A15" s="63">
        <f>'[2]Table 1'!A16</f>
        <v>14</v>
      </c>
      <c r="B15" s="61">
        <f>'[2]Table 1'!B16</f>
        <v>14</v>
      </c>
      <c r="C15" s="62" t="s">
        <v>309</v>
      </c>
      <c r="D15" s="61">
        <v>7</v>
      </c>
      <c r="E15" s="44">
        <v>941.55</v>
      </c>
      <c r="F15" s="44">
        <v>224.85</v>
      </c>
      <c r="G15" s="44">
        <v>1166.4000000000001</v>
      </c>
      <c r="H15" s="61">
        <v>7</v>
      </c>
      <c r="I15" s="9">
        <v>20466.740000000002</v>
      </c>
      <c r="J15" s="9">
        <v>6347.89</v>
      </c>
      <c r="K15" s="9">
        <v>26814.63</v>
      </c>
    </row>
    <row r="16" spans="1:11" x14ac:dyDescent="0.7">
      <c r="A16" s="61">
        <f>'[2]Table 1'!A17</f>
        <v>15</v>
      </c>
      <c r="B16" s="61">
        <f>'[2]Table 1'!B17</f>
        <v>15</v>
      </c>
      <c r="C16" s="62" t="s">
        <v>244</v>
      </c>
      <c r="D16" s="61">
        <v>30</v>
      </c>
      <c r="E16" s="44">
        <v>881.9</v>
      </c>
      <c r="F16" s="44">
        <v>121.24</v>
      </c>
      <c r="G16" s="44">
        <v>1003.14</v>
      </c>
      <c r="H16" s="61">
        <v>27</v>
      </c>
      <c r="I16" s="9">
        <v>15414.9</v>
      </c>
      <c r="J16" s="9">
        <v>2756.56</v>
      </c>
      <c r="K16" s="9">
        <v>18171.46</v>
      </c>
    </row>
    <row r="17" spans="1:11" x14ac:dyDescent="0.7">
      <c r="A17" s="63">
        <f>'[2]Table 1'!A18</f>
        <v>16</v>
      </c>
      <c r="B17" s="61">
        <f>'[2]Table 1'!B18</f>
        <v>16</v>
      </c>
      <c r="C17" s="62" t="s">
        <v>235</v>
      </c>
      <c r="D17" s="61">
        <v>29</v>
      </c>
      <c r="E17" s="44">
        <v>986.39</v>
      </c>
      <c r="F17" s="44">
        <v>170.2</v>
      </c>
      <c r="G17" s="44">
        <v>1156.5899999999999</v>
      </c>
      <c r="H17" s="61">
        <v>28</v>
      </c>
      <c r="I17" s="9">
        <v>15432.83</v>
      </c>
      <c r="J17" s="9">
        <v>2232.5100000000002</v>
      </c>
      <c r="K17" s="9">
        <v>17665.34</v>
      </c>
    </row>
    <row r="18" spans="1:11" x14ac:dyDescent="0.7">
      <c r="A18" s="61">
        <f>'[2]Table 1'!A19</f>
        <v>17</v>
      </c>
      <c r="B18" s="61">
        <f>'[2]Table 1'!B19</f>
        <v>17</v>
      </c>
      <c r="C18" s="62" t="s">
        <v>241</v>
      </c>
      <c r="D18" s="61">
        <v>26</v>
      </c>
      <c r="E18" s="49">
        <v>1025.67</v>
      </c>
      <c r="F18" s="44">
        <v>161.99</v>
      </c>
      <c r="G18" s="44">
        <v>1187.6500000000001</v>
      </c>
      <c r="H18" s="61">
        <v>26</v>
      </c>
      <c r="I18" s="9">
        <v>14727.46</v>
      </c>
      <c r="J18" s="9">
        <v>2555.4299999999998</v>
      </c>
      <c r="K18" s="9">
        <v>17282.88</v>
      </c>
    </row>
    <row r="19" spans="1:11" x14ac:dyDescent="0.7">
      <c r="A19" s="63">
        <f>'[2]Table 1'!A20</f>
        <v>18</v>
      </c>
      <c r="B19" s="61">
        <f>'[2]Table 1'!B20</f>
        <v>18</v>
      </c>
      <c r="C19" s="62" t="s">
        <v>310</v>
      </c>
      <c r="D19" s="61">
        <v>12</v>
      </c>
      <c r="E19" s="67">
        <v>1147.6300000000001</v>
      </c>
      <c r="F19" s="44">
        <v>162.49</v>
      </c>
      <c r="G19" s="44">
        <v>1310.1199999999999</v>
      </c>
      <c r="H19" s="61">
        <v>13</v>
      </c>
      <c r="I19" s="9">
        <v>17240.400000000001</v>
      </c>
      <c r="J19" s="9">
        <v>2430.83</v>
      </c>
      <c r="K19" s="9">
        <v>19671.22</v>
      </c>
    </row>
    <row r="20" spans="1:11" x14ac:dyDescent="0.7">
      <c r="A20" s="61">
        <f>'[2]Table 1'!A21</f>
        <v>19</v>
      </c>
      <c r="B20" s="61">
        <f>'[2]Table 1'!B21</f>
        <v>19</v>
      </c>
      <c r="C20" s="62" t="s">
        <v>243</v>
      </c>
      <c r="D20" s="61">
        <v>18</v>
      </c>
      <c r="E20" s="67">
        <v>1331.1</v>
      </c>
      <c r="F20" s="44">
        <v>232.26</v>
      </c>
      <c r="G20" s="44">
        <v>1563.36</v>
      </c>
      <c r="H20" s="61">
        <v>16</v>
      </c>
      <c r="I20" s="9">
        <v>14463.73</v>
      </c>
      <c r="J20" s="9">
        <v>1314.56</v>
      </c>
      <c r="K20" s="9">
        <v>15778.28</v>
      </c>
    </row>
    <row r="21" spans="1:11" x14ac:dyDescent="0.7">
      <c r="A21" s="63">
        <f>'[2]Table 1'!A22</f>
        <v>20</v>
      </c>
      <c r="B21" s="61">
        <f>'[2]Table 1'!B22</f>
        <v>20</v>
      </c>
      <c r="C21" s="62" t="s">
        <v>246</v>
      </c>
      <c r="D21" s="61">
        <v>4</v>
      </c>
      <c r="E21" s="44">
        <v>1538.13</v>
      </c>
      <c r="F21" s="44">
        <v>360.06</v>
      </c>
      <c r="G21" s="44">
        <v>1898.19</v>
      </c>
      <c r="H21" s="61">
        <v>4</v>
      </c>
      <c r="I21" s="9">
        <v>17262.66</v>
      </c>
      <c r="J21" s="9">
        <v>3360.41</v>
      </c>
      <c r="K21" s="9">
        <v>20623.07</v>
      </c>
    </row>
    <row r="22" spans="1:11" ht="27" x14ac:dyDescent="0.75">
      <c r="A22" s="68"/>
      <c r="B22" s="69"/>
      <c r="C22" s="70" t="str">
        <f>'[2]Table 1'!C23</f>
        <v>รวม</v>
      </c>
      <c r="D22" s="71">
        <f>SUM(D5:D21)</f>
        <v>880</v>
      </c>
      <c r="E22" s="50">
        <f>'[2]Table 1'!E23</f>
        <v>466.72</v>
      </c>
      <c r="F22" s="50">
        <f>'[2]Table 1'!F23</f>
        <v>250.47</v>
      </c>
      <c r="G22" s="50">
        <f>'[2]Table 1'!G23</f>
        <v>717.19</v>
      </c>
      <c r="H22" s="71">
        <f>'[2]Table 1'!H23</f>
        <v>844</v>
      </c>
      <c r="I22" s="51">
        <f>'[2]Table 1'!I23</f>
        <v>30265.94</v>
      </c>
      <c r="J22" s="51">
        <f>'[2]Table 1'!J23</f>
        <v>23009.7</v>
      </c>
      <c r="K22" s="52">
        <f>'[2]Table 1'!K23</f>
        <v>53275.63</v>
      </c>
    </row>
    <row r="23" spans="1:11" x14ac:dyDescent="0.7">
      <c r="D23" s="68"/>
    </row>
  </sheetData>
  <autoFilter ref="A4:K22" xr:uid="{00000000-0001-0000-0500-000000000000}"/>
  <mergeCells count="6"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4594C-04A4-4341-8FF6-DC34C6E8CD94}">
  <dimension ref="A2:AH22"/>
  <sheetViews>
    <sheetView workbookViewId="0">
      <selection activeCell="AK13" sqref="AK13"/>
    </sheetView>
  </sheetViews>
  <sheetFormatPr defaultRowHeight="13.8" x14ac:dyDescent="0.25"/>
  <cols>
    <col min="2" max="2" width="4" customWidth="1"/>
    <col min="3" max="4" width="8.796875" hidden="1" customWidth="1"/>
    <col min="7" max="7" width="5" customWidth="1"/>
    <col min="8" max="8" width="6.8984375" hidden="1" customWidth="1"/>
    <col min="9" max="10" width="8.796875" hidden="1" customWidth="1"/>
    <col min="13" max="13" width="4.3984375" customWidth="1"/>
    <col min="14" max="14" width="8.796875" hidden="1" customWidth="1"/>
    <col min="16" max="16" width="0.8984375" customWidth="1"/>
    <col min="17" max="17" width="8.796875" hidden="1" customWidth="1"/>
    <col min="19" max="19" width="4.09765625" customWidth="1"/>
    <col min="20" max="21" width="8.796875" hidden="1" customWidth="1"/>
    <col min="23" max="23" width="4" customWidth="1"/>
    <col min="24" max="24" width="8.796875" hidden="1" customWidth="1"/>
    <col min="26" max="26" width="2.19921875" customWidth="1"/>
    <col min="27" max="27" width="8.796875" hidden="1" customWidth="1"/>
    <col min="29" max="29" width="2.19921875" customWidth="1"/>
    <col min="30" max="30" width="8.796875" hidden="1" customWidth="1"/>
    <col min="32" max="32" width="3.796875" customWidth="1"/>
    <col min="34" max="34" width="2.19921875" customWidth="1"/>
  </cols>
  <sheetData>
    <row r="2" spans="1:34" ht="16.8" x14ac:dyDescent="0.25">
      <c r="A2" s="170" t="s">
        <v>271</v>
      </c>
      <c r="B2" s="170"/>
      <c r="C2" s="170"/>
      <c r="D2" s="170"/>
      <c r="E2" s="170"/>
      <c r="F2" s="170"/>
      <c r="G2" s="170"/>
      <c r="H2" s="170"/>
      <c r="I2" s="170"/>
      <c r="J2" s="170"/>
      <c r="K2" s="79"/>
      <c r="L2" s="170"/>
      <c r="M2" s="170"/>
      <c r="N2" s="171"/>
      <c r="O2" s="177"/>
      <c r="P2" s="178"/>
      <c r="Q2" s="181" t="s">
        <v>272</v>
      </c>
      <c r="R2" s="181"/>
      <c r="S2" s="181"/>
      <c r="T2" s="181" t="s">
        <v>273</v>
      </c>
      <c r="U2" s="181"/>
      <c r="V2" s="181" t="s">
        <v>274</v>
      </c>
      <c r="W2" s="181"/>
      <c r="X2" s="182"/>
      <c r="Y2" s="169"/>
      <c r="Z2" s="170"/>
      <c r="AA2" s="171"/>
      <c r="AB2" s="172"/>
      <c r="AC2" s="173"/>
      <c r="AD2" s="173"/>
      <c r="AE2" s="174" t="s">
        <v>275</v>
      </c>
      <c r="AF2" s="174"/>
      <c r="AG2" s="173"/>
      <c r="AH2" s="175"/>
    </row>
    <row r="3" spans="1:34" ht="33.6" x14ac:dyDescent="0.25">
      <c r="A3" s="144" t="s">
        <v>276</v>
      </c>
      <c r="B3" s="145"/>
      <c r="C3" s="145"/>
      <c r="D3" s="146"/>
      <c r="E3" s="176" t="s">
        <v>277</v>
      </c>
      <c r="F3" s="147"/>
      <c r="G3" s="147"/>
      <c r="H3" s="147"/>
      <c r="I3" s="147"/>
      <c r="J3" s="148"/>
      <c r="K3" s="83" t="s">
        <v>278</v>
      </c>
      <c r="L3" s="177" t="s">
        <v>279</v>
      </c>
      <c r="M3" s="178"/>
      <c r="N3" s="179"/>
      <c r="O3" s="180" t="s">
        <v>280</v>
      </c>
      <c r="P3" s="181"/>
      <c r="Q3" s="84"/>
      <c r="R3" s="180" t="s">
        <v>281</v>
      </c>
      <c r="S3" s="181"/>
      <c r="T3" s="178"/>
      <c r="U3" s="179"/>
      <c r="V3" s="180" t="s">
        <v>282</v>
      </c>
      <c r="W3" s="181"/>
      <c r="X3" s="182"/>
      <c r="Y3" s="172" t="s">
        <v>279</v>
      </c>
      <c r="Z3" s="173"/>
      <c r="AA3" s="175"/>
      <c r="AB3" s="183" t="s">
        <v>280</v>
      </c>
      <c r="AC3" s="174"/>
      <c r="AD3" s="184"/>
      <c r="AE3" s="185" t="s">
        <v>281</v>
      </c>
      <c r="AF3" s="186"/>
      <c r="AG3" s="174" t="s">
        <v>282</v>
      </c>
      <c r="AH3" s="184"/>
    </row>
    <row r="4" spans="1:34" ht="16.8" x14ac:dyDescent="0.25">
      <c r="A4" s="161">
        <v>1</v>
      </c>
      <c r="B4" s="162"/>
      <c r="C4" s="162"/>
      <c r="D4" s="163"/>
      <c r="E4" s="164" t="s">
        <v>283</v>
      </c>
      <c r="F4" s="165"/>
      <c r="G4" s="165"/>
      <c r="H4" s="165"/>
      <c r="I4" s="165"/>
      <c r="J4" s="166"/>
      <c r="K4" s="85" t="s">
        <v>284</v>
      </c>
      <c r="L4" s="158" t="s">
        <v>284</v>
      </c>
      <c r="M4" s="159"/>
      <c r="N4" s="160"/>
      <c r="O4" s="158" t="s">
        <v>284</v>
      </c>
      <c r="P4" s="159"/>
      <c r="Q4" s="82"/>
      <c r="R4" s="167" t="s">
        <v>284</v>
      </c>
      <c r="S4" s="168"/>
      <c r="T4" s="145"/>
      <c r="U4" s="146"/>
      <c r="V4" s="158" t="s">
        <v>284</v>
      </c>
      <c r="W4" s="159"/>
      <c r="X4" s="160"/>
      <c r="Y4" s="158" t="s">
        <v>284</v>
      </c>
      <c r="Z4" s="159"/>
      <c r="AA4" s="160"/>
      <c r="AB4" s="158" t="s">
        <v>284</v>
      </c>
      <c r="AC4" s="159"/>
      <c r="AD4" s="160"/>
      <c r="AE4" s="158" t="s">
        <v>284</v>
      </c>
      <c r="AF4" s="159"/>
      <c r="AG4" s="159" t="s">
        <v>284</v>
      </c>
      <c r="AH4" s="160"/>
    </row>
    <row r="5" spans="1:34" ht="16.8" x14ac:dyDescent="0.25">
      <c r="A5" s="152" t="s">
        <v>259</v>
      </c>
      <c r="B5" s="153"/>
      <c r="C5" s="153"/>
      <c r="D5" s="154"/>
      <c r="E5" s="155" t="s">
        <v>265</v>
      </c>
      <c r="F5" s="156"/>
      <c r="G5" s="156"/>
      <c r="H5" s="156"/>
      <c r="I5" s="156"/>
      <c r="J5" s="157"/>
      <c r="K5" s="78">
        <v>41</v>
      </c>
      <c r="L5" s="132">
        <v>41</v>
      </c>
      <c r="M5" s="133"/>
      <c r="N5" s="134"/>
      <c r="O5" s="141">
        <v>905.7</v>
      </c>
      <c r="P5" s="142"/>
      <c r="Q5" s="143"/>
      <c r="R5" s="141">
        <v>248.42</v>
      </c>
      <c r="S5" s="142"/>
      <c r="T5" s="142"/>
      <c r="U5" s="143"/>
      <c r="V5" s="131">
        <v>1154.1199999999999</v>
      </c>
      <c r="W5" s="129"/>
      <c r="X5" s="130"/>
      <c r="Y5" s="132">
        <v>33</v>
      </c>
      <c r="Z5" s="133"/>
      <c r="AA5" s="134"/>
      <c r="AB5" s="131">
        <v>18876.87</v>
      </c>
      <c r="AC5" s="129"/>
      <c r="AD5" s="130"/>
      <c r="AE5" s="131">
        <v>6231.96</v>
      </c>
      <c r="AF5" s="129"/>
      <c r="AG5" s="129">
        <v>25108.83</v>
      </c>
      <c r="AH5" s="130"/>
    </row>
    <row r="6" spans="1:34" ht="16.8" x14ac:dyDescent="0.25">
      <c r="A6" s="152" t="s">
        <v>260</v>
      </c>
      <c r="B6" s="153"/>
      <c r="C6" s="153"/>
      <c r="D6" s="154"/>
      <c r="E6" s="155" t="s">
        <v>266</v>
      </c>
      <c r="F6" s="156"/>
      <c r="G6" s="156"/>
      <c r="H6" s="156"/>
      <c r="I6" s="156"/>
      <c r="J6" s="157"/>
      <c r="K6" s="78">
        <v>31</v>
      </c>
      <c r="L6" s="132">
        <v>31</v>
      </c>
      <c r="M6" s="133"/>
      <c r="N6" s="134"/>
      <c r="O6" s="141">
        <v>791.22</v>
      </c>
      <c r="P6" s="142"/>
      <c r="Q6" s="143"/>
      <c r="R6" s="141">
        <v>134.19</v>
      </c>
      <c r="S6" s="142"/>
      <c r="T6" s="142"/>
      <c r="U6" s="143"/>
      <c r="V6" s="141">
        <v>925.41</v>
      </c>
      <c r="W6" s="142"/>
      <c r="X6" s="143"/>
      <c r="Y6" s="132">
        <v>24</v>
      </c>
      <c r="Z6" s="133"/>
      <c r="AA6" s="134"/>
      <c r="AB6" s="131">
        <v>15153.65</v>
      </c>
      <c r="AC6" s="129"/>
      <c r="AD6" s="130"/>
      <c r="AE6" s="131">
        <v>4012.52</v>
      </c>
      <c r="AF6" s="129"/>
      <c r="AG6" s="129">
        <v>19166.169999999998</v>
      </c>
      <c r="AH6" s="130"/>
    </row>
    <row r="7" spans="1:34" ht="16.8" x14ac:dyDescent="0.25">
      <c r="A7" s="152" t="s">
        <v>261</v>
      </c>
      <c r="B7" s="153"/>
      <c r="C7" s="153"/>
      <c r="D7" s="154"/>
      <c r="E7" s="155" t="s">
        <v>267</v>
      </c>
      <c r="F7" s="156"/>
      <c r="G7" s="156"/>
      <c r="H7" s="156"/>
      <c r="I7" s="156"/>
      <c r="J7" s="157"/>
      <c r="K7" s="78">
        <v>3</v>
      </c>
      <c r="L7" s="132">
        <v>3</v>
      </c>
      <c r="M7" s="133"/>
      <c r="N7" s="134"/>
      <c r="O7" s="131">
        <v>1037.2</v>
      </c>
      <c r="P7" s="129"/>
      <c r="Q7" s="130"/>
      <c r="R7" s="141">
        <v>373.69</v>
      </c>
      <c r="S7" s="142"/>
      <c r="T7" s="142"/>
      <c r="U7" s="143"/>
      <c r="V7" s="131">
        <v>1410.89</v>
      </c>
      <c r="W7" s="129"/>
      <c r="X7" s="130"/>
      <c r="Y7" s="132">
        <v>3</v>
      </c>
      <c r="Z7" s="133"/>
      <c r="AA7" s="134"/>
      <c r="AB7" s="131">
        <v>18412.27</v>
      </c>
      <c r="AC7" s="129"/>
      <c r="AD7" s="130"/>
      <c r="AE7" s="131">
        <v>2942.75</v>
      </c>
      <c r="AF7" s="129"/>
      <c r="AG7" s="129">
        <v>21355.01</v>
      </c>
      <c r="AH7" s="130"/>
    </row>
    <row r="8" spans="1:34" ht="16.8" x14ac:dyDescent="0.25">
      <c r="A8" s="152" t="s">
        <v>262</v>
      </c>
      <c r="B8" s="153"/>
      <c r="C8" s="153"/>
      <c r="D8" s="154"/>
      <c r="E8" s="155" t="s">
        <v>268</v>
      </c>
      <c r="F8" s="156"/>
      <c r="G8" s="156"/>
      <c r="H8" s="156"/>
      <c r="I8" s="156"/>
      <c r="J8" s="157"/>
      <c r="K8" s="78">
        <v>270</v>
      </c>
      <c r="L8" s="132">
        <v>261</v>
      </c>
      <c r="M8" s="133"/>
      <c r="N8" s="134"/>
      <c r="O8" s="141">
        <v>872.3</v>
      </c>
      <c r="P8" s="142"/>
      <c r="Q8" s="143"/>
      <c r="R8" s="141">
        <v>159.96</v>
      </c>
      <c r="S8" s="142"/>
      <c r="T8" s="142"/>
      <c r="U8" s="143"/>
      <c r="V8" s="131">
        <v>1032.27</v>
      </c>
      <c r="W8" s="129"/>
      <c r="X8" s="130"/>
      <c r="Y8" s="132">
        <v>248</v>
      </c>
      <c r="Z8" s="133"/>
      <c r="AA8" s="134"/>
      <c r="AB8" s="131">
        <v>16848.87</v>
      </c>
      <c r="AC8" s="129"/>
      <c r="AD8" s="130"/>
      <c r="AE8" s="131">
        <v>4826.3900000000003</v>
      </c>
      <c r="AF8" s="129"/>
      <c r="AG8" s="129">
        <v>21675.27</v>
      </c>
      <c r="AH8" s="130"/>
    </row>
    <row r="9" spans="1:34" ht="16.8" x14ac:dyDescent="0.25">
      <c r="A9" s="152" t="s">
        <v>263</v>
      </c>
      <c r="B9" s="153"/>
      <c r="C9" s="153"/>
      <c r="D9" s="154"/>
      <c r="E9" s="155" t="s">
        <v>269</v>
      </c>
      <c r="F9" s="156"/>
      <c r="G9" s="156"/>
      <c r="H9" s="156"/>
      <c r="I9" s="156"/>
      <c r="J9" s="157"/>
      <c r="K9" s="78">
        <v>222</v>
      </c>
      <c r="L9" s="132">
        <v>215</v>
      </c>
      <c r="M9" s="133"/>
      <c r="N9" s="134"/>
      <c r="O9" s="141">
        <v>832.11</v>
      </c>
      <c r="P9" s="142"/>
      <c r="Q9" s="143"/>
      <c r="R9" s="141">
        <v>137.25</v>
      </c>
      <c r="S9" s="142"/>
      <c r="T9" s="142"/>
      <c r="U9" s="143"/>
      <c r="V9" s="141">
        <v>969.37</v>
      </c>
      <c r="W9" s="142"/>
      <c r="X9" s="143"/>
      <c r="Y9" s="132">
        <v>204</v>
      </c>
      <c r="Z9" s="133"/>
      <c r="AA9" s="134"/>
      <c r="AB9" s="131">
        <v>14724.26</v>
      </c>
      <c r="AC9" s="129"/>
      <c r="AD9" s="130"/>
      <c r="AE9" s="131">
        <v>3880.11</v>
      </c>
      <c r="AF9" s="129"/>
      <c r="AG9" s="129">
        <v>18604.37</v>
      </c>
      <c r="AH9" s="130"/>
    </row>
    <row r="10" spans="1:34" ht="16.8" x14ac:dyDescent="0.25">
      <c r="A10" s="152" t="s">
        <v>264</v>
      </c>
      <c r="B10" s="153"/>
      <c r="C10" s="153"/>
      <c r="D10" s="154"/>
      <c r="E10" s="155" t="s">
        <v>270</v>
      </c>
      <c r="F10" s="156"/>
      <c r="G10" s="156"/>
      <c r="H10" s="156"/>
      <c r="I10" s="156"/>
      <c r="J10" s="157"/>
      <c r="K10" s="78">
        <v>11</v>
      </c>
      <c r="L10" s="132">
        <v>11</v>
      </c>
      <c r="M10" s="133"/>
      <c r="N10" s="134"/>
      <c r="O10" s="141">
        <v>973.38</v>
      </c>
      <c r="P10" s="142"/>
      <c r="Q10" s="143"/>
      <c r="R10" s="141">
        <v>204.68</v>
      </c>
      <c r="S10" s="142"/>
      <c r="T10" s="142"/>
      <c r="U10" s="143"/>
      <c r="V10" s="131">
        <v>1178.05</v>
      </c>
      <c r="W10" s="129"/>
      <c r="X10" s="130"/>
      <c r="Y10" s="132">
        <v>11</v>
      </c>
      <c r="Z10" s="133"/>
      <c r="AA10" s="134"/>
      <c r="AB10" s="131">
        <v>20976.39</v>
      </c>
      <c r="AC10" s="129"/>
      <c r="AD10" s="130"/>
      <c r="AE10" s="131">
        <v>7084.75</v>
      </c>
      <c r="AF10" s="129"/>
      <c r="AG10" s="129">
        <v>28061.14</v>
      </c>
      <c r="AH10" s="130"/>
    </row>
    <row r="11" spans="1:34" ht="16.8" x14ac:dyDescent="0.25">
      <c r="A11" s="152" t="s">
        <v>285</v>
      </c>
      <c r="B11" s="153"/>
      <c r="C11" s="153"/>
      <c r="D11" s="154"/>
      <c r="E11" s="155" t="s">
        <v>286</v>
      </c>
      <c r="F11" s="156"/>
      <c r="G11" s="156"/>
      <c r="H11" s="156"/>
      <c r="I11" s="156"/>
      <c r="J11" s="157"/>
      <c r="K11" s="78">
        <v>39</v>
      </c>
      <c r="L11" s="132">
        <v>37</v>
      </c>
      <c r="M11" s="133"/>
      <c r="N11" s="134"/>
      <c r="O11" s="141">
        <v>852.86</v>
      </c>
      <c r="P11" s="142"/>
      <c r="Q11" s="143"/>
      <c r="R11" s="141">
        <v>165.07</v>
      </c>
      <c r="S11" s="142"/>
      <c r="T11" s="142"/>
      <c r="U11" s="143"/>
      <c r="V11" s="131">
        <v>1017.92</v>
      </c>
      <c r="W11" s="129"/>
      <c r="X11" s="130"/>
      <c r="Y11" s="132">
        <v>37</v>
      </c>
      <c r="Z11" s="133"/>
      <c r="AA11" s="134"/>
      <c r="AB11" s="131">
        <v>14837.05</v>
      </c>
      <c r="AC11" s="129"/>
      <c r="AD11" s="130"/>
      <c r="AE11" s="131">
        <v>3412.43</v>
      </c>
      <c r="AF11" s="129"/>
      <c r="AG11" s="129">
        <v>18249.48</v>
      </c>
      <c r="AH11" s="130"/>
    </row>
    <row r="12" spans="1:34" ht="16.8" x14ac:dyDescent="0.25">
      <c r="A12" s="152" t="s">
        <v>287</v>
      </c>
      <c r="B12" s="153"/>
      <c r="C12" s="153"/>
      <c r="D12" s="154"/>
      <c r="E12" s="155" t="s">
        <v>288</v>
      </c>
      <c r="F12" s="156"/>
      <c r="G12" s="156"/>
      <c r="H12" s="156"/>
      <c r="I12" s="156"/>
      <c r="J12" s="157"/>
      <c r="K12" s="78">
        <v>62</v>
      </c>
      <c r="L12" s="132">
        <v>62</v>
      </c>
      <c r="M12" s="133"/>
      <c r="N12" s="134"/>
      <c r="O12" s="141">
        <v>877.71</v>
      </c>
      <c r="P12" s="142"/>
      <c r="Q12" s="143"/>
      <c r="R12" s="141">
        <v>156.12</v>
      </c>
      <c r="S12" s="142"/>
      <c r="T12" s="142"/>
      <c r="U12" s="143"/>
      <c r="V12" s="131">
        <v>1033.83</v>
      </c>
      <c r="W12" s="129"/>
      <c r="X12" s="130"/>
      <c r="Y12" s="132">
        <v>60</v>
      </c>
      <c r="Z12" s="133"/>
      <c r="AA12" s="134"/>
      <c r="AB12" s="131">
        <v>14843.59</v>
      </c>
      <c r="AC12" s="129"/>
      <c r="AD12" s="130"/>
      <c r="AE12" s="131">
        <v>3908.24</v>
      </c>
      <c r="AF12" s="129"/>
      <c r="AG12" s="129">
        <v>18751.830000000002</v>
      </c>
      <c r="AH12" s="130"/>
    </row>
    <row r="13" spans="1:34" ht="16.8" x14ac:dyDescent="0.25">
      <c r="A13" s="152" t="s">
        <v>289</v>
      </c>
      <c r="B13" s="153"/>
      <c r="C13" s="153"/>
      <c r="D13" s="154"/>
      <c r="E13" s="155" t="s">
        <v>290</v>
      </c>
      <c r="F13" s="156"/>
      <c r="G13" s="156"/>
      <c r="H13" s="156"/>
      <c r="I13" s="156"/>
      <c r="J13" s="157"/>
      <c r="K13" s="78">
        <v>24</v>
      </c>
      <c r="L13" s="132">
        <v>24</v>
      </c>
      <c r="M13" s="133"/>
      <c r="N13" s="134"/>
      <c r="O13" s="141">
        <v>904.51</v>
      </c>
      <c r="P13" s="142"/>
      <c r="Q13" s="143"/>
      <c r="R13" s="141">
        <v>160.63999999999999</v>
      </c>
      <c r="S13" s="142"/>
      <c r="T13" s="142"/>
      <c r="U13" s="143"/>
      <c r="V13" s="131">
        <v>1065.1500000000001</v>
      </c>
      <c r="W13" s="129"/>
      <c r="X13" s="130"/>
      <c r="Y13" s="132">
        <v>24</v>
      </c>
      <c r="Z13" s="133"/>
      <c r="AA13" s="134"/>
      <c r="AB13" s="131">
        <v>17419.580000000002</v>
      </c>
      <c r="AC13" s="129"/>
      <c r="AD13" s="130"/>
      <c r="AE13" s="131">
        <v>7218.05</v>
      </c>
      <c r="AF13" s="129"/>
      <c r="AG13" s="129">
        <v>24637.63</v>
      </c>
      <c r="AH13" s="130"/>
    </row>
    <row r="14" spans="1:34" ht="16.8" x14ac:dyDescent="0.25">
      <c r="A14" s="152" t="s">
        <v>291</v>
      </c>
      <c r="B14" s="153"/>
      <c r="C14" s="153"/>
      <c r="D14" s="154"/>
      <c r="E14" s="155" t="s">
        <v>292</v>
      </c>
      <c r="F14" s="156"/>
      <c r="G14" s="156"/>
      <c r="H14" s="156"/>
      <c r="I14" s="156"/>
      <c r="J14" s="157"/>
      <c r="K14" s="78">
        <v>72</v>
      </c>
      <c r="L14" s="132">
        <v>69</v>
      </c>
      <c r="M14" s="133"/>
      <c r="N14" s="134"/>
      <c r="O14" s="141">
        <v>882.81</v>
      </c>
      <c r="P14" s="142"/>
      <c r="Q14" s="143"/>
      <c r="R14" s="141">
        <v>130.72</v>
      </c>
      <c r="S14" s="142"/>
      <c r="T14" s="142"/>
      <c r="U14" s="143"/>
      <c r="V14" s="131">
        <v>1013.53</v>
      </c>
      <c r="W14" s="129"/>
      <c r="X14" s="130"/>
      <c r="Y14" s="132">
        <v>69</v>
      </c>
      <c r="Z14" s="133"/>
      <c r="AA14" s="134"/>
      <c r="AB14" s="131">
        <v>15063.89</v>
      </c>
      <c r="AC14" s="129"/>
      <c r="AD14" s="130"/>
      <c r="AE14" s="131">
        <v>3265.02</v>
      </c>
      <c r="AF14" s="129"/>
      <c r="AG14" s="129">
        <v>18328.91</v>
      </c>
      <c r="AH14" s="130"/>
    </row>
    <row r="15" spans="1:34" ht="16.8" x14ac:dyDescent="0.25">
      <c r="A15" s="152" t="s">
        <v>293</v>
      </c>
      <c r="B15" s="153"/>
      <c r="C15" s="153"/>
      <c r="D15" s="154"/>
      <c r="E15" s="155" t="s">
        <v>294</v>
      </c>
      <c r="F15" s="156"/>
      <c r="G15" s="156"/>
      <c r="H15" s="156"/>
      <c r="I15" s="156"/>
      <c r="J15" s="157"/>
      <c r="K15" s="78">
        <v>7</v>
      </c>
      <c r="L15" s="132">
        <v>7</v>
      </c>
      <c r="M15" s="133"/>
      <c r="N15" s="134"/>
      <c r="O15" s="141">
        <v>941.55</v>
      </c>
      <c r="P15" s="142"/>
      <c r="Q15" s="143"/>
      <c r="R15" s="141">
        <v>224.85</v>
      </c>
      <c r="S15" s="142"/>
      <c r="T15" s="142"/>
      <c r="U15" s="143"/>
      <c r="V15" s="131">
        <v>1166.4000000000001</v>
      </c>
      <c r="W15" s="129"/>
      <c r="X15" s="130"/>
      <c r="Y15" s="132">
        <v>7</v>
      </c>
      <c r="Z15" s="133"/>
      <c r="AA15" s="134"/>
      <c r="AB15" s="131">
        <v>20466.740000000002</v>
      </c>
      <c r="AC15" s="129"/>
      <c r="AD15" s="130"/>
      <c r="AE15" s="131">
        <v>6347.89</v>
      </c>
      <c r="AF15" s="129"/>
      <c r="AG15" s="129">
        <v>26814.63</v>
      </c>
      <c r="AH15" s="130"/>
    </row>
    <row r="16" spans="1:34" ht="16.8" x14ac:dyDescent="0.25">
      <c r="A16" s="152" t="s">
        <v>295</v>
      </c>
      <c r="B16" s="153"/>
      <c r="C16" s="153"/>
      <c r="D16" s="154"/>
      <c r="E16" s="155" t="s">
        <v>296</v>
      </c>
      <c r="F16" s="156"/>
      <c r="G16" s="156"/>
      <c r="H16" s="156"/>
      <c r="I16" s="156"/>
      <c r="J16" s="157"/>
      <c r="K16" s="78">
        <v>30</v>
      </c>
      <c r="L16" s="132">
        <v>30</v>
      </c>
      <c r="M16" s="133"/>
      <c r="N16" s="134"/>
      <c r="O16" s="141">
        <v>881.9</v>
      </c>
      <c r="P16" s="142"/>
      <c r="Q16" s="143"/>
      <c r="R16" s="141">
        <v>121.24</v>
      </c>
      <c r="S16" s="142"/>
      <c r="T16" s="142"/>
      <c r="U16" s="143"/>
      <c r="V16" s="131">
        <v>1003.14</v>
      </c>
      <c r="W16" s="129"/>
      <c r="X16" s="130"/>
      <c r="Y16" s="132">
        <v>27</v>
      </c>
      <c r="Z16" s="133"/>
      <c r="AA16" s="134"/>
      <c r="AB16" s="131">
        <v>15414.9</v>
      </c>
      <c r="AC16" s="129"/>
      <c r="AD16" s="130"/>
      <c r="AE16" s="131">
        <v>2756.56</v>
      </c>
      <c r="AF16" s="129"/>
      <c r="AG16" s="129">
        <v>18171.46</v>
      </c>
      <c r="AH16" s="130"/>
    </row>
    <row r="17" spans="1:34" ht="16.8" x14ac:dyDescent="0.25">
      <c r="A17" s="152" t="s">
        <v>297</v>
      </c>
      <c r="B17" s="153"/>
      <c r="C17" s="153"/>
      <c r="D17" s="154"/>
      <c r="E17" s="155" t="s">
        <v>298</v>
      </c>
      <c r="F17" s="156"/>
      <c r="G17" s="156"/>
      <c r="H17" s="156"/>
      <c r="I17" s="156"/>
      <c r="J17" s="157"/>
      <c r="K17" s="78">
        <v>29</v>
      </c>
      <c r="L17" s="132">
        <v>29</v>
      </c>
      <c r="M17" s="133"/>
      <c r="N17" s="134"/>
      <c r="O17" s="141">
        <v>986.39</v>
      </c>
      <c r="P17" s="142"/>
      <c r="Q17" s="143"/>
      <c r="R17" s="141">
        <v>170.2</v>
      </c>
      <c r="S17" s="142"/>
      <c r="T17" s="142"/>
      <c r="U17" s="143"/>
      <c r="V17" s="131">
        <v>1156.5899999999999</v>
      </c>
      <c r="W17" s="129"/>
      <c r="X17" s="130"/>
      <c r="Y17" s="132">
        <v>28</v>
      </c>
      <c r="Z17" s="133"/>
      <c r="AA17" s="134"/>
      <c r="AB17" s="131">
        <v>15432.83</v>
      </c>
      <c r="AC17" s="129"/>
      <c r="AD17" s="130"/>
      <c r="AE17" s="131">
        <v>2232.5100000000002</v>
      </c>
      <c r="AF17" s="129"/>
      <c r="AG17" s="129">
        <v>17665.34</v>
      </c>
      <c r="AH17" s="130"/>
    </row>
    <row r="18" spans="1:34" ht="16.8" x14ac:dyDescent="0.25">
      <c r="A18" s="152" t="s">
        <v>299</v>
      </c>
      <c r="B18" s="153"/>
      <c r="C18" s="153"/>
      <c r="D18" s="154"/>
      <c r="E18" s="155" t="s">
        <v>300</v>
      </c>
      <c r="F18" s="156"/>
      <c r="G18" s="156"/>
      <c r="H18" s="156"/>
      <c r="I18" s="156"/>
      <c r="J18" s="157"/>
      <c r="K18" s="78">
        <v>26</v>
      </c>
      <c r="L18" s="132">
        <v>26</v>
      </c>
      <c r="M18" s="133"/>
      <c r="N18" s="134"/>
      <c r="O18" s="131">
        <v>1025.67</v>
      </c>
      <c r="P18" s="129"/>
      <c r="Q18" s="130"/>
      <c r="R18" s="141">
        <v>161.99</v>
      </c>
      <c r="S18" s="142"/>
      <c r="T18" s="142"/>
      <c r="U18" s="143"/>
      <c r="V18" s="131">
        <v>1187.6500000000001</v>
      </c>
      <c r="W18" s="129"/>
      <c r="X18" s="130"/>
      <c r="Y18" s="132">
        <v>26</v>
      </c>
      <c r="Z18" s="133"/>
      <c r="AA18" s="134"/>
      <c r="AB18" s="131">
        <v>14727.46</v>
      </c>
      <c r="AC18" s="129"/>
      <c r="AD18" s="130"/>
      <c r="AE18" s="131">
        <v>2555.4299999999998</v>
      </c>
      <c r="AF18" s="129"/>
      <c r="AG18" s="129">
        <v>17282.88</v>
      </c>
      <c r="AH18" s="130"/>
    </row>
    <row r="19" spans="1:34" ht="16.8" x14ac:dyDescent="0.25">
      <c r="A19" s="152" t="s">
        <v>301</v>
      </c>
      <c r="B19" s="153"/>
      <c r="C19" s="153"/>
      <c r="D19" s="154"/>
      <c r="E19" s="155" t="s">
        <v>302</v>
      </c>
      <c r="F19" s="156"/>
      <c r="G19" s="156"/>
      <c r="H19" s="156"/>
      <c r="I19" s="156"/>
      <c r="J19" s="157"/>
      <c r="K19" s="78">
        <v>13</v>
      </c>
      <c r="L19" s="132">
        <v>12</v>
      </c>
      <c r="M19" s="133"/>
      <c r="N19" s="134"/>
      <c r="O19" s="131">
        <v>1147.6300000000001</v>
      </c>
      <c r="P19" s="129"/>
      <c r="Q19" s="130"/>
      <c r="R19" s="141">
        <v>162.49</v>
      </c>
      <c r="S19" s="142"/>
      <c r="T19" s="142"/>
      <c r="U19" s="143"/>
      <c r="V19" s="131">
        <v>1310.1199999999999</v>
      </c>
      <c r="W19" s="129"/>
      <c r="X19" s="130"/>
      <c r="Y19" s="132">
        <v>13</v>
      </c>
      <c r="Z19" s="133"/>
      <c r="AA19" s="134"/>
      <c r="AB19" s="131">
        <v>17240.400000000001</v>
      </c>
      <c r="AC19" s="129"/>
      <c r="AD19" s="130"/>
      <c r="AE19" s="131">
        <v>2430.83</v>
      </c>
      <c r="AF19" s="129"/>
      <c r="AG19" s="129">
        <v>19671.22</v>
      </c>
      <c r="AH19" s="130"/>
    </row>
    <row r="20" spans="1:34" ht="16.8" x14ac:dyDescent="0.25">
      <c r="A20" s="152" t="s">
        <v>303</v>
      </c>
      <c r="B20" s="153"/>
      <c r="C20" s="153"/>
      <c r="D20" s="154"/>
      <c r="E20" s="155" t="s">
        <v>304</v>
      </c>
      <c r="F20" s="156"/>
      <c r="G20" s="156"/>
      <c r="H20" s="156"/>
      <c r="I20" s="156"/>
      <c r="J20" s="157"/>
      <c r="K20" s="78">
        <v>18</v>
      </c>
      <c r="L20" s="132">
        <v>18</v>
      </c>
      <c r="M20" s="133"/>
      <c r="N20" s="134"/>
      <c r="O20" s="131">
        <v>1331.1</v>
      </c>
      <c r="P20" s="129"/>
      <c r="Q20" s="130"/>
      <c r="R20" s="141">
        <v>232.26</v>
      </c>
      <c r="S20" s="142"/>
      <c r="T20" s="142"/>
      <c r="U20" s="143"/>
      <c r="V20" s="131">
        <v>1563.36</v>
      </c>
      <c r="W20" s="129"/>
      <c r="X20" s="130"/>
      <c r="Y20" s="132">
        <v>16</v>
      </c>
      <c r="Z20" s="133"/>
      <c r="AA20" s="134"/>
      <c r="AB20" s="131">
        <v>14463.73</v>
      </c>
      <c r="AC20" s="129"/>
      <c r="AD20" s="130"/>
      <c r="AE20" s="131">
        <v>1314.56</v>
      </c>
      <c r="AF20" s="129"/>
      <c r="AG20" s="129">
        <v>15778.28</v>
      </c>
      <c r="AH20" s="130"/>
    </row>
    <row r="21" spans="1:34" ht="16.8" x14ac:dyDescent="0.25">
      <c r="A21" s="152" t="s">
        <v>305</v>
      </c>
      <c r="B21" s="153"/>
      <c r="C21" s="153"/>
      <c r="D21" s="154"/>
      <c r="E21" s="155" t="s">
        <v>306</v>
      </c>
      <c r="F21" s="156"/>
      <c r="G21" s="156"/>
      <c r="H21" s="156"/>
      <c r="I21" s="156"/>
      <c r="J21" s="157"/>
      <c r="K21" s="78">
        <v>4</v>
      </c>
      <c r="L21" s="132">
        <v>4</v>
      </c>
      <c r="M21" s="133"/>
      <c r="N21" s="134"/>
      <c r="O21" s="131">
        <v>1538.13</v>
      </c>
      <c r="P21" s="129"/>
      <c r="Q21" s="130"/>
      <c r="R21" s="141">
        <v>360.06</v>
      </c>
      <c r="S21" s="142"/>
      <c r="T21" s="142"/>
      <c r="U21" s="143"/>
      <c r="V21" s="131">
        <v>1898.19</v>
      </c>
      <c r="W21" s="129"/>
      <c r="X21" s="130"/>
      <c r="Y21" s="132">
        <v>4</v>
      </c>
      <c r="Z21" s="133"/>
      <c r="AA21" s="134"/>
      <c r="AB21" s="131">
        <v>17262.66</v>
      </c>
      <c r="AC21" s="129"/>
      <c r="AD21" s="130"/>
      <c r="AE21" s="131">
        <v>3360.41</v>
      </c>
      <c r="AF21" s="129"/>
      <c r="AG21" s="129">
        <v>20623.07</v>
      </c>
      <c r="AH21" s="130"/>
    </row>
    <row r="22" spans="1:34" ht="16.8" x14ac:dyDescent="0.25">
      <c r="A22" s="144"/>
      <c r="B22" s="145"/>
      <c r="C22" s="145"/>
      <c r="D22" s="146"/>
      <c r="E22" s="80"/>
      <c r="F22" s="81"/>
      <c r="G22" s="147" t="s">
        <v>307</v>
      </c>
      <c r="H22" s="147"/>
      <c r="I22" s="147"/>
      <c r="J22" s="148"/>
      <c r="K22" s="86">
        <v>902</v>
      </c>
      <c r="L22" s="135">
        <v>880</v>
      </c>
      <c r="M22" s="136"/>
      <c r="N22" s="137"/>
      <c r="O22" s="149">
        <v>466.72</v>
      </c>
      <c r="P22" s="150"/>
      <c r="Q22" s="151"/>
      <c r="R22" s="149">
        <v>250.47</v>
      </c>
      <c r="S22" s="150"/>
      <c r="T22" s="150"/>
      <c r="U22" s="151"/>
      <c r="V22" s="149">
        <v>717.19</v>
      </c>
      <c r="W22" s="150"/>
      <c r="X22" s="151"/>
      <c r="Y22" s="135">
        <v>834</v>
      </c>
      <c r="Z22" s="136"/>
      <c r="AA22" s="137"/>
      <c r="AB22" s="138">
        <v>30265.94</v>
      </c>
      <c r="AC22" s="139"/>
      <c r="AD22" s="140"/>
      <c r="AE22" s="138">
        <v>23009.7</v>
      </c>
      <c r="AF22" s="139"/>
      <c r="AG22" s="139">
        <v>53275.63</v>
      </c>
      <c r="AH22" s="140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รายประเทศ</vt:lpstr>
      <vt:lpstr>สรุปUnit Cost จังหวัด</vt:lpstr>
      <vt:lpstr>รายจังหวัด กุมภาพันธ์ 67</vt:lpstr>
      <vt:lpstr>สรุปUnit Cost และ HGR</vt:lpstr>
      <vt:lpstr>ค่ากลางกลุ่ม UnitCost,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2024-03-18T03:35:43Z</dcterms:modified>
</cp:coreProperties>
</file>