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งกรานต์\งานเขตสุขภาพที่ 8 สป.สธ. เริ่ม 02.04.2565 ถึงปัจจุบัน\ภารกิจ Benchmarking Data\banchmarking Data 66\benchmarking financial data Q3Y2566\"/>
    </mc:Choice>
  </mc:AlternateContent>
  <xr:revisionPtr revIDLastSave="0" documentId="13_ncr:1_{1AEC4456-3018-4433-BA5A-986B2ACEB868}" xr6:coauthVersionLast="47" xr6:coauthVersionMax="47" xr10:uidLastSave="{00000000-0000-0000-0000-000000000000}"/>
  <bookViews>
    <workbookView xWindow="384" yWindow="384" windowWidth="20376" windowHeight="11508" tabRatio="698" activeTab="1" xr2:uid="{00000000-000D-0000-FFFF-FFFF00000000}"/>
  </bookViews>
  <sheets>
    <sheet name="1.ข้อมูลทั่วไป" sheetId="3" r:id="rId1"/>
    <sheet name="2.ข้อมูลการให้บริการ" sheetId="2" r:id="rId2"/>
  </sheets>
  <definedNames>
    <definedName name="_xlnm.Print_Titles" localSheetId="1">'2.ข้อมูลการให้บริการ'!$A:$B,'2.ข้อมูลการให้บริการ'!$2:$8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3" i="2" l="1"/>
  <c r="U13" i="2"/>
  <c r="T13" i="2"/>
  <c r="S13" i="2"/>
  <c r="Q13" i="2"/>
  <c r="P13" i="2"/>
  <c r="O13" i="2"/>
  <c r="N13" i="2"/>
  <c r="L13" i="2"/>
  <c r="K13" i="2"/>
  <c r="J13" i="2"/>
  <c r="I13" i="2"/>
  <c r="G13" i="2"/>
  <c r="F13" i="2"/>
  <c r="E13" i="2"/>
  <c r="D13" i="2"/>
  <c r="P14" i="3"/>
  <c r="X11" i="2" l="1"/>
  <c r="X12" i="2"/>
  <c r="C10" i="3" l="1"/>
  <c r="C11" i="3"/>
  <c r="C12" i="3"/>
  <c r="C13" i="3"/>
  <c r="C14" i="3"/>
  <c r="C9" i="3"/>
  <c r="X10" i="2" l="1"/>
  <c r="Y10" i="2"/>
  <c r="Z10" i="2"/>
  <c r="AA10" i="2"/>
  <c r="Y11" i="2"/>
  <c r="Z11" i="2"/>
  <c r="AA11" i="2"/>
  <c r="Y12" i="2"/>
  <c r="Z12" i="2"/>
  <c r="AA12" i="2"/>
  <c r="X13" i="2"/>
  <c r="Y13" i="2"/>
  <c r="Z13" i="2"/>
  <c r="AA13" i="2"/>
  <c r="X14" i="2"/>
  <c r="Y14" i="2"/>
  <c r="Z14" i="2"/>
  <c r="AA14" i="2"/>
  <c r="R10" i="2"/>
  <c r="R11" i="2"/>
  <c r="R12" i="2"/>
  <c r="R13" i="2"/>
  <c r="R14" i="2"/>
  <c r="M10" i="2"/>
  <c r="M11" i="2"/>
  <c r="M12" i="2"/>
  <c r="M13" i="2"/>
  <c r="M14" i="2"/>
  <c r="H10" i="2"/>
  <c r="H11" i="2"/>
  <c r="H12" i="2"/>
  <c r="H13" i="2"/>
  <c r="H14" i="2"/>
  <c r="C10" i="2"/>
  <c r="C11" i="2"/>
  <c r="C12" i="2"/>
  <c r="C13" i="2"/>
  <c r="C14" i="2"/>
  <c r="W10" i="2" l="1"/>
  <c r="W13" i="2"/>
  <c r="W14" i="2"/>
  <c r="W12" i="2"/>
  <c r="W11" i="2"/>
  <c r="M9" i="2" l="1"/>
  <c r="H9" i="2"/>
  <c r="Y9" i="2"/>
  <c r="AA9" i="2"/>
  <c r="Z9" i="2"/>
  <c r="R9" i="2"/>
  <c r="X9" i="2"/>
  <c r="W9" i="2" l="1"/>
  <c r="C9" i="2"/>
</calcChain>
</file>

<file path=xl/sharedStrings.xml><?xml version="1.0" encoding="utf-8"?>
<sst xmlns="http://schemas.openxmlformats.org/spreadsheetml/2006/main" count="115" uniqueCount="78">
  <si>
    <t>สิทธิ UC</t>
  </si>
  <si>
    <t>โรงพยาบาล</t>
  </si>
  <si>
    <t>IPD</t>
  </si>
  <si>
    <t>OP Visit รวม</t>
  </si>
  <si>
    <t>OP Visit UC</t>
  </si>
  <si>
    <t>OP Visit CSMBS</t>
  </si>
  <si>
    <t>OP Visit อื่นๆ</t>
  </si>
  <si>
    <t>OP Visit SSS</t>
  </si>
  <si>
    <t xml:space="preserve">IP Admit </t>
  </si>
  <si>
    <t>จำนวนวันนอน</t>
  </si>
  <si>
    <t>รวม</t>
  </si>
  <si>
    <t>สิทธิ SSS</t>
  </si>
  <si>
    <t>สิทธิ CSMBS</t>
  </si>
  <si>
    <t>สิทธิ อื่นๆ</t>
  </si>
  <si>
    <t>CMI</t>
  </si>
  <si>
    <t>ปีงบประมาณ</t>
  </si>
  <si>
    <t>OPD (จำนวนครั้ง)</t>
  </si>
  <si>
    <t>AdjRW</t>
  </si>
  <si>
    <t>หมายเหตุ</t>
  </si>
  <si>
    <t xml:space="preserve">     1. ส่วนที่ระบายสี ไม่ต้องกรอกข้อมูล</t>
  </si>
  <si>
    <t xml:space="preserve">     2. ห้ามปรับแก้ตาราง  ห้ามแก้ไขสูตร</t>
  </si>
  <si>
    <t xml:space="preserve">     3.ข้อมูลผู้ป่วยใน  ให้ใช้ข้อมูล  12  แฟ้มและใช้โปรแกรม  DRGs Index</t>
  </si>
  <si>
    <t>สิ่งที่ส่งมาด้วย 3</t>
  </si>
  <si>
    <t xml:space="preserve">ประชากรทั้งหมด </t>
  </si>
  <si>
    <t xml:space="preserve">จำนวนประชากรแยกตามสิทธิ (คน) </t>
  </si>
  <si>
    <t>จำนวนเตียง/ห้องพิเศษ</t>
  </si>
  <si>
    <t>ระดับโรงพยาบาล</t>
  </si>
  <si>
    <t xml:space="preserve">ข้อมูลบุคลากร </t>
  </si>
  <si>
    <t>สิทธิประกันสังคม</t>
  </si>
  <si>
    <t>สิทธิข้าราชการ</t>
  </si>
  <si>
    <t>สิทธิอื่นๆ</t>
  </si>
  <si>
    <t>จำนวนเตียง</t>
  </si>
  <si>
    <t>จำนวนเตียงใช้จริง</t>
  </si>
  <si>
    <t>ห้องพิเศษ</t>
  </si>
  <si>
    <t>ระดับทุรกันดาร</t>
  </si>
  <si>
    <t>Service Plan</t>
  </si>
  <si>
    <t>ระดับ HA</t>
  </si>
  <si>
    <t>ข้าราชการ</t>
  </si>
  <si>
    <t>ลูกจ้างประจำ</t>
  </si>
  <si>
    <t>พนักงานราชการ</t>
  </si>
  <si>
    <t>ลูกจ้างชั่วคราว</t>
  </si>
  <si>
    <t>แพทย์</t>
  </si>
  <si>
    <t>ทันตแพทย์</t>
  </si>
  <si>
    <t>เภสัชกร</t>
  </si>
  <si>
    <t>พยาบาล</t>
  </si>
  <si>
    <t>ข้าราชการอื่น</t>
  </si>
  <si>
    <t>(รวมตำแหน่งวิชาชีพ)</t>
  </si>
  <si>
    <t>แพทย์เฉพาะทาง</t>
  </si>
  <si>
    <t xml:space="preserve">     2. ห้ามปรับแก้ตาราง</t>
  </si>
  <si>
    <t>พกส.</t>
  </si>
  <si>
    <t>แพทย์ GP</t>
  </si>
  <si>
    <t>รพช.ศรีบุญเรือง</t>
  </si>
  <si>
    <t>รพช.นาวังฯ</t>
  </si>
  <si>
    <t xml:space="preserve">กรุณาส่งข้อมูล  ตามแบบฟอร์มนี้มาที่ กลุ่มงานการเงินการคลัง  สำนักงานเขตบริการสุขภาพที่ 8  ทาง E-mail ที่ r8waycfo@gmail.com </t>
  </si>
  <si>
    <r>
      <t xml:space="preserve">กรุณาส่งข้อมูลบริการ  ตามแบบฟอร์มนี้ไปที่ กลุ่มงานการเงินการคลัง  สำนักงานเขตบริการสุขภาพที่ 8  ทาง E-mail ที่ r8waycfo@gmail.com  </t>
    </r>
    <r>
      <rPr>
        <b/>
        <sz val="18"/>
        <color indexed="10"/>
        <rFont val="TH SarabunPSK"/>
        <family val="2"/>
      </rPr>
      <t/>
    </r>
  </si>
  <si>
    <t>F1</t>
  </si>
  <si>
    <t>รพ.หนองบัวลำภู</t>
  </si>
  <si>
    <t>โรพยาบาลโนนสัง</t>
  </si>
  <si>
    <t>F2</t>
  </si>
  <si>
    <t>Re-Acc.3</t>
  </si>
  <si>
    <t>รพ.โนนสัง</t>
  </si>
  <si>
    <t>นากลาง</t>
  </si>
  <si>
    <t xml:space="preserve"> -</t>
  </si>
  <si>
    <t>สุวรรณคูหา</t>
  </si>
  <si>
    <t>-</t>
  </si>
  <si>
    <t>นาวังเฉลิมพระเกียรติ ๘๐ พรรษา</t>
  </si>
  <si>
    <t>S</t>
  </si>
  <si>
    <t xml:space="preserve">  </t>
  </si>
  <si>
    <t>Re-ac 3</t>
  </si>
  <si>
    <t>2.  ข้อมูลบริการ  (1 ตุลาคม 2565 - 30 มิถุนายน 2566)</t>
  </si>
  <si>
    <t>1. ข้อมูลทั่วไป  ณ 1 ตุลาคม 2565 -  30 มิถุนายน 2566</t>
  </si>
  <si>
    <t>ข้อมูล ณ 30 มิถุนายน   2566</t>
  </si>
  <si>
    <t>Re-acc 3</t>
  </si>
  <si>
    <t>Reac 2</t>
  </si>
  <si>
    <t>f2</t>
  </si>
  <si>
    <t>reac3</t>
  </si>
  <si>
    <t>Re-Accradit 3</t>
  </si>
  <si>
    <t>ระดับรพ.วิกฤต ไตรมาส 3/66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</si>
</sst>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&quot; &quot;#,##0"/>
  </numFmts>
  <fonts count="19" x14ac:knownFonts="1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b/>
      <sz val="18"/>
      <color indexed="8"/>
      <name val="TH SarabunPSK"/>
      <family val="2"/>
    </font>
    <font>
      <b/>
      <sz val="18"/>
      <color indexed="10"/>
      <name val="TH SarabunPSK"/>
      <family val="2"/>
    </font>
    <font>
      <b/>
      <sz val="15"/>
      <color indexed="8"/>
      <name val="TH SarabunPSK"/>
      <family val="2"/>
    </font>
    <font>
      <b/>
      <sz val="14"/>
      <color indexed="8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8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sz val="16"/>
      <color theme="1"/>
      <name val="TH SarabunPSK"/>
      <family val="2"/>
    </font>
  </fonts>
  <fills count="2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13D3DD"/>
        <bgColor indexed="64"/>
      </patternFill>
    </fill>
    <fill>
      <patternFill patternType="solid">
        <fgColor rgb="FF0DE3DE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2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/>
    <xf numFmtId="0" fontId="7" fillId="2" borderId="2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2" xfId="0" applyFont="1" applyFill="1" applyBorder="1"/>
    <xf numFmtId="0" fontId="7" fillId="5" borderId="1" xfId="0" applyFont="1" applyFill="1" applyBorder="1" applyAlignment="1">
      <alignment horizontal="center"/>
    </xf>
    <xf numFmtId="0" fontId="7" fillId="5" borderId="2" xfId="0" applyFont="1" applyFill="1" applyBorder="1"/>
    <xf numFmtId="0" fontId="7" fillId="6" borderId="1" xfId="0" applyFont="1" applyFill="1" applyBorder="1" applyAlignment="1">
      <alignment horizontal="center"/>
    </xf>
    <xf numFmtId="0" fontId="7" fillId="6" borderId="2" xfId="0" applyFont="1" applyFill="1" applyBorder="1"/>
    <xf numFmtId="43" fontId="6" fillId="0" borderId="0" xfId="1" applyFont="1" applyBorder="1"/>
    <xf numFmtId="187" fontId="6" fillId="0" borderId="0" xfId="1" applyNumberFormat="1" applyFont="1" applyFill="1" applyBorder="1"/>
    <xf numFmtId="187" fontId="6" fillId="0" borderId="0" xfId="1" applyNumberFormat="1" applyFont="1" applyBorder="1"/>
    <xf numFmtId="0" fontId="7" fillId="0" borderId="0" xfId="0" applyFont="1"/>
    <xf numFmtId="187" fontId="7" fillId="0" borderId="0" xfId="1" applyNumberFormat="1" applyFont="1" applyFill="1" applyBorder="1"/>
    <xf numFmtId="43" fontId="7" fillId="0" borderId="0" xfId="1" applyFont="1" applyBorder="1"/>
    <xf numFmtId="0" fontId="7" fillId="2" borderId="0" xfId="0" applyFont="1" applyFill="1"/>
    <xf numFmtId="0" fontId="7" fillId="7" borderId="0" xfId="0" applyFont="1" applyFill="1"/>
    <xf numFmtId="43" fontId="6" fillId="0" borderId="0" xfId="0" applyNumberFormat="1" applyFont="1"/>
    <xf numFmtId="43" fontId="7" fillId="0" borderId="0" xfId="0" applyNumberFormat="1" applyFont="1"/>
    <xf numFmtId="0" fontId="8" fillId="0" borderId="0" xfId="0" applyFont="1"/>
    <xf numFmtId="0" fontId="3" fillId="0" borderId="0" xfId="0" applyFont="1"/>
    <xf numFmtId="0" fontId="2" fillId="0" borderId="0" xfId="0" applyFont="1"/>
    <xf numFmtId="0" fontId="3" fillId="18" borderId="0" xfId="0" applyFont="1" applyFill="1"/>
    <xf numFmtId="0" fontId="6" fillId="18" borderId="0" xfId="0" applyFont="1" applyFill="1"/>
    <xf numFmtId="0" fontId="10" fillId="0" borderId="0" xfId="0" applyFont="1"/>
    <xf numFmtId="0" fontId="2" fillId="0" borderId="0" xfId="0" applyFont="1" applyAlignment="1">
      <alignment horizontal="center"/>
    </xf>
    <xf numFmtId="0" fontId="3" fillId="9" borderId="0" xfId="0" applyFont="1" applyFill="1"/>
    <xf numFmtId="0" fontId="3" fillId="9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10" borderId="0" xfId="0" applyFont="1" applyFill="1" applyAlignment="1">
      <alignment horizontal="center"/>
    </xf>
    <xf numFmtId="0" fontId="3" fillId="10" borderId="1" xfId="0" applyFont="1" applyFill="1" applyBorder="1" applyAlignment="1">
      <alignment horizontal="center" vertical="top"/>
    </xf>
    <xf numFmtId="0" fontId="2" fillId="10" borderId="0" xfId="0" applyFont="1" applyFill="1"/>
    <xf numFmtId="0" fontId="3" fillId="10" borderId="5" xfId="0" applyFont="1" applyFill="1" applyBorder="1" applyAlignment="1">
      <alignment horizontal="center" vertical="top"/>
    </xf>
    <xf numFmtId="0" fontId="3" fillId="10" borderId="6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 vertical="top"/>
    </xf>
    <xf numFmtId="0" fontId="3" fillId="0" borderId="0" xfId="0" applyFont="1" applyAlignment="1">
      <alignment horizontal="left"/>
    </xf>
    <xf numFmtId="187" fontId="2" fillId="0" borderId="0" xfId="2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7" borderId="0" xfId="0" applyFont="1" applyFill="1"/>
    <xf numFmtId="0" fontId="0" fillId="0" borderId="0" xfId="0" applyAlignment="1">
      <alignment horizontal="center" vertical="center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3" fillId="2" borderId="8" xfId="0" applyFont="1" applyFill="1" applyBorder="1" applyAlignment="1">
      <alignment horizontal="center"/>
    </xf>
    <xf numFmtId="0" fontId="3" fillId="19" borderId="0" xfId="0" applyFont="1" applyFill="1"/>
    <xf numFmtId="0" fontId="7" fillId="19" borderId="0" xfId="0" applyFont="1" applyFill="1"/>
    <xf numFmtId="0" fontId="6" fillId="19" borderId="0" xfId="0" applyFont="1" applyFill="1"/>
    <xf numFmtId="0" fontId="3" fillId="10" borderId="2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/>
    </xf>
    <xf numFmtId="0" fontId="2" fillId="20" borderId="0" xfId="0" applyFont="1" applyFill="1"/>
    <xf numFmtId="0" fontId="12" fillId="21" borderId="4" xfId="0" applyFont="1" applyFill="1" applyBorder="1" applyAlignment="1">
      <alignment horizontal="center"/>
    </xf>
    <xf numFmtId="0" fontId="4" fillId="21" borderId="0" xfId="0" applyFont="1" applyFill="1"/>
    <xf numFmtId="0" fontId="2" fillId="21" borderId="0" xfId="0" applyFont="1" applyFill="1"/>
    <xf numFmtId="0" fontId="15" fillId="0" borderId="0" xfId="0" applyFont="1"/>
    <xf numFmtId="0" fontId="13" fillId="0" borderId="0" xfId="0" applyFont="1"/>
    <xf numFmtId="43" fontId="12" fillId="22" borderId="3" xfId="2" applyFont="1" applyFill="1" applyBorder="1"/>
    <xf numFmtId="187" fontId="12" fillId="23" borderId="3" xfId="2" applyNumberFormat="1" applyFont="1" applyFill="1" applyBorder="1"/>
    <xf numFmtId="187" fontId="12" fillId="24" borderId="3" xfId="2" applyNumberFormat="1" applyFont="1" applyFill="1" applyBorder="1"/>
    <xf numFmtId="43" fontId="12" fillId="24" borderId="3" xfId="1" applyFont="1" applyFill="1" applyBorder="1"/>
    <xf numFmtId="0" fontId="4" fillId="0" borderId="7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/>
    </xf>
    <xf numFmtId="0" fontId="6" fillId="17" borderId="0" xfId="0" applyFont="1" applyFill="1"/>
    <xf numFmtId="0" fontId="7" fillId="17" borderId="0" xfId="0" applyFont="1" applyFill="1"/>
    <xf numFmtId="0" fontId="7" fillId="17" borderId="0" xfId="0" applyFont="1" applyFill="1" applyAlignment="1">
      <alignment horizontal="center"/>
    </xf>
    <xf numFmtId="0" fontId="4" fillId="17" borderId="0" xfId="0" applyFont="1" applyFill="1"/>
    <xf numFmtId="0" fontId="2" fillId="17" borderId="0" xfId="0" applyFont="1" applyFill="1"/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7" fillId="0" borderId="0" xfId="0" applyFont="1"/>
    <xf numFmtId="0" fontId="3" fillId="10" borderId="1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8" fillId="0" borderId="4" xfId="0" applyFont="1" applyBorder="1" applyAlignment="1">
      <alignment horizontal="center"/>
    </xf>
    <xf numFmtId="0" fontId="18" fillId="17" borderId="4" xfId="0" applyFont="1" applyFill="1" applyBorder="1" applyAlignment="1">
      <alignment horizontal="center"/>
    </xf>
    <xf numFmtId="187" fontId="18" fillId="0" borderId="4" xfId="2" applyNumberFormat="1" applyFont="1" applyFill="1" applyBorder="1"/>
    <xf numFmtId="0" fontId="18" fillId="17" borderId="3" xfId="0" applyFont="1" applyFill="1" applyBorder="1" applyAlignment="1">
      <alignment horizontal="center"/>
    </xf>
    <xf numFmtId="187" fontId="18" fillId="0" borderId="4" xfId="1" applyNumberFormat="1" applyFont="1" applyFill="1" applyBorder="1"/>
    <xf numFmtId="43" fontId="18" fillId="0" borderId="4" xfId="1" applyFont="1" applyFill="1" applyBorder="1"/>
    <xf numFmtId="3" fontId="2" fillId="2" borderId="4" xfId="2" applyNumberFormat="1" applyFont="1" applyFill="1" applyBorder="1" applyAlignment="1">
      <alignment horizontal="center" vertical="center"/>
    </xf>
    <xf numFmtId="3" fontId="2" fillId="0" borderId="4" xfId="2" applyNumberFormat="1" applyFont="1" applyFill="1" applyBorder="1" applyAlignment="1">
      <alignment horizontal="center"/>
    </xf>
    <xf numFmtId="3" fontId="18" fillId="0" borderId="3" xfId="2" applyNumberFormat="1" applyFont="1" applyFill="1" applyBorder="1" applyAlignment="1">
      <alignment horizontal="center"/>
    </xf>
    <xf numFmtId="3" fontId="18" fillId="0" borderId="4" xfId="2" applyNumberFormat="1" applyFont="1" applyFill="1" applyBorder="1" applyAlignment="1">
      <alignment horizontal="center"/>
    </xf>
    <xf numFmtId="3" fontId="18" fillId="17" borderId="3" xfId="2" applyNumberFormat="1" applyFont="1" applyFill="1" applyBorder="1" applyAlignment="1">
      <alignment horizontal="center"/>
    </xf>
    <xf numFmtId="187" fontId="16" fillId="23" borderId="3" xfId="2" applyNumberFormat="1" applyFont="1" applyFill="1" applyBorder="1"/>
    <xf numFmtId="187" fontId="18" fillId="0" borderId="3" xfId="5" applyNumberFormat="1" applyFont="1" applyFill="1" applyBorder="1"/>
    <xf numFmtId="187" fontId="16" fillId="24" borderId="3" xfId="2" applyNumberFormat="1" applyFont="1" applyFill="1" applyBorder="1"/>
    <xf numFmtId="43" fontId="16" fillId="24" borderId="3" xfId="1" applyFont="1" applyFill="1" applyBorder="1"/>
    <xf numFmtId="43" fontId="18" fillId="0" borderId="3" xfId="5" applyFont="1" applyFill="1" applyBorder="1"/>
    <xf numFmtId="43" fontId="16" fillId="22" borderId="3" xfId="2" applyFont="1" applyFill="1" applyBorder="1"/>
    <xf numFmtId="0" fontId="2" fillId="17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187" fontId="2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87" fontId="18" fillId="0" borderId="3" xfId="2" applyNumberFormat="1" applyFont="1" applyFill="1" applyBorder="1"/>
    <xf numFmtId="3" fontId="18" fillId="17" borderId="3" xfId="2" applyNumberFormat="1" applyFont="1" applyFill="1" applyBorder="1"/>
    <xf numFmtId="187" fontId="18" fillId="17" borderId="3" xfId="2" applyNumberFormat="1" applyFont="1" applyFill="1" applyBorder="1"/>
    <xf numFmtId="43" fontId="18" fillId="17" borderId="3" xfId="2" applyFont="1" applyFill="1" applyBorder="1"/>
    <xf numFmtId="0" fontId="2" fillId="0" borderId="19" xfId="0" applyFont="1" applyBorder="1" applyAlignment="1">
      <alignment horizontal="center"/>
    </xf>
    <xf numFmtId="187" fontId="18" fillId="0" borderId="4" xfId="3" applyNumberFormat="1" applyFont="1" applyFill="1" applyBorder="1"/>
    <xf numFmtId="188" fontId="18" fillId="0" borderId="4" xfId="3" applyNumberFormat="1" applyFont="1" applyFill="1" applyBorder="1"/>
    <xf numFmtId="3" fontId="18" fillId="0" borderId="4" xfId="3" applyNumberFormat="1" applyFont="1" applyFill="1" applyBorder="1"/>
    <xf numFmtId="4" fontId="18" fillId="0" borderId="4" xfId="3" applyNumberFormat="1" applyFont="1" applyFill="1" applyBorder="1"/>
    <xf numFmtId="43" fontId="18" fillId="0" borderId="4" xfId="3" applyFont="1" applyFill="1" applyBorder="1"/>
    <xf numFmtId="187" fontId="2" fillId="0" borderId="4" xfId="2" applyNumberFormat="1" applyFont="1" applyFill="1" applyBorder="1" applyAlignment="1">
      <alignment horizontal="right"/>
    </xf>
    <xf numFmtId="0" fontId="18" fillId="17" borderId="4" xfId="0" applyFont="1" applyFill="1" applyBorder="1" applyAlignment="1">
      <alignment horizontal="right"/>
    </xf>
    <xf numFmtId="0" fontId="2" fillId="0" borderId="7" xfId="0" applyFont="1" applyBorder="1" applyAlignment="1">
      <alignment horizontal="center"/>
    </xf>
    <xf numFmtId="187" fontId="2" fillId="0" borderId="4" xfId="2" applyNumberFormat="1" applyFont="1" applyFill="1" applyBorder="1" applyAlignment="1"/>
    <xf numFmtId="187" fontId="2" fillId="0" borderId="4" xfId="2" applyNumberFormat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 wrapText="1" shrinkToFit="1"/>
    </xf>
    <xf numFmtId="0" fontId="11" fillId="10" borderId="5" xfId="0" applyFont="1" applyFill="1" applyBorder="1" applyAlignment="1">
      <alignment horizontal="center" vertical="center" wrapText="1" shrinkToFit="1"/>
    </xf>
    <xf numFmtId="0" fontId="11" fillId="10" borderId="2" xfId="0" applyFont="1" applyFill="1" applyBorder="1" applyAlignment="1">
      <alignment horizontal="center" vertical="center" wrapText="1" shrinkToFit="1"/>
    </xf>
    <xf numFmtId="0" fontId="3" fillId="8" borderId="1" xfId="0" applyFont="1" applyFill="1" applyBorder="1" applyAlignment="1">
      <alignment horizontal="center" vertical="center" wrapText="1" shrinkToFit="1"/>
    </xf>
    <xf numFmtId="0" fontId="3" fillId="8" borderId="5" xfId="0" applyFont="1" applyFill="1" applyBorder="1" applyAlignment="1">
      <alignment horizontal="center" vertical="center" wrapText="1" shrinkToFit="1"/>
    </xf>
    <xf numFmtId="0" fontId="3" fillId="8" borderId="2" xfId="0" applyFont="1" applyFill="1" applyBorder="1" applyAlignment="1">
      <alignment horizontal="center" vertical="center" wrapText="1" shrinkToFit="1"/>
    </xf>
    <xf numFmtId="0" fontId="3" fillId="13" borderId="14" xfId="0" applyFont="1" applyFill="1" applyBorder="1" applyAlignment="1">
      <alignment horizontal="center"/>
    </xf>
    <xf numFmtId="0" fontId="3" fillId="13" borderId="13" xfId="0" applyFont="1" applyFill="1" applyBorder="1" applyAlignment="1">
      <alignment horizontal="center"/>
    </xf>
    <xf numFmtId="0" fontId="3" fillId="14" borderId="15" xfId="0" applyFont="1" applyFill="1" applyBorder="1" applyAlignment="1">
      <alignment horizontal="center"/>
    </xf>
    <xf numFmtId="0" fontId="3" fillId="14" borderId="16" xfId="0" applyFont="1" applyFill="1" applyBorder="1" applyAlignment="1">
      <alignment horizontal="center"/>
    </xf>
    <xf numFmtId="0" fontId="3" fillId="14" borderId="17" xfId="0" applyFont="1" applyFill="1" applyBorder="1" applyAlignment="1">
      <alignment horizontal="center"/>
    </xf>
    <xf numFmtId="0" fontId="3" fillId="12" borderId="12" xfId="0" applyFont="1" applyFill="1" applyBorder="1" applyAlignment="1">
      <alignment horizontal="center"/>
    </xf>
    <xf numFmtId="0" fontId="3" fillId="12" borderId="14" xfId="0" applyFont="1" applyFill="1" applyBorder="1" applyAlignment="1">
      <alignment horizontal="center"/>
    </xf>
    <xf numFmtId="0" fontId="3" fillId="12" borderId="13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1" borderId="12" xfId="0" applyFont="1" applyFill="1" applyBorder="1" applyAlignment="1">
      <alignment horizontal="center"/>
    </xf>
    <xf numFmtId="0" fontId="3" fillId="11" borderId="14" xfId="0" applyFont="1" applyFill="1" applyBorder="1" applyAlignment="1">
      <alignment horizontal="center"/>
    </xf>
    <xf numFmtId="0" fontId="3" fillId="11" borderId="13" xfId="0" applyFont="1" applyFill="1" applyBorder="1" applyAlignment="1">
      <alignment horizontal="center"/>
    </xf>
    <xf numFmtId="0" fontId="16" fillId="10" borderId="1" xfId="0" applyFont="1" applyFill="1" applyBorder="1" applyAlignment="1">
      <alignment horizontal="center" vertical="center" wrapText="1"/>
    </xf>
    <xf numFmtId="0" fontId="16" fillId="10" borderId="5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3" fillId="10" borderId="10" xfId="0" applyFont="1" applyFill="1" applyBorder="1" applyAlignment="1">
      <alignment horizontal="center"/>
    </xf>
    <xf numFmtId="0" fontId="3" fillId="10" borderId="11" xfId="0" applyFont="1" applyFill="1" applyBorder="1" applyAlignment="1">
      <alignment horizontal="center"/>
    </xf>
    <xf numFmtId="0" fontId="3" fillId="10" borderId="12" xfId="0" applyFont="1" applyFill="1" applyBorder="1" applyAlignment="1">
      <alignment horizontal="center"/>
    </xf>
    <xf numFmtId="0" fontId="3" fillId="10" borderId="13" xfId="0" applyFont="1" applyFill="1" applyBorder="1" applyAlignment="1">
      <alignment horizontal="center"/>
    </xf>
    <xf numFmtId="0" fontId="7" fillId="15" borderId="1" xfId="0" applyFont="1" applyFill="1" applyBorder="1" applyAlignment="1">
      <alignment horizontal="center" vertical="center"/>
    </xf>
    <xf numFmtId="0" fontId="7" fillId="15" borderId="5" xfId="0" applyFont="1" applyFill="1" applyBorder="1" applyAlignment="1">
      <alignment horizontal="center" vertical="center"/>
    </xf>
    <xf numFmtId="0" fontId="7" fillId="15" borderId="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/>
    </xf>
    <xf numFmtId="0" fontId="7" fillId="7" borderId="14" xfId="0" applyFont="1" applyFill="1" applyBorder="1" applyAlignment="1">
      <alignment horizontal="center"/>
    </xf>
    <xf numFmtId="0" fontId="7" fillId="7" borderId="13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13" borderId="12" xfId="0" applyFont="1" applyFill="1" applyBorder="1" applyAlignment="1">
      <alignment horizontal="center"/>
    </xf>
    <xf numFmtId="0" fontId="7" fillId="13" borderId="14" xfId="0" applyFont="1" applyFill="1" applyBorder="1" applyAlignment="1">
      <alignment horizontal="center"/>
    </xf>
    <xf numFmtId="0" fontId="7" fillId="13" borderId="13" xfId="0" applyFont="1" applyFill="1" applyBorder="1" applyAlignment="1">
      <alignment horizontal="center"/>
    </xf>
    <xf numFmtId="0" fontId="7" fillId="16" borderId="12" xfId="0" applyFont="1" applyFill="1" applyBorder="1" applyAlignment="1">
      <alignment horizontal="center"/>
    </xf>
    <xf numFmtId="0" fontId="7" fillId="16" borderId="14" xfId="0" applyFont="1" applyFill="1" applyBorder="1" applyAlignment="1">
      <alignment horizontal="center"/>
    </xf>
    <xf numFmtId="0" fontId="7" fillId="16" borderId="13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</cellXfs>
  <cellStyles count="8">
    <cellStyle name="Comma 2" xfId="2" xr:uid="{00000000-0005-0000-0000-000000000000}"/>
    <cellStyle name="Comma 2 2" xfId="3" xr:uid="{00000000-0005-0000-0000-000001000000}"/>
    <cellStyle name="เครื่องหมายจุลภาค 2" xfId="4" xr:uid="{00000000-0005-0000-0000-000003000000}"/>
    <cellStyle name="จุลภาค" xfId="1" builtinId="3"/>
    <cellStyle name="จุลภาค 2" xfId="5" xr:uid="{00000000-0005-0000-0000-000004000000}"/>
    <cellStyle name="จุลภาค 2 2" xfId="6" xr:uid="{00000000-0005-0000-0000-000005000000}"/>
    <cellStyle name="จุลภาค 2 3" xfId="7" xr:uid="{00000000-0005-0000-0000-000006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54"/>
  <sheetViews>
    <sheetView zoomScale="69" zoomScaleNormal="69" workbookViewId="0">
      <selection activeCell="A9" sqref="A9:X14"/>
    </sheetView>
  </sheetViews>
  <sheetFormatPr defaultColWidth="8.8984375" defaultRowHeight="24.6" x14ac:dyDescent="0.7"/>
  <cols>
    <col min="1" max="1" width="21" style="25" customWidth="1"/>
    <col min="2" max="2" width="10.3984375" style="29" customWidth="1"/>
    <col min="3" max="3" width="10.8984375" style="29" customWidth="1"/>
    <col min="4" max="4" width="10" style="25" customWidth="1"/>
    <col min="5" max="5" width="13.59765625" style="25" customWidth="1"/>
    <col min="6" max="6" width="13" style="25" customWidth="1"/>
    <col min="7" max="7" width="11" style="25" customWidth="1"/>
    <col min="8" max="8" width="10.8984375" style="25" customWidth="1"/>
    <col min="9" max="9" width="11.3984375" style="25" customWidth="1"/>
    <col min="10" max="10" width="11.8984375" style="25" customWidth="1"/>
    <col min="11" max="11" width="11.3984375" style="25" customWidth="1"/>
    <col min="12" max="12" width="11.8984375" style="25" customWidth="1"/>
    <col min="13" max="13" width="13.3984375" style="25" bestFit="1" customWidth="1"/>
    <col min="14" max="14" width="12.59765625" style="25" customWidth="1"/>
    <col min="15" max="15" width="11.3984375" style="25" customWidth="1"/>
    <col min="16" max="16" width="16" style="25" bestFit="1" customWidth="1"/>
    <col min="17" max="17" width="11" style="25" bestFit="1" customWidth="1"/>
    <col min="18" max="18" width="8.09765625" style="25" bestFit="1" customWidth="1"/>
    <col min="19" max="19" width="8.8984375" style="25" bestFit="1" customWidth="1"/>
    <col min="20" max="20" width="12.8984375" style="25" bestFit="1" customWidth="1"/>
    <col min="21" max="21" width="13.3984375" style="25" customWidth="1"/>
    <col min="22" max="22" width="17.09765625" style="25" customWidth="1"/>
    <col min="23" max="23" width="20.69921875" style="25" customWidth="1"/>
    <col min="24" max="24" width="17.8984375" style="25" customWidth="1"/>
    <col min="25" max="48" width="9" style="25" customWidth="1"/>
    <col min="49" max="16384" width="8.8984375" style="25"/>
  </cols>
  <sheetData>
    <row r="1" spans="1:49" x14ac:dyDescent="0.7">
      <c r="I1" s="25" t="s">
        <v>22</v>
      </c>
    </row>
    <row r="2" spans="1:49" ht="27" x14ac:dyDescent="0.75">
      <c r="A2" s="59" t="s">
        <v>53</v>
      </c>
    </row>
    <row r="3" spans="1:49" ht="27" x14ac:dyDescent="0.75">
      <c r="A3" s="58"/>
    </row>
    <row r="4" spans="1:49" ht="25.2" thickBot="1" x14ac:dyDescent="0.75">
      <c r="A4" s="30" t="s">
        <v>70</v>
      </c>
      <c r="B4" s="31"/>
      <c r="C4" s="32"/>
      <c r="D4" s="54"/>
    </row>
    <row r="5" spans="1:49" s="33" customFormat="1" ht="25.2" thickBot="1" x14ac:dyDescent="0.75">
      <c r="A5" s="116" t="s">
        <v>1</v>
      </c>
      <c r="B5" s="119" t="s">
        <v>71</v>
      </c>
      <c r="C5" s="122" t="s">
        <v>23</v>
      </c>
      <c r="D5" s="125" t="s">
        <v>24</v>
      </c>
      <c r="E5" s="125"/>
      <c r="F5" s="125"/>
      <c r="G5" s="126"/>
      <c r="H5" s="127" t="s">
        <v>25</v>
      </c>
      <c r="I5" s="128"/>
      <c r="J5" s="129"/>
      <c r="K5" s="136" t="s">
        <v>26</v>
      </c>
      <c r="L5" s="137"/>
      <c r="M5" s="137"/>
      <c r="N5" s="138"/>
      <c r="O5" s="130" t="s">
        <v>27</v>
      </c>
      <c r="P5" s="131"/>
      <c r="Q5" s="131"/>
      <c r="R5" s="131"/>
      <c r="S5" s="131"/>
      <c r="T5" s="131"/>
      <c r="U5" s="131"/>
      <c r="V5" s="131"/>
      <c r="W5" s="131"/>
      <c r="X5" s="132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</row>
    <row r="6" spans="1:49" s="35" customFormat="1" ht="25.2" thickBot="1" x14ac:dyDescent="0.75">
      <c r="A6" s="117"/>
      <c r="B6" s="120"/>
      <c r="C6" s="123"/>
      <c r="D6" s="116" t="s">
        <v>0</v>
      </c>
      <c r="E6" s="133" t="s">
        <v>28</v>
      </c>
      <c r="F6" s="116" t="s">
        <v>29</v>
      </c>
      <c r="G6" s="116" t="s">
        <v>30</v>
      </c>
      <c r="H6" s="116" t="s">
        <v>31</v>
      </c>
      <c r="I6" s="133" t="s">
        <v>32</v>
      </c>
      <c r="J6" s="116" t="s">
        <v>33</v>
      </c>
      <c r="K6" s="133" t="s">
        <v>34</v>
      </c>
      <c r="L6" s="133" t="s">
        <v>35</v>
      </c>
      <c r="M6" s="116" t="s">
        <v>36</v>
      </c>
      <c r="N6" s="139" t="s">
        <v>77</v>
      </c>
      <c r="O6" s="142" t="s">
        <v>37</v>
      </c>
      <c r="P6" s="142"/>
      <c r="Q6" s="142"/>
      <c r="R6" s="142"/>
      <c r="S6" s="142"/>
      <c r="T6" s="143"/>
      <c r="U6" s="116" t="s">
        <v>38</v>
      </c>
      <c r="V6" s="116" t="s">
        <v>39</v>
      </c>
      <c r="W6" s="75" t="s">
        <v>49</v>
      </c>
      <c r="X6" s="34" t="s">
        <v>40</v>
      </c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</row>
    <row r="7" spans="1:49" s="35" customFormat="1" ht="25.2" thickBot="1" x14ac:dyDescent="0.75">
      <c r="A7" s="117"/>
      <c r="B7" s="120"/>
      <c r="C7" s="123"/>
      <c r="D7" s="117"/>
      <c r="E7" s="134"/>
      <c r="F7" s="117"/>
      <c r="G7" s="117"/>
      <c r="H7" s="117"/>
      <c r="I7" s="134"/>
      <c r="J7" s="117"/>
      <c r="K7" s="134"/>
      <c r="L7" s="134"/>
      <c r="M7" s="117"/>
      <c r="N7" s="140"/>
      <c r="O7" s="144" t="s">
        <v>41</v>
      </c>
      <c r="P7" s="145"/>
      <c r="Q7" s="116" t="s">
        <v>42</v>
      </c>
      <c r="R7" s="116" t="s">
        <v>43</v>
      </c>
      <c r="S7" s="116" t="s">
        <v>44</v>
      </c>
      <c r="T7" s="116" t="s">
        <v>45</v>
      </c>
      <c r="U7" s="117"/>
      <c r="V7" s="117"/>
      <c r="W7" s="76" t="s">
        <v>46</v>
      </c>
      <c r="X7" s="36" t="s">
        <v>46</v>
      </c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</row>
    <row r="8" spans="1:49" s="35" customFormat="1" ht="25.2" thickBot="1" x14ac:dyDescent="0.75">
      <c r="A8" s="118"/>
      <c r="B8" s="121"/>
      <c r="C8" s="124"/>
      <c r="D8" s="118"/>
      <c r="E8" s="135"/>
      <c r="F8" s="118"/>
      <c r="G8" s="118"/>
      <c r="H8" s="118"/>
      <c r="I8" s="135"/>
      <c r="J8" s="118"/>
      <c r="K8" s="135"/>
      <c r="L8" s="135"/>
      <c r="M8" s="118"/>
      <c r="N8" s="141"/>
      <c r="O8" s="37" t="s">
        <v>50</v>
      </c>
      <c r="P8" s="37" t="s">
        <v>47</v>
      </c>
      <c r="Q8" s="118"/>
      <c r="R8" s="118"/>
      <c r="S8" s="118"/>
      <c r="T8" s="118"/>
      <c r="U8" s="118"/>
      <c r="V8" s="118"/>
      <c r="W8" s="52"/>
      <c r="X8" s="38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</row>
    <row r="9" spans="1:49" s="35" customFormat="1" x14ac:dyDescent="0.7">
      <c r="A9" s="77" t="s">
        <v>56</v>
      </c>
      <c r="B9" s="53">
        <v>2566</v>
      </c>
      <c r="C9" s="85">
        <f>SUM(D9:G9)</f>
        <v>175468</v>
      </c>
      <c r="D9" s="86">
        <v>104144</v>
      </c>
      <c r="E9" s="88">
        <v>34881</v>
      </c>
      <c r="F9" s="88">
        <v>34881</v>
      </c>
      <c r="G9" s="88">
        <v>1562</v>
      </c>
      <c r="H9" s="113">
        <v>303</v>
      </c>
      <c r="I9" s="113">
        <v>353</v>
      </c>
      <c r="J9" s="113">
        <v>78</v>
      </c>
      <c r="K9" s="96" t="s">
        <v>64</v>
      </c>
      <c r="L9" s="97" t="s">
        <v>66</v>
      </c>
      <c r="M9" s="97" t="s">
        <v>76</v>
      </c>
      <c r="N9" s="97">
        <v>0</v>
      </c>
      <c r="O9" s="97">
        <v>18</v>
      </c>
      <c r="P9" s="97">
        <v>55</v>
      </c>
      <c r="Q9" s="97">
        <v>15</v>
      </c>
      <c r="R9" s="97">
        <v>24</v>
      </c>
      <c r="S9" s="97">
        <v>304</v>
      </c>
      <c r="T9" s="97">
        <v>98</v>
      </c>
      <c r="U9" s="97">
        <v>22</v>
      </c>
      <c r="V9" s="97">
        <v>30</v>
      </c>
      <c r="W9" s="97">
        <v>301</v>
      </c>
      <c r="X9" s="114">
        <v>48</v>
      </c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</row>
    <row r="10" spans="1:49" ht="26.25" customHeight="1" x14ac:dyDescent="0.7">
      <c r="A10" s="47" t="s">
        <v>61</v>
      </c>
      <c r="B10" s="48">
        <v>2566</v>
      </c>
      <c r="C10" s="85">
        <f t="shared" ref="C10:C14" si="0">SUM(D10:G10)</f>
        <v>91632</v>
      </c>
      <c r="D10" s="87">
        <v>69084</v>
      </c>
      <c r="E10" s="87">
        <v>11175</v>
      </c>
      <c r="F10" s="87">
        <v>11175</v>
      </c>
      <c r="G10" s="87">
        <v>198</v>
      </c>
      <c r="H10" s="100">
        <v>60</v>
      </c>
      <c r="I10" s="100">
        <v>78</v>
      </c>
      <c r="J10" s="100">
        <v>8</v>
      </c>
      <c r="K10" s="96" t="s">
        <v>62</v>
      </c>
      <c r="L10" s="97" t="s">
        <v>55</v>
      </c>
      <c r="M10" s="98" t="s">
        <v>72</v>
      </c>
      <c r="N10" s="99">
        <v>0</v>
      </c>
      <c r="O10" s="99">
        <v>4</v>
      </c>
      <c r="P10" s="99">
        <v>5</v>
      </c>
      <c r="Q10" s="97">
        <v>6</v>
      </c>
      <c r="R10" s="97">
        <v>7</v>
      </c>
      <c r="S10" s="97">
        <v>66</v>
      </c>
      <c r="T10" s="97">
        <v>37</v>
      </c>
      <c r="U10" s="97">
        <v>8</v>
      </c>
      <c r="V10" s="97">
        <v>3</v>
      </c>
      <c r="W10" s="97">
        <v>78</v>
      </c>
      <c r="X10" s="111">
        <v>3</v>
      </c>
      <c r="AW10" s="35"/>
    </row>
    <row r="11" spans="1:49" x14ac:dyDescent="0.7">
      <c r="A11" s="72" t="s">
        <v>57</v>
      </c>
      <c r="B11" s="53">
        <v>2566</v>
      </c>
      <c r="C11" s="85">
        <f t="shared" si="0"/>
        <v>63392</v>
      </c>
      <c r="D11" s="88">
        <v>46716</v>
      </c>
      <c r="E11" s="88">
        <v>7977</v>
      </c>
      <c r="F11" s="88">
        <v>7977</v>
      </c>
      <c r="G11" s="88">
        <v>722</v>
      </c>
      <c r="H11" s="97">
        <v>30</v>
      </c>
      <c r="I11" s="97">
        <v>40</v>
      </c>
      <c r="J11" s="97">
        <v>11</v>
      </c>
      <c r="K11" s="97">
        <v>2.2000000000000002</v>
      </c>
      <c r="L11" s="97" t="s">
        <v>58</v>
      </c>
      <c r="M11" s="97" t="s">
        <v>59</v>
      </c>
      <c r="N11" s="97">
        <v>3</v>
      </c>
      <c r="O11" s="97">
        <v>4</v>
      </c>
      <c r="P11" s="97">
        <v>0</v>
      </c>
      <c r="Q11" s="97">
        <v>5</v>
      </c>
      <c r="R11" s="97">
        <v>5</v>
      </c>
      <c r="S11" s="97">
        <v>44</v>
      </c>
      <c r="T11" s="97">
        <v>27</v>
      </c>
      <c r="U11" s="97">
        <v>9</v>
      </c>
      <c r="V11" s="97">
        <v>3</v>
      </c>
      <c r="W11" s="97">
        <v>57</v>
      </c>
      <c r="X11" s="115">
        <v>10</v>
      </c>
    </row>
    <row r="12" spans="1:49" s="74" customFormat="1" x14ac:dyDescent="0.7">
      <c r="A12" s="47" t="s">
        <v>51</v>
      </c>
      <c r="B12" s="48">
        <v>2566</v>
      </c>
      <c r="C12" s="85">
        <f t="shared" si="0"/>
        <v>110425</v>
      </c>
      <c r="D12" s="89">
        <v>81227</v>
      </c>
      <c r="E12" s="87">
        <v>13681</v>
      </c>
      <c r="F12" s="87">
        <v>13681</v>
      </c>
      <c r="G12" s="87">
        <v>1836</v>
      </c>
      <c r="H12" s="82">
        <v>90</v>
      </c>
      <c r="I12" s="82">
        <v>90</v>
      </c>
      <c r="J12" s="82">
        <v>20</v>
      </c>
      <c r="K12" s="79"/>
      <c r="L12" s="79" t="s">
        <v>55</v>
      </c>
      <c r="M12" s="79" t="s">
        <v>68</v>
      </c>
      <c r="N12" s="79">
        <v>0</v>
      </c>
      <c r="O12" s="80">
        <v>7</v>
      </c>
      <c r="P12" s="80">
        <v>6</v>
      </c>
      <c r="Q12" s="80">
        <v>10</v>
      </c>
      <c r="R12" s="80">
        <v>8</v>
      </c>
      <c r="S12" s="80">
        <v>76</v>
      </c>
      <c r="T12" s="80">
        <v>44</v>
      </c>
      <c r="U12" s="80">
        <v>5</v>
      </c>
      <c r="V12" s="80">
        <v>5</v>
      </c>
      <c r="W12" s="80">
        <v>93</v>
      </c>
      <c r="X12" s="112">
        <v>5</v>
      </c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35"/>
    </row>
    <row r="13" spans="1:49" s="35" customFormat="1" x14ac:dyDescent="0.7">
      <c r="A13" s="77" t="s">
        <v>63</v>
      </c>
      <c r="B13" s="53">
        <v>2566</v>
      </c>
      <c r="C13" s="85">
        <f t="shared" si="0"/>
        <v>65780</v>
      </c>
      <c r="D13" s="87">
        <v>53068</v>
      </c>
      <c r="E13" s="87">
        <v>6024</v>
      </c>
      <c r="F13" s="87">
        <v>6024</v>
      </c>
      <c r="G13" s="87">
        <v>664</v>
      </c>
      <c r="H13" s="105">
        <v>40</v>
      </c>
      <c r="I13" s="105">
        <v>40</v>
      </c>
      <c r="J13" s="100">
        <v>10</v>
      </c>
      <c r="K13" s="97">
        <v>1</v>
      </c>
      <c r="L13" s="97" t="s">
        <v>74</v>
      </c>
      <c r="M13" s="97" t="s">
        <v>75</v>
      </c>
      <c r="N13" s="99">
        <v>0</v>
      </c>
      <c r="O13" s="99">
        <v>6</v>
      </c>
      <c r="P13" s="99"/>
      <c r="Q13" s="97">
        <v>6</v>
      </c>
      <c r="R13" s="97">
        <v>5</v>
      </c>
      <c r="S13" s="97">
        <v>49</v>
      </c>
      <c r="T13" s="97">
        <v>45</v>
      </c>
      <c r="U13" s="97">
        <v>5</v>
      </c>
      <c r="V13" s="97">
        <v>4</v>
      </c>
      <c r="W13" s="97">
        <v>50</v>
      </c>
      <c r="X13" s="111">
        <v>7</v>
      </c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</row>
    <row r="14" spans="1:49" s="35" customFormat="1" x14ac:dyDescent="0.7">
      <c r="A14" s="47" t="s">
        <v>52</v>
      </c>
      <c r="B14" s="48">
        <v>2566</v>
      </c>
      <c r="C14" s="85">
        <f t="shared" si="0"/>
        <v>35399</v>
      </c>
      <c r="D14" s="86">
        <v>28671</v>
      </c>
      <c r="E14" s="88">
        <v>3289</v>
      </c>
      <c r="F14" s="88">
        <v>3289</v>
      </c>
      <c r="G14" s="88">
        <v>150</v>
      </c>
      <c r="H14" s="100">
        <v>30</v>
      </c>
      <c r="I14" s="100">
        <v>30</v>
      </c>
      <c r="J14" s="97">
        <v>16</v>
      </c>
      <c r="K14" s="96" t="s">
        <v>64</v>
      </c>
      <c r="L14" s="97" t="s">
        <v>58</v>
      </c>
      <c r="M14" s="98" t="s">
        <v>73</v>
      </c>
      <c r="N14" s="99">
        <v>1</v>
      </c>
      <c r="O14" s="99">
        <v>5</v>
      </c>
      <c r="P14" s="99">
        <f>-Q99</f>
        <v>0</v>
      </c>
      <c r="Q14" s="97">
        <v>4</v>
      </c>
      <c r="R14" s="97">
        <v>5</v>
      </c>
      <c r="S14" s="97">
        <v>36</v>
      </c>
      <c r="T14" s="97">
        <v>16</v>
      </c>
      <c r="U14" s="97">
        <v>0</v>
      </c>
      <c r="V14" s="97">
        <v>4</v>
      </c>
      <c r="W14" s="97">
        <v>48</v>
      </c>
      <c r="X14" s="111">
        <v>33</v>
      </c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</row>
    <row r="15" spans="1:49" x14ac:dyDescent="0.7">
      <c r="A15" s="39"/>
      <c r="B15" s="41"/>
      <c r="C15" s="40"/>
      <c r="D15" s="40"/>
      <c r="E15" s="40"/>
      <c r="F15" s="40"/>
      <c r="G15" s="40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</row>
    <row r="16" spans="1:49" x14ac:dyDescent="0.7">
      <c r="A16" s="42" t="s">
        <v>18</v>
      </c>
      <c r="C16" s="43"/>
    </row>
    <row r="17" spans="1:15" x14ac:dyDescent="0.7">
      <c r="A17" s="44" t="s">
        <v>19</v>
      </c>
      <c r="B17" s="45"/>
      <c r="C17" s="46"/>
    </row>
    <row r="18" spans="1:15" x14ac:dyDescent="0.7">
      <c r="A18" s="24" t="s">
        <v>48</v>
      </c>
      <c r="C18" s="43"/>
    </row>
    <row r="19" spans="1:15" x14ac:dyDescent="0.7">
      <c r="C19" s="43"/>
    </row>
    <row r="20" spans="1:15" x14ac:dyDescent="0.7">
      <c r="C20" s="43"/>
    </row>
    <row r="21" spans="1:15" x14ac:dyDescent="0.7">
      <c r="C21" s="43"/>
    </row>
    <row r="22" spans="1:15" x14ac:dyDescent="0.7">
      <c r="C22" s="43"/>
    </row>
    <row r="23" spans="1:15" x14ac:dyDescent="0.7">
      <c r="C23" s="43"/>
    </row>
    <row r="24" spans="1:15" x14ac:dyDescent="0.7">
      <c r="C24" s="43"/>
    </row>
    <row r="25" spans="1:15" x14ac:dyDescent="0.7">
      <c r="C25" s="43"/>
    </row>
    <row r="26" spans="1:15" x14ac:dyDescent="0.7">
      <c r="C26" s="43"/>
    </row>
    <row r="27" spans="1:15" x14ac:dyDescent="0.7">
      <c r="C27" s="43"/>
      <c r="O27" s="78"/>
    </row>
    <row r="28" spans="1:15" x14ac:dyDescent="0.7">
      <c r="C28" s="43"/>
    </row>
    <row r="29" spans="1:15" x14ac:dyDescent="0.7">
      <c r="C29" s="43"/>
    </row>
    <row r="30" spans="1:15" x14ac:dyDescent="0.7">
      <c r="C30" s="43"/>
    </row>
    <row r="31" spans="1:15" x14ac:dyDescent="0.7">
      <c r="C31" s="43"/>
    </row>
    <row r="32" spans="1:15" x14ac:dyDescent="0.7">
      <c r="C32" s="43"/>
    </row>
    <row r="33" spans="3:3" x14ac:dyDescent="0.7">
      <c r="C33" s="43"/>
    </row>
    <row r="34" spans="3:3" x14ac:dyDescent="0.7">
      <c r="C34" s="43"/>
    </row>
    <row r="35" spans="3:3" x14ac:dyDescent="0.7">
      <c r="C35" s="43"/>
    </row>
    <row r="36" spans="3:3" x14ac:dyDescent="0.7">
      <c r="C36" s="43"/>
    </row>
    <row r="37" spans="3:3" x14ac:dyDescent="0.7">
      <c r="C37" s="43"/>
    </row>
    <row r="38" spans="3:3" x14ac:dyDescent="0.7">
      <c r="C38" s="43"/>
    </row>
    <row r="39" spans="3:3" x14ac:dyDescent="0.7">
      <c r="C39" s="43"/>
    </row>
    <row r="40" spans="3:3" x14ac:dyDescent="0.7">
      <c r="C40" s="43"/>
    </row>
    <row r="41" spans="3:3" x14ac:dyDescent="0.7">
      <c r="C41" s="43"/>
    </row>
    <row r="42" spans="3:3" x14ac:dyDescent="0.7">
      <c r="C42" s="43"/>
    </row>
    <row r="43" spans="3:3" x14ac:dyDescent="0.7">
      <c r="C43" s="43"/>
    </row>
    <row r="44" spans="3:3" x14ac:dyDescent="0.7">
      <c r="C44" s="43"/>
    </row>
    <row r="45" spans="3:3" x14ac:dyDescent="0.7">
      <c r="C45" s="43"/>
    </row>
    <row r="46" spans="3:3" x14ac:dyDescent="0.7">
      <c r="C46" s="43"/>
    </row>
    <row r="47" spans="3:3" x14ac:dyDescent="0.7">
      <c r="C47" s="43"/>
    </row>
    <row r="48" spans="3:3" x14ac:dyDescent="0.7">
      <c r="C48" s="43"/>
    </row>
    <row r="49" spans="3:3" x14ac:dyDescent="0.7">
      <c r="C49" s="43"/>
    </row>
    <row r="50" spans="3:3" x14ac:dyDescent="0.7">
      <c r="C50" s="43"/>
    </row>
    <row r="51" spans="3:3" x14ac:dyDescent="0.7">
      <c r="C51" s="43"/>
    </row>
    <row r="52" spans="3:3" x14ac:dyDescent="0.7">
      <c r="C52" s="43"/>
    </row>
    <row r="53" spans="3:3" x14ac:dyDescent="0.7">
      <c r="C53" s="43"/>
    </row>
    <row r="54" spans="3:3" x14ac:dyDescent="0.7">
      <c r="C54" s="43"/>
    </row>
  </sheetData>
  <mergeCells count="26">
    <mergeCell ref="O7:P7"/>
    <mergeCell ref="Q7:Q8"/>
    <mergeCell ref="R7:R8"/>
    <mergeCell ref="S7:S8"/>
    <mergeCell ref="T7:T8"/>
    <mergeCell ref="O5:X5"/>
    <mergeCell ref="D6:D8"/>
    <mergeCell ref="E6:E8"/>
    <mergeCell ref="F6:F8"/>
    <mergeCell ref="G6:G8"/>
    <mergeCell ref="H6:H8"/>
    <mergeCell ref="I6:I8"/>
    <mergeCell ref="J6:J8"/>
    <mergeCell ref="K6:K8"/>
    <mergeCell ref="L6:L8"/>
    <mergeCell ref="K5:N5"/>
    <mergeCell ref="M6:M8"/>
    <mergeCell ref="N6:N8"/>
    <mergeCell ref="O6:T6"/>
    <mergeCell ref="U6:U8"/>
    <mergeCell ref="V6:V8"/>
    <mergeCell ref="A5:A8"/>
    <mergeCell ref="B5:B8"/>
    <mergeCell ref="C5:C8"/>
    <mergeCell ref="D5:G5"/>
    <mergeCell ref="H5:J5"/>
  </mergeCells>
  <pageMargins left="0.25" right="0.25" top="0.75" bottom="0.75" header="0.3" footer="0.3"/>
  <pageSetup paperSize="9" scale="40" orientation="landscape" r:id="rId1"/>
  <ignoredErrors>
    <ignoredError sqref="C9:C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BE22"/>
  <sheetViews>
    <sheetView tabSelected="1" zoomScale="70" zoomScaleNormal="70" workbookViewId="0">
      <pane xSplit="1" ySplit="8" topLeftCell="N9" activePane="bottomRight" state="frozen"/>
      <selection pane="topRight" activeCell="B1" sqref="B1"/>
      <selection pane="bottomLeft" activeCell="A6" sqref="A6"/>
      <selection pane="bottomRight" activeCell="S19" sqref="S19"/>
    </sheetView>
  </sheetViews>
  <sheetFormatPr defaultColWidth="8.8984375" defaultRowHeight="24.6" x14ac:dyDescent="0.7"/>
  <cols>
    <col min="1" max="1" width="24.8984375" style="1" customWidth="1"/>
    <col min="2" max="2" width="11.69921875" style="1" customWidth="1"/>
    <col min="3" max="3" width="12.09765625" style="16" customWidth="1"/>
    <col min="4" max="4" width="16.09765625" style="1" bestFit="1" customWidth="1"/>
    <col min="5" max="5" width="11.3984375" style="1" bestFit="1" customWidth="1"/>
    <col min="6" max="6" width="13.3984375" style="1" bestFit="1" customWidth="1"/>
    <col min="7" max="7" width="11.59765625" style="1" bestFit="1" customWidth="1"/>
    <col min="8" max="8" width="11.09765625" style="16" bestFit="1" customWidth="1"/>
    <col min="9" max="9" width="11.09765625" style="1" bestFit="1" customWidth="1"/>
    <col min="10" max="10" width="9.8984375" style="1" customWidth="1"/>
    <col min="11" max="11" width="11.69921875" style="1" customWidth="1"/>
    <col min="12" max="12" width="12.3984375" style="1" bestFit="1" customWidth="1"/>
    <col min="13" max="13" width="11.09765625" style="16" bestFit="1" customWidth="1"/>
    <col min="14" max="14" width="12.3984375" style="1" bestFit="1" customWidth="1"/>
    <col min="15" max="15" width="11.09765625" style="1" customWidth="1"/>
    <col min="16" max="16" width="11.59765625" style="1" customWidth="1"/>
    <col min="17" max="17" width="12.3984375" style="1" bestFit="1" customWidth="1"/>
    <col min="18" max="18" width="15.8984375" style="16" customWidth="1"/>
    <col min="19" max="19" width="15.8984375" style="1" customWidth="1"/>
    <col min="20" max="20" width="12.59765625" style="1" bestFit="1" customWidth="1"/>
    <col min="21" max="21" width="14.3984375" style="1" customWidth="1"/>
    <col min="22" max="27" width="13.09765625" style="1" customWidth="1"/>
    <col min="28" max="29" width="13.09765625" style="67" customWidth="1"/>
    <col min="30" max="57" width="8.8984375" style="67"/>
    <col min="58" max="16384" width="8.8984375" style="1"/>
  </cols>
  <sheetData>
    <row r="1" spans="1:57" x14ac:dyDescent="0.7">
      <c r="K1" s="25"/>
      <c r="U1" s="25"/>
      <c r="AA1" s="25"/>
    </row>
    <row r="2" spans="1:57" ht="27" x14ac:dyDescent="0.75">
      <c r="A2" s="59" t="s">
        <v>54</v>
      </c>
      <c r="B2" s="23"/>
      <c r="M2" s="23"/>
      <c r="S2" s="25"/>
      <c r="V2" s="28"/>
      <c r="W2" s="23"/>
    </row>
    <row r="3" spans="1:57" ht="27" x14ac:dyDescent="0.75">
      <c r="A3" s="23"/>
      <c r="B3" s="23"/>
      <c r="M3" s="23"/>
      <c r="V3" s="23"/>
      <c r="W3" s="23"/>
    </row>
    <row r="4" spans="1:57" ht="25.2" thickBot="1" x14ac:dyDescent="0.75">
      <c r="A4" s="49" t="s">
        <v>69</v>
      </c>
      <c r="B4" s="49"/>
      <c r="C4" s="50"/>
      <c r="D4" s="51"/>
      <c r="E4" s="51"/>
      <c r="F4" s="51"/>
      <c r="M4" s="24"/>
      <c r="V4" s="26"/>
      <c r="W4" s="27"/>
      <c r="X4" s="27"/>
      <c r="Y4" s="27"/>
    </row>
    <row r="5" spans="1:57" ht="25.2" thickBot="1" x14ac:dyDescent="0.75">
      <c r="A5" s="146" t="s">
        <v>1</v>
      </c>
      <c r="B5" s="146" t="s">
        <v>15</v>
      </c>
      <c r="C5" s="152" t="s">
        <v>16</v>
      </c>
      <c r="D5" s="153"/>
      <c r="E5" s="153"/>
      <c r="F5" s="153"/>
      <c r="G5" s="154"/>
      <c r="H5" s="149" t="s">
        <v>2</v>
      </c>
      <c r="I5" s="150"/>
      <c r="J5" s="150"/>
      <c r="K5" s="150"/>
      <c r="L5" s="151"/>
      <c r="M5" s="149" t="s">
        <v>2</v>
      </c>
      <c r="N5" s="150"/>
      <c r="O5" s="150"/>
      <c r="P5" s="150"/>
      <c r="Q5" s="150"/>
      <c r="R5" s="150"/>
      <c r="S5" s="150"/>
      <c r="T5" s="150"/>
      <c r="U5" s="151"/>
      <c r="V5" s="149" t="s">
        <v>2</v>
      </c>
      <c r="W5" s="150"/>
      <c r="X5" s="150"/>
      <c r="Y5" s="150"/>
      <c r="Z5" s="150"/>
      <c r="AA5" s="151"/>
      <c r="AB5" s="68"/>
      <c r="AC5" s="68"/>
    </row>
    <row r="6" spans="1:57" ht="25.2" thickBot="1" x14ac:dyDescent="0.75">
      <c r="A6" s="147"/>
      <c r="B6" s="147"/>
      <c r="C6" s="155"/>
      <c r="D6" s="156"/>
      <c r="E6" s="156"/>
      <c r="F6" s="156"/>
      <c r="G6" s="157"/>
      <c r="H6" s="160" t="s">
        <v>8</v>
      </c>
      <c r="I6" s="161"/>
      <c r="J6" s="161"/>
      <c r="K6" s="161"/>
      <c r="L6" s="162"/>
      <c r="M6" s="166" t="s">
        <v>9</v>
      </c>
      <c r="N6" s="167"/>
      <c r="O6" s="167"/>
      <c r="P6" s="167"/>
      <c r="Q6" s="168"/>
      <c r="R6" s="169" t="s">
        <v>17</v>
      </c>
      <c r="S6" s="170"/>
      <c r="T6" s="170"/>
      <c r="U6" s="170"/>
      <c r="V6" s="171"/>
      <c r="W6" s="163" t="s">
        <v>14</v>
      </c>
      <c r="X6" s="164"/>
      <c r="Y6" s="164"/>
      <c r="Z6" s="164"/>
      <c r="AA6" s="165"/>
      <c r="AB6" s="69"/>
      <c r="AC6" s="69"/>
    </row>
    <row r="7" spans="1:57" x14ac:dyDescent="0.7">
      <c r="A7" s="147"/>
      <c r="B7" s="147"/>
      <c r="C7" s="158" t="s">
        <v>3</v>
      </c>
      <c r="D7" s="146" t="s">
        <v>4</v>
      </c>
      <c r="E7" s="146" t="s">
        <v>7</v>
      </c>
      <c r="F7" s="146" t="s">
        <v>5</v>
      </c>
      <c r="G7" s="146" t="s">
        <v>6</v>
      </c>
      <c r="H7" s="4" t="s">
        <v>10</v>
      </c>
      <c r="I7" s="3" t="s">
        <v>0</v>
      </c>
      <c r="J7" s="11" t="s">
        <v>11</v>
      </c>
      <c r="K7" s="7" t="s">
        <v>12</v>
      </c>
      <c r="L7" s="9" t="s">
        <v>13</v>
      </c>
      <c r="M7" s="4" t="s">
        <v>10</v>
      </c>
      <c r="N7" s="3" t="s">
        <v>0</v>
      </c>
      <c r="O7" s="11" t="s">
        <v>11</v>
      </c>
      <c r="P7" s="7" t="s">
        <v>12</v>
      </c>
      <c r="Q7" s="9" t="s">
        <v>13</v>
      </c>
      <c r="R7" s="4" t="s">
        <v>10</v>
      </c>
      <c r="S7" s="3" t="s">
        <v>0</v>
      </c>
      <c r="T7" s="11" t="s">
        <v>11</v>
      </c>
      <c r="U7" s="7" t="s">
        <v>12</v>
      </c>
      <c r="V7" s="9" t="s">
        <v>13</v>
      </c>
      <c r="W7" s="4" t="s">
        <v>10</v>
      </c>
      <c r="X7" s="3" t="s">
        <v>0</v>
      </c>
      <c r="Y7" s="11" t="s">
        <v>11</v>
      </c>
      <c r="Z7" s="7" t="s">
        <v>12</v>
      </c>
      <c r="AA7" s="9" t="s">
        <v>13</v>
      </c>
      <c r="AB7" s="69"/>
      <c r="AC7" s="69"/>
    </row>
    <row r="8" spans="1:57" ht="15" customHeight="1" thickBot="1" x14ac:dyDescent="0.75">
      <c r="A8" s="148"/>
      <c r="B8" s="148"/>
      <c r="C8" s="159"/>
      <c r="D8" s="148"/>
      <c r="E8" s="148"/>
      <c r="F8" s="148"/>
      <c r="G8" s="148"/>
      <c r="H8" s="5"/>
      <c r="I8" s="6"/>
      <c r="J8" s="12"/>
      <c r="K8" s="8"/>
      <c r="L8" s="10"/>
      <c r="M8" s="5"/>
      <c r="N8" s="6"/>
      <c r="O8" s="12"/>
      <c r="P8" s="8"/>
      <c r="Q8" s="10"/>
      <c r="R8" s="5"/>
      <c r="S8" s="6"/>
      <c r="T8" s="12"/>
      <c r="U8" s="8"/>
      <c r="V8" s="10"/>
      <c r="W8" s="5"/>
      <c r="X8" s="6"/>
      <c r="Y8" s="12"/>
      <c r="Z8" s="8"/>
      <c r="AA8" s="10"/>
      <c r="AB8" s="69"/>
      <c r="AC8" s="69"/>
    </row>
    <row r="9" spans="1:57" s="56" customFormat="1" x14ac:dyDescent="0.7">
      <c r="A9" s="64" t="s">
        <v>56</v>
      </c>
      <c r="B9" s="55">
        <v>2566</v>
      </c>
      <c r="C9" s="90">
        <f>SUM(D9:G9)</f>
        <v>241796</v>
      </c>
      <c r="D9" s="106">
        <v>154245</v>
      </c>
      <c r="E9" s="106">
        <v>29581</v>
      </c>
      <c r="F9" s="106">
        <v>43590</v>
      </c>
      <c r="G9" s="107">
        <v>14380</v>
      </c>
      <c r="H9" s="92">
        <f>SUM(I9:L9)</f>
        <v>20035</v>
      </c>
      <c r="I9" s="108">
        <v>15990</v>
      </c>
      <c r="J9" s="106">
        <v>1249</v>
      </c>
      <c r="K9" s="106">
        <v>1854</v>
      </c>
      <c r="L9" s="106">
        <v>942</v>
      </c>
      <c r="M9" s="92">
        <f>SUM(N9:Q9)</f>
        <v>79973</v>
      </c>
      <c r="N9" s="106">
        <v>63070</v>
      </c>
      <c r="O9" s="106">
        <v>4521</v>
      </c>
      <c r="P9" s="106">
        <v>7584</v>
      </c>
      <c r="Q9" s="106">
        <v>4798</v>
      </c>
      <c r="R9" s="93">
        <f>SUM(S9:V9)</f>
        <v>28817.4529</v>
      </c>
      <c r="S9" s="109">
        <v>22113.724200000001</v>
      </c>
      <c r="T9" s="110">
        <v>1662.634</v>
      </c>
      <c r="U9" s="110">
        <v>2765.4888000000001</v>
      </c>
      <c r="V9" s="110">
        <v>2275.6059</v>
      </c>
      <c r="W9" s="95">
        <f>R9/H9</f>
        <v>1.4383555228350386</v>
      </c>
      <c r="X9" s="95">
        <f t="shared" ref="X9:AA14" si="0">S9/I9</f>
        <v>1.3829721200750469</v>
      </c>
      <c r="Y9" s="95">
        <f t="shared" si="0"/>
        <v>1.3311721377101682</v>
      </c>
      <c r="Z9" s="95">
        <f t="shared" si="0"/>
        <v>1.4916336569579289</v>
      </c>
      <c r="AA9" s="95">
        <f t="shared" si="0"/>
        <v>2.4157175159235669</v>
      </c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</row>
    <row r="10" spans="1:57" s="56" customFormat="1" x14ac:dyDescent="0.7">
      <c r="A10" s="65" t="s">
        <v>61</v>
      </c>
      <c r="B10" s="55">
        <v>2566</v>
      </c>
      <c r="C10" s="90">
        <f t="shared" ref="C10:C14" si="1">SUM(D10:G10)</f>
        <v>106361</v>
      </c>
      <c r="D10" s="91">
        <v>79020</v>
      </c>
      <c r="E10" s="91">
        <v>9933</v>
      </c>
      <c r="F10" s="91">
        <v>13226</v>
      </c>
      <c r="G10" s="91">
        <v>4182</v>
      </c>
      <c r="H10" s="92">
        <f t="shared" ref="H10:H14" si="2">SUM(I10:L10)</f>
        <v>3992</v>
      </c>
      <c r="I10" s="91">
        <v>3442</v>
      </c>
      <c r="J10" s="91">
        <v>129</v>
      </c>
      <c r="K10" s="91">
        <v>259</v>
      </c>
      <c r="L10" s="91">
        <v>162</v>
      </c>
      <c r="M10" s="92">
        <f t="shared" ref="M10:M14" si="3">SUM(N10:Q10)</f>
        <v>13271</v>
      </c>
      <c r="N10" s="91">
        <v>11503</v>
      </c>
      <c r="O10" s="91">
        <v>398</v>
      </c>
      <c r="P10" s="91">
        <v>981</v>
      </c>
      <c r="Q10" s="91">
        <v>389</v>
      </c>
      <c r="R10" s="93">
        <f t="shared" ref="R10:R14" si="4">SUM(S10:V10)</f>
        <v>3228.1303999999996</v>
      </c>
      <c r="S10" s="94">
        <v>2800.8856000000001</v>
      </c>
      <c r="T10" s="94">
        <v>97.296000000000006</v>
      </c>
      <c r="U10" s="94">
        <v>227.2234</v>
      </c>
      <c r="V10" s="94">
        <v>102.72539999999999</v>
      </c>
      <c r="W10" s="95">
        <f t="shared" ref="W10:W14" si="5">R10/H10</f>
        <v>0.80864989979959911</v>
      </c>
      <c r="X10" s="95">
        <f t="shared" si="0"/>
        <v>0.81373782684485763</v>
      </c>
      <c r="Y10" s="95">
        <f t="shared" si="0"/>
        <v>0.75423255813953494</v>
      </c>
      <c r="Z10" s="95">
        <f t="shared" si="0"/>
        <v>0.87731042471042475</v>
      </c>
      <c r="AA10" s="95">
        <f t="shared" si="0"/>
        <v>0.63410740740740734</v>
      </c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</row>
    <row r="11" spans="1:57" s="56" customFormat="1" x14ac:dyDescent="0.7">
      <c r="A11" s="66" t="s">
        <v>60</v>
      </c>
      <c r="B11" s="55">
        <v>2566</v>
      </c>
      <c r="C11" s="90">
        <f t="shared" si="1"/>
        <v>74322</v>
      </c>
      <c r="D11" s="106">
        <v>55700</v>
      </c>
      <c r="E11" s="106">
        <v>3995</v>
      </c>
      <c r="F11" s="106">
        <v>7452</v>
      </c>
      <c r="G11" s="107">
        <v>7175</v>
      </c>
      <c r="H11" s="92">
        <f t="shared" si="2"/>
        <v>2443</v>
      </c>
      <c r="I11" s="108">
        <v>2089</v>
      </c>
      <c r="J11" s="106">
        <v>124</v>
      </c>
      <c r="K11" s="106">
        <v>150</v>
      </c>
      <c r="L11" s="106">
        <v>80</v>
      </c>
      <c r="M11" s="92">
        <f t="shared" si="3"/>
        <v>9021</v>
      </c>
      <c r="N11" s="106">
        <v>7794</v>
      </c>
      <c r="O11" s="106">
        <v>376</v>
      </c>
      <c r="P11" s="106">
        <v>640</v>
      </c>
      <c r="Q11" s="106">
        <v>211</v>
      </c>
      <c r="R11" s="93">
        <f t="shared" si="4"/>
        <v>1787.8633000000002</v>
      </c>
      <c r="S11" s="109">
        <v>1537.1808000000001</v>
      </c>
      <c r="T11" s="110">
        <v>81.337500000000006</v>
      </c>
      <c r="U11" s="110">
        <v>147.934</v>
      </c>
      <c r="V11" s="110">
        <v>21.411000000000001</v>
      </c>
      <c r="W11" s="95">
        <f t="shared" si="5"/>
        <v>0.73183106835857559</v>
      </c>
      <c r="X11" s="95">
        <f t="shared" si="0"/>
        <v>0.73584528482527534</v>
      </c>
      <c r="Y11" s="95">
        <f t="shared" si="0"/>
        <v>0.65594758064516134</v>
      </c>
      <c r="Z11" s="95">
        <f t="shared" si="0"/>
        <v>0.9862266666666667</v>
      </c>
      <c r="AA11" s="95">
        <f t="shared" si="0"/>
        <v>0.26763750000000003</v>
      </c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</row>
    <row r="12" spans="1:57" s="56" customFormat="1" x14ac:dyDescent="0.7">
      <c r="A12" s="65" t="s">
        <v>51</v>
      </c>
      <c r="B12" s="55">
        <v>2566</v>
      </c>
      <c r="C12" s="61">
        <f t="shared" si="1"/>
        <v>116217</v>
      </c>
      <c r="D12" s="81">
        <v>90711</v>
      </c>
      <c r="E12" s="81">
        <v>4868</v>
      </c>
      <c r="F12" s="81">
        <v>10552</v>
      </c>
      <c r="G12" s="81">
        <v>10086</v>
      </c>
      <c r="H12" s="62">
        <f t="shared" si="2"/>
        <v>6016</v>
      </c>
      <c r="I12" s="81">
        <v>5150</v>
      </c>
      <c r="J12" s="81">
        <v>190</v>
      </c>
      <c r="K12" s="81">
        <v>353</v>
      </c>
      <c r="L12" s="81">
        <v>323</v>
      </c>
      <c r="M12" s="62">
        <f t="shared" si="3"/>
        <v>22091</v>
      </c>
      <c r="N12" s="83">
        <v>19288</v>
      </c>
      <c r="O12" s="83">
        <v>634</v>
      </c>
      <c r="P12" s="83">
        <v>1304</v>
      </c>
      <c r="Q12" s="83">
        <v>865</v>
      </c>
      <c r="R12" s="63">
        <f t="shared" si="4"/>
        <v>4817.7175000000007</v>
      </c>
      <c r="S12" s="84">
        <v>4143.0119000000004</v>
      </c>
      <c r="T12" s="84">
        <v>153.95269999999999</v>
      </c>
      <c r="U12" s="84">
        <v>297.4975</v>
      </c>
      <c r="V12" s="84">
        <v>223.25540000000001</v>
      </c>
      <c r="W12" s="60">
        <f t="shared" si="5"/>
        <v>0.80081740359042564</v>
      </c>
      <c r="X12" s="60">
        <f t="shared" si="0"/>
        <v>0.80446833009708751</v>
      </c>
      <c r="Y12" s="60">
        <f t="shared" si="0"/>
        <v>0.81027736842105258</v>
      </c>
      <c r="Z12" s="60">
        <f t="shared" si="0"/>
        <v>0.84276912181303121</v>
      </c>
      <c r="AA12" s="60">
        <f t="shared" si="0"/>
        <v>0.69119318885448922</v>
      </c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</row>
    <row r="13" spans="1:57" s="25" customFormat="1" x14ac:dyDescent="0.7">
      <c r="A13" s="73" t="s">
        <v>63</v>
      </c>
      <c r="B13" s="55">
        <v>2566</v>
      </c>
      <c r="C13" s="90">
        <f t="shared" si="1"/>
        <v>72430</v>
      </c>
      <c r="D13" s="106">
        <f>19496+20486+23496</f>
        <v>63478</v>
      </c>
      <c r="E13" s="106">
        <f>950+883+787</f>
        <v>2620</v>
      </c>
      <c r="F13" s="106">
        <f>1657+1615+1685</f>
        <v>4957</v>
      </c>
      <c r="G13" s="107">
        <f>476+461+438</f>
        <v>1375</v>
      </c>
      <c r="H13" s="92">
        <f t="shared" si="2"/>
        <v>2589</v>
      </c>
      <c r="I13" s="108">
        <f>716+879+735</f>
        <v>2330</v>
      </c>
      <c r="J13" s="106">
        <f>25+24+25</f>
        <v>74</v>
      </c>
      <c r="K13" s="106">
        <f>42+53+48</f>
        <v>143</v>
      </c>
      <c r="L13" s="106">
        <f>14+12+16</f>
        <v>42</v>
      </c>
      <c r="M13" s="92">
        <f t="shared" si="3"/>
        <v>8225</v>
      </c>
      <c r="N13" s="106">
        <f>2373+2753+2342</f>
        <v>7468</v>
      </c>
      <c r="O13" s="106">
        <f>61+50+74</f>
        <v>185</v>
      </c>
      <c r="P13" s="106">
        <f>138+158+168</f>
        <v>464</v>
      </c>
      <c r="Q13" s="106">
        <f>30+27+51</f>
        <v>108</v>
      </c>
      <c r="R13" s="93">
        <f t="shared" si="4"/>
        <v>1599.1380999999999</v>
      </c>
      <c r="S13" s="109">
        <f>441.353+524.7279+459.1406</f>
        <v>1425.2214999999999</v>
      </c>
      <c r="T13" s="110">
        <f>14.5995+11.3892+16.3476</f>
        <v>42.336300000000001</v>
      </c>
      <c r="U13" s="110">
        <f>30.0981+36.0456+35.5464</f>
        <v>101.6901</v>
      </c>
      <c r="V13" s="110">
        <f>6.82490000000001+11.7067+11.3586</f>
        <v>29.890200000000011</v>
      </c>
      <c r="W13" s="95">
        <f t="shared" si="5"/>
        <v>0.61766631904210112</v>
      </c>
      <c r="X13" s="95">
        <f t="shared" si="0"/>
        <v>0.61168304721030042</v>
      </c>
      <c r="Y13" s="95">
        <f t="shared" si="0"/>
        <v>0.57211216216216221</v>
      </c>
      <c r="Z13" s="95">
        <f t="shared" si="0"/>
        <v>0.71111958041958045</v>
      </c>
      <c r="AA13" s="95">
        <f t="shared" si="0"/>
        <v>0.71167142857142884</v>
      </c>
    </row>
    <row r="14" spans="1:57" s="57" customFormat="1" x14ac:dyDescent="0.7">
      <c r="A14" s="47" t="s">
        <v>65</v>
      </c>
      <c r="B14" s="55">
        <v>2566</v>
      </c>
      <c r="C14" s="90">
        <f t="shared" si="1"/>
        <v>56834</v>
      </c>
      <c r="D14" s="101">
        <v>45095</v>
      </c>
      <c r="E14" s="101">
        <v>2631</v>
      </c>
      <c r="F14" s="101">
        <v>5735</v>
      </c>
      <c r="G14" s="101">
        <v>3373</v>
      </c>
      <c r="H14" s="92">
        <f t="shared" si="2"/>
        <v>1854</v>
      </c>
      <c r="I14" s="102">
        <v>1571</v>
      </c>
      <c r="J14" s="103">
        <v>47</v>
      </c>
      <c r="K14" s="103">
        <v>142</v>
      </c>
      <c r="L14" s="103">
        <v>94</v>
      </c>
      <c r="M14" s="92">
        <f t="shared" si="3"/>
        <v>6369</v>
      </c>
      <c r="N14" s="103">
        <v>5374</v>
      </c>
      <c r="O14" s="103">
        <v>185</v>
      </c>
      <c r="P14" s="103">
        <v>705</v>
      </c>
      <c r="Q14" s="101">
        <v>105</v>
      </c>
      <c r="R14" s="93">
        <f t="shared" si="4"/>
        <v>1609.1206999999999</v>
      </c>
      <c r="S14" s="104">
        <v>1415.2318</v>
      </c>
      <c r="T14" s="104">
        <v>49.450200000000002</v>
      </c>
      <c r="U14" s="104">
        <v>126.76260000000001</v>
      </c>
      <c r="V14" s="104">
        <v>17.676100000000002</v>
      </c>
      <c r="W14" s="95">
        <f t="shared" si="5"/>
        <v>0.8679183926645091</v>
      </c>
      <c r="X14" s="95">
        <f t="shared" si="0"/>
        <v>0.90084774029280712</v>
      </c>
      <c r="Y14" s="95">
        <f t="shared" si="0"/>
        <v>1.052131914893617</v>
      </c>
      <c r="Z14" s="95">
        <f t="shared" si="0"/>
        <v>0.89269436619718312</v>
      </c>
      <c r="AA14" s="95">
        <f t="shared" si="0"/>
        <v>0.18804361702127662</v>
      </c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</row>
    <row r="15" spans="1:57" x14ac:dyDescent="0.7">
      <c r="A15" s="16"/>
      <c r="B15" s="2"/>
      <c r="C15" s="20" t="s">
        <v>18</v>
      </c>
      <c r="D15" s="14"/>
      <c r="E15" s="14"/>
      <c r="F15" s="14"/>
      <c r="G15" s="14"/>
      <c r="H15" s="17"/>
      <c r="I15" s="14"/>
      <c r="J15" s="14"/>
      <c r="K15" s="14"/>
      <c r="L15" s="14"/>
      <c r="M15" s="20" t="s">
        <v>18</v>
      </c>
      <c r="N15" s="15"/>
      <c r="O15" s="15"/>
      <c r="P15" s="15"/>
      <c r="Q15" s="15"/>
      <c r="R15" s="18"/>
      <c r="S15" s="13"/>
      <c r="T15" s="13"/>
      <c r="U15" s="13"/>
      <c r="V15" s="20" t="s">
        <v>18</v>
      </c>
    </row>
    <row r="16" spans="1:57" x14ac:dyDescent="0.7">
      <c r="A16" s="16"/>
      <c r="B16" s="2"/>
      <c r="C16" s="19" t="s">
        <v>19</v>
      </c>
      <c r="D16" s="21"/>
      <c r="E16" s="21"/>
      <c r="F16" s="21"/>
      <c r="G16" s="21"/>
      <c r="H16" s="22"/>
      <c r="I16" s="21"/>
      <c r="J16" s="21"/>
      <c r="K16" s="21"/>
      <c r="L16" s="21"/>
      <c r="M16" s="19" t="s">
        <v>19</v>
      </c>
      <c r="S16" s="21"/>
      <c r="T16" s="21"/>
      <c r="U16" s="21"/>
      <c r="V16" s="19" t="s">
        <v>19</v>
      </c>
    </row>
    <row r="17" spans="1:57" x14ac:dyDescent="0.7">
      <c r="A17" s="16"/>
      <c r="B17" s="2"/>
      <c r="C17" s="16" t="s">
        <v>20</v>
      </c>
      <c r="M17" s="16" t="s">
        <v>20</v>
      </c>
      <c r="V17" s="16" t="s">
        <v>20</v>
      </c>
    </row>
    <row r="18" spans="1:57" s="16" customFormat="1" x14ac:dyDescent="0.7">
      <c r="A18" s="24"/>
      <c r="C18" s="24" t="s">
        <v>21</v>
      </c>
      <c r="M18" s="24" t="s">
        <v>21</v>
      </c>
      <c r="V18" s="24" t="s">
        <v>21</v>
      </c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</row>
    <row r="19" spans="1:57" x14ac:dyDescent="0.7">
      <c r="A19" s="2"/>
    </row>
    <row r="20" spans="1:57" x14ac:dyDescent="0.7">
      <c r="A20" s="2"/>
    </row>
    <row r="21" spans="1:57" x14ac:dyDescent="0.7">
      <c r="A21" s="2"/>
    </row>
    <row r="22" spans="1:57" x14ac:dyDescent="0.7">
      <c r="J22" s="25" t="s">
        <v>67</v>
      </c>
    </row>
  </sheetData>
  <mergeCells count="15">
    <mergeCell ref="A5:A8"/>
    <mergeCell ref="B5:B8"/>
    <mergeCell ref="H5:L5"/>
    <mergeCell ref="M5:U5"/>
    <mergeCell ref="V5:AA5"/>
    <mergeCell ref="C5:G6"/>
    <mergeCell ref="C7:C8"/>
    <mergeCell ref="D7:D8"/>
    <mergeCell ref="E7:E8"/>
    <mergeCell ref="H6:L6"/>
    <mergeCell ref="F7:F8"/>
    <mergeCell ref="G7:G8"/>
    <mergeCell ref="W6:AA6"/>
    <mergeCell ref="M6:Q6"/>
    <mergeCell ref="R6:V6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35" orientation="landscape" r:id="rId1"/>
  <headerFooter>
    <oddFooter>&amp;A&amp;Rหน้าที่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1.ข้อมูลทั่วไป</vt:lpstr>
      <vt:lpstr>2.ข้อมูลการให้บริการ</vt:lpstr>
      <vt:lpstr>'2.ข้อมูลการให้บริการ'!Print_Titles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Ultimate</dc:creator>
  <cp:lastModifiedBy>r8way 01</cp:lastModifiedBy>
  <cp:lastPrinted>2023-08-15T09:16:49Z</cp:lastPrinted>
  <dcterms:created xsi:type="dcterms:W3CDTF">2012-12-20T13:33:16Z</dcterms:created>
  <dcterms:modified xsi:type="dcterms:W3CDTF">2023-09-14T09:14:36Z</dcterms:modified>
</cp:coreProperties>
</file>