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ภารกิจ Unit Cost\สิงหาคม 2566\"/>
    </mc:Choice>
  </mc:AlternateContent>
  <xr:revisionPtr revIDLastSave="0" documentId="13_ncr:1_{333E5297-FE60-4AAE-BAFE-DAA2D301623D}" xr6:coauthVersionLast="47" xr6:coauthVersionMax="47" xr10:uidLastSave="{00000000-0000-0000-0000-000000000000}"/>
  <bookViews>
    <workbookView xWindow="-108" yWindow="-108" windowWidth="23256" windowHeight="12456" tabRatio="912" activeTab="2" xr2:uid="{00000000-000D-0000-FFFF-FFFF00000000}"/>
  </bookViews>
  <sheets>
    <sheet name="ค่ากลางกลุ่ม UnitCost, HGR" sheetId="63" r:id="rId1"/>
    <sheet name="สรุปUnit Cost และ HGR" sheetId="61" r:id="rId2"/>
    <sheet name="สรุปUnit Cost จังหวัด" sheetId="65" r:id="rId3"/>
    <sheet name="รายประเทศ" sheetId="118" state="hidden" r:id="rId4"/>
    <sheet name="สิงหาคม2566" sheetId="119" r:id="rId5"/>
  </sheets>
  <externalReferences>
    <externalReference r:id="rId6"/>
  </externalReferences>
  <definedNames>
    <definedName name="_xlnm._FilterDatabase" localSheetId="1" hidden="1">'สรุปUnit Cost และ HGR'!$A$4:$U$102</definedName>
    <definedName name="data">'[1]งบทดลอง รพ.'!$A$2:$CL$438</definedName>
    <definedName name="data1">#REF!</definedName>
    <definedName name="NEW">#REF!</definedName>
    <definedName name="_xlnm.Print_Titles" localSheetId="1">'สรุปUnit Cost และ HGR'!$1:$4</definedName>
    <definedName name="tes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5" l="1"/>
  <c r="I15" i="119"/>
  <c r="C15" i="119"/>
  <c r="F11" i="119"/>
  <c r="F9" i="119"/>
  <c r="H9" i="119" s="1"/>
  <c r="E9" i="119" s="1"/>
  <c r="H11" i="119" l="1"/>
  <c r="G11" i="119" s="1"/>
  <c r="G9" i="119"/>
  <c r="F10" i="119"/>
  <c r="F8" i="119"/>
  <c r="H15" i="118"/>
  <c r="G15" i="118" s="1"/>
  <c r="H17" i="118"/>
  <c r="G17" i="118" s="1"/>
  <c r="F14" i="118"/>
  <c r="H14" i="118" s="1"/>
  <c r="G14" i="118" s="1"/>
  <c r="F15" i="118"/>
  <c r="F16" i="118"/>
  <c r="H16" i="118" s="1"/>
  <c r="G16" i="118" s="1"/>
  <c r="F17" i="118"/>
  <c r="F18" i="118"/>
  <c r="H18" i="118" s="1"/>
  <c r="G18" i="118" s="1"/>
  <c r="F19" i="118"/>
  <c r="H19" i="118" s="1"/>
  <c r="F9" i="118"/>
  <c r="H9" i="118" s="1"/>
  <c r="F10" i="118"/>
  <c r="H10" i="118" s="1"/>
  <c r="F11" i="118"/>
  <c r="H11" i="118" s="1"/>
  <c r="F12" i="118"/>
  <c r="H12" i="118" s="1"/>
  <c r="F13" i="118"/>
  <c r="H13" i="118" s="1"/>
  <c r="D20" i="118"/>
  <c r="C20" i="118"/>
  <c r="E20" i="118" s="1"/>
  <c r="E9" i="118"/>
  <c r="E10" i="118"/>
  <c r="E11" i="118"/>
  <c r="E12" i="118"/>
  <c r="E13" i="118"/>
  <c r="E14" i="118"/>
  <c r="E15" i="118"/>
  <c r="E16" i="118"/>
  <c r="E17" i="118"/>
  <c r="E18" i="118"/>
  <c r="E19" i="118"/>
  <c r="F8" i="118"/>
  <c r="F20" i="118" s="1"/>
  <c r="H20" i="118" s="1"/>
  <c r="E8" i="118"/>
  <c r="I20" i="118"/>
  <c r="E11" i="119" l="1"/>
  <c r="H10" i="119"/>
  <c r="E10" i="119" s="1"/>
  <c r="H8" i="119"/>
  <c r="E8" i="119" s="1"/>
  <c r="G11" i="118"/>
  <c r="G9" i="118"/>
  <c r="G12" i="118"/>
  <c r="G13" i="118"/>
  <c r="N57" i="61"/>
  <c r="S57" i="61" s="1"/>
  <c r="R57" i="61"/>
  <c r="G10" i="119" l="1"/>
  <c r="G8" i="119"/>
  <c r="G19" i="118"/>
  <c r="G10" i="118"/>
  <c r="H8" i="118"/>
  <c r="T57" i="61"/>
  <c r="N25" i="61"/>
  <c r="S25" i="61" s="1"/>
  <c r="R25" i="61"/>
  <c r="T25" i="61" s="1"/>
  <c r="G8" i="118" l="1"/>
  <c r="U25" i="61"/>
  <c r="N5" i="61"/>
  <c r="S5" i="61" s="1"/>
  <c r="R5" i="61"/>
  <c r="G20" i="118" l="1"/>
  <c r="R33" i="61" l="1"/>
  <c r="C15" i="65" l="1"/>
  <c r="I15" i="65"/>
  <c r="N6" i="61"/>
  <c r="R6" i="61"/>
  <c r="N7" i="61"/>
  <c r="R7" i="61"/>
  <c r="N8" i="61"/>
  <c r="R8" i="61"/>
  <c r="N9" i="61"/>
  <c r="R9" i="61"/>
  <c r="N10" i="61"/>
  <c r="R10" i="61"/>
  <c r="N11" i="61"/>
  <c r="R11" i="61"/>
  <c r="N12" i="61"/>
  <c r="R12" i="61"/>
  <c r="N13" i="61"/>
  <c r="R13" i="61"/>
  <c r="N14" i="61"/>
  <c r="R14" i="61"/>
  <c r="N15" i="61"/>
  <c r="R15" i="61"/>
  <c r="N16" i="61"/>
  <c r="R16" i="61"/>
  <c r="N17" i="61"/>
  <c r="R17" i="61"/>
  <c r="N18" i="61"/>
  <c r="R18" i="61"/>
  <c r="N19" i="61"/>
  <c r="R19" i="61"/>
  <c r="N20" i="61"/>
  <c r="R20" i="61"/>
  <c r="N21" i="61"/>
  <c r="R21" i="61"/>
  <c r="N22" i="61"/>
  <c r="R22" i="61"/>
  <c r="N23" i="61"/>
  <c r="R23" i="61"/>
  <c r="N24" i="61"/>
  <c r="R24" i="61"/>
  <c r="N26" i="61"/>
  <c r="R26" i="61"/>
  <c r="N27" i="61"/>
  <c r="R27" i="61"/>
  <c r="N28" i="61"/>
  <c r="R28" i="61"/>
  <c r="N29" i="61"/>
  <c r="R29" i="61"/>
  <c r="N30" i="61"/>
  <c r="R30" i="61"/>
  <c r="N31" i="61"/>
  <c r="R31" i="61"/>
  <c r="N32" i="61"/>
  <c r="R32" i="61"/>
  <c r="N33" i="61"/>
  <c r="N34" i="61"/>
  <c r="R34" i="61"/>
  <c r="N35" i="61"/>
  <c r="R35" i="61"/>
  <c r="N36" i="61"/>
  <c r="R36" i="61"/>
  <c r="N37" i="61"/>
  <c r="R37" i="61"/>
  <c r="N38" i="61"/>
  <c r="R38" i="61"/>
  <c r="N39" i="61"/>
  <c r="R39" i="61"/>
  <c r="N40" i="61"/>
  <c r="R40" i="61"/>
  <c r="N41" i="61"/>
  <c r="R41" i="61"/>
  <c r="N42" i="61"/>
  <c r="R42" i="61"/>
  <c r="N43" i="61"/>
  <c r="R43" i="61"/>
  <c r="N44" i="61"/>
  <c r="R44" i="61"/>
  <c r="N45" i="61"/>
  <c r="R45" i="61"/>
  <c r="N46" i="61"/>
  <c r="R46" i="61"/>
  <c r="N47" i="61"/>
  <c r="R47" i="61"/>
  <c r="N48" i="61"/>
  <c r="R48" i="61"/>
  <c r="N49" i="61"/>
  <c r="R49" i="61"/>
  <c r="N50" i="61"/>
  <c r="R50" i="61"/>
  <c r="N51" i="61"/>
  <c r="R51" i="61"/>
  <c r="N52" i="61"/>
  <c r="R52" i="61"/>
  <c r="N53" i="61"/>
  <c r="R53" i="61"/>
  <c r="N54" i="61"/>
  <c r="R54" i="61"/>
  <c r="N55" i="61"/>
  <c r="R55" i="61"/>
  <c r="N56" i="61"/>
  <c r="R56" i="61"/>
  <c r="N58" i="61"/>
  <c r="R58" i="61"/>
  <c r="N59" i="61"/>
  <c r="R59" i="61"/>
  <c r="N60" i="61"/>
  <c r="R60" i="61"/>
  <c r="N61" i="61"/>
  <c r="R61" i="61"/>
  <c r="N62" i="61"/>
  <c r="R62" i="61"/>
  <c r="N63" i="61"/>
  <c r="R63" i="61"/>
  <c r="N64" i="61"/>
  <c r="R64" i="61"/>
  <c r="N65" i="61"/>
  <c r="R65" i="61"/>
  <c r="N66" i="61"/>
  <c r="R66" i="61"/>
  <c r="N67" i="61"/>
  <c r="R67" i="61"/>
  <c r="N68" i="61"/>
  <c r="R68" i="61"/>
  <c r="N69" i="61"/>
  <c r="R69" i="61"/>
  <c r="N70" i="61"/>
  <c r="R70" i="61"/>
  <c r="N71" i="61"/>
  <c r="R71" i="61"/>
  <c r="N72" i="61"/>
  <c r="R72" i="61"/>
  <c r="N73" i="61"/>
  <c r="R73" i="61"/>
  <c r="N74" i="61"/>
  <c r="R74" i="61"/>
  <c r="N75" i="61"/>
  <c r="R75" i="61"/>
  <c r="N76" i="61"/>
  <c r="R76" i="61"/>
  <c r="N77" i="61"/>
  <c r="R77" i="61"/>
  <c r="N78" i="61"/>
  <c r="R78" i="61"/>
  <c r="N79" i="61"/>
  <c r="R79" i="61"/>
  <c r="N80" i="61"/>
  <c r="R80" i="61"/>
  <c r="N81" i="61"/>
  <c r="R81" i="61"/>
  <c r="N82" i="61"/>
  <c r="R82" i="61"/>
  <c r="N83" i="61"/>
  <c r="R83" i="61"/>
  <c r="N84" i="61"/>
  <c r="R84" i="61"/>
  <c r="N85" i="61"/>
  <c r="R85" i="61"/>
  <c r="N86" i="61"/>
  <c r="R86" i="61"/>
  <c r="N87" i="61"/>
  <c r="R87" i="61"/>
  <c r="N88" i="61"/>
  <c r="R88" i="61"/>
  <c r="N89" i="61"/>
  <c r="R89" i="61"/>
  <c r="N90" i="61"/>
  <c r="R90" i="61"/>
  <c r="N91" i="61"/>
  <c r="R91" i="61"/>
  <c r="N92" i="61"/>
  <c r="R92" i="61"/>
  <c r="U5" i="61" l="1"/>
  <c r="T5" i="61"/>
  <c r="S42" i="61" l="1"/>
  <c r="U75" i="61"/>
  <c r="S75" i="61"/>
  <c r="S19" i="61"/>
  <c r="U13" i="61"/>
  <c r="S13" i="61"/>
  <c r="S14" i="61"/>
  <c r="S69" i="61"/>
  <c r="T23" i="61"/>
  <c r="S56" i="61"/>
  <c r="U56" i="61"/>
  <c r="S82" i="61"/>
  <c r="S12" i="61"/>
  <c r="T85" i="61"/>
  <c r="S87" i="61"/>
  <c r="S38" i="61"/>
  <c r="T55" i="61"/>
  <c r="U20" i="61"/>
  <c r="S20" i="61"/>
  <c r="S79" i="61"/>
  <c r="S86" i="61"/>
  <c r="S28" i="61"/>
  <c r="S10" i="61"/>
  <c r="S18" i="61"/>
  <c r="S70" i="61"/>
  <c r="S80" i="61"/>
  <c r="S68" i="61"/>
  <c r="S6" i="61"/>
  <c r="U85" i="61"/>
  <c r="S85" i="61"/>
  <c r="T47" i="61"/>
  <c r="S29" i="61"/>
  <c r="T35" i="61"/>
  <c r="S89" i="61"/>
  <c r="S46" i="61"/>
  <c r="S64" i="61"/>
  <c r="S66" i="61"/>
  <c r="U66" i="61"/>
  <c r="S88" i="61"/>
  <c r="S39" i="61"/>
  <c r="S58" i="61"/>
  <c r="U58" i="61"/>
  <c r="S76" i="61"/>
  <c r="S34" i="61"/>
  <c r="S52" i="61"/>
  <c r="S72" i="61"/>
  <c r="T13" i="61"/>
  <c r="T62" i="61"/>
  <c r="U81" i="61"/>
  <c r="S81" i="61"/>
  <c r="S31" i="61"/>
  <c r="U45" i="61"/>
  <c r="S45" i="61"/>
  <c r="S84" i="61"/>
  <c r="T15" i="61"/>
  <c r="S62" i="61"/>
  <c r="U62" i="61"/>
  <c r="S91" i="61"/>
  <c r="S83" i="61"/>
  <c r="S59" i="61"/>
  <c r="S78" i="61"/>
  <c r="S63" i="61"/>
  <c r="S30" i="61"/>
  <c r="T75" i="61"/>
  <c r="S67" i="61"/>
  <c r="T61" i="61"/>
  <c r="S55" i="61"/>
  <c r="U55" i="61"/>
  <c r="S90" i="61"/>
  <c r="T65" i="61"/>
  <c r="T40" i="61"/>
  <c r="S43" i="61"/>
  <c r="S92" i="61"/>
  <c r="U57" i="61"/>
  <c r="S8" i="61"/>
  <c r="U53" i="61"/>
  <c r="S53" i="61"/>
  <c r="S77" i="61"/>
  <c r="S73" i="61"/>
  <c r="S47" i="61"/>
  <c r="U47" i="61"/>
  <c r="U27" i="61"/>
  <c r="S27" i="61"/>
  <c r="T20" i="61"/>
  <c r="S50" i="61"/>
  <c r="U50" i="61"/>
  <c r="S71" i="61"/>
  <c r="U71" i="61"/>
  <c r="S32" i="61"/>
  <c r="S44" i="61"/>
  <c r="T71" i="61"/>
  <c r="S24" i="61"/>
  <c r="S54" i="61"/>
  <c r="S26" i="61"/>
  <c r="S60" i="61"/>
  <c r="S49" i="61"/>
  <c r="S22" i="61"/>
  <c r="S51" i="61"/>
  <c r="T81" i="61"/>
  <c r="T27" i="61"/>
  <c r="S21" i="61"/>
  <c r="U61" i="61"/>
  <c r="S61" i="61"/>
  <c r="T56" i="61"/>
  <c r="S15" i="61"/>
  <c r="U15" i="61"/>
  <c r="S40" i="61"/>
  <c r="U40" i="61"/>
  <c r="T66" i="61"/>
  <c r="T50" i="61"/>
  <c r="S9" i="61"/>
  <c r="S17" i="61"/>
  <c r="T53" i="61"/>
  <c r="T58" i="61"/>
  <c r="S41" i="61"/>
  <c r="T45" i="61"/>
  <c r="S23" i="61"/>
  <c r="U23" i="61"/>
  <c r="S16" i="61"/>
  <c r="S11" i="61"/>
  <c r="U35" i="61"/>
  <c r="S35" i="61"/>
  <c r="S36" i="61"/>
  <c r="S7" i="61"/>
  <c r="U6" i="61"/>
  <c r="U54" i="61"/>
  <c r="U72" i="61"/>
  <c r="U8" i="61"/>
  <c r="U18" i="61"/>
  <c r="U21" i="61"/>
  <c r="U67" i="61"/>
  <c r="U30" i="61"/>
  <c r="U87" i="61"/>
  <c r="U59" i="61"/>
  <c r="U90" i="61"/>
  <c r="U79" i="61"/>
  <c r="T41" i="61"/>
  <c r="U77" i="61"/>
  <c r="U92" i="61"/>
  <c r="U42" i="61"/>
  <c r="U68" i="61"/>
  <c r="U32" i="61"/>
  <c r="U19" i="61"/>
  <c r="U26" i="61"/>
  <c r="U51" i="61"/>
  <c r="U22" i="61"/>
  <c r="U80" i="61"/>
  <c r="U73" i="61"/>
  <c r="U83" i="61"/>
  <c r="S100" i="61" l="1"/>
  <c r="S96" i="61"/>
  <c r="S95" i="61"/>
  <c r="T37" i="61"/>
  <c r="T33" i="61"/>
  <c r="T16" i="61"/>
  <c r="T29" i="61"/>
  <c r="T64" i="61"/>
  <c r="T17" i="61"/>
  <c r="T79" i="61"/>
  <c r="T82" i="61"/>
  <c r="U65" i="61"/>
  <c r="S65" i="61"/>
  <c r="T44" i="61"/>
  <c r="T7" i="61"/>
  <c r="U64" i="61"/>
  <c r="T11" i="61"/>
  <c r="T51" i="61"/>
  <c r="T39" i="61"/>
  <c r="T36" i="61"/>
  <c r="T24" i="61"/>
  <c r="T14" i="61"/>
  <c r="T63" i="61"/>
  <c r="T10" i="61"/>
  <c r="T9" i="61"/>
  <c r="U11" i="61"/>
  <c r="U17" i="61"/>
  <c r="U44" i="61"/>
  <c r="U29" i="61"/>
  <c r="U10" i="61"/>
  <c r="T84" i="61"/>
  <c r="S74" i="61"/>
  <c r="U74" i="61"/>
  <c r="T26" i="61"/>
  <c r="T38" i="61"/>
  <c r="T34" i="61"/>
  <c r="U37" i="61"/>
  <c r="S37" i="61"/>
  <c r="T90" i="61"/>
  <c r="T46" i="61"/>
  <c r="T67" i="61"/>
  <c r="T52" i="61"/>
  <c r="T12" i="61"/>
  <c r="U7" i="61"/>
  <c r="U16" i="61"/>
  <c r="U84" i="61"/>
  <c r="U52" i="61"/>
  <c r="U39" i="61"/>
  <c r="U46" i="61"/>
  <c r="T73" i="61"/>
  <c r="T43" i="61"/>
  <c r="T32" i="61"/>
  <c r="T78" i="61"/>
  <c r="T69" i="61"/>
  <c r="T30" i="61"/>
  <c r="T60" i="61"/>
  <c r="T91" i="61"/>
  <c r="T72" i="61"/>
  <c r="T6" i="61"/>
  <c r="U41" i="61"/>
  <c r="U9" i="61"/>
  <c r="U43" i="61"/>
  <c r="T83" i="61"/>
  <c r="U33" i="61"/>
  <c r="S33" i="61"/>
  <c r="T49" i="61"/>
  <c r="T68" i="61"/>
  <c r="T92" i="61"/>
  <c r="T88" i="61"/>
  <c r="T89" i="61"/>
  <c r="S48" i="61"/>
  <c r="U48" i="61"/>
  <c r="T28" i="61"/>
  <c r="T76" i="61"/>
  <c r="T48" i="61"/>
  <c r="U24" i="61"/>
  <c r="U63" i="61"/>
  <c r="U34" i="61"/>
  <c r="U88" i="61"/>
  <c r="U28" i="61"/>
  <c r="U12" i="61"/>
  <c r="U69" i="61"/>
  <c r="T80" i="61"/>
  <c r="T19" i="61"/>
  <c r="T86" i="61"/>
  <c r="T70" i="61"/>
  <c r="T59" i="61"/>
  <c r="T21" i="61"/>
  <c r="T8" i="61"/>
  <c r="T54" i="61"/>
  <c r="U36" i="61"/>
  <c r="U49" i="61"/>
  <c r="U91" i="61"/>
  <c r="U89" i="61"/>
  <c r="U70" i="61"/>
  <c r="U86" i="61"/>
  <c r="U38" i="61"/>
  <c r="U82" i="61"/>
  <c r="U14" i="61"/>
  <c r="T31" i="61"/>
  <c r="T22" i="61"/>
  <c r="T74" i="61"/>
  <c r="T42" i="61"/>
  <c r="T77" i="61"/>
  <c r="T87" i="61"/>
  <c r="T18" i="61"/>
  <c r="U60" i="61"/>
  <c r="U78" i="61"/>
  <c r="U31" i="61"/>
  <c r="U76" i="61"/>
  <c r="F12" i="119" l="1"/>
  <c r="F13" i="119"/>
  <c r="H13" i="119" s="1"/>
  <c r="E13" i="119" s="1"/>
  <c r="F14" i="119"/>
  <c r="H14" i="119" s="1"/>
  <c r="E14" i="119" s="1"/>
  <c r="U97" i="61"/>
  <c r="U100" i="61"/>
  <c r="U94" i="61"/>
  <c r="U99" i="61"/>
  <c r="U101" i="61"/>
  <c r="T99" i="61"/>
  <c r="T97" i="61"/>
  <c r="S98" i="61"/>
  <c r="T94" i="61"/>
  <c r="T95" i="61"/>
  <c r="U96" i="61"/>
  <c r="T98" i="61"/>
  <c r="S94" i="61"/>
  <c r="S101" i="61"/>
  <c r="T101" i="61"/>
  <c r="T100" i="61"/>
  <c r="T96" i="61"/>
  <c r="U95" i="61"/>
  <c r="U98" i="61"/>
  <c r="S97" i="61"/>
  <c r="S99" i="61"/>
  <c r="D8" i="65"/>
  <c r="U93" i="61"/>
  <c r="D13" i="65"/>
  <c r="D14" i="65"/>
  <c r="D12" i="65"/>
  <c r="D10" i="65"/>
  <c r="D11" i="65"/>
  <c r="D9" i="65"/>
  <c r="G14" i="119" l="1"/>
  <c r="F15" i="119"/>
  <c r="G13" i="119"/>
  <c r="H12" i="119"/>
  <c r="E12" i="119" s="1"/>
  <c r="F8" i="65"/>
  <c r="F14" i="65"/>
  <c r="H14" i="65" s="1"/>
  <c r="F9" i="65"/>
  <c r="F10" i="65"/>
  <c r="F13" i="65"/>
  <c r="H13" i="65" s="1"/>
  <c r="E13" i="65" s="1"/>
  <c r="F12" i="65"/>
  <c r="H12" i="65" s="1"/>
  <c r="E12" i="65" s="1"/>
  <c r="F11" i="65"/>
  <c r="H15" i="119" l="1"/>
  <c r="G15" i="119" s="1"/>
  <c r="G12" i="119"/>
  <c r="G13" i="65"/>
  <c r="H11" i="65"/>
  <c r="E11" i="65" s="1"/>
  <c r="E14" i="65"/>
  <c r="H8" i="65"/>
  <c r="G14" i="65"/>
  <c r="H9" i="65"/>
  <c r="E9" i="65" s="1"/>
  <c r="F15" i="65"/>
  <c r="D15" i="65" s="1"/>
  <c r="H15" i="65" s="1"/>
  <c r="G15" i="65" s="1"/>
  <c r="H10" i="65"/>
  <c r="E10" i="65" s="1"/>
  <c r="G12" i="65"/>
  <c r="E15" i="119" l="1"/>
  <c r="G11" i="65"/>
  <c r="G8" i="65"/>
  <c r="G10" i="65"/>
  <c r="G9" i="65"/>
  <c r="E15" i="65"/>
</calcChain>
</file>

<file path=xl/sharedStrings.xml><?xml version="1.0" encoding="utf-8"?>
<sst xmlns="http://schemas.openxmlformats.org/spreadsheetml/2006/main" count="759" uniqueCount="268">
  <si>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</si>
  <si>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</si>
  <si>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</si>
  <si>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</si>
  <si>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</si>
  <si>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</si>
  <si>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</si>
  <si>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</si>
  <si>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</si>
  <si>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</si>
  <si>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</si>
  <si>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</si>
  <si>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</si>
  <si>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</si>
  <si>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</si>
  <si>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</si>
  <si>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</si>
  <si>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</si>
  <si>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</si>
  <si>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</si>
  <si>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</si>
  <si>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</si>
  <si>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</si>
  <si>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</si>
  <si>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</si>
  <si>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</si>
  <si>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</si>
  <si>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</si>
  <si>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</si>
  <si>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</si>
  <si>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</si>
  <si>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</si>
  <si>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</si>
  <si>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</si>
  <si>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</si>
  <si>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</si>
  <si>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</si>
  <si>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</si>
  <si>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</si>
  <si>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</si>
  <si>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</si>
  <si>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</si>
  <si>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</si>
  <si>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</si>
  <si>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</si>
  <si>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</si>
  <si>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</si>
  <si>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</si>
  <si>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</si>
  <si>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</si>
  <si>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</si>
  <si>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</si>
  <si>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</si>
  <si>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</si>
  <si>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</si>
  <si>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</si>
  <si>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</si>
  <si>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</si>
  <si>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</si>
  <si>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</si>
  <si>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</si>
  <si>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</si>
  <si>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</si>
  <si>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</si>
  <si>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</si>
  <si>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</si>
  <si>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</si>
  <si>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</si>
  <si>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</si>
  <si>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</si>
  <si>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</si>
  <si>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</si>
  <si>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</si>
  <si>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</si>
  <si>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</si>
  <si>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</si>
  <si>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</si>
  <si>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</si>
  <si>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</si>
  <si>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</si>
  <si>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</si>
  <si>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</si>
  <si>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</si>
  <si>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</si>
  <si>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</si>
  <si>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</si>
  <si>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</si>
  <si>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</si>
  <si>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</si>
  <si>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</si>
  <si>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</si>
  <si>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</si>
  <si>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</si>
  <si>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</si>
  <si>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</si>
  <si>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</si>
  <si>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</si>
  <si>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</si>
  <si>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</si>
  <si>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</si>
  <si>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</si>
  <si>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</si>
  <si>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</si>
  <si>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</si>
  <si>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</si>
  <si>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</si>
  <si>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</si>
  <si>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</si>
  <si>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</si>
  <si>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</si>
  <si>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</si>
  <si>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</si>
  <si>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</si>
  <si>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</si>
  <si>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</si>
  <si>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</si>
  <si>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</si>
  <si>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</si>
  <si>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</si>
  <si>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</si>
  <si>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</si>
  <si>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</si>
  <si>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</si>
  <si>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</si>
  <si>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</si>
  <si>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</si>
  <si>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</si>
  <si>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</si>
  <si>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</si>
  <si>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</si>
  <si>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</si>
  <si>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</si>
  <si>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</si>
  <si>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</si>
  <si>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</si>
  <si>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</si>
  <si>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</si>
  <si>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</si>
  <si>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</si>
  <si>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</si>
  <si>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</si>
  <si>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</si>
  <si>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</si>
  <si>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</si>
  <si>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</si>
  <si>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</si>
  <si>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</si>
  <si>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</si>
  <si>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</si>
  <si>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</si>
  <si>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</si>
  <si>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</si>
  <si>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</si>
  <si>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</si>
  <si>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</si>
  <si>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</si>
  <si>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</si>
  <si>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</si>
  <si>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</si>
  <si>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</si>
  <si>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</si>
  <si>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</si>
  <si>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</si>
  <si>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</si>
  <si>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</si>
  <si>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</si>
  <si>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</si>
  <si>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</si>
  <si>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</si>
  <si>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</si>
  <si>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</si>
  <si>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</si>
  <si>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</si>
  <si>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</si>
  <si>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</si>
  <si>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</si>
  <si>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</si>
  <si>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</si>
  <si>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</si>
  <si>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</si>
  <si>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</si>
  <si>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</si>
  <si>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</si>
  <si>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</si>
  <si>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</si>
  <si>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</si>
  <si>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</si>
  <si>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</si>
  <si>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</si>
  <si>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</si>
  <si>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</si>
  <si>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</si>
  <si>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</si>
  <si>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</si>
  <si>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</si>
  <si>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รวม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</si>
  <si>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</si>
  <si>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</si>
  <si>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</si>
  <si>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</si>
  <si>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</si>
  <si>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</si>
  <si>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</si>
  <si>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</si>
  <si>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</si>
  <si>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</si>
  <si>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</si>
  <si>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</si>
  <si>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</si>
  <si>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</si>
  <si>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</si>
  <si>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</si>
  <si>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</si>
  <si>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</si>
  <si>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</si>
  <si>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</si>
  <si>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</si>
  <si>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</si>
  <si>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</si>
  <si>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</si>
  <si>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</si>
  <si>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</si>
  <si>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</si>
  <si>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</si>
  <si>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</si>
  <si>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</si>
  <si>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</si>
  <si>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</si>
  <si>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</si>
  <si>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</si>
  <si>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</si>
  <si>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</si>
  <si>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</si>
  <si>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</si>
  <si>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</si>
  <si>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</si>
  <si>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</si>
  <si>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</si>
  <si>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</si>
  <si>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</si>
  <si>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</si>
  <si>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</si>
  <si>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</si>
  <si>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</si>
  <si>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</si>
  <si>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รพช.F1 P&lt;=50,000</t>
  </si>
  <si>
    <t>รพท.M1 B&gt;200</t>
  </si>
  <si>
    <t>รพช.F3 P15,000-25,000</t>
  </si>
  <si>
    <t>รพช.F3 P&gt;=25,000</t>
  </si>
  <si>
    <t>รพศ.A B&gt;1000</t>
  </si>
  <si>
    <t>รพท.M1 B&lt;=200</t>
  </si>
  <si>
    <t xml:space="preserve">ผลการประเมินต้นทุนหน่วยบริการแบบ Quick Method </t>
  </si>
  <si>
    <t>รพช.F2 P60,000-90,000</t>
  </si>
  <si>
    <t>รพศ.A B&lt;=700</t>
  </si>
  <si>
    <t>ID MOPH</t>
  </si>
  <si>
    <t>หนองบัว</t>
  </si>
  <si>
    <t>ค่ากลางกลุ่ม Unit Cost ไตรมาสที่ 3/2566  ข้อมูลจาก กองเศรษฐกิจสุขภาพ</t>
  </si>
  <si>
    <t xml:space="preserve">หมายเหตุ ค่ากลางกลุ่ม เทียบค่ากลางจาก ไตรมาสที่ 3/2566 </t>
  </si>
  <si>
    <r>
      <t xml:space="preserve">ผลการคำนวนต้นทุนผุ้ป่วยนอกต่อครั้ง และ ต้นทุนผุ้ป่วยใน ต่อ AdjRW ยอดสะสม ตั้งแต่เดือน </t>
    </r>
    <r>
      <rPr>
        <b/>
        <sz val="14"/>
        <color rgb="FFFF0000"/>
        <rFont val="TH SarabunPSK"/>
        <family val="2"/>
      </rPr>
      <t xml:space="preserve"> 2565 - ปัจจุบัน  ข้อมูล ณ .......................................................</t>
    </r>
  </si>
  <si>
    <t>เดือน กรกฎาคม  2566</t>
  </si>
  <si>
    <t>สิงหาคม 2566</t>
  </si>
  <si>
    <t>เดือน สิงหาคม  2566</t>
  </si>
  <si>
    <t>หมายเหตุ รพ.ที่ไม่ผ่าน</t>
  </si>
  <si>
    <t>รพ.ปลาปาก, รพ.ท่าอุเทน, รพ.นาทม, รพ.โพนสวรรค์</t>
  </si>
  <si>
    <t>รพ.เซกา, รพ.บึงโขงหลง</t>
  </si>
  <si>
    <t>รพ.เชียงคาน, รพ.นาแห้ว</t>
  </si>
  <si>
    <t>รพ.สังคม, รพ.โพธิ์ตาก</t>
  </si>
  <si>
    <t>รพ.สุวรรณคูหา, รพ.นาวัง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</si>
</sst>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 ;[Red]\-#,##0.00\ "/>
    <numFmt numFmtId="188" formatCode="_-* #,##0_-;\-* #,##0_-;_-* &quot;-&quot;??_-;_-@_-"/>
  </numFmts>
  <fonts count="36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</fonts>
  <fills count="4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14" applyNumberFormat="0" applyAlignment="0" applyProtection="0"/>
    <xf numFmtId="0" fontId="22" fillId="14" borderId="15" applyNumberFormat="0" applyAlignment="0" applyProtection="0"/>
    <xf numFmtId="0" fontId="23" fillId="14" borderId="14" applyNumberFormat="0" applyAlignment="0" applyProtection="0"/>
    <xf numFmtId="0" fontId="24" fillId="0" borderId="16" applyNumberFormat="0" applyFill="0" applyAlignment="0" applyProtection="0"/>
    <xf numFmtId="0" fontId="25" fillId="15" borderId="17" applyNumberFormat="0" applyAlignment="0" applyProtection="0"/>
    <xf numFmtId="0" fontId="26" fillId="0" borderId="0" applyNumberFormat="0" applyFill="0" applyBorder="0" applyAlignment="0" applyProtection="0"/>
    <xf numFmtId="0" fontId="3" fillId="16" borderId="18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9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9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</cellStyleXfs>
  <cellXfs count="114">
    <xf numFmtId="0" fontId="0" fillId="0" borderId="0" xfId="0"/>
    <xf numFmtId="0" fontId="6" fillId="0" borderId="0" xfId="0" applyFont="1"/>
    <xf numFmtId="0" fontId="8" fillId="0" borderId="0" xfId="0" applyFont="1"/>
    <xf numFmtId="0" fontId="6" fillId="0" borderId="1" xfId="0" applyFont="1" applyBorder="1"/>
    <xf numFmtId="0" fontId="6" fillId="0" borderId="1" xfId="8" applyFont="1" applyBorder="1" applyAlignment="1">
      <alignment horizontal="center"/>
    </xf>
    <xf numFmtId="0" fontId="6" fillId="0" borderId="1" xfId="8" applyFont="1" applyBorder="1"/>
    <xf numFmtId="0" fontId="6" fillId="7" borderId="1" xfId="8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0" fillId="0" borderId="0" xfId="0" applyFont="1"/>
    <xf numFmtId="43" fontId="6" fillId="0" borderId="1" xfId="7" applyFont="1" applyBorder="1"/>
    <xf numFmtId="0" fontId="1" fillId="0" borderId="1" xfId="0" applyFont="1" applyBorder="1"/>
    <xf numFmtId="0" fontId="13" fillId="0" borderId="0" xfId="0" applyFont="1"/>
    <xf numFmtId="0" fontId="6" fillId="4" borderId="1" xfId="8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1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3" xfId="0" applyFont="1" applyBorder="1"/>
    <xf numFmtId="0" fontId="10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7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center" wrapText="1"/>
    </xf>
    <xf numFmtId="187" fontId="7" fillId="4" borderId="1" xfId="7" applyNumberFormat="1" applyFont="1" applyFill="1" applyBorder="1" applyAlignment="1">
      <alignment horizontal="center"/>
    </xf>
    <xf numFmtId="187" fontId="7" fillId="2" borderId="1" xfId="7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0" fontId="7" fillId="0" borderId="1" xfId="0" applyFont="1" applyBorder="1"/>
    <xf numFmtId="188" fontId="7" fillId="0" borderId="1" xfId="7" applyNumberFormat="1" applyFont="1" applyBorder="1" applyAlignment="1"/>
    <xf numFmtId="2" fontId="7" fillId="0" borderId="1" xfId="0" applyNumberFormat="1" applyFont="1" applyBorder="1"/>
    <xf numFmtId="0" fontId="7" fillId="5" borderId="1" xfId="0" applyFont="1" applyFill="1" applyBorder="1" applyAlignment="1">
      <alignment horizontal="center" vertical="center" wrapText="1"/>
    </xf>
    <xf numFmtId="0" fontId="6" fillId="7" borderId="9" xfId="8" applyFont="1" applyFill="1" applyBorder="1" applyAlignment="1">
      <alignment horizontal="center" vertical="center" wrapText="1"/>
    </xf>
    <xf numFmtId="4" fontId="6" fillId="0" borderId="1" xfId="7" applyNumberFormat="1" applyFont="1" applyBorder="1"/>
    <xf numFmtId="0" fontId="6" fillId="0" borderId="1" xfId="8" applyFont="1" applyBorder="1" applyAlignment="1">
      <alignment horizontal="center" vertical="center" wrapText="1"/>
    </xf>
    <xf numFmtId="43" fontId="6" fillId="0" borderId="1" xfId="7" applyFont="1" applyBorder="1" applyAlignment="1">
      <alignment horizontal="right"/>
    </xf>
    <xf numFmtId="4" fontId="6" fillId="3" borderId="1" xfId="7" applyNumberFormat="1" applyFont="1" applyFill="1" applyBorder="1"/>
    <xf numFmtId="4" fontId="6" fillId="0" borderId="1" xfId="7" applyNumberFormat="1" applyFont="1" applyBorder="1" applyAlignment="1">
      <alignment horizontal="right"/>
    </xf>
    <xf numFmtId="0" fontId="6" fillId="3" borderId="1" xfId="8" applyFont="1" applyFill="1" applyBorder="1" applyAlignment="1">
      <alignment horizontal="center" vertical="center" wrapText="1"/>
    </xf>
    <xf numFmtId="0" fontId="6" fillId="3" borderId="1" xfId="8" applyFont="1" applyFill="1" applyBorder="1" applyAlignment="1">
      <alignment horizontal="center"/>
    </xf>
    <xf numFmtId="0" fontId="6" fillId="3" borderId="1" xfId="8" applyFont="1" applyFill="1" applyBorder="1"/>
    <xf numFmtId="43" fontId="6" fillId="3" borderId="1" xfId="7" applyFont="1" applyFill="1" applyBorder="1"/>
    <xf numFmtId="4" fontId="6" fillId="0" borderId="5" xfId="7" applyNumberFormat="1" applyFont="1" applyFill="1" applyBorder="1"/>
    <xf numFmtId="0" fontId="9" fillId="7" borderId="4" xfId="8" applyFont="1" applyFill="1" applyBorder="1"/>
    <xf numFmtId="0" fontId="9" fillId="7" borderId="6" xfId="8" applyFont="1" applyFill="1" applyBorder="1"/>
    <xf numFmtId="0" fontId="9" fillId="7" borderId="1" xfId="8" applyFont="1" applyFill="1" applyBorder="1" applyAlignment="1">
      <alignment horizontal="center"/>
    </xf>
    <xf numFmtId="4" fontId="9" fillId="7" borderId="1" xfId="7" applyNumberFormat="1" applyFont="1" applyFill="1" applyBorder="1"/>
    <xf numFmtId="43" fontId="9" fillId="7" borderId="1" xfId="8" applyNumberFormat="1" applyFont="1" applyFill="1" applyBorder="1" applyAlignment="1">
      <alignment horizontal="center"/>
    </xf>
    <xf numFmtId="43" fontId="9" fillId="7" borderId="1" xfId="7" applyFont="1" applyFill="1" applyBorder="1" applyAlignment="1">
      <alignment horizontal="center"/>
    </xf>
    <xf numFmtId="2" fontId="13" fillId="0" borderId="0" xfId="0" applyNumberFormat="1" applyFont="1"/>
    <xf numFmtId="0" fontId="35" fillId="0" borderId="20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0" fillId="3" borderId="0" xfId="0" applyFill="1"/>
    <xf numFmtId="4" fontId="7" fillId="0" borderId="1" xfId="7" applyNumberFormat="1" applyFont="1" applyBorder="1" applyAlignment="1"/>
    <xf numFmtId="4" fontId="31" fillId="4" borderId="1" xfId="2" applyNumberFormat="1" applyFont="1" applyFill="1" applyBorder="1"/>
    <xf numFmtId="4" fontId="31" fillId="2" borderId="1" xfId="2" applyNumberFormat="1" applyFont="1" applyFill="1" applyBorder="1"/>
    <xf numFmtId="0" fontId="0" fillId="9" borderId="1" xfId="0" applyFill="1" applyBorder="1"/>
    <xf numFmtId="0" fontId="0" fillId="0" borderId="1" xfId="0" applyBorder="1"/>
    <xf numFmtId="0" fontId="0" fillId="3" borderId="1" xfId="0" applyFill="1" applyBorder="1"/>
    <xf numFmtId="0" fontId="0" fillId="9" borderId="1" xfId="0" applyFill="1" applyBorder="1" applyAlignment="1">
      <alignment horizontal="center" vertical="center"/>
    </xf>
    <xf numFmtId="0" fontId="6" fillId="7" borderId="4" xfId="8" applyFont="1" applyFill="1" applyBorder="1" applyAlignment="1">
      <alignment horizontal="center" vertical="center" wrapText="1"/>
    </xf>
    <xf numFmtId="0" fontId="6" fillId="7" borderId="10" xfId="8" applyFont="1" applyFill="1" applyBorder="1" applyAlignment="1">
      <alignment horizontal="center" vertical="center" wrapText="1"/>
    </xf>
    <xf numFmtId="0" fontId="6" fillId="7" borderId="6" xfId="8" applyFont="1" applyFill="1" applyBorder="1" applyAlignment="1">
      <alignment horizontal="center" vertical="center" wrapText="1"/>
    </xf>
    <xf numFmtId="0" fontId="6" fillId="7" borderId="9" xfId="8" applyFont="1" applyFill="1" applyBorder="1" applyAlignment="1">
      <alignment horizontal="center" vertical="center" wrapText="1"/>
    </xf>
    <xf numFmtId="0" fontId="6" fillId="7" borderId="2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0" fillId="8" borderId="9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30" fillId="7" borderId="9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31" fillId="8" borderId="9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1" fillId="7" borderId="9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</cellXfs>
  <cellStyles count="65">
    <cellStyle name="20% - ส่วนที่ถูกเน้น1" xfId="33" builtinId="30" customBuiltin="1"/>
    <cellStyle name="20% - ส่วนที่ถูกเน้น2" xfId="37" builtinId="34" customBuiltin="1"/>
    <cellStyle name="20% - ส่วนที่ถูกเน้น3" xfId="41" builtinId="38" customBuiltin="1"/>
    <cellStyle name="20% - ส่วนที่ถูกเน้น4" xfId="45" builtinId="42" customBuiltin="1"/>
    <cellStyle name="20% - ส่วนที่ถูกเน้น5" xfId="49" builtinId="46" customBuiltin="1"/>
    <cellStyle name="20% - ส่วนที่ถูกเน้น6" xfId="53" builtinId="50" customBuiltin="1"/>
    <cellStyle name="40% - ส่วนที่ถูกเน้น1" xfId="34" builtinId="31" customBuiltin="1"/>
    <cellStyle name="40% - ส่วนที่ถูกเน้น2" xfId="38" builtinId="35" customBuiltin="1"/>
    <cellStyle name="40% - ส่วนที่ถูกเน้น3" xfId="42" builtinId="39" customBuiltin="1"/>
    <cellStyle name="40% - ส่วนที่ถูกเน้น4" xfId="46" builtinId="43" customBuiltin="1"/>
    <cellStyle name="40% - ส่วนที่ถูกเน้น5" xfId="50" builtinId="47" customBuiltin="1"/>
    <cellStyle name="40% - ส่วนที่ถูกเน้น6" xfId="54" builtinId="51" customBuiltin="1"/>
    <cellStyle name="60% - ส่วนที่ถูกเน้น1" xfId="35" builtinId="32" customBuiltin="1"/>
    <cellStyle name="60% - ส่วนที่ถูกเน้น2" xfId="39" builtinId="36" customBuiltin="1"/>
    <cellStyle name="60% - ส่วนที่ถูกเน้น3" xfId="43" builtinId="40" customBuiltin="1"/>
    <cellStyle name="60% - ส่วนที่ถูกเน้น4" xfId="47" builtinId="44" customBuiltin="1"/>
    <cellStyle name="60% - ส่วนที่ถูกเน้น5" xfId="51" builtinId="48" customBuiltin="1"/>
    <cellStyle name="60% - ส่วนที่ถูกเน้น6" xfId="55" builtinId="52" customBuiltin="1"/>
    <cellStyle name="Comma 2" xfId="1" xr:uid="{00000000-0005-0000-0000-00001C000000}"/>
    <cellStyle name="Comma 2 2" xfId="9" xr:uid="{00000000-0005-0000-0000-00001D000000}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การคำนวณ" xfId="25" builtinId="22" customBuiltin="1"/>
    <cellStyle name="ข้อความเตือน" xfId="28" builtinId="11" customBuiltin="1"/>
    <cellStyle name="ข้อความอธิบาย" xfId="30" builtinId="53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" xfId="7" builtinId="3"/>
    <cellStyle name="จุลภาค 2" xfId="14" xr:uid="{00000000-0005-0000-0000-00003B000000}"/>
    <cellStyle name="จุลภาค 3" xfId="57" xr:uid="{00000000-0005-0000-0000-00003C000000}"/>
    <cellStyle name="ชื่อเรื่อง" xfId="15" builtinId="15" customBuiltin="1"/>
    <cellStyle name="เซลล์ตรวจสอบ" xfId="27" builtinId="23" customBuiltin="1"/>
    <cellStyle name="เซลล์ที่มีลิงก์" xfId="26" builtinId="24" customBuiltin="1"/>
    <cellStyle name="ดี" xfId="20" builtinId="26" customBuiltin="1"/>
    <cellStyle name="ปกติ" xfId="0" builtinId="0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  <cellStyle name="ป้อนค่า" xfId="23" builtinId="20" customBuiltin="1"/>
    <cellStyle name="ปานกลาง" xfId="22" builtinId="28" customBuiltin="1"/>
    <cellStyle name="ผลรวม" xfId="31" builtinId="25" customBuiltin="1"/>
    <cellStyle name="แย่" xfId="21" builtinId="27" customBuiltin="1"/>
    <cellStyle name="ส่วนที่ถูกเน้น1" xfId="32" builtinId="29" customBuiltin="1"/>
    <cellStyle name="ส่วนที่ถูกเน้น2" xfId="36" builtinId="33" customBuiltin="1"/>
    <cellStyle name="ส่วนที่ถูกเน้น3" xfId="40" builtinId="37" customBuiltin="1"/>
    <cellStyle name="ส่วนที่ถูกเน้น4" xfId="44" builtinId="41" customBuiltin="1"/>
    <cellStyle name="ส่วนที่ถูกเน้น5" xfId="48" builtinId="45" customBuiltin="1"/>
    <cellStyle name="ส่วนที่ถูกเน้น6" xfId="52" builtinId="49" customBuiltin="1"/>
    <cellStyle name="แสดงผล" xfId="24" builtinId="21" customBuiltin="1"/>
    <cellStyle name="หมายเหตุ" xfId="29" builtinId="10" customBuiltin="1"/>
    <cellStyle name="หัวเรื่อง 1" xfId="16" builtinId="16" customBuiltin="1"/>
    <cellStyle name="หัวเรื่อง 2" xfId="17" builtinId="17" customBuiltin="1"/>
    <cellStyle name="หัวเรื่อง 3" xfId="18" builtinId="18" customBuiltin="1"/>
    <cellStyle name="หัวเรื่อง 4" xfId="19" builtinId="19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6FF99"/>
      <color rgb="FF66FFFF"/>
      <color rgb="FF33CC33"/>
      <color rgb="FFFDF3B9"/>
      <color rgb="FFCCFFCC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2:K22"/>
  <sheetViews>
    <sheetView topLeftCell="A16" zoomScale="110" zoomScaleNormal="110" workbookViewId="0">
      <selection activeCell="D28" sqref="D28"/>
    </sheetView>
  </sheetViews>
  <sheetFormatPr defaultColWidth="9" defaultRowHeight="24.6" x14ac:dyDescent="0.7"/>
  <cols>
    <col min="1" max="1" width="9" style="1"/>
    <col min="2" max="2" width="8.3984375" style="1" customWidth="1"/>
    <col min="3" max="3" width="24.09765625" style="1" customWidth="1"/>
    <col min="4" max="11" width="12.3984375" style="1" customWidth="1"/>
    <col min="12" max="16384" width="9" style="1"/>
  </cols>
  <sheetData>
    <row r="2" spans="1:11" x14ac:dyDescent="0.7">
      <c r="B2" s="80" t="s">
        <v>256</v>
      </c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7">
      <c r="A3" s="78" t="s">
        <v>184</v>
      </c>
      <c r="B3" s="78" t="s">
        <v>190</v>
      </c>
      <c r="C3" s="78" t="s">
        <v>194</v>
      </c>
      <c r="D3" s="75" t="s">
        <v>213</v>
      </c>
      <c r="E3" s="76"/>
      <c r="F3" s="76"/>
      <c r="G3" s="77"/>
      <c r="H3" s="75" t="s">
        <v>214</v>
      </c>
      <c r="I3" s="76"/>
      <c r="J3" s="76"/>
      <c r="K3" s="76"/>
    </row>
    <row r="4" spans="1:11" ht="49.2" x14ac:dyDescent="0.7">
      <c r="A4" s="79"/>
      <c r="B4" s="79"/>
      <c r="C4" s="79"/>
      <c r="D4" s="43" t="s">
        <v>212</v>
      </c>
      <c r="E4" s="6" t="s">
        <v>215</v>
      </c>
      <c r="F4" s="6" t="s">
        <v>216</v>
      </c>
      <c r="G4" s="15" t="s">
        <v>217</v>
      </c>
      <c r="H4" s="6" t="s">
        <v>212</v>
      </c>
      <c r="I4" s="6" t="s">
        <v>215</v>
      </c>
      <c r="J4" s="6" t="s">
        <v>216</v>
      </c>
      <c r="K4" s="6" t="s">
        <v>217</v>
      </c>
    </row>
    <row r="5" spans="1:11" x14ac:dyDescent="0.7">
      <c r="A5" s="4">
        <v>2</v>
      </c>
      <c r="B5" s="4">
        <v>2</v>
      </c>
      <c r="C5" s="5" t="s">
        <v>241</v>
      </c>
      <c r="D5" s="4">
        <v>38</v>
      </c>
      <c r="E5" s="44">
        <v>990.46</v>
      </c>
      <c r="F5" s="44">
        <v>240.52</v>
      </c>
      <c r="G5" s="44">
        <v>1230.98</v>
      </c>
      <c r="H5" s="4">
        <v>33</v>
      </c>
      <c r="I5" s="12">
        <v>24013.99</v>
      </c>
      <c r="J5" s="12">
        <v>7274.75</v>
      </c>
      <c r="K5" s="12">
        <v>31288.74</v>
      </c>
    </row>
    <row r="6" spans="1:11" x14ac:dyDescent="0.7">
      <c r="A6" s="45">
        <v>3</v>
      </c>
      <c r="B6" s="4">
        <v>3</v>
      </c>
      <c r="C6" s="5" t="s">
        <v>247</v>
      </c>
      <c r="D6" s="4">
        <v>31</v>
      </c>
      <c r="E6" s="44">
        <v>840.1</v>
      </c>
      <c r="F6" s="44">
        <v>122.12</v>
      </c>
      <c r="G6" s="44">
        <v>962.22</v>
      </c>
      <c r="H6" s="4">
        <v>23</v>
      </c>
      <c r="I6" s="12">
        <v>17524.28</v>
      </c>
      <c r="J6" s="12">
        <v>5650.59</v>
      </c>
      <c r="K6" s="12">
        <v>23174.86</v>
      </c>
    </row>
    <row r="7" spans="1:11" x14ac:dyDescent="0.7">
      <c r="A7" s="4">
        <v>4</v>
      </c>
      <c r="B7" s="4">
        <v>4</v>
      </c>
      <c r="C7" s="5" t="s">
        <v>248</v>
      </c>
      <c r="D7" s="4">
        <v>3</v>
      </c>
      <c r="E7" s="44">
        <v>1099.21</v>
      </c>
      <c r="F7" s="44">
        <v>107.4</v>
      </c>
      <c r="G7" s="44">
        <v>1206.6099999999999</v>
      </c>
      <c r="H7" s="4">
        <v>3</v>
      </c>
      <c r="I7" s="46">
        <v>24672.39</v>
      </c>
      <c r="J7" s="46">
        <v>4635.55</v>
      </c>
      <c r="K7" s="12">
        <v>29307.93</v>
      </c>
    </row>
    <row r="8" spans="1:11" x14ac:dyDescent="0.7">
      <c r="A8" s="45">
        <v>5</v>
      </c>
      <c r="B8" s="4">
        <v>5</v>
      </c>
      <c r="C8" s="5" t="s">
        <v>238</v>
      </c>
      <c r="D8" s="4">
        <v>255</v>
      </c>
      <c r="E8" s="44">
        <v>903.97</v>
      </c>
      <c r="F8" s="44">
        <v>148.12</v>
      </c>
      <c r="G8" s="44">
        <v>1052.08</v>
      </c>
      <c r="H8" s="4">
        <v>251</v>
      </c>
      <c r="I8" s="12">
        <v>19187.830000000002</v>
      </c>
      <c r="J8" s="12">
        <v>4768.6099999999997</v>
      </c>
      <c r="K8" s="12">
        <v>23956.44</v>
      </c>
    </row>
    <row r="9" spans="1:11" x14ac:dyDescent="0.7">
      <c r="A9" s="4">
        <v>6</v>
      </c>
      <c r="B9" s="4">
        <v>6</v>
      </c>
      <c r="C9" s="5" t="s">
        <v>237</v>
      </c>
      <c r="D9" s="4">
        <v>215</v>
      </c>
      <c r="E9" s="44">
        <v>876.74</v>
      </c>
      <c r="F9" s="44">
        <v>138.08000000000001</v>
      </c>
      <c r="G9" s="44">
        <v>1014.82</v>
      </c>
      <c r="H9" s="4">
        <v>214</v>
      </c>
      <c r="I9" s="12">
        <v>16908.75</v>
      </c>
      <c r="J9" s="12">
        <v>4535.0200000000004</v>
      </c>
      <c r="K9" s="12">
        <v>21443.77</v>
      </c>
    </row>
    <row r="10" spans="1:11" x14ac:dyDescent="0.7">
      <c r="A10" s="45">
        <v>7</v>
      </c>
      <c r="B10" s="4">
        <v>7</v>
      </c>
      <c r="C10" s="5" t="s">
        <v>252</v>
      </c>
      <c r="D10" s="4">
        <v>11</v>
      </c>
      <c r="E10" s="47">
        <v>1036.67</v>
      </c>
      <c r="F10" s="44">
        <v>203.09</v>
      </c>
      <c r="G10" s="44">
        <v>1239.77</v>
      </c>
      <c r="H10" s="4">
        <v>11</v>
      </c>
      <c r="I10" s="12">
        <v>24103.25</v>
      </c>
      <c r="J10" s="12">
        <v>8942.02</v>
      </c>
      <c r="K10" s="12">
        <v>33045.269999999997</v>
      </c>
    </row>
    <row r="11" spans="1:11" x14ac:dyDescent="0.7">
      <c r="A11" s="45">
        <v>9</v>
      </c>
      <c r="B11" s="4">
        <v>9</v>
      </c>
      <c r="C11" s="5" t="s">
        <v>245</v>
      </c>
      <c r="D11" s="4">
        <v>36</v>
      </c>
      <c r="E11" s="44">
        <v>888.41</v>
      </c>
      <c r="F11" s="44">
        <v>124.42</v>
      </c>
      <c r="G11" s="44">
        <v>1012.83</v>
      </c>
      <c r="H11" s="4">
        <v>35</v>
      </c>
      <c r="I11" s="12">
        <v>17655.5</v>
      </c>
      <c r="J11" s="12">
        <v>4735.16</v>
      </c>
      <c r="K11" s="12">
        <v>22390.66</v>
      </c>
    </row>
    <row r="12" spans="1:11" x14ac:dyDescent="0.7">
      <c r="A12" s="4">
        <v>10</v>
      </c>
      <c r="B12" s="4">
        <v>10</v>
      </c>
      <c r="C12" s="5" t="s">
        <v>239</v>
      </c>
      <c r="D12" s="4">
        <v>63</v>
      </c>
      <c r="E12" s="48">
        <v>914.76</v>
      </c>
      <c r="F12" s="44">
        <v>125.38</v>
      </c>
      <c r="G12" s="44">
        <v>1040.1500000000001</v>
      </c>
      <c r="H12" s="4">
        <v>60</v>
      </c>
      <c r="I12" s="12">
        <v>15697.44</v>
      </c>
      <c r="J12" s="12">
        <v>4218.38</v>
      </c>
      <c r="K12" s="12">
        <v>19915.810000000001</v>
      </c>
    </row>
    <row r="13" spans="1:11" x14ac:dyDescent="0.7">
      <c r="A13" s="49">
        <v>12</v>
      </c>
      <c r="B13" s="50">
        <v>12</v>
      </c>
      <c r="C13" s="51" t="s">
        <v>243</v>
      </c>
      <c r="D13" s="50">
        <v>21</v>
      </c>
      <c r="E13" s="44">
        <v>941.67</v>
      </c>
      <c r="F13" s="47">
        <v>128.22</v>
      </c>
      <c r="G13" s="47">
        <v>1069.8900000000001</v>
      </c>
      <c r="H13" s="50">
        <v>21</v>
      </c>
      <c r="I13" s="52">
        <v>16849.5</v>
      </c>
      <c r="J13" s="52">
        <v>4824.38</v>
      </c>
      <c r="K13" s="52">
        <v>21673.88</v>
      </c>
    </row>
    <row r="14" spans="1:11" x14ac:dyDescent="0.7">
      <c r="A14" s="4">
        <v>13</v>
      </c>
      <c r="B14" s="4">
        <v>13</v>
      </c>
      <c r="C14" s="5" t="s">
        <v>240</v>
      </c>
      <c r="D14" s="4">
        <v>75</v>
      </c>
      <c r="E14" s="44">
        <v>902.59</v>
      </c>
      <c r="F14" s="44">
        <v>123.42</v>
      </c>
      <c r="G14" s="44">
        <v>1026.01</v>
      </c>
      <c r="H14" s="4">
        <v>67</v>
      </c>
      <c r="I14" s="12">
        <v>15956.54</v>
      </c>
      <c r="J14" s="12">
        <v>2761.57</v>
      </c>
      <c r="K14" s="12">
        <v>18718.11</v>
      </c>
    </row>
    <row r="15" spans="1:11" x14ac:dyDescent="0.7">
      <c r="A15" s="45">
        <v>14</v>
      </c>
      <c r="B15" s="4">
        <v>14</v>
      </c>
      <c r="C15" s="5" t="s">
        <v>250</v>
      </c>
      <c r="D15" s="4">
        <v>6</v>
      </c>
      <c r="E15" s="44">
        <v>1038.8399999999999</v>
      </c>
      <c r="F15" s="44">
        <v>219.86</v>
      </c>
      <c r="G15" s="44">
        <v>1258.7</v>
      </c>
      <c r="H15" s="4">
        <v>6</v>
      </c>
      <c r="I15" s="12">
        <v>23077.919999999998</v>
      </c>
      <c r="J15" s="12">
        <v>6085.44</v>
      </c>
      <c r="K15" s="12">
        <v>29163.360000000001</v>
      </c>
    </row>
    <row r="16" spans="1:11" x14ac:dyDescent="0.7">
      <c r="A16" s="4">
        <v>15</v>
      </c>
      <c r="B16" s="4">
        <v>15</v>
      </c>
      <c r="C16" s="5" t="s">
        <v>246</v>
      </c>
      <c r="D16" s="4">
        <v>31</v>
      </c>
      <c r="E16" s="44">
        <v>969.26</v>
      </c>
      <c r="F16" s="44">
        <v>154.47999999999999</v>
      </c>
      <c r="G16" s="44">
        <v>1123.73</v>
      </c>
      <c r="H16" s="4">
        <v>29</v>
      </c>
      <c r="I16" s="12">
        <v>17245.79</v>
      </c>
      <c r="J16" s="12">
        <v>3478.45</v>
      </c>
      <c r="K16" s="12">
        <v>20724.23</v>
      </c>
    </row>
    <row r="17" spans="1:11" x14ac:dyDescent="0.7">
      <c r="A17" s="45">
        <v>16</v>
      </c>
      <c r="B17" s="4">
        <v>16</v>
      </c>
      <c r="C17" s="5" t="s">
        <v>236</v>
      </c>
      <c r="D17" s="4">
        <v>27</v>
      </c>
      <c r="E17" s="44">
        <v>1027.0999999999999</v>
      </c>
      <c r="F17" s="44">
        <v>189.19</v>
      </c>
      <c r="G17" s="44">
        <v>1216.29</v>
      </c>
      <c r="H17" s="4">
        <v>26</v>
      </c>
      <c r="I17" s="12">
        <v>15982.58</v>
      </c>
      <c r="J17" s="12">
        <v>3046.25</v>
      </c>
      <c r="K17" s="12">
        <v>19028.830000000002</v>
      </c>
    </row>
    <row r="18" spans="1:11" x14ac:dyDescent="0.7">
      <c r="A18" s="4">
        <v>17</v>
      </c>
      <c r="B18" s="4">
        <v>17</v>
      </c>
      <c r="C18" s="5" t="s">
        <v>242</v>
      </c>
      <c r="D18" s="4">
        <v>26</v>
      </c>
      <c r="E18" s="53">
        <v>1037.73</v>
      </c>
      <c r="F18" s="44">
        <v>104.24</v>
      </c>
      <c r="G18" s="44">
        <v>1141.96</v>
      </c>
      <c r="H18" s="4">
        <v>28</v>
      </c>
      <c r="I18" s="12">
        <v>16460.759999999998</v>
      </c>
      <c r="J18" s="12">
        <v>3205.09</v>
      </c>
      <c r="K18" s="12">
        <v>19665.849999999999</v>
      </c>
    </row>
    <row r="19" spans="1:11" x14ac:dyDescent="0.7">
      <c r="A19" s="45">
        <v>18</v>
      </c>
      <c r="B19" s="4">
        <v>18</v>
      </c>
      <c r="C19" s="5" t="s">
        <v>253</v>
      </c>
      <c r="D19" s="4">
        <v>14</v>
      </c>
      <c r="E19" s="3">
        <v>1244.3399999999999</v>
      </c>
      <c r="F19" s="44">
        <v>143.94999999999999</v>
      </c>
      <c r="G19" s="44">
        <v>1388.29</v>
      </c>
      <c r="H19" s="4">
        <v>13</v>
      </c>
      <c r="I19" s="12">
        <v>16431.54</v>
      </c>
      <c r="J19" s="12">
        <v>1640.49</v>
      </c>
      <c r="K19" s="12">
        <v>18072.03</v>
      </c>
    </row>
    <row r="20" spans="1:11" x14ac:dyDescent="0.7">
      <c r="A20" s="4">
        <v>19</v>
      </c>
      <c r="B20" s="4">
        <v>19</v>
      </c>
      <c r="C20" s="5" t="s">
        <v>244</v>
      </c>
      <c r="D20" s="4">
        <v>17</v>
      </c>
      <c r="E20" s="3">
        <v>1334.11</v>
      </c>
      <c r="F20" s="44">
        <v>269.27</v>
      </c>
      <c r="G20" s="44">
        <v>1603.38</v>
      </c>
      <c r="H20" s="4">
        <v>17</v>
      </c>
      <c r="I20" s="12">
        <v>15441.23</v>
      </c>
      <c r="J20" s="12">
        <v>2219.1999999999998</v>
      </c>
      <c r="K20" s="12">
        <v>17660.43</v>
      </c>
    </row>
    <row r="21" spans="1:11" x14ac:dyDescent="0.7">
      <c r="A21" s="45">
        <v>20</v>
      </c>
      <c r="B21" s="4">
        <v>20</v>
      </c>
      <c r="C21" s="5" t="s">
        <v>249</v>
      </c>
      <c r="D21" s="4">
        <v>4</v>
      </c>
      <c r="E21" s="44">
        <v>1434.59</v>
      </c>
      <c r="F21" s="44">
        <v>231.52</v>
      </c>
      <c r="G21" s="44">
        <v>1666.11</v>
      </c>
      <c r="H21" s="4">
        <v>4</v>
      </c>
      <c r="I21" s="12">
        <v>17310.7</v>
      </c>
      <c r="J21" s="12">
        <v>2037.19</v>
      </c>
      <c r="K21" s="12">
        <v>19347.89</v>
      </c>
    </row>
    <row r="22" spans="1:11" ht="27" x14ac:dyDescent="0.75">
      <c r="B22" s="54"/>
      <c r="C22" s="55" t="s">
        <v>195</v>
      </c>
      <c r="D22" s="56">
        <v>873</v>
      </c>
      <c r="E22" s="57">
        <v>466.72</v>
      </c>
      <c r="F22" s="57">
        <v>250.47</v>
      </c>
      <c r="G22" s="57">
        <v>717.19</v>
      </c>
      <c r="H22" s="56">
        <v>841</v>
      </c>
      <c r="I22" s="58">
        <v>30265.94</v>
      </c>
      <c r="J22" s="58">
        <v>23009.7</v>
      </c>
      <c r="K22" s="59">
        <v>53275.63</v>
      </c>
    </row>
  </sheetData>
  <mergeCells count="6">
    <mergeCell ref="D3:G3"/>
    <mergeCell ref="H3:K3"/>
    <mergeCell ref="A3:A4"/>
    <mergeCell ref="B2:K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U102"/>
  <sheetViews>
    <sheetView zoomScale="90" zoomScaleNormal="90" workbookViewId="0">
      <pane xSplit="10" ySplit="4" topLeftCell="N86" activePane="bottomRight" state="frozen"/>
      <selection pane="topRight" activeCell="K1" sqref="K1"/>
      <selection pane="bottomLeft" activeCell="A4" sqref="A4"/>
      <selection pane="bottomRight" activeCell="D76" sqref="D76"/>
    </sheetView>
  </sheetViews>
  <sheetFormatPr defaultColWidth="9" defaultRowHeight="21" x14ac:dyDescent="0.6"/>
  <cols>
    <col min="1" max="1" width="5.09765625" style="22" customWidth="1"/>
    <col min="2" max="2" width="8.8984375" style="11" customWidth="1"/>
    <col min="3" max="3" width="9" style="11"/>
    <col min="4" max="4" width="18.19921875" style="11" customWidth="1"/>
    <col min="5" max="5" width="5.8984375" style="22" customWidth="1"/>
    <col min="6" max="6" width="9.8984375" style="22" customWidth="1"/>
    <col min="7" max="7" width="8.8984375" style="22" customWidth="1"/>
    <col min="8" max="8" width="10.8984375" style="11" customWidth="1"/>
    <col min="9" max="9" width="6.3984375" style="11" customWidth="1"/>
    <col min="10" max="10" width="20" style="11" customWidth="1"/>
    <col min="11" max="11" width="16.59765625" style="11" customWidth="1"/>
    <col min="12" max="14" width="13.3984375" style="11" customWidth="1"/>
    <col min="15" max="15" width="16.3984375" style="11" customWidth="1"/>
    <col min="16" max="16" width="13.09765625" style="11" customWidth="1"/>
    <col min="17" max="17" width="14" style="11" customWidth="1"/>
    <col min="18" max="18" width="13.3984375" style="11" customWidth="1"/>
    <col min="19" max="21" width="9" style="16" customWidth="1"/>
    <col min="22" max="16384" width="9" style="11"/>
  </cols>
  <sheetData>
    <row r="1" spans="1:21" x14ac:dyDescent="0.6">
      <c r="S1" s="81"/>
      <c r="T1" s="81"/>
      <c r="U1" s="81"/>
    </row>
    <row r="2" spans="1:21" x14ac:dyDescent="0.6">
      <c r="B2" s="91" t="s">
        <v>258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23"/>
      <c r="Q2" s="23"/>
      <c r="R2" s="23"/>
      <c r="S2" s="23"/>
      <c r="T2" s="23"/>
      <c r="U2" s="23"/>
    </row>
    <row r="3" spans="1:21" s="24" customFormat="1" x14ac:dyDescent="0.25">
      <c r="A3" s="87" t="s">
        <v>187</v>
      </c>
      <c r="B3" s="87" t="s">
        <v>88</v>
      </c>
      <c r="C3" s="87" t="s">
        <v>183</v>
      </c>
      <c r="D3" s="87" t="s">
        <v>188</v>
      </c>
      <c r="E3" s="89" t="s">
        <v>189</v>
      </c>
      <c r="F3" s="89" t="s">
        <v>222</v>
      </c>
      <c r="G3" s="89" t="s">
        <v>223</v>
      </c>
      <c r="H3" s="82" t="s">
        <v>196</v>
      </c>
      <c r="I3" s="99" t="s">
        <v>254</v>
      </c>
      <c r="J3" s="99" t="s">
        <v>194</v>
      </c>
      <c r="K3" s="92" t="s">
        <v>218</v>
      </c>
      <c r="L3" s="93"/>
      <c r="M3" s="93"/>
      <c r="N3" s="94"/>
      <c r="O3" s="95" t="s">
        <v>232</v>
      </c>
      <c r="P3" s="96"/>
      <c r="Q3" s="96"/>
      <c r="R3" s="97"/>
      <c r="S3" s="98" t="s">
        <v>233</v>
      </c>
      <c r="T3" s="98"/>
      <c r="U3" s="98"/>
    </row>
    <row r="4" spans="1:21" s="28" customFormat="1" ht="42" x14ac:dyDescent="0.6">
      <c r="A4" s="88"/>
      <c r="B4" s="88"/>
      <c r="C4" s="88"/>
      <c r="D4" s="88"/>
      <c r="E4" s="90"/>
      <c r="F4" s="90"/>
      <c r="G4" s="90"/>
      <c r="H4" s="83"/>
      <c r="I4" s="100"/>
      <c r="J4" s="100"/>
      <c r="K4" s="25" t="s">
        <v>197</v>
      </c>
      <c r="L4" s="25" t="s">
        <v>198</v>
      </c>
      <c r="M4" s="25" t="s">
        <v>199</v>
      </c>
      <c r="N4" s="25" t="s">
        <v>217</v>
      </c>
      <c r="O4" s="26" t="s">
        <v>200</v>
      </c>
      <c r="P4" s="27" t="s">
        <v>201</v>
      </c>
      <c r="Q4" s="26" t="s">
        <v>202</v>
      </c>
      <c r="R4" s="26" t="s">
        <v>217</v>
      </c>
      <c r="S4" s="25" t="s">
        <v>219</v>
      </c>
      <c r="T4" s="25" t="s">
        <v>220</v>
      </c>
      <c r="U4" s="42" t="s">
        <v>221</v>
      </c>
    </row>
    <row r="5" spans="1:21" s="16" customFormat="1" ht="27" x14ac:dyDescent="0.75">
      <c r="A5" s="29" t="s">
        <v>203</v>
      </c>
      <c r="B5" s="39" t="s">
        <v>171</v>
      </c>
      <c r="C5" s="39" t="s">
        <v>5</v>
      </c>
      <c r="D5" s="39" t="s">
        <v>172</v>
      </c>
      <c r="E5" s="29" t="s">
        <v>193</v>
      </c>
      <c r="F5" s="29" t="s">
        <v>204</v>
      </c>
      <c r="G5" s="29">
        <v>372</v>
      </c>
      <c r="H5" s="40">
        <v>109113</v>
      </c>
      <c r="I5" s="29">
        <v>16</v>
      </c>
      <c r="J5" s="41" t="s">
        <v>236</v>
      </c>
      <c r="K5" s="68">
        <v>409798021.36000001</v>
      </c>
      <c r="L5" s="68">
        <v>726561</v>
      </c>
      <c r="M5" s="69">
        <v>564.02</v>
      </c>
      <c r="N5" s="32">
        <f>VLOOKUP(I5,'ค่ากลางกลุ่ม UnitCost, HGR'!B$5:K$21,6,FALSE)</f>
        <v>1216.29</v>
      </c>
      <c r="O5" s="68">
        <v>598243888.50999999</v>
      </c>
      <c r="P5" s="68">
        <v>62440.87</v>
      </c>
      <c r="Q5" s="70">
        <v>9580.9699999999993</v>
      </c>
      <c r="R5" s="33">
        <f>VLOOKUP(I5,'ค่ากลางกลุ่ม UnitCost, HGR'!B$5:K$21,10,FALSE)</f>
        <v>19028.830000000002</v>
      </c>
      <c r="S5" s="21" t="str">
        <f t="shared" ref="S5:S36" si="0">IF(AND(M5&lt;=N5),"1","0")</f>
        <v>1</v>
      </c>
      <c r="T5" s="21" t="str">
        <f>IF(AND(Q5&lt;=R5),"1","0")</f>
        <v>1</v>
      </c>
      <c r="U5" s="21" t="str">
        <f t="shared" ref="U5:U36" si="1">IF(AND(M5&lt;=N5,Q5&lt;=R5),"1","0")</f>
        <v>1</v>
      </c>
    </row>
    <row r="6" spans="1:21" s="16" customFormat="1" ht="27" x14ac:dyDescent="0.75">
      <c r="A6" s="29" t="s">
        <v>203</v>
      </c>
      <c r="B6" s="39" t="s">
        <v>171</v>
      </c>
      <c r="C6" s="39" t="s">
        <v>63</v>
      </c>
      <c r="D6" s="39" t="s">
        <v>173</v>
      </c>
      <c r="E6" s="29" t="s">
        <v>192</v>
      </c>
      <c r="F6" s="29" t="s">
        <v>205</v>
      </c>
      <c r="G6" s="29">
        <v>40</v>
      </c>
      <c r="H6" s="40">
        <v>40027</v>
      </c>
      <c r="I6" s="29">
        <v>6</v>
      </c>
      <c r="J6" s="41" t="s">
        <v>237</v>
      </c>
      <c r="K6" s="68">
        <v>91918077.730000004</v>
      </c>
      <c r="L6" s="68">
        <v>85555</v>
      </c>
      <c r="M6" s="69">
        <v>1074.3699999999999</v>
      </c>
      <c r="N6" s="32">
        <f>VLOOKUP(I6,'ค่ากลางกลุ่ม UnitCost, HGR'!B$5:K$21,6,FALSE)</f>
        <v>1014.82</v>
      </c>
      <c r="O6" s="68">
        <v>20755526.52</v>
      </c>
      <c r="P6" s="68">
        <v>1187.25</v>
      </c>
      <c r="Q6" s="70">
        <v>17482.080000000002</v>
      </c>
      <c r="R6" s="33">
        <f>VLOOKUP(I6,'ค่ากลางกลุ่ม UnitCost, HGR'!B$5:K$21,10,FALSE)</f>
        <v>21443.77</v>
      </c>
      <c r="S6" s="21" t="str">
        <f t="shared" si="0"/>
        <v>0</v>
      </c>
      <c r="T6" s="21" t="str">
        <f t="shared" ref="T6:T69" si="2">IF(AND(Q6&lt;=R6),"1","0")</f>
        <v>1</v>
      </c>
      <c r="U6" s="21" t="str">
        <f t="shared" si="1"/>
        <v>0</v>
      </c>
    </row>
    <row r="7" spans="1:21" s="16" customFormat="1" ht="27" x14ac:dyDescent="0.75">
      <c r="A7" s="29" t="s">
        <v>203</v>
      </c>
      <c r="B7" s="39" t="s">
        <v>171</v>
      </c>
      <c r="C7" s="39" t="s">
        <v>64</v>
      </c>
      <c r="D7" s="39" t="s">
        <v>174</v>
      </c>
      <c r="E7" s="29" t="s">
        <v>192</v>
      </c>
      <c r="F7" s="29" t="s">
        <v>205</v>
      </c>
      <c r="G7" s="29">
        <v>47</v>
      </c>
      <c r="H7" s="40">
        <v>44722</v>
      </c>
      <c r="I7" s="29">
        <v>6</v>
      </c>
      <c r="J7" s="41" t="s">
        <v>237</v>
      </c>
      <c r="K7" s="68">
        <v>77483125.239999995</v>
      </c>
      <c r="L7" s="68">
        <v>74695</v>
      </c>
      <c r="M7" s="69">
        <v>1037.33</v>
      </c>
      <c r="N7" s="32">
        <f>VLOOKUP(I7,'ค่ากลางกลุ่ม UnitCost, HGR'!B$5:K$21,6,FALSE)</f>
        <v>1014.82</v>
      </c>
      <c r="O7" s="68">
        <v>30586812.699999999</v>
      </c>
      <c r="P7" s="68">
        <v>1505.04</v>
      </c>
      <c r="Q7" s="70">
        <v>20322.96</v>
      </c>
      <c r="R7" s="33">
        <f>VLOOKUP(I7,'ค่ากลางกลุ่ม UnitCost, HGR'!B$5:K$21,10,FALSE)</f>
        <v>21443.77</v>
      </c>
      <c r="S7" s="21" t="str">
        <f t="shared" si="0"/>
        <v>0</v>
      </c>
      <c r="T7" s="21" t="str">
        <f t="shared" si="2"/>
        <v>1</v>
      </c>
      <c r="U7" s="21" t="str">
        <f t="shared" si="1"/>
        <v>0</v>
      </c>
    </row>
    <row r="8" spans="1:21" s="16" customFormat="1" ht="27" x14ac:dyDescent="0.75">
      <c r="A8" s="29" t="s">
        <v>203</v>
      </c>
      <c r="B8" s="39" t="s">
        <v>171</v>
      </c>
      <c r="C8" s="39" t="s">
        <v>65</v>
      </c>
      <c r="D8" s="39" t="s">
        <v>175</v>
      </c>
      <c r="E8" s="29" t="s">
        <v>192</v>
      </c>
      <c r="F8" s="29" t="s">
        <v>205</v>
      </c>
      <c r="G8" s="29">
        <v>43</v>
      </c>
      <c r="H8" s="40">
        <v>27134</v>
      </c>
      <c r="I8" s="29">
        <v>5</v>
      </c>
      <c r="J8" s="41" t="s">
        <v>238</v>
      </c>
      <c r="K8" s="68">
        <v>74393261.510000005</v>
      </c>
      <c r="L8" s="68">
        <v>84389</v>
      </c>
      <c r="M8" s="69">
        <v>881.55</v>
      </c>
      <c r="N8" s="32">
        <f>VLOOKUP(I8,'ค่ากลางกลุ่ม UnitCost, HGR'!B$5:K$21,6,FALSE)</f>
        <v>1052.08</v>
      </c>
      <c r="O8" s="68">
        <v>28907070</v>
      </c>
      <c r="P8" s="68">
        <v>1463.44</v>
      </c>
      <c r="Q8" s="70">
        <v>19752.830000000002</v>
      </c>
      <c r="R8" s="33">
        <f>VLOOKUP(I8,'ค่ากลางกลุ่ม UnitCost, HGR'!B$5:K$21,10,FALSE)</f>
        <v>23956.44</v>
      </c>
      <c r="S8" s="21" t="str">
        <f t="shared" si="0"/>
        <v>1</v>
      </c>
      <c r="T8" s="21" t="str">
        <f t="shared" si="2"/>
        <v>1</v>
      </c>
      <c r="U8" s="21" t="str">
        <f t="shared" si="1"/>
        <v>1</v>
      </c>
    </row>
    <row r="9" spans="1:21" s="16" customFormat="1" ht="27" x14ac:dyDescent="0.75">
      <c r="A9" s="29" t="s">
        <v>203</v>
      </c>
      <c r="B9" s="39" t="s">
        <v>171</v>
      </c>
      <c r="C9" s="39" t="s">
        <v>66</v>
      </c>
      <c r="D9" s="39" t="s">
        <v>176</v>
      </c>
      <c r="E9" s="29" t="s">
        <v>192</v>
      </c>
      <c r="F9" s="29" t="s">
        <v>205</v>
      </c>
      <c r="G9" s="29">
        <v>43</v>
      </c>
      <c r="H9" s="40">
        <v>17744</v>
      </c>
      <c r="I9" s="29">
        <v>5</v>
      </c>
      <c r="J9" s="41" t="s">
        <v>238</v>
      </c>
      <c r="K9" s="68">
        <v>52330095.130000003</v>
      </c>
      <c r="L9" s="68">
        <v>49198</v>
      </c>
      <c r="M9" s="69">
        <v>1063.6600000000001</v>
      </c>
      <c r="N9" s="32">
        <f>VLOOKUP(I9,'ค่ากลางกลุ่ม UnitCost, HGR'!B$5:K$21,6,FALSE)</f>
        <v>1052.08</v>
      </c>
      <c r="O9" s="68">
        <v>17375670.739999998</v>
      </c>
      <c r="P9" s="68">
        <v>833.52</v>
      </c>
      <c r="Q9" s="70">
        <v>20846.03</v>
      </c>
      <c r="R9" s="33">
        <f>VLOOKUP(I9,'ค่ากลางกลุ่ม UnitCost, HGR'!B$5:K$21,10,FALSE)</f>
        <v>23956.44</v>
      </c>
      <c r="S9" s="21" t="str">
        <f t="shared" si="0"/>
        <v>0</v>
      </c>
      <c r="T9" s="21" t="str">
        <f t="shared" si="2"/>
        <v>1</v>
      </c>
      <c r="U9" s="21" t="str">
        <f t="shared" si="1"/>
        <v>0</v>
      </c>
    </row>
    <row r="10" spans="1:21" s="16" customFormat="1" ht="27" x14ac:dyDescent="0.75">
      <c r="A10" s="29" t="s">
        <v>203</v>
      </c>
      <c r="B10" s="39" t="s">
        <v>171</v>
      </c>
      <c r="C10" s="39" t="s">
        <v>67</v>
      </c>
      <c r="D10" s="39" t="s">
        <v>177</v>
      </c>
      <c r="E10" s="29" t="s">
        <v>192</v>
      </c>
      <c r="F10" s="29" t="s">
        <v>205</v>
      </c>
      <c r="G10" s="29">
        <v>59</v>
      </c>
      <c r="H10" s="40">
        <v>32932</v>
      </c>
      <c r="I10" s="29">
        <v>6</v>
      </c>
      <c r="J10" s="41" t="s">
        <v>237</v>
      </c>
      <c r="K10" s="68">
        <v>97374122.329999998</v>
      </c>
      <c r="L10" s="68">
        <v>112545</v>
      </c>
      <c r="M10" s="69">
        <v>865.2</v>
      </c>
      <c r="N10" s="32">
        <f>VLOOKUP(I10,'ค่ากลางกลุ่ม UnitCost, HGR'!B$5:K$21,6,FALSE)</f>
        <v>1014.82</v>
      </c>
      <c r="O10" s="68">
        <v>23863737.960000001</v>
      </c>
      <c r="P10" s="68">
        <v>1396.77</v>
      </c>
      <c r="Q10" s="70">
        <v>17084.900000000001</v>
      </c>
      <c r="R10" s="33">
        <f>VLOOKUP(I10,'ค่ากลางกลุ่ม UnitCost, HGR'!B$5:K$21,10,FALSE)</f>
        <v>21443.77</v>
      </c>
      <c r="S10" s="21" t="str">
        <f t="shared" si="0"/>
        <v>1</v>
      </c>
      <c r="T10" s="21" t="str">
        <f t="shared" si="2"/>
        <v>1</v>
      </c>
      <c r="U10" s="21" t="str">
        <f t="shared" si="1"/>
        <v>1</v>
      </c>
    </row>
    <row r="11" spans="1:21" s="16" customFormat="1" ht="27" x14ac:dyDescent="0.75">
      <c r="A11" s="29" t="s">
        <v>203</v>
      </c>
      <c r="B11" s="39" t="s">
        <v>171</v>
      </c>
      <c r="C11" s="39" t="s">
        <v>68</v>
      </c>
      <c r="D11" s="39" t="s">
        <v>178</v>
      </c>
      <c r="E11" s="29" t="s">
        <v>192</v>
      </c>
      <c r="F11" s="29" t="s">
        <v>205</v>
      </c>
      <c r="G11" s="29">
        <v>60</v>
      </c>
      <c r="H11" s="40">
        <v>55055</v>
      </c>
      <c r="I11" s="29">
        <v>6</v>
      </c>
      <c r="J11" s="41" t="s">
        <v>237</v>
      </c>
      <c r="K11" s="68">
        <v>102871250.13</v>
      </c>
      <c r="L11" s="68">
        <v>111104</v>
      </c>
      <c r="M11" s="69">
        <v>925.9</v>
      </c>
      <c r="N11" s="32">
        <f>VLOOKUP(I11,'ค่ากลางกลุ่ม UnitCost, HGR'!B$5:K$21,6,FALSE)</f>
        <v>1014.82</v>
      </c>
      <c r="O11" s="68">
        <v>30665396.800000001</v>
      </c>
      <c r="P11" s="68">
        <v>1972.15</v>
      </c>
      <c r="Q11" s="70">
        <v>15549.26</v>
      </c>
      <c r="R11" s="33">
        <f>VLOOKUP(I11,'ค่ากลางกลุ่ม UnitCost, HGR'!B$5:K$21,10,FALSE)</f>
        <v>21443.77</v>
      </c>
      <c r="S11" s="21" t="str">
        <f t="shared" si="0"/>
        <v>1</v>
      </c>
      <c r="T11" s="21" t="str">
        <f t="shared" si="2"/>
        <v>1</v>
      </c>
      <c r="U11" s="21" t="str">
        <f t="shared" si="1"/>
        <v>1</v>
      </c>
    </row>
    <row r="12" spans="1:21" s="16" customFormat="1" ht="27" x14ac:dyDescent="0.75">
      <c r="A12" s="29" t="s">
        <v>203</v>
      </c>
      <c r="B12" s="39" t="s">
        <v>171</v>
      </c>
      <c r="C12" s="39" t="s">
        <v>69</v>
      </c>
      <c r="D12" s="39" t="s">
        <v>179</v>
      </c>
      <c r="E12" s="29" t="s">
        <v>192</v>
      </c>
      <c r="F12" s="29" t="s">
        <v>206</v>
      </c>
      <c r="G12" s="29">
        <v>90</v>
      </c>
      <c r="H12" s="40">
        <v>53472</v>
      </c>
      <c r="I12" s="29">
        <v>10</v>
      </c>
      <c r="J12" s="41" t="s">
        <v>239</v>
      </c>
      <c r="K12" s="68">
        <v>159188512.15000001</v>
      </c>
      <c r="L12" s="68">
        <v>154839</v>
      </c>
      <c r="M12" s="69">
        <v>1028.0899999999999</v>
      </c>
      <c r="N12" s="32">
        <f>VLOOKUP(I12,'ค่ากลางกลุ่ม UnitCost, HGR'!B$5:K$21,6,FALSE)</f>
        <v>1040.1500000000001</v>
      </c>
      <c r="O12" s="68">
        <v>59290778.359999999</v>
      </c>
      <c r="P12" s="68">
        <v>4057.48</v>
      </c>
      <c r="Q12" s="70">
        <v>14612.7</v>
      </c>
      <c r="R12" s="33">
        <f>VLOOKUP(I12,'ค่ากลางกลุ่ม UnitCost, HGR'!B$5:K$21,10,FALSE)</f>
        <v>19915.810000000001</v>
      </c>
      <c r="S12" s="21" t="str">
        <f t="shared" si="0"/>
        <v>1</v>
      </c>
      <c r="T12" s="21" t="str">
        <f t="shared" si="2"/>
        <v>1</v>
      </c>
      <c r="U12" s="21" t="str">
        <f t="shared" si="1"/>
        <v>1</v>
      </c>
    </row>
    <row r="13" spans="1:21" s="16" customFormat="1" ht="27" x14ac:dyDescent="0.75">
      <c r="A13" s="29" t="s">
        <v>203</v>
      </c>
      <c r="B13" s="39" t="s">
        <v>171</v>
      </c>
      <c r="C13" s="39" t="s">
        <v>70</v>
      </c>
      <c r="D13" s="39" t="s">
        <v>180</v>
      </c>
      <c r="E13" s="29" t="s">
        <v>192</v>
      </c>
      <c r="F13" s="29" t="s">
        <v>205</v>
      </c>
      <c r="G13" s="29">
        <v>36</v>
      </c>
      <c r="H13" s="40">
        <v>37939</v>
      </c>
      <c r="I13" s="29">
        <v>6</v>
      </c>
      <c r="J13" s="41" t="s">
        <v>237</v>
      </c>
      <c r="K13" s="68">
        <v>83089868.920000002</v>
      </c>
      <c r="L13" s="68">
        <v>98967</v>
      </c>
      <c r="M13" s="69">
        <v>839.57</v>
      </c>
      <c r="N13" s="32">
        <f>VLOOKUP(I13,'ค่ากลางกลุ่ม UnitCost, HGR'!B$5:K$21,6,FALSE)</f>
        <v>1014.82</v>
      </c>
      <c r="O13" s="68">
        <v>26898021.100000001</v>
      </c>
      <c r="P13" s="68">
        <v>1525.45</v>
      </c>
      <c r="Q13" s="70">
        <v>17632.84</v>
      </c>
      <c r="R13" s="33">
        <f>VLOOKUP(I13,'ค่ากลางกลุ่ม UnitCost, HGR'!B$5:K$21,10,FALSE)</f>
        <v>21443.77</v>
      </c>
      <c r="S13" s="21" t="str">
        <f t="shared" si="0"/>
        <v>1</v>
      </c>
      <c r="T13" s="21" t="str">
        <f t="shared" si="2"/>
        <v>1</v>
      </c>
      <c r="U13" s="21" t="str">
        <f t="shared" si="1"/>
        <v>1</v>
      </c>
    </row>
    <row r="14" spans="1:21" s="16" customFormat="1" ht="27" x14ac:dyDescent="0.75">
      <c r="A14" s="29" t="s">
        <v>203</v>
      </c>
      <c r="B14" s="39" t="s">
        <v>171</v>
      </c>
      <c r="C14" s="39" t="s">
        <v>71</v>
      </c>
      <c r="D14" s="39" t="s">
        <v>181</v>
      </c>
      <c r="E14" s="29" t="s">
        <v>192</v>
      </c>
      <c r="F14" s="29" t="s">
        <v>205</v>
      </c>
      <c r="G14" s="29">
        <v>40</v>
      </c>
      <c r="H14" s="40">
        <v>43480</v>
      </c>
      <c r="I14" s="29">
        <v>6</v>
      </c>
      <c r="J14" s="41" t="s">
        <v>237</v>
      </c>
      <c r="K14" s="68">
        <v>109962430.98999999</v>
      </c>
      <c r="L14" s="68">
        <v>103238</v>
      </c>
      <c r="M14" s="69">
        <v>1065.1400000000001</v>
      </c>
      <c r="N14" s="32">
        <f>VLOOKUP(I14,'ค่ากลางกลุ่ม UnitCost, HGR'!B$5:K$21,6,FALSE)</f>
        <v>1014.82</v>
      </c>
      <c r="O14" s="68">
        <v>40544044.509999998</v>
      </c>
      <c r="P14" s="68">
        <v>1748.01</v>
      </c>
      <c r="Q14" s="70">
        <v>23194.36</v>
      </c>
      <c r="R14" s="33">
        <f>VLOOKUP(I14,'ค่ากลางกลุ่ม UnitCost, HGR'!B$5:K$21,10,FALSE)</f>
        <v>21443.77</v>
      </c>
      <c r="S14" s="21" t="str">
        <f t="shared" si="0"/>
        <v>0</v>
      </c>
      <c r="T14" s="21" t="str">
        <f t="shared" si="2"/>
        <v>0</v>
      </c>
      <c r="U14" s="21" t="str">
        <f t="shared" si="1"/>
        <v>0</v>
      </c>
    </row>
    <row r="15" spans="1:21" s="16" customFormat="1" ht="27" x14ac:dyDescent="0.75">
      <c r="A15" s="29" t="s">
        <v>203</v>
      </c>
      <c r="B15" s="39" t="s">
        <v>171</v>
      </c>
      <c r="C15" s="39" t="s">
        <v>76</v>
      </c>
      <c r="D15" s="39" t="s">
        <v>182</v>
      </c>
      <c r="E15" s="29" t="s">
        <v>192</v>
      </c>
      <c r="F15" s="29" t="s">
        <v>207</v>
      </c>
      <c r="G15" s="29">
        <v>120</v>
      </c>
      <c r="H15" s="40">
        <v>61230</v>
      </c>
      <c r="I15" s="29">
        <v>13</v>
      </c>
      <c r="J15" s="41" t="s">
        <v>240</v>
      </c>
      <c r="K15" s="68">
        <v>144355590.08000001</v>
      </c>
      <c r="L15" s="68">
        <v>155892</v>
      </c>
      <c r="M15" s="69">
        <v>926</v>
      </c>
      <c r="N15" s="32">
        <f>VLOOKUP(I15,'ค่ากลางกลุ่ม UnitCost, HGR'!B$5:K$21,6,FALSE)</f>
        <v>1026.01</v>
      </c>
      <c r="O15" s="68">
        <v>141391715.81</v>
      </c>
      <c r="P15" s="68">
        <v>8227.69</v>
      </c>
      <c r="Q15" s="70">
        <v>17184.86</v>
      </c>
      <c r="R15" s="33">
        <f>VLOOKUP(I15,'ค่ากลางกลุ่ม UnitCost, HGR'!B$5:K$21,10,FALSE)</f>
        <v>18718.11</v>
      </c>
      <c r="S15" s="21" t="str">
        <f t="shared" si="0"/>
        <v>1</v>
      </c>
      <c r="T15" s="21" t="str">
        <f t="shared" si="2"/>
        <v>1</v>
      </c>
      <c r="U15" s="21" t="str">
        <f t="shared" si="1"/>
        <v>1</v>
      </c>
    </row>
    <row r="16" spans="1:21" s="16" customFormat="1" ht="27" x14ac:dyDescent="0.75">
      <c r="A16" s="29" t="s">
        <v>203</v>
      </c>
      <c r="B16" s="39" t="s">
        <v>171</v>
      </c>
      <c r="C16" s="39" t="s">
        <v>87</v>
      </c>
      <c r="D16" s="39" t="s">
        <v>208</v>
      </c>
      <c r="E16" s="29" t="s">
        <v>192</v>
      </c>
      <c r="F16" s="29" t="s">
        <v>209</v>
      </c>
      <c r="G16" s="29">
        <v>35</v>
      </c>
      <c r="H16" s="40">
        <v>11548</v>
      </c>
      <c r="I16" s="29">
        <v>2</v>
      </c>
      <c r="J16" s="41" t="s">
        <v>241</v>
      </c>
      <c r="K16" s="68">
        <v>25270861.859999999</v>
      </c>
      <c r="L16" s="68">
        <v>36546</v>
      </c>
      <c r="M16" s="69">
        <v>691.48</v>
      </c>
      <c r="N16" s="32">
        <f>VLOOKUP(I16,'ค่ากลางกลุ่ม UnitCost, HGR'!B$5:K$21,6,FALSE)</f>
        <v>1230.98</v>
      </c>
      <c r="O16" s="68">
        <v>17987586.190000001</v>
      </c>
      <c r="P16" s="68">
        <v>641.08000000000004</v>
      </c>
      <c r="Q16" s="70">
        <v>28058.27</v>
      </c>
      <c r="R16" s="33">
        <f>VLOOKUP(I16,'ค่ากลางกลุ่ม UnitCost, HGR'!B$5:K$21,10,FALSE)</f>
        <v>31288.74</v>
      </c>
      <c r="S16" s="21" t="str">
        <f t="shared" si="0"/>
        <v>1</v>
      </c>
      <c r="T16" s="21" t="str">
        <f t="shared" si="2"/>
        <v>1</v>
      </c>
      <c r="U16" s="21" t="str">
        <f t="shared" si="1"/>
        <v>1</v>
      </c>
    </row>
    <row r="17" spans="1:21" s="16" customFormat="1" ht="27" x14ac:dyDescent="0.75">
      <c r="A17" s="29" t="s">
        <v>203</v>
      </c>
      <c r="B17" s="39" t="s">
        <v>89</v>
      </c>
      <c r="C17" s="39" t="s">
        <v>37</v>
      </c>
      <c r="D17" s="39" t="s">
        <v>90</v>
      </c>
      <c r="E17" s="29" t="s">
        <v>193</v>
      </c>
      <c r="F17" s="29" t="s">
        <v>204</v>
      </c>
      <c r="G17" s="29">
        <v>274</v>
      </c>
      <c r="H17" s="40">
        <v>76768</v>
      </c>
      <c r="I17" s="29">
        <v>16</v>
      </c>
      <c r="J17" s="41" t="s">
        <v>236</v>
      </c>
      <c r="K17" s="68">
        <v>256697023.22999999</v>
      </c>
      <c r="L17" s="68">
        <v>218267</v>
      </c>
      <c r="M17" s="69">
        <v>1176.07</v>
      </c>
      <c r="N17" s="32">
        <f>VLOOKUP(I17,'ค่ากลางกลุ่ม UnitCost, HGR'!B$5:K$21,6,FALSE)</f>
        <v>1216.29</v>
      </c>
      <c r="O17" s="68">
        <v>397981702.86000001</v>
      </c>
      <c r="P17" s="68">
        <v>25342.83</v>
      </c>
      <c r="Q17" s="70">
        <v>15703.92</v>
      </c>
      <c r="R17" s="33">
        <f>VLOOKUP(I17,'ค่ากลางกลุ่ม UnitCost, HGR'!B$5:K$21,10,FALSE)</f>
        <v>19028.830000000002</v>
      </c>
      <c r="S17" s="21" t="str">
        <f t="shared" si="0"/>
        <v>1</v>
      </c>
      <c r="T17" s="21" t="str">
        <f t="shared" si="2"/>
        <v>1</v>
      </c>
      <c r="U17" s="21" t="str">
        <f t="shared" si="1"/>
        <v>1</v>
      </c>
    </row>
    <row r="18" spans="1:21" s="16" customFormat="1" ht="27" x14ac:dyDescent="0.75">
      <c r="A18" s="29" t="s">
        <v>203</v>
      </c>
      <c r="B18" s="39" t="s">
        <v>89</v>
      </c>
      <c r="C18" s="39" t="s">
        <v>38</v>
      </c>
      <c r="D18" s="39" t="s">
        <v>91</v>
      </c>
      <c r="E18" s="29" t="s">
        <v>192</v>
      </c>
      <c r="F18" s="29" t="s">
        <v>205</v>
      </c>
      <c r="G18" s="29">
        <v>45</v>
      </c>
      <c r="H18" s="40">
        <v>41820</v>
      </c>
      <c r="I18" s="29">
        <v>6</v>
      </c>
      <c r="J18" s="41" t="s">
        <v>237</v>
      </c>
      <c r="K18" s="68">
        <v>79791284.829999998</v>
      </c>
      <c r="L18" s="68">
        <v>89669</v>
      </c>
      <c r="M18" s="69">
        <v>889.84</v>
      </c>
      <c r="N18" s="32">
        <f>VLOOKUP(I18,'ค่ากลางกลุ่ม UnitCost, HGR'!B$5:K$21,6,FALSE)</f>
        <v>1014.82</v>
      </c>
      <c r="O18" s="68">
        <v>37389467.780000001</v>
      </c>
      <c r="P18" s="68">
        <v>2536.52</v>
      </c>
      <c r="Q18" s="70">
        <v>14740.44</v>
      </c>
      <c r="R18" s="33">
        <f>VLOOKUP(I18,'ค่ากลางกลุ่ม UnitCost, HGR'!B$5:K$21,10,FALSE)</f>
        <v>21443.77</v>
      </c>
      <c r="S18" s="21" t="str">
        <f t="shared" si="0"/>
        <v>1</v>
      </c>
      <c r="T18" s="21" t="str">
        <f t="shared" si="2"/>
        <v>1</v>
      </c>
      <c r="U18" s="21" t="str">
        <f t="shared" si="1"/>
        <v>1</v>
      </c>
    </row>
    <row r="19" spans="1:21" s="16" customFormat="1" ht="27" x14ac:dyDescent="0.75">
      <c r="A19" s="29" t="s">
        <v>203</v>
      </c>
      <c r="B19" s="39" t="s">
        <v>89</v>
      </c>
      <c r="C19" s="39" t="s">
        <v>40</v>
      </c>
      <c r="D19" s="39" t="s">
        <v>92</v>
      </c>
      <c r="E19" s="29" t="s">
        <v>192</v>
      </c>
      <c r="F19" s="29" t="s">
        <v>205</v>
      </c>
      <c r="G19" s="29">
        <v>74</v>
      </c>
      <c r="H19" s="40">
        <v>48560</v>
      </c>
      <c r="I19" s="29">
        <v>6</v>
      </c>
      <c r="J19" s="41" t="s">
        <v>237</v>
      </c>
      <c r="K19" s="68">
        <v>90420669</v>
      </c>
      <c r="L19" s="68">
        <v>128902</v>
      </c>
      <c r="M19" s="69">
        <v>701.47</v>
      </c>
      <c r="N19" s="32">
        <f>VLOOKUP(I19,'ค่ากลางกลุ่ม UnitCost, HGR'!B$5:K$21,6,FALSE)</f>
        <v>1014.82</v>
      </c>
      <c r="O19" s="68">
        <v>63488118.259999998</v>
      </c>
      <c r="P19" s="68">
        <v>4549.93</v>
      </c>
      <c r="Q19" s="70">
        <v>13953.66</v>
      </c>
      <c r="R19" s="33">
        <f>VLOOKUP(I19,'ค่ากลางกลุ่ม UnitCost, HGR'!B$5:K$21,10,FALSE)</f>
        <v>21443.77</v>
      </c>
      <c r="S19" s="21" t="str">
        <f t="shared" si="0"/>
        <v>1</v>
      </c>
      <c r="T19" s="21" t="str">
        <f t="shared" si="2"/>
        <v>1</v>
      </c>
      <c r="U19" s="21" t="str">
        <f t="shared" si="1"/>
        <v>1</v>
      </c>
    </row>
    <row r="20" spans="1:21" s="16" customFormat="1" ht="27" x14ac:dyDescent="0.75">
      <c r="A20" s="29" t="s">
        <v>203</v>
      </c>
      <c r="B20" s="39" t="s">
        <v>89</v>
      </c>
      <c r="C20" s="39" t="s">
        <v>43</v>
      </c>
      <c r="D20" s="39" t="s">
        <v>93</v>
      </c>
      <c r="E20" s="29" t="s">
        <v>192</v>
      </c>
      <c r="F20" s="29" t="s">
        <v>207</v>
      </c>
      <c r="G20" s="29">
        <v>116</v>
      </c>
      <c r="H20" s="40">
        <v>53836</v>
      </c>
      <c r="I20" s="29">
        <v>13</v>
      </c>
      <c r="J20" s="41" t="s">
        <v>240</v>
      </c>
      <c r="K20" s="68">
        <v>119978558.43000001</v>
      </c>
      <c r="L20" s="68">
        <v>109763</v>
      </c>
      <c r="M20" s="69">
        <v>1093.07</v>
      </c>
      <c r="N20" s="32">
        <f>VLOOKUP(I20,'ค่ากลางกลุ่ม UnitCost, HGR'!B$5:K$21,6,FALSE)</f>
        <v>1026.01</v>
      </c>
      <c r="O20" s="68">
        <v>99183267.200000003</v>
      </c>
      <c r="P20" s="68">
        <v>5063.87</v>
      </c>
      <c r="Q20" s="70">
        <v>19586.46</v>
      </c>
      <c r="R20" s="33">
        <f>VLOOKUP(I20,'ค่ากลางกลุ่ม UnitCost, HGR'!B$5:K$21,10,FALSE)</f>
        <v>18718.11</v>
      </c>
      <c r="S20" s="21" t="str">
        <f t="shared" si="0"/>
        <v>0</v>
      </c>
      <c r="T20" s="21" t="str">
        <f t="shared" si="2"/>
        <v>0</v>
      </c>
      <c r="U20" s="21" t="str">
        <f t="shared" si="1"/>
        <v>0</v>
      </c>
    </row>
    <row r="21" spans="1:21" s="16" customFormat="1" ht="27" x14ac:dyDescent="0.75">
      <c r="A21" s="29" t="s">
        <v>203</v>
      </c>
      <c r="B21" s="39" t="s">
        <v>89</v>
      </c>
      <c r="C21" s="39" t="s">
        <v>44</v>
      </c>
      <c r="D21" s="39" t="s">
        <v>94</v>
      </c>
      <c r="E21" s="29" t="s">
        <v>192</v>
      </c>
      <c r="F21" s="29" t="s">
        <v>205</v>
      </c>
      <c r="G21" s="29">
        <v>37</v>
      </c>
      <c r="H21" s="40">
        <v>31312</v>
      </c>
      <c r="I21" s="29">
        <v>6</v>
      </c>
      <c r="J21" s="41" t="s">
        <v>237</v>
      </c>
      <c r="K21" s="68">
        <v>76418266.959999993</v>
      </c>
      <c r="L21" s="68">
        <v>103273</v>
      </c>
      <c r="M21" s="69">
        <v>739.96</v>
      </c>
      <c r="N21" s="32">
        <f>VLOOKUP(I21,'ค่ากลางกลุ่ม UnitCost, HGR'!B$5:K$21,6,FALSE)</f>
        <v>1014.82</v>
      </c>
      <c r="O21" s="68">
        <v>35690891.25</v>
      </c>
      <c r="P21" s="68">
        <v>1969.05</v>
      </c>
      <c r="Q21" s="70">
        <v>18125.93</v>
      </c>
      <c r="R21" s="33">
        <f>VLOOKUP(I21,'ค่ากลางกลุ่ม UnitCost, HGR'!B$5:K$21,10,FALSE)</f>
        <v>21443.77</v>
      </c>
      <c r="S21" s="21" t="str">
        <f t="shared" si="0"/>
        <v>1</v>
      </c>
      <c r="T21" s="21" t="str">
        <f t="shared" si="2"/>
        <v>1</v>
      </c>
      <c r="U21" s="21" t="str">
        <f t="shared" si="1"/>
        <v>1</v>
      </c>
    </row>
    <row r="22" spans="1:21" s="16" customFormat="1" ht="27" x14ac:dyDescent="0.75">
      <c r="A22" s="29" t="s">
        <v>203</v>
      </c>
      <c r="B22" s="39" t="s">
        <v>89</v>
      </c>
      <c r="C22" s="39" t="s">
        <v>45</v>
      </c>
      <c r="D22" s="39" t="s">
        <v>95</v>
      </c>
      <c r="E22" s="29" t="s">
        <v>192</v>
      </c>
      <c r="F22" s="29" t="s">
        <v>205</v>
      </c>
      <c r="G22" s="29">
        <v>58</v>
      </c>
      <c r="H22" s="40">
        <v>30842</v>
      </c>
      <c r="I22" s="29">
        <v>6</v>
      </c>
      <c r="J22" s="41" t="s">
        <v>237</v>
      </c>
      <c r="K22" s="68">
        <v>70450247.099999994</v>
      </c>
      <c r="L22" s="68">
        <v>72486</v>
      </c>
      <c r="M22" s="69">
        <v>971.92</v>
      </c>
      <c r="N22" s="32">
        <f>VLOOKUP(I22,'ค่ากลางกลุ่ม UnitCost, HGR'!B$5:K$21,6,FALSE)</f>
        <v>1014.82</v>
      </c>
      <c r="O22" s="68">
        <v>37420160.479999997</v>
      </c>
      <c r="P22" s="68">
        <v>1356.13</v>
      </c>
      <c r="Q22" s="70">
        <v>27593.34</v>
      </c>
      <c r="R22" s="33">
        <f>VLOOKUP(I22,'ค่ากลางกลุ่ม UnitCost, HGR'!B$5:K$21,10,FALSE)</f>
        <v>21443.77</v>
      </c>
      <c r="S22" s="21" t="str">
        <f t="shared" si="0"/>
        <v>1</v>
      </c>
      <c r="T22" s="21" t="str">
        <f t="shared" si="2"/>
        <v>0</v>
      </c>
      <c r="U22" s="21" t="str">
        <f t="shared" si="1"/>
        <v>0</v>
      </c>
    </row>
    <row r="23" spans="1:21" s="16" customFormat="1" ht="27" x14ac:dyDescent="0.75">
      <c r="A23" s="29" t="s">
        <v>203</v>
      </c>
      <c r="B23" s="39" t="s">
        <v>89</v>
      </c>
      <c r="C23" s="39" t="s">
        <v>46</v>
      </c>
      <c r="D23" s="39" t="s">
        <v>96</v>
      </c>
      <c r="E23" s="29" t="s">
        <v>192</v>
      </c>
      <c r="F23" s="29" t="s">
        <v>205</v>
      </c>
      <c r="G23" s="29">
        <v>38</v>
      </c>
      <c r="H23" s="40">
        <v>31876</v>
      </c>
      <c r="I23" s="29">
        <v>6</v>
      </c>
      <c r="J23" s="41" t="s">
        <v>237</v>
      </c>
      <c r="K23" s="68">
        <v>74315524.950000003</v>
      </c>
      <c r="L23" s="68">
        <v>76728</v>
      </c>
      <c r="M23" s="69">
        <v>968.56</v>
      </c>
      <c r="N23" s="32">
        <f>VLOOKUP(I23,'ค่ากลางกลุ่ม UnitCost, HGR'!B$5:K$21,6,FALSE)</f>
        <v>1014.82</v>
      </c>
      <c r="O23" s="68">
        <v>29410983.25</v>
      </c>
      <c r="P23" s="68">
        <v>1540.08</v>
      </c>
      <c r="Q23" s="70">
        <v>19097.04</v>
      </c>
      <c r="R23" s="33">
        <f>VLOOKUP(I23,'ค่ากลางกลุ่ม UnitCost, HGR'!B$5:K$21,10,FALSE)</f>
        <v>21443.77</v>
      </c>
      <c r="S23" s="21" t="str">
        <f t="shared" si="0"/>
        <v>1</v>
      </c>
      <c r="T23" s="21" t="str">
        <f t="shared" si="2"/>
        <v>1</v>
      </c>
      <c r="U23" s="21" t="str">
        <f t="shared" si="1"/>
        <v>1</v>
      </c>
    </row>
    <row r="24" spans="1:21" s="16" customFormat="1" ht="27" x14ac:dyDescent="0.75">
      <c r="A24" s="29" t="s">
        <v>203</v>
      </c>
      <c r="B24" s="39" t="s">
        <v>89</v>
      </c>
      <c r="C24" s="39" t="s">
        <v>47</v>
      </c>
      <c r="D24" s="39" t="s">
        <v>97</v>
      </c>
      <c r="E24" s="29" t="s">
        <v>192</v>
      </c>
      <c r="F24" s="29" t="s">
        <v>209</v>
      </c>
      <c r="G24" s="29">
        <v>32</v>
      </c>
      <c r="H24" s="40">
        <v>11279</v>
      </c>
      <c r="I24" s="29">
        <v>2</v>
      </c>
      <c r="J24" s="41" t="s">
        <v>241</v>
      </c>
      <c r="K24" s="68">
        <v>42201642.780000001</v>
      </c>
      <c r="L24" s="68">
        <v>39650</v>
      </c>
      <c r="M24" s="69">
        <v>1064.3499999999999</v>
      </c>
      <c r="N24" s="32">
        <f>VLOOKUP(I24,'ค่ากลางกลุ่ม UnitCost, HGR'!B$5:K$21,6,FALSE)</f>
        <v>1230.98</v>
      </c>
      <c r="O24" s="68">
        <v>17651213.41</v>
      </c>
      <c r="P24" s="68">
        <v>797.62</v>
      </c>
      <c r="Q24" s="70">
        <v>22129.89</v>
      </c>
      <c r="R24" s="33">
        <f>VLOOKUP(I24,'ค่ากลางกลุ่ม UnitCost, HGR'!B$5:K$21,10,FALSE)</f>
        <v>31288.74</v>
      </c>
      <c r="S24" s="21" t="str">
        <f t="shared" si="0"/>
        <v>1</v>
      </c>
      <c r="T24" s="21" t="str">
        <f t="shared" si="2"/>
        <v>1</v>
      </c>
      <c r="U24" s="21" t="str">
        <f t="shared" si="1"/>
        <v>1</v>
      </c>
    </row>
    <row r="25" spans="1:21" s="16" customFormat="1" ht="27" x14ac:dyDescent="0.75">
      <c r="A25" s="29" t="s">
        <v>203</v>
      </c>
      <c r="B25" s="39" t="s">
        <v>127</v>
      </c>
      <c r="C25" s="39" t="s">
        <v>2</v>
      </c>
      <c r="D25" s="39" t="s">
        <v>128</v>
      </c>
      <c r="E25" s="29" t="s">
        <v>193</v>
      </c>
      <c r="F25" s="29" t="s">
        <v>204</v>
      </c>
      <c r="G25" s="29">
        <v>541</v>
      </c>
      <c r="H25" s="40">
        <v>92905</v>
      </c>
      <c r="I25" s="29">
        <v>17</v>
      </c>
      <c r="J25" s="41" t="s">
        <v>242</v>
      </c>
      <c r="K25" s="68">
        <v>432274609.00999999</v>
      </c>
      <c r="L25" s="68">
        <v>409858</v>
      </c>
      <c r="M25" s="69">
        <v>1054.69</v>
      </c>
      <c r="N25" s="32">
        <f>VLOOKUP(I25,'ค่ากลางกลุ่ม UnitCost, HGR'!B$5:K$21,6,FALSE)</f>
        <v>1141.96</v>
      </c>
      <c r="O25" s="68">
        <v>767970725.97000003</v>
      </c>
      <c r="P25" s="68">
        <v>39127.760000000002</v>
      </c>
      <c r="Q25" s="70">
        <v>19627.259999999998</v>
      </c>
      <c r="R25" s="33">
        <f>VLOOKUP(I25,'ค่ากลางกลุ่ม UnitCost, HGR'!B$5:K$21,10,FALSE)</f>
        <v>19665.849999999999</v>
      </c>
      <c r="S25" s="21" t="str">
        <f t="shared" si="0"/>
        <v>1</v>
      </c>
      <c r="T25" s="21" t="str">
        <f t="shared" si="2"/>
        <v>1</v>
      </c>
      <c r="U25" s="21" t="str">
        <f t="shared" si="1"/>
        <v>1</v>
      </c>
    </row>
    <row r="26" spans="1:21" s="16" customFormat="1" ht="27" x14ac:dyDescent="0.75">
      <c r="A26" s="29" t="s">
        <v>203</v>
      </c>
      <c r="B26" s="39" t="s">
        <v>127</v>
      </c>
      <c r="C26" s="39" t="s">
        <v>27</v>
      </c>
      <c r="D26" s="39" t="s">
        <v>129</v>
      </c>
      <c r="E26" s="29" t="s">
        <v>192</v>
      </c>
      <c r="F26" s="29" t="s">
        <v>205</v>
      </c>
      <c r="G26" s="29">
        <v>40</v>
      </c>
      <c r="H26" s="40">
        <v>21409</v>
      </c>
      <c r="I26" s="29">
        <v>5</v>
      </c>
      <c r="J26" s="41" t="s">
        <v>238</v>
      </c>
      <c r="K26" s="68">
        <v>46489208.270000003</v>
      </c>
      <c r="L26" s="68">
        <v>65638</v>
      </c>
      <c r="M26" s="69">
        <v>708.27</v>
      </c>
      <c r="N26" s="32">
        <f>VLOOKUP(I26,'ค่ากลางกลุ่ม UnitCost, HGR'!B$5:K$21,6,FALSE)</f>
        <v>1052.08</v>
      </c>
      <c r="O26" s="68">
        <v>36850014.170000002</v>
      </c>
      <c r="P26" s="68">
        <v>2076.2199999999998</v>
      </c>
      <c r="Q26" s="70">
        <v>17748.63</v>
      </c>
      <c r="R26" s="33">
        <f>VLOOKUP(I26,'ค่ากลางกลุ่ม UnitCost, HGR'!B$5:K$21,10,FALSE)</f>
        <v>23956.44</v>
      </c>
      <c r="S26" s="21" t="str">
        <f t="shared" si="0"/>
        <v>1</v>
      </c>
      <c r="T26" s="21" t="str">
        <f t="shared" si="2"/>
        <v>1</v>
      </c>
      <c r="U26" s="21" t="str">
        <f t="shared" si="1"/>
        <v>1</v>
      </c>
    </row>
    <row r="27" spans="1:21" s="16" customFormat="1" ht="27" x14ac:dyDescent="0.75">
      <c r="A27" s="29" t="s">
        <v>203</v>
      </c>
      <c r="B27" s="39" t="s">
        <v>127</v>
      </c>
      <c r="C27" s="39" t="s">
        <v>28</v>
      </c>
      <c r="D27" s="39" t="s">
        <v>130</v>
      </c>
      <c r="E27" s="29" t="s">
        <v>192</v>
      </c>
      <c r="F27" s="29" t="s">
        <v>205</v>
      </c>
      <c r="G27" s="29">
        <v>59</v>
      </c>
      <c r="H27" s="40">
        <v>47161</v>
      </c>
      <c r="I27" s="29">
        <v>6</v>
      </c>
      <c r="J27" s="41" t="s">
        <v>237</v>
      </c>
      <c r="K27" s="68">
        <v>109403799.44</v>
      </c>
      <c r="L27" s="68">
        <v>118945</v>
      </c>
      <c r="M27" s="69">
        <v>919.78</v>
      </c>
      <c r="N27" s="32">
        <f>VLOOKUP(I27,'ค่ากลางกลุ่ม UnitCost, HGR'!B$5:K$21,6,FALSE)</f>
        <v>1014.82</v>
      </c>
      <c r="O27" s="68">
        <v>46566856.729999997</v>
      </c>
      <c r="P27" s="68">
        <v>2135.9699999999998</v>
      </c>
      <c r="Q27" s="70">
        <v>21801.26</v>
      </c>
      <c r="R27" s="33">
        <f>VLOOKUP(I27,'ค่ากลางกลุ่ม UnitCost, HGR'!B$5:K$21,10,FALSE)</f>
        <v>21443.77</v>
      </c>
      <c r="S27" s="21" t="str">
        <f t="shared" si="0"/>
        <v>1</v>
      </c>
      <c r="T27" s="21" t="str">
        <f t="shared" si="2"/>
        <v>0</v>
      </c>
      <c r="U27" s="21" t="str">
        <f t="shared" si="1"/>
        <v>0</v>
      </c>
    </row>
    <row r="28" spans="1:21" s="16" customFormat="1" ht="27" x14ac:dyDescent="0.75">
      <c r="A28" s="29" t="s">
        <v>203</v>
      </c>
      <c r="B28" s="39" t="s">
        <v>127</v>
      </c>
      <c r="C28" s="39" t="s">
        <v>29</v>
      </c>
      <c r="D28" s="39" t="s">
        <v>131</v>
      </c>
      <c r="E28" s="29" t="s">
        <v>192</v>
      </c>
      <c r="F28" s="29" t="s">
        <v>205</v>
      </c>
      <c r="G28" s="29">
        <v>34</v>
      </c>
      <c r="H28" s="40">
        <v>34265</v>
      </c>
      <c r="I28" s="29">
        <v>6</v>
      </c>
      <c r="J28" s="41" t="s">
        <v>237</v>
      </c>
      <c r="K28" s="68">
        <v>68441025.540000007</v>
      </c>
      <c r="L28" s="68">
        <v>78384</v>
      </c>
      <c r="M28" s="69">
        <v>873.15</v>
      </c>
      <c r="N28" s="32">
        <f>VLOOKUP(I28,'ค่ากลางกลุ่ม UnitCost, HGR'!B$5:K$21,6,FALSE)</f>
        <v>1014.82</v>
      </c>
      <c r="O28" s="68">
        <v>38934266.600000001</v>
      </c>
      <c r="P28" s="68">
        <v>3403.33</v>
      </c>
      <c r="Q28" s="70">
        <v>11440.04</v>
      </c>
      <c r="R28" s="33">
        <f>VLOOKUP(I28,'ค่ากลางกลุ่ม UnitCost, HGR'!B$5:K$21,10,FALSE)</f>
        <v>21443.77</v>
      </c>
      <c r="S28" s="21" t="str">
        <f t="shared" si="0"/>
        <v>1</v>
      </c>
      <c r="T28" s="21" t="str">
        <f t="shared" si="2"/>
        <v>1</v>
      </c>
      <c r="U28" s="21" t="str">
        <f t="shared" si="1"/>
        <v>1</v>
      </c>
    </row>
    <row r="29" spans="1:21" s="16" customFormat="1" ht="27" x14ac:dyDescent="0.75">
      <c r="A29" s="29" t="s">
        <v>203</v>
      </c>
      <c r="B29" s="39" t="s">
        <v>127</v>
      </c>
      <c r="C29" s="39" t="s">
        <v>30</v>
      </c>
      <c r="D29" s="39" t="s">
        <v>132</v>
      </c>
      <c r="E29" s="29" t="s">
        <v>192</v>
      </c>
      <c r="F29" s="29" t="s">
        <v>209</v>
      </c>
      <c r="G29" s="29">
        <v>30</v>
      </c>
      <c r="H29" s="40">
        <v>8824</v>
      </c>
      <c r="I29" s="29">
        <v>2</v>
      </c>
      <c r="J29" s="41" t="s">
        <v>241</v>
      </c>
      <c r="K29" s="68">
        <v>45576353.869999997</v>
      </c>
      <c r="L29" s="68">
        <v>32381</v>
      </c>
      <c r="M29" s="69">
        <v>1407.5</v>
      </c>
      <c r="N29" s="32">
        <f>VLOOKUP(I29,'ค่ากลางกลุ่ม UnitCost, HGR'!B$5:K$21,6,FALSE)</f>
        <v>1230.98</v>
      </c>
      <c r="O29" s="68">
        <v>16225437.27</v>
      </c>
      <c r="P29" s="68">
        <v>726.78</v>
      </c>
      <c r="Q29" s="70">
        <v>22325.1</v>
      </c>
      <c r="R29" s="33">
        <f>VLOOKUP(I29,'ค่ากลางกลุ่ม UnitCost, HGR'!B$5:K$21,10,FALSE)</f>
        <v>31288.74</v>
      </c>
      <c r="S29" s="21" t="str">
        <f t="shared" si="0"/>
        <v>0</v>
      </c>
      <c r="T29" s="21" t="str">
        <f t="shared" si="2"/>
        <v>1</v>
      </c>
      <c r="U29" s="21" t="str">
        <f t="shared" si="1"/>
        <v>0</v>
      </c>
    </row>
    <row r="30" spans="1:21" s="16" customFormat="1" ht="27" x14ac:dyDescent="0.75">
      <c r="A30" s="29" t="s">
        <v>203</v>
      </c>
      <c r="B30" s="39" t="s">
        <v>127</v>
      </c>
      <c r="C30" s="39" t="s">
        <v>31</v>
      </c>
      <c r="D30" s="39" t="s">
        <v>133</v>
      </c>
      <c r="E30" s="29" t="s">
        <v>192</v>
      </c>
      <c r="F30" s="29" t="s">
        <v>205</v>
      </c>
      <c r="G30" s="29">
        <v>32</v>
      </c>
      <c r="H30" s="40">
        <v>18132</v>
      </c>
      <c r="I30" s="29">
        <v>5</v>
      </c>
      <c r="J30" s="41" t="s">
        <v>238</v>
      </c>
      <c r="K30" s="68">
        <v>50857423.509999998</v>
      </c>
      <c r="L30" s="68">
        <v>65395</v>
      </c>
      <c r="M30" s="69">
        <v>777.7</v>
      </c>
      <c r="N30" s="32">
        <f>VLOOKUP(I30,'ค่ากลางกลุ่ม UnitCost, HGR'!B$5:K$21,6,FALSE)</f>
        <v>1052.08</v>
      </c>
      <c r="O30" s="68">
        <v>23385034</v>
      </c>
      <c r="P30" s="68">
        <v>1606.16</v>
      </c>
      <c r="Q30" s="70">
        <v>14559.63</v>
      </c>
      <c r="R30" s="33">
        <f>VLOOKUP(I30,'ค่ากลางกลุ่ม UnitCost, HGR'!B$5:K$21,10,FALSE)</f>
        <v>23956.44</v>
      </c>
      <c r="S30" s="21" t="str">
        <f t="shared" si="0"/>
        <v>1</v>
      </c>
      <c r="T30" s="21" t="str">
        <f t="shared" si="2"/>
        <v>1</v>
      </c>
      <c r="U30" s="21" t="str">
        <f t="shared" si="1"/>
        <v>1</v>
      </c>
    </row>
    <row r="31" spans="1:21" s="16" customFormat="1" ht="27" x14ac:dyDescent="0.75">
      <c r="A31" s="29" t="s">
        <v>203</v>
      </c>
      <c r="B31" s="39" t="s">
        <v>127</v>
      </c>
      <c r="C31" s="39" t="s">
        <v>32</v>
      </c>
      <c r="D31" s="39" t="s">
        <v>134</v>
      </c>
      <c r="E31" s="29" t="s">
        <v>192</v>
      </c>
      <c r="F31" s="29" t="s">
        <v>205</v>
      </c>
      <c r="G31" s="29">
        <v>45</v>
      </c>
      <c r="H31" s="40">
        <v>21233</v>
      </c>
      <c r="I31" s="29">
        <v>5</v>
      </c>
      <c r="J31" s="41" t="s">
        <v>238</v>
      </c>
      <c r="K31" s="68">
        <v>58781346.799999997</v>
      </c>
      <c r="L31" s="68">
        <v>67033</v>
      </c>
      <c r="M31" s="69">
        <v>876.9</v>
      </c>
      <c r="N31" s="32">
        <f>VLOOKUP(I31,'ค่ากลางกลุ่ม UnitCost, HGR'!B$5:K$21,6,FALSE)</f>
        <v>1052.08</v>
      </c>
      <c r="O31" s="68">
        <v>27661855.52</v>
      </c>
      <c r="P31" s="68">
        <v>2045.74</v>
      </c>
      <c r="Q31" s="70">
        <v>13521.71</v>
      </c>
      <c r="R31" s="33">
        <f>VLOOKUP(I31,'ค่ากลางกลุ่ม UnitCost, HGR'!B$5:K$21,10,FALSE)</f>
        <v>23956.44</v>
      </c>
      <c r="S31" s="21" t="str">
        <f t="shared" si="0"/>
        <v>1</v>
      </c>
      <c r="T31" s="21" t="str">
        <f t="shared" si="2"/>
        <v>1</v>
      </c>
      <c r="U31" s="21" t="str">
        <f t="shared" si="1"/>
        <v>1</v>
      </c>
    </row>
    <row r="32" spans="1:21" s="16" customFormat="1" ht="27" x14ac:dyDescent="0.75">
      <c r="A32" s="29" t="s">
        <v>203</v>
      </c>
      <c r="B32" s="39" t="s">
        <v>127</v>
      </c>
      <c r="C32" s="39" t="s">
        <v>33</v>
      </c>
      <c r="D32" s="39" t="s">
        <v>135</v>
      </c>
      <c r="E32" s="29" t="s">
        <v>192</v>
      </c>
      <c r="F32" s="29" t="s">
        <v>207</v>
      </c>
      <c r="G32" s="29">
        <v>113</v>
      </c>
      <c r="H32" s="40">
        <v>86991</v>
      </c>
      <c r="I32" s="29">
        <v>13</v>
      </c>
      <c r="J32" s="41" t="s">
        <v>240</v>
      </c>
      <c r="K32" s="68">
        <v>170264988.81999999</v>
      </c>
      <c r="L32" s="68">
        <v>202640</v>
      </c>
      <c r="M32" s="69">
        <v>840.23</v>
      </c>
      <c r="N32" s="32">
        <f>VLOOKUP(I32,'ค่ากลางกลุ่ม UnitCost, HGR'!B$5:K$21,6,FALSE)</f>
        <v>1026.01</v>
      </c>
      <c r="O32" s="68">
        <v>122148932.66</v>
      </c>
      <c r="P32" s="68">
        <v>7761.33</v>
      </c>
      <c r="Q32" s="70">
        <v>15738.15</v>
      </c>
      <c r="R32" s="33">
        <f>VLOOKUP(I32,'ค่ากลางกลุ่ม UnitCost, HGR'!B$5:K$21,10,FALSE)</f>
        <v>18718.11</v>
      </c>
      <c r="S32" s="21" t="str">
        <f t="shared" si="0"/>
        <v>1</v>
      </c>
      <c r="T32" s="21" t="str">
        <f t="shared" si="2"/>
        <v>1</v>
      </c>
      <c r="U32" s="21" t="str">
        <f t="shared" si="1"/>
        <v>1</v>
      </c>
    </row>
    <row r="33" spans="1:21" s="16" customFormat="1" ht="27" x14ac:dyDescent="0.75">
      <c r="A33" s="29" t="s">
        <v>203</v>
      </c>
      <c r="B33" s="39" t="s">
        <v>127</v>
      </c>
      <c r="C33" s="39" t="s">
        <v>34</v>
      </c>
      <c r="D33" s="39" t="s">
        <v>136</v>
      </c>
      <c r="E33" s="29" t="s">
        <v>192</v>
      </c>
      <c r="F33" s="29" t="s">
        <v>205</v>
      </c>
      <c r="G33" s="29">
        <v>42</v>
      </c>
      <c r="H33" s="40">
        <v>26805</v>
      </c>
      <c r="I33" s="29">
        <v>5</v>
      </c>
      <c r="J33" s="41" t="s">
        <v>238</v>
      </c>
      <c r="K33" s="68">
        <v>50835977.049999997</v>
      </c>
      <c r="L33" s="68">
        <v>80133</v>
      </c>
      <c r="M33" s="69">
        <v>634.4</v>
      </c>
      <c r="N33" s="32">
        <f>VLOOKUP(I33,'ค่ากลางกลุ่ม UnitCost, HGR'!B$5:K$21,6,FALSE)</f>
        <v>1052.08</v>
      </c>
      <c r="O33" s="68">
        <v>30792509.84</v>
      </c>
      <c r="P33" s="68">
        <v>1806.7</v>
      </c>
      <c r="Q33" s="70">
        <v>17043.48</v>
      </c>
      <c r="R33" s="33">
        <f>VLOOKUP(I33,'ค่ากลางกลุ่ม UnitCost, HGR'!B$5:K$21,10,FALSE)</f>
        <v>23956.44</v>
      </c>
      <c r="S33" s="21" t="str">
        <f t="shared" si="0"/>
        <v>1</v>
      </c>
      <c r="T33" s="21" t="str">
        <f t="shared" si="2"/>
        <v>1</v>
      </c>
      <c r="U33" s="21" t="str">
        <f t="shared" si="1"/>
        <v>1</v>
      </c>
    </row>
    <row r="34" spans="1:21" s="16" customFormat="1" ht="27" x14ac:dyDescent="0.75">
      <c r="A34" s="29" t="s">
        <v>203</v>
      </c>
      <c r="B34" s="39" t="s">
        <v>127</v>
      </c>
      <c r="C34" s="39" t="s">
        <v>35</v>
      </c>
      <c r="D34" s="39" t="s">
        <v>137</v>
      </c>
      <c r="E34" s="29" t="s">
        <v>192</v>
      </c>
      <c r="F34" s="29" t="s">
        <v>205</v>
      </c>
      <c r="G34" s="29">
        <v>36</v>
      </c>
      <c r="H34" s="40">
        <v>20120</v>
      </c>
      <c r="I34" s="29">
        <v>5</v>
      </c>
      <c r="J34" s="41" t="s">
        <v>238</v>
      </c>
      <c r="K34" s="68">
        <v>55081581.18</v>
      </c>
      <c r="L34" s="68">
        <v>65194</v>
      </c>
      <c r="M34" s="69">
        <v>844.89</v>
      </c>
      <c r="N34" s="32">
        <f>VLOOKUP(I34,'ค่ากลางกลุ่ม UnitCost, HGR'!B$5:K$21,6,FALSE)</f>
        <v>1052.08</v>
      </c>
      <c r="O34" s="68">
        <v>32846775.809999999</v>
      </c>
      <c r="P34" s="68">
        <v>1991.21</v>
      </c>
      <c r="Q34" s="70">
        <v>16495.87</v>
      </c>
      <c r="R34" s="33">
        <f>VLOOKUP(I34,'ค่ากลางกลุ่ม UnitCost, HGR'!B$5:K$21,10,FALSE)</f>
        <v>23956.44</v>
      </c>
      <c r="S34" s="21" t="str">
        <f t="shared" si="0"/>
        <v>1</v>
      </c>
      <c r="T34" s="21" t="str">
        <f t="shared" si="2"/>
        <v>1</v>
      </c>
      <c r="U34" s="21" t="str">
        <f t="shared" si="1"/>
        <v>1</v>
      </c>
    </row>
    <row r="35" spans="1:21" s="16" customFormat="1" ht="27" x14ac:dyDescent="0.75">
      <c r="A35" s="29" t="s">
        <v>203</v>
      </c>
      <c r="B35" s="39" t="s">
        <v>127</v>
      </c>
      <c r="C35" s="39" t="s">
        <v>36</v>
      </c>
      <c r="D35" s="39" t="s">
        <v>138</v>
      </c>
      <c r="E35" s="29" t="s">
        <v>192</v>
      </c>
      <c r="F35" s="29" t="s">
        <v>205</v>
      </c>
      <c r="G35" s="29">
        <v>40</v>
      </c>
      <c r="H35" s="40">
        <v>32222</v>
      </c>
      <c r="I35" s="29">
        <v>6</v>
      </c>
      <c r="J35" s="41" t="s">
        <v>237</v>
      </c>
      <c r="K35" s="68">
        <v>84929923.569999993</v>
      </c>
      <c r="L35" s="68">
        <v>109066</v>
      </c>
      <c r="M35" s="69">
        <v>778.7</v>
      </c>
      <c r="N35" s="32">
        <f>VLOOKUP(I35,'ค่ากลางกลุ่ม UnitCost, HGR'!B$5:K$21,6,FALSE)</f>
        <v>1014.82</v>
      </c>
      <c r="O35" s="68">
        <v>31908053.829999998</v>
      </c>
      <c r="P35" s="68">
        <v>2174.1799999999998</v>
      </c>
      <c r="Q35" s="70">
        <v>14675.93</v>
      </c>
      <c r="R35" s="33">
        <f>VLOOKUP(I35,'ค่ากลางกลุ่ม UnitCost, HGR'!B$5:K$21,10,FALSE)</f>
        <v>21443.77</v>
      </c>
      <c r="S35" s="21" t="str">
        <f t="shared" si="0"/>
        <v>1</v>
      </c>
      <c r="T35" s="21" t="str">
        <f t="shared" si="2"/>
        <v>1</v>
      </c>
      <c r="U35" s="21" t="str">
        <f t="shared" si="1"/>
        <v>1</v>
      </c>
    </row>
    <row r="36" spans="1:21" s="16" customFormat="1" ht="27" x14ac:dyDescent="0.75">
      <c r="A36" s="29" t="s">
        <v>203</v>
      </c>
      <c r="B36" s="39" t="s">
        <v>127</v>
      </c>
      <c r="C36" s="39" t="s">
        <v>73</v>
      </c>
      <c r="D36" s="39" t="s">
        <v>139</v>
      </c>
      <c r="E36" s="29" t="s">
        <v>192</v>
      </c>
      <c r="F36" s="29" t="s">
        <v>207</v>
      </c>
      <c r="G36" s="29">
        <v>60</v>
      </c>
      <c r="H36" s="40">
        <v>41779</v>
      </c>
      <c r="I36" s="29">
        <v>12</v>
      </c>
      <c r="J36" s="41" t="s">
        <v>243</v>
      </c>
      <c r="K36" s="68">
        <v>123682428.3</v>
      </c>
      <c r="L36" s="68">
        <v>138239</v>
      </c>
      <c r="M36" s="69">
        <v>894.7</v>
      </c>
      <c r="N36" s="32">
        <f>VLOOKUP(I36,'ค่ากลางกลุ่ม UnitCost, HGR'!B$5:K$21,6,FALSE)</f>
        <v>1069.8900000000001</v>
      </c>
      <c r="O36" s="68">
        <v>53839615.380000003</v>
      </c>
      <c r="P36" s="68">
        <v>3951</v>
      </c>
      <c r="Q36" s="70">
        <v>13626.84</v>
      </c>
      <c r="R36" s="33">
        <f>VLOOKUP(I36,'ค่ากลางกลุ่ม UnitCost, HGR'!B$5:K$21,10,FALSE)</f>
        <v>21673.88</v>
      </c>
      <c r="S36" s="21" t="str">
        <f t="shared" si="0"/>
        <v>1</v>
      </c>
      <c r="T36" s="21" t="str">
        <f t="shared" si="2"/>
        <v>1</v>
      </c>
      <c r="U36" s="21" t="str">
        <f t="shared" si="1"/>
        <v>1</v>
      </c>
    </row>
    <row r="37" spans="1:21" s="16" customFormat="1" ht="27" x14ac:dyDescent="0.75">
      <c r="A37" s="29" t="s">
        <v>203</v>
      </c>
      <c r="B37" s="39" t="s">
        <v>127</v>
      </c>
      <c r="C37" s="39" t="s">
        <v>77</v>
      </c>
      <c r="D37" s="39" t="s">
        <v>140</v>
      </c>
      <c r="E37" s="29" t="s">
        <v>192</v>
      </c>
      <c r="F37" s="29" t="s">
        <v>205</v>
      </c>
      <c r="G37" s="29">
        <v>38</v>
      </c>
      <c r="H37" s="40">
        <v>31384</v>
      </c>
      <c r="I37" s="29">
        <v>6</v>
      </c>
      <c r="J37" s="41" t="s">
        <v>237</v>
      </c>
      <c r="K37" s="68">
        <v>61079242.829999998</v>
      </c>
      <c r="L37" s="68">
        <v>76077</v>
      </c>
      <c r="M37" s="69">
        <v>802.86</v>
      </c>
      <c r="N37" s="32">
        <f>VLOOKUP(I37,'ค่ากลางกลุ่ม UnitCost, HGR'!B$5:K$21,6,FALSE)</f>
        <v>1014.82</v>
      </c>
      <c r="O37" s="68">
        <v>28758805.48</v>
      </c>
      <c r="P37" s="68">
        <v>1459.25</v>
      </c>
      <c r="Q37" s="70">
        <v>19707.939999999999</v>
      </c>
      <c r="R37" s="33">
        <f>VLOOKUP(I37,'ค่ากลางกลุ่ม UnitCost, HGR'!B$5:K$21,10,FALSE)</f>
        <v>21443.77</v>
      </c>
      <c r="S37" s="21" t="str">
        <f t="shared" ref="S37:S68" si="3">IF(AND(M37&lt;=N37),"1","0")</f>
        <v>1</v>
      </c>
      <c r="T37" s="21" t="str">
        <f t="shared" si="2"/>
        <v>1</v>
      </c>
      <c r="U37" s="21" t="str">
        <f t="shared" ref="U37:U68" si="4">IF(AND(M37&lt;=N37,Q37&lt;=R37),"1","0")</f>
        <v>1</v>
      </c>
    </row>
    <row r="38" spans="1:21" s="16" customFormat="1" ht="27" x14ac:dyDescent="0.75">
      <c r="A38" s="29" t="s">
        <v>203</v>
      </c>
      <c r="B38" s="39" t="s">
        <v>127</v>
      </c>
      <c r="C38" s="39" t="s">
        <v>86</v>
      </c>
      <c r="D38" s="39" t="s">
        <v>141</v>
      </c>
      <c r="E38" s="29" t="s">
        <v>192</v>
      </c>
      <c r="F38" s="29" t="s">
        <v>205</v>
      </c>
      <c r="G38" s="29">
        <v>33</v>
      </c>
      <c r="H38" s="40">
        <v>19972</v>
      </c>
      <c r="I38" s="29">
        <v>5</v>
      </c>
      <c r="J38" s="41" t="s">
        <v>238</v>
      </c>
      <c r="K38" s="68">
        <v>45833815.509999998</v>
      </c>
      <c r="L38" s="68">
        <v>67254</v>
      </c>
      <c r="M38" s="69">
        <v>681.5</v>
      </c>
      <c r="N38" s="32">
        <f>VLOOKUP(I38,'ค่ากลางกลุ่ม UnitCost, HGR'!B$5:K$21,6,FALSE)</f>
        <v>1052.08</v>
      </c>
      <c r="O38" s="68">
        <v>18385264.199999999</v>
      </c>
      <c r="P38" s="68">
        <v>1214.93</v>
      </c>
      <c r="Q38" s="70">
        <v>15132.81</v>
      </c>
      <c r="R38" s="33">
        <f>VLOOKUP(I38,'ค่ากลางกลุ่ม UnitCost, HGR'!B$5:K$21,10,FALSE)</f>
        <v>23956.44</v>
      </c>
      <c r="S38" s="21" t="str">
        <f t="shared" si="3"/>
        <v>1</v>
      </c>
      <c r="T38" s="21" t="str">
        <f t="shared" si="2"/>
        <v>1</v>
      </c>
      <c r="U38" s="21" t="str">
        <f t="shared" si="4"/>
        <v>1</v>
      </c>
    </row>
    <row r="39" spans="1:21" s="16" customFormat="1" ht="27" x14ac:dyDescent="0.75">
      <c r="A39" s="29" t="s">
        <v>203</v>
      </c>
      <c r="B39" s="39" t="s">
        <v>152</v>
      </c>
      <c r="C39" s="39" t="s">
        <v>4</v>
      </c>
      <c r="D39" s="39" t="s">
        <v>153</v>
      </c>
      <c r="E39" s="29" t="s">
        <v>191</v>
      </c>
      <c r="F39" s="29" t="s">
        <v>210</v>
      </c>
      <c r="G39" s="29">
        <v>909</v>
      </c>
      <c r="H39" s="40">
        <v>144119</v>
      </c>
      <c r="I39" s="29">
        <v>19</v>
      </c>
      <c r="J39" s="41" t="s">
        <v>244</v>
      </c>
      <c r="K39" s="68">
        <v>1066410207.0700001</v>
      </c>
      <c r="L39" s="68">
        <v>841236</v>
      </c>
      <c r="M39" s="69">
        <v>1267.67</v>
      </c>
      <c r="N39" s="32">
        <f>VLOOKUP(I39,'ค่ากลางกลุ่ม UnitCost, HGR'!B$5:K$21,6,FALSE)</f>
        <v>1603.38</v>
      </c>
      <c r="O39" s="68">
        <v>1312476464.8800001</v>
      </c>
      <c r="P39" s="68">
        <v>104162.25</v>
      </c>
      <c r="Q39" s="70">
        <v>12600.31</v>
      </c>
      <c r="R39" s="33">
        <f>VLOOKUP(I39,'ค่ากลางกลุ่ม UnitCost, HGR'!B$5:K$21,10,FALSE)</f>
        <v>17660.43</v>
      </c>
      <c r="S39" s="21" t="str">
        <f t="shared" si="3"/>
        <v>1</v>
      </c>
      <c r="T39" s="21" t="str">
        <f t="shared" si="2"/>
        <v>1</v>
      </c>
      <c r="U39" s="21" t="str">
        <f t="shared" si="4"/>
        <v>1</v>
      </c>
    </row>
    <row r="40" spans="1:21" s="16" customFormat="1" ht="27" x14ac:dyDescent="0.75">
      <c r="A40" s="29" t="s">
        <v>203</v>
      </c>
      <c r="B40" s="39" t="s">
        <v>152</v>
      </c>
      <c r="C40" s="39" t="s">
        <v>48</v>
      </c>
      <c r="D40" s="39" t="s">
        <v>154</v>
      </c>
      <c r="E40" s="29" t="s">
        <v>192</v>
      </c>
      <c r="F40" s="29" t="s">
        <v>205</v>
      </c>
      <c r="G40" s="29">
        <v>40</v>
      </c>
      <c r="H40" s="40">
        <v>35944</v>
      </c>
      <c r="I40" s="29">
        <v>6</v>
      </c>
      <c r="J40" s="41" t="s">
        <v>237</v>
      </c>
      <c r="K40" s="68">
        <v>86474968.109999999</v>
      </c>
      <c r="L40" s="68">
        <v>93475</v>
      </c>
      <c r="M40" s="69">
        <v>925.11</v>
      </c>
      <c r="N40" s="32">
        <f>VLOOKUP(I40,'ค่ากลางกลุ่ม UnitCost, HGR'!B$5:K$21,6,FALSE)</f>
        <v>1014.82</v>
      </c>
      <c r="O40" s="68">
        <v>25842184.969999999</v>
      </c>
      <c r="P40" s="68">
        <v>2111.8200000000002</v>
      </c>
      <c r="Q40" s="70">
        <v>12236.93</v>
      </c>
      <c r="R40" s="33">
        <f>VLOOKUP(I40,'ค่ากลางกลุ่ม UnitCost, HGR'!B$5:K$21,10,FALSE)</f>
        <v>21443.77</v>
      </c>
      <c r="S40" s="21" t="str">
        <f t="shared" si="3"/>
        <v>1</v>
      </c>
      <c r="T40" s="21" t="str">
        <f t="shared" si="2"/>
        <v>1</v>
      </c>
      <c r="U40" s="21" t="str">
        <f t="shared" si="4"/>
        <v>1</v>
      </c>
    </row>
    <row r="41" spans="1:21" s="16" customFormat="1" ht="27" x14ac:dyDescent="0.75">
      <c r="A41" s="29" t="s">
        <v>203</v>
      </c>
      <c r="B41" s="39" t="s">
        <v>152</v>
      </c>
      <c r="C41" s="39" t="s">
        <v>49</v>
      </c>
      <c r="D41" s="39" t="s">
        <v>155</v>
      </c>
      <c r="E41" s="29" t="s">
        <v>192</v>
      </c>
      <c r="F41" s="29" t="s">
        <v>205</v>
      </c>
      <c r="G41" s="29">
        <v>39</v>
      </c>
      <c r="H41" s="40">
        <v>24067</v>
      </c>
      <c r="I41" s="29">
        <v>5</v>
      </c>
      <c r="J41" s="41" t="s">
        <v>238</v>
      </c>
      <c r="K41" s="68">
        <v>58934527.909999996</v>
      </c>
      <c r="L41" s="68">
        <v>65071</v>
      </c>
      <c r="M41" s="69">
        <v>905.7</v>
      </c>
      <c r="N41" s="32">
        <f>VLOOKUP(I41,'ค่ากลางกลุ่ม UnitCost, HGR'!B$5:K$21,6,FALSE)</f>
        <v>1052.08</v>
      </c>
      <c r="O41" s="68">
        <v>20674740.149999999</v>
      </c>
      <c r="P41" s="68">
        <v>1553.69</v>
      </c>
      <c r="Q41" s="70">
        <v>13306.88</v>
      </c>
      <c r="R41" s="33">
        <f>VLOOKUP(I41,'ค่ากลางกลุ่ม UnitCost, HGR'!B$5:K$21,10,FALSE)</f>
        <v>23956.44</v>
      </c>
      <c r="S41" s="21" t="str">
        <f t="shared" si="3"/>
        <v>1</v>
      </c>
      <c r="T41" s="21" t="str">
        <f t="shared" si="2"/>
        <v>1</v>
      </c>
      <c r="U41" s="21" t="str">
        <f t="shared" si="4"/>
        <v>1</v>
      </c>
    </row>
    <row r="42" spans="1:21" s="16" customFormat="1" ht="27" x14ac:dyDescent="0.75">
      <c r="A42" s="29" t="s">
        <v>203</v>
      </c>
      <c r="B42" s="39" t="s">
        <v>152</v>
      </c>
      <c r="C42" s="39" t="s">
        <v>50</v>
      </c>
      <c r="D42" s="39" t="s">
        <v>156</v>
      </c>
      <c r="E42" s="29" t="s">
        <v>192</v>
      </c>
      <c r="F42" s="29" t="s">
        <v>205</v>
      </c>
      <c r="G42" s="29">
        <v>90</v>
      </c>
      <c r="H42" s="40">
        <v>55513</v>
      </c>
      <c r="I42" s="29">
        <v>6</v>
      </c>
      <c r="J42" s="41" t="s">
        <v>237</v>
      </c>
      <c r="K42" s="68">
        <v>103820679.34</v>
      </c>
      <c r="L42" s="68">
        <v>143100</v>
      </c>
      <c r="M42" s="69">
        <v>725.51</v>
      </c>
      <c r="N42" s="32">
        <f>VLOOKUP(I42,'ค่ากลางกลุ่ม UnitCost, HGR'!B$5:K$21,6,FALSE)</f>
        <v>1014.82</v>
      </c>
      <c r="O42" s="68">
        <v>91427896.819999993</v>
      </c>
      <c r="P42" s="68">
        <v>6112.38</v>
      </c>
      <c r="Q42" s="70">
        <v>14957.82</v>
      </c>
      <c r="R42" s="33">
        <f>VLOOKUP(I42,'ค่ากลางกลุ่ม UnitCost, HGR'!B$5:K$21,10,FALSE)</f>
        <v>21443.77</v>
      </c>
      <c r="S42" s="21" t="str">
        <f t="shared" si="3"/>
        <v>1</v>
      </c>
      <c r="T42" s="21" t="str">
        <f t="shared" si="2"/>
        <v>1</v>
      </c>
      <c r="U42" s="21" t="str">
        <f t="shared" si="4"/>
        <v>1</v>
      </c>
    </row>
    <row r="43" spans="1:21" s="16" customFormat="1" ht="27" x14ac:dyDescent="0.75">
      <c r="A43" s="29" t="s">
        <v>203</v>
      </c>
      <c r="B43" s="39" t="s">
        <v>152</v>
      </c>
      <c r="C43" s="39" t="s">
        <v>51</v>
      </c>
      <c r="D43" s="39" t="s">
        <v>157</v>
      </c>
      <c r="E43" s="29" t="s">
        <v>192</v>
      </c>
      <c r="F43" s="29" t="s">
        <v>206</v>
      </c>
      <c r="G43" s="29">
        <v>103</v>
      </c>
      <c r="H43" s="40">
        <v>39521</v>
      </c>
      <c r="I43" s="29">
        <v>9</v>
      </c>
      <c r="J43" s="41" t="s">
        <v>240</v>
      </c>
      <c r="K43" s="68">
        <v>98839828.170000002</v>
      </c>
      <c r="L43" s="68">
        <v>122544</v>
      </c>
      <c r="M43" s="69">
        <v>806.57</v>
      </c>
      <c r="N43" s="32">
        <f>VLOOKUP(I43,'ค่ากลางกลุ่ม UnitCost, HGR'!B$5:K$21,6,FALSE)</f>
        <v>1012.83</v>
      </c>
      <c r="O43" s="68">
        <v>86150049.450000003</v>
      </c>
      <c r="P43" s="68">
        <v>6082.48</v>
      </c>
      <c r="Q43" s="70">
        <v>14163.64</v>
      </c>
      <c r="R43" s="33">
        <f>VLOOKUP(I43,'ค่ากลางกลุ่ม UnitCost, HGR'!B$5:K$21,10,FALSE)</f>
        <v>22390.66</v>
      </c>
      <c r="S43" s="21" t="str">
        <f t="shared" si="3"/>
        <v>1</v>
      </c>
      <c r="T43" s="21" t="str">
        <f t="shared" si="2"/>
        <v>1</v>
      </c>
      <c r="U43" s="21" t="str">
        <f t="shared" si="4"/>
        <v>1</v>
      </c>
    </row>
    <row r="44" spans="1:21" s="16" customFormat="1" ht="27" x14ac:dyDescent="0.75">
      <c r="A44" s="29" t="s">
        <v>203</v>
      </c>
      <c r="B44" s="39" t="s">
        <v>152</v>
      </c>
      <c r="C44" s="39" t="s">
        <v>52</v>
      </c>
      <c r="D44" s="39" t="s">
        <v>158</v>
      </c>
      <c r="E44" s="29" t="s">
        <v>192</v>
      </c>
      <c r="F44" s="29" t="s">
        <v>205</v>
      </c>
      <c r="G44" s="29">
        <v>38</v>
      </c>
      <c r="H44" s="40">
        <v>37339</v>
      </c>
      <c r="I44" s="29">
        <v>6</v>
      </c>
      <c r="J44" s="41" t="s">
        <v>237</v>
      </c>
      <c r="K44" s="68">
        <v>81228585.150000006</v>
      </c>
      <c r="L44" s="68">
        <v>87579</v>
      </c>
      <c r="M44" s="69">
        <v>927.49</v>
      </c>
      <c r="N44" s="32">
        <f>VLOOKUP(I44,'ค่ากลางกลุ่ม UnitCost, HGR'!B$5:K$21,6,FALSE)</f>
        <v>1014.82</v>
      </c>
      <c r="O44" s="68">
        <v>31196503.68</v>
      </c>
      <c r="P44" s="68">
        <v>1600.49</v>
      </c>
      <c r="Q44" s="70">
        <v>19491.849999999999</v>
      </c>
      <c r="R44" s="33">
        <f>VLOOKUP(I44,'ค่ากลางกลุ่ม UnitCost, HGR'!B$5:K$21,10,FALSE)</f>
        <v>21443.77</v>
      </c>
      <c r="S44" s="21" t="str">
        <f t="shared" si="3"/>
        <v>1</v>
      </c>
      <c r="T44" s="21" t="str">
        <f t="shared" si="2"/>
        <v>1</v>
      </c>
      <c r="U44" s="21" t="str">
        <f t="shared" si="4"/>
        <v>1</v>
      </c>
    </row>
    <row r="45" spans="1:21" s="16" customFormat="1" ht="27" x14ac:dyDescent="0.75">
      <c r="A45" s="29" t="s">
        <v>203</v>
      </c>
      <c r="B45" s="39" t="s">
        <v>152</v>
      </c>
      <c r="C45" s="39" t="s">
        <v>53</v>
      </c>
      <c r="D45" s="39" t="s">
        <v>159</v>
      </c>
      <c r="E45" s="29" t="s">
        <v>192</v>
      </c>
      <c r="F45" s="29" t="s">
        <v>209</v>
      </c>
      <c r="G45" s="29">
        <v>15</v>
      </c>
      <c r="H45" s="40">
        <v>10627</v>
      </c>
      <c r="I45" s="29">
        <v>2</v>
      </c>
      <c r="J45" s="41" t="s">
        <v>241</v>
      </c>
      <c r="K45" s="68">
        <v>38331930.850000001</v>
      </c>
      <c r="L45" s="68">
        <v>35006</v>
      </c>
      <c r="M45" s="69">
        <v>1095.01</v>
      </c>
      <c r="N45" s="32">
        <f>VLOOKUP(I45,'ค่ากลางกลุ่ม UnitCost, HGR'!B$5:K$21,6,FALSE)</f>
        <v>1230.98</v>
      </c>
      <c r="O45" s="68">
        <v>12394152.73</v>
      </c>
      <c r="P45" s="68">
        <v>504.46</v>
      </c>
      <c r="Q45" s="70">
        <v>24568.97</v>
      </c>
      <c r="R45" s="33">
        <f>VLOOKUP(I45,'ค่ากลางกลุ่ม UnitCost, HGR'!B$5:K$21,10,FALSE)</f>
        <v>31288.74</v>
      </c>
      <c r="S45" s="21" t="str">
        <f t="shared" si="3"/>
        <v>1</v>
      </c>
      <c r="T45" s="21" t="str">
        <f t="shared" si="2"/>
        <v>1</v>
      </c>
      <c r="U45" s="21" t="str">
        <f t="shared" si="4"/>
        <v>1</v>
      </c>
    </row>
    <row r="46" spans="1:21" s="16" customFormat="1" ht="27" x14ac:dyDescent="0.75">
      <c r="A46" s="29" t="s">
        <v>203</v>
      </c>
      <c r="B46" s="39" t="s">
        <v>152</v>
      </c>
      <c r="C46" s="39" t="s">
        <v>54</v>
      </c>
      <c r="D46" s="39" t="s">
        <v>160</v>
      </c>
      <c r="E46" s="29" t="s">
        <v>193</v>
      </c>
      <c r="F46" s="29" t="s">
        <v>211</v>
      </c>
      <c r="G46" s="29">
        <v>246</v>
      </c>
      <c r="H46" s="40">
        <v>92525</v>
      </c>
      <c r="I46" s="29">
        <v>15</v>
      </c>
      <c r="J46" s="41" t="s">
        <v>246</v>
      </c>
      <c r="K46" s="68">
        <v>283042436.32999998</v>
      </c>
      <c r="L46" s="68">
        <v>247712</v>
      </c>
      <c r="M46" s="69">
        <v>1142.6300000000001</v>
      </c>
      <c r="N46" s="32">
        <f>VLOOKUP(I46,'ค่ากลางกลุ่ม UnitCost, HGR'!B$5:K$21,6,FALSE)</f>
        <v>1123.73</v>
      </c>
      <c r="O46" s="68">
        <v>279836029.44</v>
      </c>
      <c r="P46" s="68">
        <v>18706.18</v>
      </c>
      <c r="Q46" s="70">
        <v>14959.55</v>
      </c>
      <c r="R46" s="33">
        <f>VLOOKUP(I46,'ค่ากลางกลุ่ม UnitCost, HGR'!B$5:K$21,10,FALSE)</f>
        <v>20724.23</v>
      </c>
      <c r="S46" s="21" t="str">
        <f t="shared" si="3"/>
        <v>0</v>
      </c>
      <c r="T46" s="21" t="str">
        <f t="shared" si="2"/>
        <v>1</v>
      </c>
      <c r="U46" s="21" t="str">
        <f t="shared" si="4"/>
        <v>0</v>
      </c>
    </row>
    <row r="47" spans="1:21" s="16" customFormat="1" ht="27" x14ac:dyDescent="0.75">
      <c r="A47" s="29" t="s">
        <v>203</v>
      </c>
      <c r="B47" s="39" t="s">
        <v>152</v>
      </c>
      <c r="C47" s="39" t="s">
        <v>55</v>
      </c>
      <c r="D47" s="39" t="s">
        <v>161</v>
      </c>
      <c r="E47" s="29" t="s">
        <v>192</v>
      </c>
      <c r="F47" s="29" t="s">
        <v>205</v>
      </c>
      <c r="G47" s="29">
        <v>40</v>
      </c>
      <c r="H47" s="40">
        <v>30686</v>
      </c>
      <c r="I47" s="29">
        <v>6</v>
      </c>
      <c r="J47" s="41" t="s">
        <v>237</v>
      </c>
      <c r="K47" s="68">
        <v>74684630.25</v>
      </c>
      <c r="L47" s="68">
        <v>85690</v>
      </c>
      <c r="M47" s="69">
        <v>871.57</v>
      </c>
      <c r="N47" s="32">
        <f>VLOOKUP(I47,'ค่ากลางกลุ่ม UnitCost, HGR'!B$5:K$21,6,FALSE)</f>
        <v>1014.82</v>
      </c>
      <c r="O47" s="68">
        <v>27852369.75</v>
      </c>
      <c r="P47" s="68">
        <v>1999.78</v>
      </c>
      <c r="Q47" s="70">
        <v>13927.75</v>
      </c>
      <c r="R47" s="33">
        <f>VLOOKUP(I47,'ค่ากลางกลุ่ม UnitCost, HGR'!B$5:K$21,10,FALSE)</f>
        <v>21443.77</v>
      </c>
      <c r="S47" s="21" t="str">
        <f t="shared" si="3"/>
        <v>1</v>
      </c>
      <c r="T47" s="21" t="str">
        <f t="shared" si="2"/>
        <v>1</v>
      </c>
      <c r="U47" s="21" t="str">
        <f t="shared" si="4"/>
        <v>1</v>
      </c>
    </row>
    <row r="48" spans="1:21" s="16" customFormat="1" ht="27" x14ac:dyDescent="0.75">
      <c r="A48" s="29" t="s">
        <v>203</v>
      </c>
      <c r="B48" s="39" t="s">
        <v>152</v>
      </c>
      <c r="C48" s="39" t="s">
        <v>56</v>
      </c>
      <c r="D48" s="39" t="s">
        <v>162</v>
      </c>
      <c r="E48" s="29" t="s">
        <v>192</v>
      </c>
      <c r="F48" s="29" t="s">
        <v>206</v>
      </c>
      <c r="G48" s="29">
        <v>78</v>
      </c>
      <c r="H48" s="40">
        <v>53059</v>
      </c>
      <c r="I48" s="29">
        <v>10</v>
      </c>
      <c r="J48" s="41" t="s">
        <v>239</v>
      </c>
      <c r="K48" s="68">
        <v>131764236.65000001</v>
      </c>
      <c r="L48" s="68">
        <v>137111</v>
      </c>
      <c r="M48" s="69">
        <v>961</v>
      </c>
      <c r="N48" s="32">
        <f>VLOOKUP(I48,'ค่ากลางกลุ่ม UnitCost, HGR'!B$5:K$21,6,FALSE)</f>
        <v>1040.1500000000001</v>
      </c>
      <c r="O48" s="68">
        <v>59051971.289999999</v>
      </c>
      <c r="P48" s="68">
        <v>5262.98</v>
      </c>
      <c r="Q48" s="70">
        <v>11220.26</v>
      </c>
      <c r="R48" s="33">
        <f>VLOOKUP(I48,'ค่ากลางกลุ่ม UnitCost, HGR'!B$5:K$21,10,FALSE)</f>
        <v>19915.810000000001</v>
      </c>
      <c r="S48" s="21" t="str">
        <f t="shared" si="3"/>
        <v>1</v>
      </c>
      <c r="T48" s="21" t="str">
        <f t="shared" si="2"/>
        <v>1</v>
      </c>
      <c r="U48" s="21" t="str">
        <f t="shared" si="4"/>
        <v>1</v>
      </c>
    </row>
    <row r="49" spans="1:21" s="16" customFormat="1" ht="27" x14ac:dyDescent="0.75">
      <c r="A49" s="29" t="s">
        <v>203</v>
      </c>
      <c r="B49" s="39" t="s">
        <v>152</v>
      </c>
      <c r="C49" s="39" t="s">
        <v>57</v>
      </c>
      <c r="D49" s="39" t="s">
        <v>163</v>
      </c>
      <c r="E49" s="29" t="s">
        <v>192</v>
      </c>
      <c r="F49" s="29" t="s">
        <v>206</v>
      </c>
      <c r="G49" s="29">
        <v>123</v>
      </c>
      <c r="H49" s="40">
        <v>53459</v>
      </c>
      <c r="I49" s="29">
        <v>10</v>
      </c>
      <c r="J49" s="41" t="s">
        <v>239</v>
      </c>
      <c r="K49" s="68">
        <v>142409297.11000001</v>
      </c>
      <c r="L49" s="68">
        <v>143896</v>
      </c>
      <c r="M49" s="69">
        <v>989.67</v>
      </c>
      <c r="N49" s="32">
        <f>VLOOKUP(I49,'ค่ากลางกลุ่ม UnitCost, HGR'!B$5:K$21,6,FALSE)</f>
        <v>1040.1500000000001</v>
      </c>
      <c r="O49" s="68">
        <v>58066702.509999998</v>
      </c>
      <c r="P49" s="68">
        <v>4445.97</v>
      </c>
      <c r="Q49" s="70">
        <v>13060.53</v>
      </c>
      <c r="R49" s="33">
        <f>VLOOKUP(I49,'ค่ากลางกลุ่ม UnitCost, HGR'!B$5:K$21,10,FALSE)</f>
        <v>19915.810000000001</v>
      </c>
      <c r="S49" s="21" t="str">
        <f t="shared" si="3"/>
        <v>1</v>
      </c>
      <c r="T49" s="21" t="str">
        <f t="shared" si="2"/>
        <v>1</v>
      </c>
      <c r="U49" s="21" t="str">
        <f t="shared" si="4"/>
        <v>1</v>
      </c>
    </row>
    <row r="50" spans="1:21" s="16" customFormat="1" ht="27" x14ac:dyDescent="0.75">
      <c r="A50" s="29" t="s">
        <v>203</v>
      </c>
      <c r="B50" s="39" t="s">
        <v>152</v>
      </c>
      <c r="C50" s="39" t="s">
        <v>58</v>
      </c>
      <c r="D50" s="39" t="s">
        <v>164</v>
      </c>
      <c r="E50" s="29" t="s">
        <v>192</v>
      </c>
      <c r="F50" s="29" t="s">
        <v>205</v>
      </c>
      <c r="G50" s="29">
        <v>42</v>
      </c>
      <c r="H50" s="40">
        <v>26548</v>
      </c>
      <c r="I50" s="29">
        <v>5</v>
      </c>
      <c r="J50" s="41" t="s">
        <v>238</v>
      </c>
      <c r="K50" s="68">
        <v>68851942.959999993</v>
      </c>
      <c r="L50" s="68">
        <v>108509</v>
      </c>
      <c r="M50" s="69">
        <v>634.53</v>
      </c>
      <c r="N50" s="32">
        <f>VLOOKUP(I50,'ค่ากลางกลุ่ม UnitCost, HGR'!B$5:K$21,6,FALSE)</f>
        <v>1052.08</v>
      </c>
      <c r="O50" s="68">
        <v>31245994.75</v>
      </c>
      <c r="P50" s="68">
        <v>1902.3</v>
      </c>
      <c r="Q50" s="70">
        <v>16425.34</v>
      </c>
      <c r="R50" s="33">
        <f>VLOOKUP(I50,'ค่ากลางกลุ่ม UnitCost, HGR'!B$5:K$21,10,FALSE)</f>
        <v>23956.44</v>
      </c>
      <c r="S50" s="21" t="str">
        <f t="shared" si="3"/>
        <v>1</v>
      </c>
      <c r="T50" s="21" t="str">
        <f t="shared" si="2"/>
        <v>1</v>
      </c>
      <c r="U50" s="21" t="str">
        <f t="shared" si="4"/>
        <v>1</v>
      </c>
    </row>
    <row r="51" spans="1:21" s="16" customFormat="1" ht="27" x14ac:dyDescent="0.75">
      <c r="A51" s="29" t="s">
        <v>203</v>
      </c>
      <c r="B51" s="39" t="s">
        <v>152</v>
      </c>
      <c r="C51" s="39" t="s">
        <v>59</v>
      </c>
      <c r="D51" s="39" t="s">
        <v>165</v>
      </c>
      <c r="E51" s="29" t="s">
        <v>192</v>
      </c>
      <c r="F51" s="29" t="s">
        <v>205</v>
      </c>
      <c r="G51" s="29">
        <v>38</v>
      </c>
      <c r="H51" s="40">
        <v>17941</v>
      </c>
      <c r="I51" s="29">
        <v>5</v>
      </c>
      <c r="J51" s="41" t="s">
        <v>238</v>
      </c>
      <c r="K51" s="68">
        <v>43578198.869999997</v>
      </c>
      <c r="L51" s="68">
        <v>52119</v>
      </c>
      <c r="M51" s="69">
        <v>836.13</v>
      </c>
      <c r="N51" s="32">
        <f>VLOOKUP(I51,'ค่ากลางกลุ่ม UnitCost, HGR'!B$5:K$21,6,FALSE)</f>
        <v>1052.08</v>
      </c>
      <c r="O51" s="68">
        <v>23550676.920000002</v>
      </c>
      <c r="P51" s="68">
        <v>1238.3399999999999</v>
      </c>
      <c r="Q51" s="70">
        <v>19017.95</v>
      </c>
      <c r="R51" s="33">
        <f>VLOOKUP(I51,'ค่ากลางกลุ่ม UnitCost, HGR'!B$5:K$21,10,FALSE)</f>
        <v>23956.44</v>
      </c>
      <c r="S51" s="21" t="str">
        <f t="shared" si="3"/>
        <v>1</v>
      </c>
      <c r="T51" s="21" t="str">
        <f t="shared" si="2"/>
        <v>1</v>
      </c>
      <c r="U51" s="21" t="str">
        <f t="shared" si="4"/>
        <v>1</v>
      </c>
    </row>
    <row r="52" spans="1:21" s="16" customFormat="1" ht="27" x14ac:dyDescent="0.75">
      <c r="A52" s="29" t="s">
        <v>203</v>
      </c>
      <c r="B52" s="39" t="s">
        <v>152</v>
      </c>
      <c r="C52" s="39" t="s">
        <v>60</v>
      </c>
      <c r="D52" s="39" t="s">
        <v>166</v>
      </c>
      <c r="E52" s="29" t="s">
        <v>192</v>
      </c>
      <c r="F52" s="29" t="s">
        <v>205</v>
      </c>
      <c r="G52" s="29">
        <v>42</v>
      </c>
      <c r="H52" s="40">
        <v>24830</v>
      </c>
      <c r="I52" s="29">
        <v>5</v>
      </c>
      <c r="J52" s="41" t="s">
        <v>238</v>
      </c>
      <c r="K52" s="68">
        <v>77179235</v>
      </c>
      <c r="L52" s="68">
        <v>95075</v>
      </c>
      <c r="M52" s="69">
        <v>811.77</v>
      </c>
      <c r="N52" s="32">
        <f>VLOOKUP(I52,'ค่ากลางกลุ่ม UnitCost, HGR'!B$5:K$21,6,FALSE)</f>
        <v>1052.08</v>
      </c>
      <c r="O52" s="68">
        <v>34784893.219999999</v>
      </c>
      <c r="P52" s="68">
        <v>2280.25</v>
      </c>
      <c r="Q52" s="70">
        <v>15254.85</v>
      </c>
      <c r="R52" s="33">
        <f>VLOOKUP(I52,'ค่ากลางกลุ่ม UnitCost, HGR'!B$5:K$21,10,FALSE)</f>
        <v>23956.44</v>
      </c>
      <c r="S52" s="21" t="str">
        <f t="shared" si="3"/>
        <v>1</v>
      </c>
      <c r="T52" s="21" t="str">
        <f t="shared" si="2"/>
        <v>1</v>
      </c>
      <c r="U52" s="21" t="str">
        <f t="shared" si="4"/>
        <v>1</v>
      </c>
    </row>
    <row r="53" spans="1:21" s="16" customFormat="1" ht="27" x14ac:dyDescent="0.75">
      <c r="A53" s="29" t="s">
        <v>203</v>
      </c>
      <c r="B53" s="39" t="s">
        <v>152</v>
      </c>
      <c r="C53" s="39" t="s">
        <v>61</v>
      </c>
      <c r="D53" s="39" t="s">
        <v>167</v>
      </c>
      <c r="E53" s="29" t="s">
        <v>192</v>
      </c>
      <c r="F53" s="29" t="s">
        <v>205</v>
      </c>
      <c r="G53" s="29">
        <v>40</v>
      </c>
      <c r="H53" s="40">
        <v>33198</v>
      </c>
      <c r="I53" s="29">
        <v>6</v>
      </c>
      <c r="J53" s="41" t="s">
        <v>237</v>
      </c>
      <c r="K53" s="68">
        <v>73878856.510000005</v>
      </c>
      <c r="L53" s="68">
        <v>83636</v>
      </c>
      <c r="M53" s="69">
        <v>883.34</v>
      </c>
      <c r="N53" s="32">
        <f>VLOOKUP(I53,'ค่ากลางกลุ่ม UnitCost, HGR'!B$5:K$21,6,FALSE)</f>
        <v>1014.82</v>
      </c>
      <c r="O53" s="68">
        <v>21892933.920000002</v>
      </c>
      <c r="P53" s="68">
        <v>1406.9</v>
      </c>
      <c r="Q53" s="70">
        <v>15561.17</v>
      </c>
      <c r="R53" s="33">
        <f>VLOOKUP(I53,'ค่ากลางกลุ่ม UnitCost, HGR'!B$5:K$21,10,FALSE)</f>
        <v>21443.77</v>
      </c>
      <c r="S53" s="21" t="str">
        <f t="shared" si="3"/>
        <v>1</v>
      </c>
      <c r="T53" s="21" t="str">
        <f t="shared" si="2"/>
        <v>1</v>
      </c>
      <c r="U53" s="21" t="str">
        <f t="shared" si="4"/>
        <v>1</v>
      </c>
    </row>
    <row r="54" spans="1:21" s="16" customFormat="1" ht="27" x14ac:dyDescent="0.75">
      <c r="A54" s="29" t="s">
        <v>203</v>
      </c>
      <c r="B54" s="39" t="s">
        <v>152</v>
      </c>
      <c r="C54" s="39" t="s">
        <v>62</v>
      </c>
      <c r="D54" s="39" t="s">
        <v>168</v>
      </c>
      <c r="E54" s="29" t="s">
        <v>192</v>
      </c>
      <c r="F54" s="29" t="s">
        <v>205</v>
      </c>
      <c r="G54" s="29">
        <v>35</v>
      </c>
      <c r="H54" s="40">
        <v>28207</v>
      </c>
      <c r="I54" s="29">
        <v>5</v>
      </c>
      <c r="J54" s="41" t="s">
        <v>238</v>
      </c>
      <c r="K54" s="68">
        <v>69199068.219999999</v>
      </c>
      <c r="L54" s="68">
        <v>72002</v>
      </c>
      <c r="M54" s="69">
        <v>961.07</v>
      </c>
      <c r="N54" s="32">
        <f>VLOOKUP(I54,'ค่ากลางกลุ่ม UnitCost, HGR'!B$5:K$21,6,FALSE)</f>
        <v>1052.08</v>
      </c>
      <c r="O54" s="68">
        <v>22902903.59</v>
      </c>
      <c r="P54" s="68">
        <v>1552.36</v>
      </c>
      <c r="Q54" s="70">
        <v>14753.65</v>
      </c>
      <c r="R54" s="33">
        <f>VLOOKUP(I54,'ค่ากลางกลุ่ม UnitCost, HGR'!B$5:K$21,10,FALSE)</f>
        <v>23956.44</v>
      </c>
      <c r="S54" s="21" t="str">
        <f t="shared" si="3"/>
        <v>1</v>
      </c>
      <c r="T54" s="21" t="str">
        <f t="shared" si="2"/>
        <v>1</v>
      </c>
      <c r="U54" s="21" t="str">
        <f t="shared" si="4"/>
        <v>1</v>
      </c>
    </row>
    <row r="55" spans="1:21" s="16" customFormat="1" ht="27" x14ac:dyDescent="0.75">
      <c r="A55" s="29" t="s">
        <v>203</v>
      </c>
      <c r="B55" s="39" t="s">
        <v>152</v>
      </c>
      <c r="C55" s="39" t="s">
        <v>75</v>
      </c>
      <c r="D55" s="39" t="s">
        <v>169</v>
      </c>
      <c r="E55" s="29" t="s">
        <v>193</v>
      </c>
      <c r="F55" s="29" t="s">
        <v>204</v>
      </c>
      <c r="G55" s="29">
        <v>301</v>
      </c>
      <c r="H55" s="40">
        <v>114215</v>
      </c>
      <c r="I55" s="29">
        <v>16</v>
      </c>
      <c r="J55" s="41" t="s">
        <v>236</v>
      </c>
      <c r="K55" s="68">
        <v>323132391.66000003</v>
      </c>
      <c r="L55" s="68">
        <v>326752</v>
      </c>
      <c r="M55" s="69">
        <v>988.92</v>
      </c>
      <c r="N55" s="32">
        <f>VLOOKUP(I55,'ค่ากลางกลุ่ม UnitCost, HGR'!B$5:K$21,6,FALSE)</f>
        <v>1216.29</v>
      </c>
      <c r="O55" s="68">
        <v>340616480.10000002</v>
      </c>
      <c r="P55" s="68">
        <v>21264.16</v>
      </c>
      <c r="Q55" s="70">
        <v>16018.34</v>
      </c>
      <c r="R55" s="33">
        <f>VLOOKUP(I55,'ค่ากลางกลุ่ม UnitCost, HGR'!B$5:K$21,10,FALSE)</f>
        <v>19028.830000000002</v>
      </c>
      <c r="S55" s="21" t="str">
        <f t="shared" si="3"/>
        <v>1</v>
      </c>
      <c r="T55" s="21" t="str">
        <f t="shared" si="2"/>
        <v>1</v>
      </c>
      <c r="U55" s="21" t="str">
        <f t="shared" si="4"/>
        <v>1</v>
      </c>
    </row>
    <row r="56" spans="1:21" s="16" customFormat="1" ht="27" x14ac:dyDescent="0.75">
      <c r="A56" s="29" t="s">
        <v>203</v>
      </c>
      <c r="B56" s="39" t="s">
        <v>152</v>
      </c>
      <c r="C56" s="39" t="s">
        <v>78</v>
      </c>
      <c r="D56" s="39" t="s">
        <v>170</v>
      </c>
      <c r="E56" s="29" t="s">
        <v>192</v>
      </c>
      <c r="F56" s="29" t="s">
        <v>205</v>
      </c>
      <c r="G56" s="29">
        <v>40</v>
      </c>
      <c r="H56" s="40">
        <v>28522</v>
      </c>
      <c r="I56" s="29">
        <v>5</v>
      </c>
      <c r="J56" s="41" t="s">
        <v>238</v>
      </c>
      <c r="K56" s="68">
        <v>52511665.100000001</v>
      </c>
      <c r="L56" s="68">
        <v>59575</v>
      </c>
      <c r="M56" s="69">
        <v>881.44</v>
      </c>
      <c r="N56" s="32">
        <f>VLOOKUP(I56,'ค่ากลางกลุ่ม UnitCost, HGR'!B$5:K$21,6,FALSE)</f>
        <v>1052.08</v>
      </c>
      <c r="O56" s="68">
        <v>35960980.509999998</v>
      </c>
      <c r="P56" s="68">
        <v>2216.65</v>
      </c>
      <c r="Q56" s="70">
        <v>16223.12</v>
      </c>
      <c r="R56" s="33">
        <f>VLOOKUP(I56,'ค่ากลางกลุ่ม UnitCost, HGR'!B$5:K$21,10,FALSE)</f>
        <v>23956.44</v>
      </c>
      <c r="S56" s="21" t="str">
        <f t="shared" si="3"/>
        <v>1</v>
      </c>
      <c r="T56" s="21" t="str">
        <f t="shared" si="2"/>
        <v>1</v>
      </c>
      <c r="U56" s="21" t="str">
        <f t="shared" si="4"/>
        <v>1</v>
      </c>
    </row>
    <row r="57" spans="1:21" s="16" customFormat="1" ht="27" x14ac:dyDescent="0.75">
      <c r="A57" s="29" t="s">
        <v>203</v>
      </c>
      <c r="B57" s="39" t="s">
        <v>142</v>
      </c>
      <c r="C57" s="39" t="s">
        <v>3</v>
      </c>
      <c r="D57" s="39" t="s">
        <v>143</v>
      </c>
      <c r="E57" s="29" t="s">
        <v>193</v>
      </c>
      <c r="F57" s="29" t="s">
        <v>204</v>
      </c>
      <c r="G57" s="29">
        <v>420</v>
      </c>
      <c r="H57" s="40">
        <v>113857</v>
      </c>
      <c r="I57" s="29">
        <v>17</v>
      </c>
      <c r="J57" s="41" t="s">
        <v>242</v>
      </c>
      <c r="K57" s="68">
        <v>452392792.35000002</v>
      </c>
      <c r="L57" s="68">
        <v>456780</v>
      </c>
      <c r="M57" s="69">
        <v>990.4</v>
      </c>
      <c r="N57" s="32">
        <f>VLOOKUP(I57,'ค่ากลางกลุ่ม UnitCost, HGR'!B$5:K$21,6,FALSE)</f>
        <v>1141.96</v>
      </c>
      <c r="O57" s="68">
        <v>640759284.25999999</v>
      </c>
      <c r="P57" s="68">
        <v>48109.18</v>
      </c>
      <c r="Q57" s="70">
        <v>13318.86</v>
      </c>
      <c r="R57" s="33">
        <f>VLOOKUP(I57,'ค่ากลางกลุ่ม UnitCost, HGR'!B$5:K$21,10,FALSE)</f>
        <v>19665.849999999999</v>
      </c>
      <c r="S57" s="21" t="str">
        <f t="shared" si="3"/>
        <v>1</v>
      </c>
      <c r="T57" s="21" t="str">
        <f t="shared" si="2"/>
        <v>1</v>
      </c>
      <c r="U57" s="21" t="str">
        <f t="shared" si="4"/>
        <v>1</v>
      </c>
    </row>
    <row r="58" spans="1:21" s="16" customFormat="1" ht="27" x14ac:dyDescent="0.75">
      <c r="A58" s="29" t="s">
        <v>203</v>
      </c>
      <c r="B58" s="39" t="s">
        <v>142</v>
      </c>
      <c r="C58" s="39" t="s">
        <v>39</v>
      </c>
      <c r="D58" s="39" t="s">
        <v>144</v>
      </c>
      <c r="E58" s="29" t="s">
        <v>192</v>
      </c>
      <c r="F58" s="29" t="s">
        <v>207</v>
      </c>
      <c r="G58" s="29">
        <v>113</v>
      </c>
      <c r="H58" s="40">
        <v>58808</v>
      </c>
      <c r="I58" s="29">
        <v>13</v>
      </c>
      <c r="J58" s="41" t="s">
        <v>240</v>
      </c>
      <c r="K58" s="68">
        <v>125377700.81</v>
      </c>
      <c r="L58" s="68">
        <v>142705</v>
      </c>
      <c r="M58" s="69">
        <v>878.58</v>
      </c>
      <c r="N58" s="32">
        <f>VLOOKUP(I58,'ค่ากลางกลุ่ม UnitCost, HGR'!B$5:K$21,6,FALSE)</f>
        <v>1026.01</v>
      </c>
      <c r="O58" s="68">
        <v>145289111.25999999</v>
      </c>
      <c r="P58" s="68">
        <v>8642.61</v>
      </c>
      <c r="Q58" s="70">
        <v>16810.78</v>
      </c>
      <c r="R58" s="33">
        <f>VLOOKUP(I58,'ค่ากลางกลุ่ม UnitCost, HGR'!B$5:K$21,10,FALSE)</f>
        <v>18718.11</v>
      </c>
      <c r="S58" s="21" t="str">
        <f t="shared" si="3"/>
        <v>1</v>
      </c>
      <c r="T58" s="21" t="str">
        <f t="shared" si="2"/>
        <v>1</v>
      </c>
      <c r="U58" s="21" t="str">
        <f t="shared" si="4"/>
        <v>1</v>
      </c>
    </row>
    <row r="59" spans="1:21" s="16" customFormat="1" ht="27" x14ac:dyDescent="0.75">
      <c r="A59" s="29" t="s">
        <v>203</v>
      </c>
      <c r="B59" s="39" t="s">
        <v>142</v>
      </c>
      <c r="C59" s="39" t="s">
        <v>41</v>
      </c>
      <c r="D59" s="39" t="s">
        <v>145</v>
      </c>
      <c r="E59" s="29" t="s">
        <v>192</v>
      </c>
      <c r="F59" s="29" t="s">
        <v>205</v>
      </c>
      <c r="G59" s="29">
        <v>36</v>
      </c>
      <c r="H59" s="40">
        <v>23615</v>
      </c>
      <c r="I59" s="29">
        <v>5</v>
      </c>
      <c r="J59" s="41" t="s">
        <v>238</v>
      </c>
      <c r="K59" s="68">
        <v>61165513.240000002</v>
      </c>
      <c r="L59" s="68">
        <v>64653</v>
      </c>
      <c r="M59" s="69">
        <v>946.06</v>
      </c>
      <c r="N59" s="32">
        <f>VLOOKUP(I59,'ค่ากลางกลุ่ม UnitCost, HGR'!B$5:K$21,6,FALSE)</f>
        <v>1052.08</v>
      </c>
      <c r="O59" s="68">
        <v>25416539.850000001</v>
      </c>
      <c r="P59" s="68">
        <v>1204.74</v>
      </c>
      <c r="Q59" s="70">
        <v>21097.1</v>
      </c>
      <c r="R59" s="33">
        <f>VLOOKUP(I59,'ค่ากลางกลุ่ม UnitCost, HGR'!B$5:K$21,10,FALSE)</f>
        <v>23956.44</v>
      </c>
      <c r="S59" s="21" t="str">
        <f t="shared" si="3"/>
        <v>1</v>
      </c>
      <c r="T59" s="21" t="str">
        <f t="shared" si="2"/>
        <v>1</v>
      </c>
      <c r="U59" s="21" t="str">
        <f t="shared" si="4"/>
        <v>1</v>
      </c>
    </row>
    <row r="60" spans="1:21" s="16" customFormat="1" ht="27" x14ac:dyDescent="0.75">
      <c r="A60" s="29" t="s">
        <v>203</v>
      </c>
      <c r="B60" s="39" t="s">
        <v>142</v>
      </c>
      <c r="C60" s="39" t="s">
        <v>42</v>
      </c>
      <c r="D60" s="39" t="s">
        <v>146</v>
      </c>
      <c r="E60" s="29" t="s">
        <v>192</v>
      </c>
      <c r="F60" s="29" t="s">
        <v>205</v>
      </c>
      <c r="G60" s="29">
        <v>47</v>
      </c>
      <c r="H60" s="40">
        <v>20444</v>
      </c>
      <c r="I60" s="29">
        <v>5</v>
      </c>
      <c r="J60" s="41" t="s">
        <v>238</v>
      </c>
      <c r="K60" s="68">
        <v>80873365.579999998</v>
      </c>
      <c r="L60" s="68">
        <v>75065</v>
      </c>
      <c r="M60" s="69">
        <v>1077.3800000000001</v>
      </c>
      <c r="N60" s="32">
        <f>VLOOKUP(I60,'ค่ากลางกลุ่ม UnitCost, HGR'!B$5:K$21,6,FALSE)</f>
        <v>1052.08</v>
      </c>
      <c r="O60" s="68">
        <v>27907134.48</v>
      </c>
      <c r="P60" s="68">
        <v>1235.6400000000001</v>
      </c>
      <c r="Q60" s="70">
        <v>22585.08</v>
      </c>
      <c r="R60" s="33">
        <f>VLOOKUP(I60,'ค่ากลางกลุ่ม UnitCost, HGR'!B$5:K$21,10,FALSE)</f>
        <v>23956.44</v>
      </c>
      <c r="S60" s="21" t="str">
        <f t="shared" si="3"/>
        <v>0</v>
      </c>
      <c r="T60" s="21" t="str">
        <f t="shared" si="2"/>
        <v>1</v>
      </c>
      <c r="U60" s="21" t="str">
        <f t="shared" si="4"/>
        <v>0</v>
      </c>
    </row>
    <row r="61" spans="1:21" s="16" customFormat="1" ht="27" x14ac:dyDescent="0.75">
      <c r="A61" s="29" t="s">
        <v>203</v>
      </c>
      <c r="B61" s="39" t="s">
        <v>142</v>
      </c>
      <c r="C61" s="39" t="s">
        <v>74</v>
      </c>
      <c r="D61" s="39" t="s">
        <v>147</v>
      </c>
      <c r="E61" s="29" t="s">
        <v>193</v>
      </c>
      <c r="F61" s="29" t="s">
        <v>211</v>
      </c>
      <c r="G61" s="29">
        <v>266</v>
      </c>
      <c r="H61" s="40">
        <v>63858</v>
      </c>
      <c r="I61" s="29">
        <v>15</v>
      </c>
      <c r="J61" s="41" t="s">
        <v>246</v>
      </c>
      <c r="K61" s="68">
        <v>216680664</v>
      </c>
      <c r="L61" s="68">
        <v>227965</v>
      </c>
      <c r="M61" s="69">
        <v>950.5</v>
      </c>
      <c r="N61" s="32">
        <f>VLOOKUP(I61,'ค่ากลางกลุ่ม UnitCost, HGR'!B$5:K$21,6,FALSE)</f>
        <v>1123.73</v>
      </c>
      <c r="O61" s="68">
        <v>421447623.02999997</v>
      </c>
      <c r="P61" s="68">
        <v>24439.4</v>
      </c>
      <c r="Q61" s="70">
        <v>17244.599999999999</v>
      </c>
      <c r="R61" s="33">
        <f>VLOOKUP(I61,'ค่ากลางกลุ่ม UnitCost, HGR'!B$5:K$21,10,FALSE)</f>
        <v>20724.23</v>
      </c>
      <c r="S61" s="21" t="str">
        <f t="shared" si="3"/>
        <v>1</v>
      </c>
      <c r="T61" s="21" t="str">
        <f t="shared" si="2"/>
        <v>1</v>
      </c>
      <c r="U61" s="21" t="str">
        <f t="shared" si="4"/>
        <v>1</v>
      </c>
    </row>
    <row r="62" spans="1:21" s="16" customFormat="1" ht="27" x14ac:dyDescent="0.75">
      <c r="A62" s="29" t="s">
        <v>203</v>
      </c>
      <c r="B62" s="39" t="s">
        <v>142</v>
      </c>
      <c r="C62" s="39" t="s">
        <v>79</v>
      </c>
      <c r="D62" s="39" t="s">
        <v>148</v>
      </c>
      <c r="E62" s="29" t="s">
        <v>192</v>
      </c>
      <c r="F62" s="29" t="s">
        <v>209</v>
      </c>
      <c r="G62" s="29">
        <v>34</v>
      </c>
      <c r="H62" s="40">
        <v>20258</v>
      </c>
      <c r="I62" s="29">
        <v>3</v>
      </c>
      <c r="J62" s="41" t="s">
        <v>247</v>
      </c>
      <c r="K62" s="68">
        <v>40746724.149999999</v>
      </c>
      <c r="L62" s="68">
        <v>54073</v>
      </c>
      <c r="M62" s="69">
        <v>753.55</v>
      </c>
      <c r="N62" s="32">
        <f>VLOOKUP(I62,'ค่ากลางกลุ่ม UnitCost, HGR'!B$5:K$21,6,FALSE)</f>
        <v>962.22</v>
      </c>
      <c r="O62" s="68">
        <v>25300569.949999999</v>
      </c>
      <c r="P62" s="68">
        <v>1680.34</v>
      </c>
      <c r="Q62" s="70">
        <v>15056.86</v>
      </c>
      <c r="R62" s="33">
        <f>VLOOKUP(I62,'ค่ากลางกลุ่ม UnitCost, HGR'!B$5:K$21,10,FALSE)</f>
        <v>23174.86</v>
      </c>
      <c r="S62" s="21" t="str">
        <f t="shared" si="3"/>
        <v>1</v>
      </c>
      <c r="T62" s="21" t="str">
        <f t="shared" si="2"/>
        <v>1</v>
      </c>
      <c r="U62" s="21" t="str">
        <f t="shared" si="4"/>
        <v>1</v>
      </c>
    </row>
    <row r="63" spans="1:21" s="16" customFormat="1" ht="27" x14ac:dyDescent="0.75">
      <c r="A63" s="29" t="s">
        <v>203</v>
      </c>
      <c r="B63" s="39" t="s">
        <v>142</v>
      </c>
      <c r="C63" s="39" t="s">
        <v>83</v>
      </c>
      <c r="D63" s="39" t="s">
        <v>149</v>
      </c>
      <c r="E63" s="29" t="s">
        <v>192</v>
      </c>
      <c r="F63" s="29" t="s">
        <v>209</v>
      </c>
      <c r="G63" s="29">
        <v>24</v>
      </c>
      <c r="H63" s="40">
        <v>11935</v>
      </c>
      <c r="I63" s="29">
        <v>2</v>
      </c>
      <c r="J63" s="41" t="s">
        <v>241</v>
      </c>
      <c r="K63" s="68">
        <v>32736077</v>
      </c>
      <c r="L63" s="68">
        <v>33330</v>
      </c>
      <c r="M63" s="69">
        <v>982.18</v>
      </c>
      <c r="N63" s="32">
        <f>VLOOKUP(I63,'ค่ากลางกลุ่ม UnitCost, HGR'!B$5:K$21,6,FALSE)</f>
        <v>1230.98</v>
      </c>
      <c r="O63" s="68">
        <v>19502180.34</v>
      </c>
      <c r="P63" s="68">
        <v>623.29</v>
      </c>
      <c r="Q63" s="70">
        <v>31289.35</v>
      </c>
      <c r="R63" s="33">
        <f>VLOOKUP(I63,'ค่ากลางกลุ่ม UnitCost, HGR'!B$5:K$21,10,FALSE)</f>
        <v>31288.74</v>
      </c>
      <c r="S63" s="21" t="str">
        <f t="shared" si="3"/>
        <v>1</v>
      </c>
      <c r="T63" s="21" t="str">
        <f t="shared" si="2"/>
        <v>0</v>
      </c>
      <c r="U63" s="21" t="str">
        <f t="shared" si="4"/>
        <v>0</v>
      </c>
    </row>
    <row r="64" spans="1:21" s="16" customFormat="1" ht="27" x14ac:dyDescent="0.75">
      <c r="A64" s="29" t="s">
        <v>203</v>
      </c>
      <c r="B64" s="39" t="s">
        <v>142</v>
      </c>
      <c r="C64" s="39" t="s">
        <v>84</v>
      </c>
      <c r="D64" s="39" t="s">
        <v>150</v>
      </c>
      <c r="E64" s="29" t="s">
        <v>192</v>
      </c>
      <c r="F64" s="29" t="s">
        <v>205</v>
      </c>
      <c r="G64" s="29">
        <v>30</v>
      </c>
      <c r="H64" s="40">
        <v>36734</v>
      </c>
      <c r="I64" s="29">
        <v>6</v>
      </c>
      <c r="J64" s="41" t="s">
        <v>237</v>
      </c>
      <c r="K64" s="68">
        <v>59054496.890000001</v>
      </c>
      <c r="L64" s="68">
        <v>63117</v>
      </c>
      <c r="M64" s="69">
        <v>935.64</v>
      </c>
      <c r="N64" s="32">
        <f>VLOOKUP(I64,'ค่ากลางกลุ่ม UnitCost, HGR'!B$5:K$21,6,FALSE)</f>
        <v>1014.82</v>
      </c>
      <c r="O64" s="68">
        <v>18817663.870000001</v>
      </c>
      <c r="P64" s="68">
        <v>991.33</v>
      </c>
      <c r="Q64" s="70">
        <v>18982.169999999998</v>
      </c>
      <c r="R64" s="33">
        <f>VLOOKUP(I64,'ค่ากลางกลุ่ม UnitCost, HGR'!B$5:K$21,10,FALSE)</f>
        <v>21443.77</v>
      </c>
      <c r="S64" s="21" t="str">
        <f t="shared" si="3"/>
        <v>1</v>
      </c>
      <c r="T64" s="21" t="str">
        <f t="shared" si="2"/>
        <v>1</v>
      </c>
      <c r="U64" s="21" t="str">
        <f t="shared" si="4"/>
        <v>1</v>
      </c>
    </row>
    <row r="65" spans="1:21" s="16" customFormat="1" ht="27" x14ac:dyDescent="0.75">
      <c r="A65" s="29" t="s">
        <v>203</v>
      </c>
      <c r="B65" s="39" t="s">
        <v>142</v>
      </c>
      <c r="C65" s="39" t="s">
        <v>85</v>
      </c>
      <c r="D65" s="39" t="s">
        <v>151</v>
      </c>
      <c r="E65" s="29" t="s">
        <v>192</v>
      </c>
      <c r="F65" s="29" t="s">
        <v>209</v>
      </c>
      <c r="G65" s="29">
        <v>30</v>
      </c>
      <c r="H65" s="40">
        <v>29056</v>
      </c>
      <c r="I65" s="29">
        <v>4</v>
      </c>
      <c r="J65" s="41" t="s">
        <v>238</v>
      </c>
      <c r="K65" s="68">
        <v>52260994.729999997</v>
      </c>
      <c r="L65" s="68">
        <v>58926</v>
      </c>
      <c r="M65" s="69">
        <v>886.89</v>
      </c>
      <c r="N65" s="32">
        <f>VLOOKUP(I65,'ค่ากลางกลุ่ม UnitCost, HGR'!B$5:K$21,6,FALSE)</f>
        <v>1206.6099999999999</v>
      </c>
      <c r="O65" s="68">
        <v>23101553.739999998</v>
      </c>
      <c r="P65" s="68">
        <v>1026.24</v>
      </c>
      <c r="Q65" s="70">
        <v>22510.81</v>
      </c>
      <c r="R65" s="33">
        <f>VLOOKUP(I65,'ค่ากลางกลุ่ม UnitCost, HGR'!B$5:K$21,10,FALSE)</f>
        <v>29307.93</v>
      </c>
      <c r="S65" s="21" t="str">
        <f t="shared" si="3"/>
        <v>1</v>
      </c>
      <c r="T65" s="21" t="str">
        <f t="shared" si="2"/>
        <v>1</v>
      </c>
      <c r="U65" s="21" t="str">
        <f t="shared" si="4"/>
        <v>1</v>
      </c>
    </row>
    <row r="66" spans="1:21" s="16" customFormat="1" ht="27" x14ac:dyDescent="0.75">
      <c r="A66" s="29" t="s">
        <v>203</v>
      </c>
      <c r="B66" s="39" t="s">
        <v>98</v>
      </c>
      <c r="C66" s="39" t="s">
        <v>1</v>
      </c>
      <c r="D66" s="39" t="s">
        <v>99</v>
      </c>
      <c r="E66" s="29" t="s">
        <v>193</v>
      </c>
      <c r="F66" s="29" t="s">
        <v>204</v>
      </c>
      <c r="G66" s="29">
        <v>351</v>
      </c>
      <c r="H66" s="40">
        <v>100640</v>
      </c>
      <c r="I66" s="29">
        <v>16</v>
      </c>
      <c r="J66" s="41" t="s">
        <v>236</v>
      </c>
      <c r="K66" s="68">
        <v>307233061.36000001</v>
      </c>
      <c r="L66" s="68">
        <v>305374</v>
      </c>
      <c r="M66" s="69">
        <v>1006.09</v>
      </c>
      <c r="N66" s="32">
        <f>VLOOKUP(I66,'ค่ากลางกลุ่ม UnitCost, HGR'!B$5:K$21,6,FALSE)</f>
        <v>1216.29</v>
      </c>
      <c r="O66" s="68">
        <v>445967143.18000001</v>
      </c>
      <c r="P66" s="68">
        <v>34446.68</v>
      </c>
      <c r="Q66" s="70">
        <v>12946.59</v>
      </c>
      <c r="R66" s="33">
        <f>VLOOKUP(I66,'ค่ากลางกลุ่ม UnitCost, HGR'!B$5:K$21,10,FALSE)</f>
        <v>19028.830000000002</v>
      </c>
      <c r="S66" s="21" t="str">
        <f t="shared" si="3"/>
        <v>1</v>
      </c>
      <c r="T66" s="21" t="str">
        <f t="shared" si="2"/>
        <v>1</v>
      </c>
      <c r="U66" s="21" t="str">
        <f t="shared" si="4"/>
        <v>1</v>
      </c>
    </row>
    <row r="67" spans="1:21" s="16" customFormat="1" ht="27" x14ac:dyDescent="0.75">
      <c r="A67" s="29" t="s">
        <v>203</v>
      </c>
      <c r="B67" s="39" t="s">
        <v>98</v>
      </c>
      <c r="C67" s="39" t="s">
        <v>6</v>
      </c>
      <c r="D67" s="39" t="s">
        <v>100</v>
      </c>
      <c r="E67" s="29" t="s">
        <v>192</v>
      </c>
      <c r="F67" s="29" t="s">
        <v>206</v>
      </c>
      <c r="G67" s="29">
        <v>78</v>
      </c>
      <c r="H67" s="40">
        <v>69726</v>
      </c>
      <c r="I67" s="29">
        <v>10</v>
      </c>
      <c r="J67" s="41" t="s">
        <v>239</v>
      </c>
      <c r="K67" s="68">
        <v>120908245.44</v>
      </c>
      <c r="L67" s="68">
        <v>167223</v>
      </c>
      <c r="M67" s="69">
        <v>723.04</v>
      </c>
      <c r="N67" s="32">
        <f>VLOOKUP(I67,'ค่ากลางกลุ่ม UnitCost, HGR'!B$5:K$21,6,FALSE)</f>
        <v>1040.1500000000001</v>
      </c>
      <c r="O67" s="68">
        <v>61121492.479999997</v>
      </c>
      <c r="P67" s="68">
        <v>3691.93</v>
      </c>
      <c r="Q67" s="70">
        <v>16555.43</v>
      </c>
      <c r="R67" s="33">
        <f>VLOOKUP(I67,'ค่ากลางกลุ่ม UnitCost, HGR'!B$5:K$21,10,FALSE)</f>
        <v>19915.810000000001</v>
      </c>
      <c r="S67" s="21" t="str">
        <f t="shared" si="3"/>
        <v>1</v>
      </c>
      <c r="T67" s="21" t="str">
        <f t="shared" si="2"/>
        <v>1</v>
      </c>
      <c r="U67" s="21" t="str">
        <f t="shared" si="4"/>
        <v>1</v>
      </c>
    </row>
    <row r="68" spans="1:21" s="16" customFormat="1" ht="27" x14ac:dyDescent="0.75">
      <c r="A68" s="29" t="s">
        <v>203</v>
      </c>
      <c r="B68" s="39" t="s">
        <v>98</v>
      </c>
      <c r="C68" s="39" t="s">
        <v>7</v>
      </c>
      <c r="D68" s="39" t="s">
        <v>101</v>
      </c>
      <c r="E68" s="29" t="s">
        <v>192</v>
      </c>
      <c r="F68" s="29" t="s">
        <v>205</v>
      </c>
      <c r="G68" s="29">
        <v>40</v>
      </c>
      <c r="H68" s="40">
        <v>47182</v>
      </c>
      <c r="I68" s="29">
        <v>6</v>
      </c>
      <c r="J68" s="41" t="s">
        <v>237</v>
      </c>
      <c r="K68" s="68">
        <v>88381213.640000001</v>
      </c>
      <c r="L68" s="68">
        <v>98591</v>
      </c>
      <c r="M68" s="69">
        <v>896.44</v>
      </c>
      <c r="N68" s="32">
        <f>VLOOKUP(I68,'ค่ากลางกลุ่ม UnitCost, HGR'!B$5:K$21,6,FALSE)</f>
        <v>1014.82</v>
      </c>
      <c r="O68" s="68">
        <v>37223438.880000003</v>
      </c>
      <c r="P68" s="68">
        <v>2231.42</v>
      </c>
      <c r="Q68" s="70">
        <v>16681.52</v>
      </c>
      <c r="R68" s="33">
        <f>VLOOKUP(I68,'ค่ากลางกลุ่ม UnitCost, HGR'!B$5:K$21,10,FALSE)</f>
        <v>21443.77</v>
      </c>
      <c r="S68" s="21" t="str">
        <f t="shared" si="3"/>
        <v>1</v>
      </c>
      <c r="T68" s="21" t="str">
        <f t="shared" si="2"/>
        <v>1</v>
      </c>
      <c r="U68" s="21" t="str">
        <f t="shared" si="4"/>
        <v>1</v>
      </c>
    </row>
    <row r="69" spans="1:21" s="16" customFormat="1" ht="27" x14ac:dyDescent="0.75">
      <c r="A69" s="29" t="s">
        <v>203</v>
      </c>
      <c r="B69" s="39" t="s">
        <v>98</v>
      </c>
      <c r="C69" s="39" t="s">
        <v>8</v>
      </c>
      <c r="D69" s="39" t="s">
        <v>102</v>
      </c>
      <c r="E69" s="29" t="s">
        <v>192</v>
      </c>
      <c r="F69" s="29" t="s">
        <v>206</v>
      </c>
      <c r="G69" s="29">
        <v>90</v>
      </c>
      <c r="H69" s="40">
        <v>82587</v>
      </c>
      <c r="I69" s="29">
        <v>10</v>
      </c>
      <c r="J69" s="41" t="s">
        <v>239</v>
      </c>
      <c r="K69" s="68">
        <v>121722595.77</v>
      </c>
      <c r="L69" s="68">
        <v>141662</v>
      </c>
      <c r="M69" s="69">
        <v>859.25</v>
      </c>
      <c r="N69" s="32">
        <f>VLOOKUP(I69,'ค่ากลางกลุ่ม UnitCost, HGR'!B$5:K$21,6,FALSE)</f>
        <v>1040.1500000000001</v>
      </c>
      <c r="O69" s="68">
        <v>87715147.439999998</v>
      </c>
      <c r="P69" s="68">
        <v>5912.44</v>
      </c>
      <c r="Q69" s="70">
        <v>14835.7</v>
      </c>
      <c r="R69" s="33">
        <f>VLOOKUP(I69,'ค่ากลางกลุ่ม UnitCost, HGR'!B$5:K$21,10,FALSE)</f>
        <v>19915.810000000001</v>
      </c>
      <c r="S69" s="21" t="str">
        <f t="shared" ref="S69:S92" si="5">IF(AND(M69&lt;=N69),"1","0")</f>
        <v>1</v>
      </c>
      <c r="T69" s="21" t="str">
        <f t="shared" si="2"/>
        <v>1</v>
      </c>
      <c r="U69" s="21" t="str">
        <f t="shared" ref="U69:U92" si="6">IF(AND(M69&lt;=N69,Q69&lt;=R69),"1","0")</f>
        <v>1</v>
      </c>
    </row>
    <row r="70" spans="1:21" s="16" customFormat="1" ht="27" x14ac:dyDescent="0.75">
      <c r="A70" s="29" t="s">
        <v>203</v>
      </c>
      <c r="B70" s="39" t="s">
        <v>98</v>
      </c>
      <c r="C70" s="39" t="s">
        <v>9</v>
      </c>
      <c r="D70" s="39" t="s">
        <v>103</v>
      </c>
      <c r="E70" s="29" t="s">
        <v>192</v>
      </c>
      <c r="F70" s="29" t="s">
        <v>205</v>
      </c>
      <c r="G70" s="29">
        <v>40</v>
      </c>
      <c r="H70" s="40">
        <v>53672</v>
      </c>
      <c r="I70" s="29">
        <v>6</v>
      </c>
      <c r="J70" s="41" t="s">
        <v>237</v>
      </c>
      <c r="K70" s="68">
        <v>94257970.560000002</v>
      </c>
      <c r="L70" s="68">
        <v>81913</v>
      </c>
      <c r="M70" s="69">
        <v>1150.71</v>
      </c>
      <c r="N70" s="32">
        <f>VLOOKUP(I70,'ค่ากลางกลุ่ม UnitCost, HGR'!B$5:K$21,6,FALSE)</f>
        <v>1014.82</v>
      </c>
      <c r="O70" s="68">
        <v>45650690.909999996</v>
      </c>
      <c r="P70" s="68">
        <v>1994.69</v>
      </c>
      <c r="Q70" s="70">
        <v>22886.1</v>
      </c>
      <c r="R70" s="33">
        <f>VLOOKUP(I70,'ค่ากลางกลุ่ม UnitCost, HGR'!B$5:K$21,10,FALSE)</f>
        <v>21443.77</v>
      </c>
      <c r="S70" s="21" t="str">
        <f t="shared" si="5"/>
        <v>0</v>
      </c>
      <c r="T70" s="21" t="str">
        <f t="shared" ref="T70:T92" si="7">IF(AND(Q70&lt;=R70),"1","0")</f>
        <v>0</v>
      </c>
      <c r="U70" s="21" t="str">
        <f t="shared" si="6"/>
        <v>0</v>
      </c>
    </row>
    <row r="71" spans="1:21" s="16" customFormat="1" ht="27" x14ac:dyDescent="0.75">
      <c r="A71" s="29" t="s">
        <v>203</v>
      </c>
      <c r="B71" s="39" t="s">
        <v>98</v>
      </c>
      <c r="C71" s="39" t="s">
        <v>80</v>
      </c>
      <c r="D71" s="39" t="s">
        <v>104</v>
      </c>
      <c r="E71" s="29" t="s">
        <v>192</v>
      </c>
      <c r="F71" s="29" t="s">
        <v>205</v>
      </c>
      <c r="G71" s="29">
        <v>46</v>
      </c>
      <c r="H71" s="40">
        <v>29031</v>
      </c>
      <c r="I71" s="29">
        <v>5</v>
      </c>
      <c r="J71" s="41" t="s">
        <v>238</v>
      </c>
      <c r="K71" s="68">
        <v>68994935.209999993</v>
      </c>
      <c r="L71" s="68">
        <v>64161</v>
      </c>
      <c r="M71" s="69">
        <v>1075.3399999999999</v>
      </c>
      <c r="N71" s="32">
        <f>VLOOKUP(I71,'ค่ากลางกลุ่ม UnitCost, HGR'!B$5:K$21,6,FALSE)</f>
        <v>1052.08</v>
      </c>
      <c r="O71" s="68">
        <v>35053437.439999998</v>
      </c>
      <c r="P71" s="68">
        <v>2025.87</v>
      </c>
      <c r="Q71" s="70">
        <v>17302.89</v>
      </c>
      <c r="R71" s="33">
        <f>VLOOKUP(I71,'ค่ากลางกลุ่ม UnitCost, HGR'!B$5:K$21,10,FALSE)</f>
        <v>23956.44</v>
      </c>
      <c r="S71" s="21" t="str">
        <f t="shared" si="5"/>
        <v>0</v>
      </c>
      <c r="T71" s="21" t="str">
        <f t="shared" si="7"/>
        <v>1</v>
      </c>
      <c r="U71" s="21" t="str">
        <f t="shared" si="6"/>
        <v>0</v>
      </c>
    </row>
    <row r="72" spans="1:21" s="16" customFormat="1" ht="27" x14ac:dyDescent="0.75">
      <c r="A72" s="29" t="s">
        <v>203</v>
      </c>
      <c r="B72" s="39" t="s">
        <v>105</v>
      </c>
      <c r="C72" s="39" t="s">
        <v>0</v>
      </c>
      <c r="D72" s="39" t="s">
        <v>106</v>
      </c>
      <c r="E72" s="29" t="s">
        <v>191</v>
      </c>
      <c r="F72" s="29" t="s">
        <v>210</v>
      </c>
      <c r="G72" s="29">
        <v>1154</v>
      </c>
      <c r="H72" s="40">
        <v>259511</v>
      </c>
      <c r="I72" s="29">
        <v>20</v>
      </c>
      <c r="J72" s="41" t="s">
        <v>249</v>
      </c>
      <c r="K72" s="68">
        <v>1041235927.6799999</v>
      </c>
      <c r="L72" s="68">
        <v>846979</v>
      </c>
      <c r="M72" s="69">
        <v>1229.3499999999999</v>
      </c>
      <c r="N72" s="32">
        <f>VLOOKUP(I72,'ค่ากลางกลุ่ม UnitCost, HGR'!B$5:K$21,6,FALSE)</f>
        <v>1666.11</v>
      </c>
      <c r="O72" s="68">
        <v>2485695616.7199998</v>
      </c>
      <c r="P72" s="68">
        <v>160939.04</v>
      </c>
      <c r="Q72" s="70">
        <v>15444.95</v>
      </c>
      <c r="R72" s="33">
        <f>VLOOKUP(I72,'ค่ากลางกลุ่ม UnitCost, HGR'!B$5:K$21,10,FALSE)</f>
        <v>19347.89</v>
      </c>
      <c r="S72" s="21" t="str">
        <f t="shared" si="5"/>
        <v>1</v>
      </c>
      <c r="T72" s="21" t="str">
        <f t="shared" si="7"/>
        <v>1</v>
      </c>
      <c r="U72" s="21" t="str">
        <f t="shared" si="6"/>
        <v>1</v>
      </c>
    </row>
    <row r="73" spans="1:21" s="16" customFormat="1" ht="27" x14ac:dyDescent="0.75">
      <c r="A73" s="29" t="s">
        <v>203</v>
      </c>
      <c r="B73" s="39" t="s">
        <v>105</v>
      </c>
      <c r="C73" s="39" t="s">
        <v>10</v>
      </c>
      <c r="D73" s="39" t="s">
        <v>107</v>
      </c>
      <c r="E73" s="29" t="s">
        <v>192</v>
      </c>
      <c r="F73" s="29" t="s">
        <v>205</v>
      </c>
      <c r="G73" s="29">
        <v>52</v>
      </c>
      <c r="H73" s="40">
        <v>51752</v>
      </c>
      <c r="I73" s="29">
        <v>6</v>
      </c>
      <c r="J73" s="41" t="s">
        <v>237</v>
      </c>
      <c r="K73" s="68">
        <v>98052639.859999999</v>
      </c>
      <c r="L73" s="68">
        <v>126489</v>
      </c>
      <c r="M73" s="69">
        <v>775.19</v>
      </c>
      <c r="N73" s="32">
        <f>VLOOKUP(I73,'ค่ากลางกลุ่ม UnitCost, HGR'!B$5:K$21,6,FALSE)</f>
        <v>1014.82</v>
      </c>
      <c r="O73" s="68">
        <v>49737419.659999996</v>
      </c>
      <c r="P73" s="68">
        <v>2654.45</v>
      </c>
      <c r="Q73" s="70">
        <v>18737.400000000001</v>
      </c>
      <c r="R73" s="33">
        <f>VLOOKUP(I73,'ค่ากลางกลุ่ม UnitCost, HGR'!B$5:K$21,10,FALSE)</f>
        <v>21443.77</v>
      </c>
      <c r="S73" s="21" t="str">
        <f t="shared" si="5"/>
        <v>1</v>
      </c>
      <c r="T73" s="21" t="str">
        <f t="shared" si="7"/>
        <v>1</v>
      </c>
      <c r="U73" s="21" t="str">
        <f t="shared" si="6"/>
        <v>1</v>
      </c>
    </row>
    <row r="74" spans="1:21" s="16" customFormat="1" ht="27" x14ac:dyDescent="0.75">
      <c r="A74" s="29" t="s">
        <v>203</v>
      </c>
      <c r="B74" s="39" t="s">
        <v>105</v>
      </c>
      <c r="C74" s="39" t="s">
        <v>11</v>
      </c>
      <c r="D74" s="39" t="s">
        <v>108</v>
      </c>
      <c r="E74" s="29" t="s">
        <v>192</v>
      </c>
      <c r="F74" s="29" t="s">
        <v>205</v>
      </c>
      <c r="G74" s="29">
        <v>60</v>
      </c>
      <c r="H74" s="40">
        <v>49952</v>
      </c>
      <c r="I74" s="29">
        <v>6</v>
      </c>
      <c r="J74" s="41" t="s">
        <v>237</v>
      </c>
      <c r="K74" s="68">
        <v>75850487.680000007</v>
      </c>
      <c r="L74" s="68">
        <v>103661</v>
      </c>
      <c r="M74" s="69">
        <v>731.72</v>
      </c>
      <c r="N74" s="32">
        <f>VLOOKUP(I74,'ค่ากลางกลุ่ม UnitCost, HGR'!B$5:K$21,6,FALSE)</f>
        <v>1014.82</v>
      </c>
      <c r="O74" s="68">
        <v>53454703.359999999</v>
      </c>
      <c r="P74" s="68">
        <v>2625.8</v>
      </c>
      <c r="Q74" s="70">
        <v>20357.47</v>
      </c>
      <c r="R74" s="33">
        <f>VLOOKUP(I74,'ค่ากลางกลุ่ม UnitCost, HGR'!B$5:K$21,10,FALSE)</f>
        <v>21443.77</v>
      </c>
      <c r="S74" s="21" t="str">
        <f t="shared" si="5"/>
        <v>1</v>
      </c>
      <c r="T74" s="21" t="str">
        <f t="shared" si="7"/>
        <v>1</v>
      </c>
      <c r="U74" s="21" t="str">
        <f t="shared" si="6"/>
        <v>1</v>
      </c>
    </row>
    <row r="75" spans="1:21" s="16" customFormat="1" ht="27" x14ac:dyDescent="0.75">
      <c r="A75" s="29" t="s">
        <v>203</v>
      </c>
      <c r="B75" s="39" t="s">
        <v>105</v>
      </c>
      <c r="C75" s="39" t="s">
        <v>12</v>
      </c>
      <c r="D75" s="39" t="s">
        <v>109</v>
      </c>
      <c r="E75" s="29" t="s">
        <v>193</v>
      </c>
      <c r="F75" s="29" t="s">
        <v>211</v>
      </c>
      <c r="G75" s="29">
        <v>234</v>
      </c>
      <c r="H75" s="40">
        <v>84526</v>
      </c>
      <c r="I75" s="29">
        <v>15</v>
      </c>
      <c r="J75" s="41" t="s">
        <v>246</v>
      </c>
      <c r="K75" s="68">
        <v>262492444.72</v>
      </c>
      <c r="L75" s="68">
        <v>306588</v>
      </c>
      <c r="M75" s="69">
        <v>856.17</v>
      </c>
      <c r="N75" s="32">
        <f>VLOOKUP(I75,'ค่ากลางกลุ่ม UnitCost, HGR'!B$5:K$21,6,FALSE)</f>
        <v>1123.73</v>
      </c>
      <c r="O75" s="68">
        <v>305903203.95999998</v>
      </c>
      <c r="P75" s="68">
        <v>25667.79</v>
      </c>
      <c r="Q75" s="70">
        <v>11917.79</v>
      </c>
      <c r="R75" s="33">
        <f>VLOOKUP(I75,'ค่ากลางกลุ่ม UnitCost, HGR'!B$5:K$21,10,FALSE)</f>
        <v>20724.23</v>
      </c>
      <c r="S75" s="21" t="str">
        <f t="shared" si="5"/>
        <v>1</v>
      </c>
      <c r="T75" s="21" t="str">
        <f t="shared" si="7"/>
        <v>1</v>
      </c>
      <c r="U75" s="21" t="str">
        <f t="shared" si="6"/>
        <v>1</v>
      </c>
    </row>
    <row r="76" spans="1:21" s="16" customFormat="1" ht="27" x14ac:dyDescent="0.75">
      <c r="A76" s="29" t="s">
        <v>203</v>
      </c>
      <c r="B76" s="39" t="s">
        <v>105</v>
      </c>
      <c r="C76" s="39" t="s">
        <v>13</v>
      </c>
      <c r="D76" s="39" t="s">
        <v>110</v>
      </c>
      <c r="E76" s="29" t="s">
        <v>192</v>
      </c>
      <c r="F76" s="29" t="s">
        <v>209</v>
      </c>
      <c r="G76" s="29">
        <v>8</v>
      </c>
      <c r="H76" s="40">
        <v>4061</v>
      </c>
      <c r="I76" s="29">
        <v>2</v>
      </c>
      <c r="J76" s="41" t="s">
        <v>241</v>
      </c>
      <c r="K76" s="68">
        <v>33088926.829999998</v>
      </c>
      <c r="L76" s="68">
        <v>26267</v>
      </c>
      <c r="M76" s="69">
        <v>1259.71</v>
      </c>
      <c r="N76" s="32">
        <f>VLOOKUP(I76,'ค่ากลางกลุ่ม UnitCost, HGR'!B$5:K$21,6,FALSE)</f>
        <v>1230.98</v>
      </c>
      <c r="O76" s="68">
        <v>7400791.4400000004</v>
      </c>
      <c r="P76" s="68">
        <v>217.97</v>
      </c>
      <c r="Q76" s="70">
        <v>33953.379999999997</v>
      </c>
      <c r="R76" s="33">
        <f>VLOOKUP(I76,'ค่ากลางกลุ่ม UnitCost, HGR'!B$5:K$21,10,FALSE)</f>
        <v>31288.74</v>
      </c>
      <c r="S76" s="21" t="str">
        <f t="shared" si="5"/>
        <v>0</v>
      </c>
      <c r="T76" s="21" t="str">
        <f t="shared" si="7"/>
        <v>0</v>
      </c>
      <c r="U76" s="21" t="str">
        <f t="shared" si="6"/>
        <v>0</v>
      </c>
    </row>
    <row r="77" spans="1:21" s="16" customFormat="1" ht="27" x14ac:dyDescent="0.75">
      <c r="A77" s="29" t="s">
        <v>203</v>
      </c>
      <c r="B77" s="39" t="s">
        <v>105</v>
      </c>
      <c r="C77" s="39" t="s">
        <v>14</v>
      </c>
      <c r="D77" s="39" t="s">
        <v>111</v>
      </c>
      <c r="E77" s="29" t="s">
        <v>192</v>
      </c>
      <c r="F77" s="29" t="s">
        <v>205</v>
      </c>
      <c r="G77" s="29">
        <v>40</v>
      </c>
      <c r="H77" s="40">
        <v>37153</v>
      </c>
      <c r="I77" s="29">
        <v>6</v>
      </c>
      <c r="J77" s="41" t="s">
        <v>237</v>
      </c>
      <c r="K77" s="68">
        <v>76225114.629999995</v>
      </c>
      <c r="L77" s="68">
        <v>96414</v>
      </c>
      <c r="M77" s="69">
        <v>790.6</v>
      </c>
      <c r="N77" s="32">
        <f>VLOOKUP(I77,'ค่ากลางกลุ่ม UnitCost, HGR'!B$5:K$21,6,FALSE)</f>
        <v>1014.82</v>
      </c>
      <c r="O77" s="68">
        <v>32434603.109999999</v>
      </c>
      <c r="P77" s="68">
        <v>2263.87</v>
      </c>
      <c r="Q77" s="70">
        <v>14327.07</v>
      </c>
      <c r="R77" s="33">
        <f>VLOOKUP(I77,'ค่ากลางกลุ่ม UnitCost, HGR'!B$5:K$21,10,FALSE)</f>
        <v>21443.77</v>
      </c>
      <c r="S77" s="21" t="str">
        <f t="shared" si="5"/>
        <v>1</v>
      </c>
      <c r="T77" s="21" t="str">
        <f t="shared" si="7"/>
        <v>1</v>
      </c>
      <c r="U77" s="21" t="str">
        <f t="shared" si="6"/>
        <v>1</v>
      </c>
    </row>
    <row r="78" spans="1:21" s="16" customFormat="1" ht="27" x14ac:dyDescent="0.75">
      <c r="A78" s="29" t="s">
        <v>203</v>
      </c>
      <c r="B78" s="39" t="s">
        <v>105</v>
      </c>
      <c r="C78" s="39" t="s">
        <v>15</v>
      </c>
      <c r="D78" s="39" t="s">
        <v>112</v>
      </c>
      <c r="E78" s="29" t="s">
        <v>192</v>
      </c>
      <c r="F78" s="29" t="s">
        <v>207</v>
      </c>
      <c r="G78" s="29">
        <v>173</v>
      </c>
      <c r="H78" s="40">
        <v>91710</v>
      </c>
      <c r="I78" s="29">
        <v>13</v>
      </c>
      <c r="J78" s="41" t="s">
        <v>240</v>
      </c>
      <c r="K78" s="68">
        <v>179729875.97</v>
      </c>
      <c r="L78" s="68">
        <v>198492</v>
      </c>
      <c r="M78" s="69">
        <v>905.48</v>
      </c>
      <c r="N78" s="32">
        <f>VLOOKUP(I78,'ค่ากลางกลุ่ม UnitCost, HGR'!B$5:K$21,6,FALSE)</f>
        <v>1026.01</v>
      </c>
      <c r="O78" s="68">
        <v>155661519.37</v>
      </c>
      <c r="P78" s="68">
        <v>9856.68</v>
      </c>
      <c r="Q78" s="70">
        <v>15792.48</v>
      </c>
      <c r="R78" s="33">
        <f>VLOOKUP(I78,'ค่ากลางกลุ่ม UnitCost, HGR'!B$5:K$21,10,FALSE)</f>
        <v>18718.11</v>
      </c>
      <c r="S78" s="21" t="str">
        <f t="shared" si="5"/>
        <v>1</v>
      </c>
      <c r="T78" s="21" t="str">
        <f t="shared" si="7"/>
        <v>1</v>
      </c>
      <c r="U78" s="21" t="str">
        <f t="shared" si="6"/>
        <v>1</v>
      </c>
    </row>
    <row r="79" spans="1:21" s="16" customFormat="1" ht="27" x14ac:dyDescent="0.75">
      <c r="A79" s="29" t="s">
        <v>203</v>
      </c>
      <c r="B79" s="39" t="s">
        <v>105</v>
      </c>
      <c r="C79" s="39" t="s">
        <v>16</v>
      </c>
      <c r="D79" s="39" t="s">
        <v>113</v>
      </c>
      <c r="E79" s="29" t="s">
        <v>192</v>
      </c>
      <c r="F79" s="29" t="s">
        <v>205</v>
      </c>
      <c r="G79" s="29">
        <v>30</v>
      </c>
      <c r="H79" s="40">
        <v>25272</v>
      </c>
      <c r="I79" s="29">
        <v>5</v>
      </c>
      <c r="J79" s="41" t="s">
        <v>238</v>
      </c>
      <c r="K79" s="68">
        <v>64774162.259999998</v>
      </c>
      <c r="L79" s="68">
        <v>73561</v>
      </c>
      <c r="M79" s="69">
        <v>880.55</v>
      </c>
      <c r="N79" s="32">
        <f>VLOOKUP(I79,'ค่ากลางกลุ่ม UnitCost, HGR'!B$5:K$21,6,FALSE)</f>
        <v>1052.08</v>
      </c>
      <c r="O79" s="68">
        <v>22537340.280000001</v>
      </c>
      <c r="P79" s="68">
        <v>1431.2</v>
      </c>
      <c r="Q79" s="70">
        <v>15747.16</v>
      </c>
      <c r="R79" s="33">
        <f>VLOOKUP(I79,'ค่ากลางกลุ่ม UnitCost, HGR'!B$5:K$21,10,FALSE)</f>
        <v>23956.44</v>
      </c>
      <c r="S79" s="21" t="str">
        <f t="shared" si="5"/>
        <v>1</v>
      </c>
      <c r="T79" s="21" t="str">
        <f t="shared" si="7"/>
        <v>1</v>
      </c>
      <c r="U79" s="21" t="str">
        <f t="shared" si="6"/>
        <v>1</v>
      </c>
    </row>
    <row r="80" spans="1:21" s="16" customFormat="1" ht="27" x14ac:dyDescent="0.75">
      <c r="A80" s="29" t="s">
        <v>203</v>
      </c>
      <c r="B80" s="39" t="s">
        <v>105</v>
      </c>
      <c r="C80" s="39" t="s">
        <v>17</v>
      </c>
      <c r="D80" s="39" t="s">
        <v>114</v>
      </c>
      <c r="E80" s="29" t="s">
        <v>192</v>
      </c>
      <c r="F80" s="29" t="s">
        <v>205</v>
      </c>
      <c r="G80" s="29">
        <v>30</v>
      </c>
      <c r="H80" s="40">
        <v>29850</v>
      </c>
      <c r="I80" s="29">
        <v>5</v>
      </c>
      <c r="J80" s="41" t="s">
        <v>238</v>
      </c>
      <c r="K80" s="68">
        <v>61589790.289999999</v>
      </c>
      <c r="L80" s="68">
        <v>74034</v>
      </c>
      <c r="M80" s="69">
        <v>831.91</v>
      </c>
      <c r="N80" s="32">
        <f>VLOOKUP(I80,'ค่ากลางกลุ่ม UnitCost, HGR'!B$5:K$21,6,FALSE)</f>
        <v>1052.08</v>
      </c>
      <c r="O80" s="68">
        <v>18466289.66</v>
      </c>
      <c r="P80" s="68">
        <v>1213.1300000000001</v>
      </c>
      <c r="Q80" s="70">
        <v>15222</v>
      </c>
      <c r="R80" s="33">
        <f>VLOOKUP(I80,'ค่ากลางกลุ่ม UnitCost, HGR'!B$5:K$21,10,FALSE)</f>
        <v>23956.44</v>
      </c>
      <c r="S80" s="21" t="str">
        <f t="shared" si="5"/>
        <v>1</v>
      </c>
      <c r="T80" s="21" t="str">
        <f t="shared" si="7"/>
        <v>1</v>
      </c>
      <c r="U80" s="21" t="str">
        <f t="shared" si="6"/>
        <v>1</v>
      </c>
    </row>
    <row r="81" spans="1:21" s="16" customFormat="1" ht="27" x14ac:dyDescent="0.75">
      <c r="A81" s="29" t="s">
        <v>203</v>
      </c>
      <c r="B81" s="39" t="s">
        <v>105</v>
      </c>
      <c r="C81" s="39" t="s">
        <v>18</v>
      </c>
      <c r="D81" s="39" t="s">
        <v>115</v>
      </c>
      <c r="E81" s="29" t="s">
        <v>192</v>
      </c>
      <c r="F81" s="29" t="s">
        <v>205</v>
      </c>
      <c r="G81" s="29">
        <v>36</v>
      </c>
      <c r="H81" s="40">
        <v>36573</v>
      </c>
      <c r="I81" s="29">
        <v>6</v>
      </c>
      <c r="J81" s="41" t="s">
        <v>237</v>
      </c>
      <c r="K81" s="68">
        <v>75681960.780000001</v>
      </c>
      <c r="L81" s="68">
        <v>90716</v>
      </c>
      <c r="M81" s="69">
        <v>834.27</v>
      </c>
      <c r="N81" s="32">
        <f>VLOOKUP(I81,'ค่ากลางกลุ่ม UnitCost, HGR'!B$5:K$21,6,FALSE)</f>
        <v>1014.82</v>
      </c>
      <c r="O81" s="68">
        <v>32252584.52</v>
      </c>
      <c r="P81" s="68">
        <v>1824.32</v>
      </c>
      <c r="Q81" s="70">
        <v>17679.240000000002</v>
      </c>
      <c r="R81" s="33">
        <f>VLOOKUP(I81,'ค่ากลางกลุ่ม UnitCost, HGR'!B$5:K$21,10,FALSE)</f>
        <v>21443.77</v>
      </c>
      <c r="S81" s="21" t="str">
        <f t="shared" si="5"/>
        <v>1</v>
      </c>
      <c r="T81" s="21" t="str">
        <f t="shared" si="7"/>
        <v>1</v>
      </c>
      <c r="U81" s="21" t="str">
        <f t="shared" si="6"/>
        <v>1</v>
      </c>
    </row>
    <row r="82" spans="1:21" s="16" customFormat="1" ht="27" x14ac:dyDescent="0.75">
      <c r="A82" s="29" t="s">
        <v>203</v>
      </c>
      <c r="B82" s="39" t="s">
        <v>105</v>
      </c>
      <c r="C82" s="39" t="s">
        <v>19</v>
      </c>
      <c r="D82" s="39" t="s">
        <v>116</v>
      </c>
      <c r="E82" s="29" t="s">
        <v>192</v>
      </c>
      <c r="F82" s="29" t="s">
        <v>205</v>
      </c>
      <c r="G82" s="29">
        <v>55</v>
      </c>
      <c r="H82" s="40">
        <v>43596</v>
      </c>
      <c r="I82" s="29">
        <v>6</v>
      </c>
      <c r="J82" s="41" t="s">
        <v>237</v>
      </c>
      <c r="K82" s="68">
        <v>101458402.43000001</v>
      </c>
      <c r="L82" s="68">
        <v>111468</v>
      </c>
      <c r="M82" s="69">
        <v>910.2</v>
      </c>
      <c r="N82" s="32">
        <f>VLOOKUP(I82,'ค่ากลางกลุ่ม UnitCost, HGR'!B$5:K$21,6,FALSE)</f>
        <v>1014.82</v>
      </c>
      <c r="O82" s="68">
        <v>49301757.859999999</v>
      </c>
      <c r="P82" s="68">
        <v>3095.53</v>
      </c>
      <c r="Q82" s="70">
        <v>15926.74</v>
      </c>
      <c r="R82" s="33">
        <f>VLOOKUP(I82,'ค่ากลางกลุ่ม UnitCost, HGR'!B$5:K$21,10,FALSE)</f>
        <v>21443.77</v>
      </c>
      <c r="S82" s="21" t="str">
        <f t="shared" si="5"/>
        <v>1</v>
      </c>
      <c r="T82" s="21" t="str">
        <f t="shared" si="7"/>
        <v>1</v>
      </c>
      <c r="U82" s="21" t="str">
        <f t="shared" si="6"/>
        <v>1</v>
      </c>
    </row>
    <row r="83" spans="1:21" s="16" customFormat="1" ht="27" x14ac:dyDescent="0.75">
      <c r="A83" s="29" t="s">
        <v>203</v>
      </c>
      <c r="B83" s="39" t="s">
        <v>105</v>
      </c>
      <c r="C83" s="39" t="s">
        <v>20</v>
      </c>
      <c r="D83" s="39" t="s">
        <v>117</v>
      </c>
      <c r="E83" s="29" t="s">
        <v>192</v>
      </c>
      <c r="F83" s="29" t="s">
        <v>207</v>
      </c>
      <c r="G83" s="29">
        <v>114</v>
      </c>
      <c r="H83" s="40">
        <v>87077</v>
      </c>
      <c r="I83" s="29">
        <v>13</v>
      </c>
      <c r="J83" s="41" t="s">
        <v>240</v>
      </c>
      <c r="K83" s="68">
        <v>164207949.78999999</v>
      </c>
      <c r="L83" s="68">
        <v>189038</v>
      </c>
      <c r="M83" s="69">
        <v>868.65</v>
      </c>
      <c r="N83" s="32">
        <f>VLOOKUP(I83,'ค่ากลางกลุ่ม UnitCost, HGR'!B$5:K$21,6,FALSE)</f>
        <v>1026.01</v>
      </c>
      <c r="O83" s="68">
        <v>147608033.38</v>
      </c>
      <c r="P83" s="68">
        <v>9298.7999999999993</v>
      </c>
      <c r="Q83" s="70">
        <v>15873.88</v>
      </c>
      <c r="R83" s="33">
        <f>VLOOKUP(I83,'ค่ากลางกลุ่ม UnitCost, HGR'!B$5:K$21,10,FALSE)</f>
        <v>18718.11</v>
      </c>
      <c r="S83" s="21" t="str">
        <f t="shared" si="5"/>
        <v>1</v>
      </c>
      <c r="T83" s="21" t="str">
        <f t="shared" si="7"/>
        <v>1</v>
      </c>
      <c r="U83" s="21" t="str">
        <f t="shared" si="6"/>
        <v>1</v>
      </c>
    </row>
    <row r="84" spans="1:21" s="16" customFormat="1" ht="27" x14ac:dyDescent="0.75">
      <c r="A84" s="29" t="s">
        <v>203</v>
      </c>
      <c r="B84" s="39" t="s">
        <v>105</v>
      </c>
      <c r="C84" s="39" t="s">
        <v>21</v>
      </c>
      <c r="D84" s="39" t="s">
        <v>118</v>
      </c>
      <c r="E84" s="29" t="s">
        <v>192</v>
      </c>
      <c r="F84" s="29" t="s">
        <v>205</v>
      </c>
      <c r="G84" s="29">
        <v>88</v>
      </c>
      <c r="H84" s="40">
        <v>46833</v>
      </c>
      <c r="I84" s="29">
        <v>6</v>
      </c>
      <c r="J84" s="41" t="s">
        <v>237</v>
      </c>
      <c r="K84" s="68">
        <v>93477521.439999998</v>
      </c>
      <c r="L84" s="68">
        <v>116527</v>
      </c>
      <c r="M84" s="69">
        <v>802.2</v>
      </c>
      <c r="N84" s="32">
        <f>VLOOKUP(I84,'ค่ากลางกลุ่ม UnitCost, HGR'!B$5:K$21,6,FALSE)</f>
        <v>1014.82</v>
      </c>
      <c r="O84" s="68">
        <v>55531539.799999997</v>
      </c>
      <c r="P84" s="68">
        <v>3359.47</v>
      </c>
      <c r="Q84" s="70">
        <v>16529.86</v>
      </c>
      <c r="R84" s="33">
        <f>VLOOKUP(I84,'ค่ากลางกลุ่ม UnitCost, HGR'!B$5:K$21,10,FALSE)</f>
        <v>21443.77</v>
      </c>
      <c r="S84" s="21" t="str">
        <f t="shared" si="5"/>
        <v>1</v>
      </c>
      <c r="T84" s="21" t="str">
        <f t="shared" si="7"/>
        <v>1</v>
      </c>
      <c r="U84" s="21" t="str">
        <f t="shared" si="6"/>
        <v>1</v>
      </c>
    </row>
    <row r="85" spans="1:21" s="16" customFormat="1" ht="27" x14ac:dyDescent="0.75">
      <c r="A85" s="29" t="s">
        <v>203</v>
      </c>
      <c r="B85" s="39" t="s">
        <v>105</v>
      </c>
      <c r="C85" s="39" t="s">
        <v>22</v>
      </c>
      <c r="D85" s="39" t="s">
        <v>119</v>
      </c>
      <c r="E85" s="29" t="s">
        <v>192</v>
      </c>
      <c r="F85" s="29" t="s">
        <v>207</v>
      </c>
      <c r="G85" s="29">
        <v>114</v>
      </c>
      <c r="H85" s="40">
        <v>88644</v>
      </c>
      <c r="I85" s="29">
        <v>13</v>
      </c>
      <c r="J85" s="41" t="s">
        <v>240</v>
      </c>
      <c r="K85" s="68">
        <v>152274809.18000001</v>
      </c>
      <c r="L85" s="68">
        <v>190255</v>
      </c>
      <c r="M85" s="69">
        <v>800.37</v>
      </c>
      <c r="N85" s="32">
        <f>VLOOKUP(I85,'ค่ากลางกลุ่ม UnitCost, HGR'!B$5:K$21,6,FALSE)</f>
        <v>1026.01</v>
      </c>
      <c r="O85" s="68">
        <v>111432233.22</v>
      </c>
      <c r="P85" s="68">
        <v>7448.02</v>
      </c>
      <c r="Q85" s="70">
        <v>14961.33</v>
      </c>
      <c r="R85" s="33">
        <f>VLOOKUP(I85,'ค่ากลางกลุ่ม UnitCost, HGR'!B$5:K$21,10,FALSE)</f>
        <v>18718.11</v>
      </c>
      <c r="S85" s="21" t="str">
        <f t="shared" si="5"/>
        <v>1</v>
      </c>
      <c r="T85" s="21" t="str">
        <f t="shared" si="7"/>
        <v>1</v>
      </c>
      <c r="U85" s="21" t="str">
        <f t="shared" si="6"/>
        <v>1</v>
      </c>
    </row>
    <row r="86" spans="1:21" s="16" customFormat="1" ht="27" x14ac:dyDescent="0.75">
      <c r="A86" s="29" t="s">
        <v>203</v>
      </c>
      <c r="B86" s="39" t="s">
        <v>105</v>
      </c>
      <c r="C86" s="39" t="s">
        <v>23</v>
      </c>
      <c r="D86" s="39" t="s">
        <v>120</v>
      </c>
      <c r="E86" s="29" t="s">
        <v>192</v>
      </c>
      <c r="F86" s="29" t="s">
        <v>205</v>
      </c>
      <c r="G86" s="29">
        <v>30</v>
      </c>
      <c r="H86" s="40">
        <v>22384</v>
      </c>
      <c r="I86" s="29">
        <v>5</v>
      </c>
      <c r="J86" s="41" t="s">
        <v>238</v>
      </c>
      <c r="K86" s="68">
        <v>63253195.520000003</v>
      </c>
      <c r="L86" s="68">
        <v>86409</v>
      </c>
      <c r="M86" s="69">
        <v>732.02</v>
      </c>
      <c r="N86" s="32">
        <f>VLOOKUP(I86,'ค่ากลางกลุ่ม UnitCost, HGR'!B$5:K$21,6,FALSE)</f>
        <v>1052.08</v>
      </c>
      <c r="O86" s="68">
        <v>17991529.239999998</v>
      </c>
      <c r="P86" s="68">
        <v>1328.39</v>
      </c>
      <c r="Q86" s="70">
        <v>13543.84</v>
      </c>
      <c r="R86" s="33">
        <f>VLOOKUP(I86,'ค่ากลางกลุ่ม UnitCost, HGR'!B$5:K$21,10,FALSE)</f>
        <v>23956.44</v>
      </c>
      <c r="S86" s="21" t="str">
        <f t="shared" si="5"/>
        <v>1</v>
      </c>
      <c r="T86" s="21" t="str">
        <f t="shared" si="7"/>
        <v>1</v>
      </c>
      <c r="U86" s="21" t="str">
        <f t="shared" si="6"/>
        <v>1</v>
      </c>
    </row>
    <row r="87" spans="1:21" s="16" customFormat="1" ht="27" x14ac:dyDescent="0.75">
      <c r="A87" s="29" t="s">
        <v>203</v>
      </c>
      <c r="B87" s="39" t="s">
        <v>105</v>
      </c>
      <c r="C87" s="39" t="s">
        <v>24</v>
      </c>
      <c r="D87" s="39" t="s">
        <v>121</v>
      </c>
      <c r="E87" s="29" t="s">
        <v>192</v>
      </c>
      <c r="F87" s="29" t="s">
        <v>205</v>
      </c>
      <c r="G87" s="29">
        <v>30</v>
      </c>
      <c r="H87" s="40">
        <v>21097</v>
      </c>
      <c r="I87" s="29">
        <v>5</v>
      </c>
      <c r="J87" s="41" t="s">
        <v>238</v>
      </c>
      <c r="K87" s="68">
        <v>54470639.719999999</v>
      </c>
      <c r="L87" s="68">
        <v>66775</v>
      </c>
      <c r="M87" s="69">
        <v>815.73</v>
      </c>
      <c r="N87" s="32">
        <f>VLOOKUP(I87,'ค่ากลางกลุ่ม UnitCost, HGR'!B$5:K$21,6,FALSE)</f>
        <v>1052.08</v>
      </c>
      <c r="O87" s="68">
        <v>20768817.059999999</v>
      </c>
      <c r="P87" s="68">
        <v>1032.77</v>
      </c>
      <c r="Q87" s="70">
        <v>20109.759999999998</v>
      </c>
      <c r="R87" s="33">
        <f>VLOOKUP(I87,'ค่ากลางกลุ่ม UnitCost, HGR'!B$5:K$21,10,FALSE)</f>
        <v>23956.44</v>
      </c>
      <c r="S87" s="21" t="str">
        <f t="shared" si="5"/>
        <v>1</v>
      </c>
      <c r="T87" s="21" t="str">
        <f t="shared" si="7"/>
        <v>1</v>
      </c>
      <c r="U87" s="21" t="str">
        <f t="shared" si="6"/>
        <v>1</v>
      </c>
    </row>
    <row r="88" spans="1:21" s="16" customFormat="1" ht="27" x14ac:dyDescent="0.75">
      <c r="A88" s="29" t="s">
        <v>203</v>
      </c>
      <c r="B88" s="39" t="s">
        <v>105</v>
      </c>
      <c r="C88" s="39" t="s">
        <v>25</v>
      </c>
      <c r="D88" s="39" t="s">
        <v>122</v>
      </c>
      <c r="E88" s="29" t="s">
        <v>192</v>
      </c>
      <c r="F88" s="29" t="s">
        <v>205</v>
      </c>
      <c r="G88" s="29">
        <v>36</v>
      </c>
      <c r="H88" s="40">
        <v>23846</v>
      </c>
      <c r="I88" s="29">
        <v>5</v>
      </c>
      <c r="J88" s="41" t="s">
        <v>238</v>
      </c>
      <c r="K88" s="68">
        <v>52311192.43</v>
      </c>
      <c r="L88" s="68">
        <v>51824</v>
      </c>
      <c r="M88" s="69">
        <v>1009.4</v>
      </c>
      <c r="N88" s="32">
        <f>VLOOKUP(I88,'ค่ากลางกลุ่ม UnitCost, HGR'!B$5:K$21,6,FALSE)</f>
        <v>1052.08</v>
      </c>
      <c r="O88" s="68">
        <v>18484587.859999999</v>
      </c>
      <c r="P88" s="68">
        <v>1147.73</v>
      </c>
      <c r="Q88" s="70">
        <v>16105.41</v>
      </c>
      <c r="R88" s="33">
        <f>VLOOKUP(I88,'ค่ากลางกลุ่ม UnitCost, HGR'!B$5:K$21,10,FALSE)</f>
        <v>23956.44</v>
      </c>
      <c r="S88" s="21" t="str">
        <f t="shared" si="5"/>
        <v>1</v>
      </c>
      <c r="T88" s="21" t="str">
        <f t="shared" si="7"/>
        <v>1</v>
      </c>
      <c r="U88" s="21" t="str">
        <f t="shared" si="6"/>
        <v>1</v>
      </c>
    </row>
    <row r="89" spans="1:21" s="16" customFormat="1" ht="27" x14ac:dyDescent="0.75">
      <c r="A89" s="29" t="s">
        <v>203</v>
      </c>
      <c r="B89" s="39" t="s">
        <v>105</v>
      </c>
      <c r="C89" s="39" t="s">
        <v>26</v>
      </c>
      <c r="D89" s="39" t="s">
        <v>123</v>
      </c>
      <c r="E89" s="29" t="s">
        <v>192</v>
      </c>
      <c r="F89" s="29" t="s">
        <v>205</v>
      </c>
      <c r="G89" s="29">
        <v>30</v>
      </c>
      <c r="H89" s="40">
        <v>19462</v>
      </c>
      <c r="I89" s="29">
        <v>5</v>
      </c>
      <c r="J89" s="41" t="s">
        <v>238</v>
      </c>
      <c r="K89" s="68">
        <v>53971501.090000004</v>
      </c>
      <c r="L89" s="68">
        <v>60348</v>
      </c>
      <c r="M89" s="69">
        <v>894.34</v>
      </c>
      <c r="N89" s="32">
        <f>VLOOKUP(I89,'ค่ากลางกลุ่ม UnitCost, HGR'!B$5:K$21,6,FALSE)</f>
        <v>1052.08</v>
      </c>
      <c r="O89" s="68">
        <v>22374753.510000002</v>
      </c>
      <c r="P89" s="68">
        <v>1431.95</v>
      </c>
      <c r="Q89" s="70">
        <v>15625.36</v>
      </c>
      <c r="R89" s="33">
        <f>VLOOKUP(I89,'ค่ากลางกลุ่ม UnitCost, HGR'!B$5:K$21,10,FALSE)</f>
        <v>23956.44</v>
      </c>
      <c r="S89" s="21" t="str">
        <f t="shared" si="5"/>
        <v>1</v>
      </c>
      <c r="T89" s="21" t="str">
        <f t="shared" si="7"/>
        <v>1</v>
      </c>
      <c r="U89" s="21" t="str">
        <f t="shared" si="6"/>
        <v>1</v>
      </c>
    </row>
    <row r="90" spans="1:21" s="16" customFormat="1" ht="27" x14ac:dyDescent="0.75">
      <c r="A90" s="29" t="s">
        <v>203</v>
      </c>
      <c r="B90" s="39" t="s">
        <v>105</v>
      </c>
      <c r="C90" s="39" t="s">
        <v>72</v>
      </c>
      <c r="D90" s="39" t="s">
        <v>124</v>
      </c>
      <c r="E90" s="29" t="s">
        <v>192</v>
      </c>
      <c r="F90" s="29" t="s">
        <v>207</v>
      </c>
      <c r="G90" s="29">
        <v>139</v>
      </c>
      <c r="H90" s="40">
        <v>98564</v>
      </c>
      <c r="I90" s="29">
        <v>13</v>
      </c>
      <c r="J90" s="41" t="s">
        <v>240</v>
      </c>
      <c r="K90" s="68">
        <v>193338277.44</v>
      </c>
      <c r="L90" s="68">
        <v>266446</v>
      </c>
      <c r="M90" s="69">
        <v>725.62</v>
      </c>
      <c r="N90" s="32">
        <f>VLOOKUP(I90,'ค่ากลางกลุ่ม UnitCost, HGR'!B$5:K$21,6,FALSE)</f>
        <v>1026.01</v>
      </c>
      <c r="O90" s="68">
        <v>179448512.59</v>
      </c>
      <c r="P90" s="68">
        <v>10573.8</v>
      </c>
      <c r="Q90" s="70">
        <v>16971.05</v>
      </c>
      <c r="R90" s="33">
        <f>VLOOKUP(I90,'ค่ากลางกลุ่ม UnitCost, HGR'!B$5:K$21,10,FALSE)</f>
        <v>18718.11</v>
      </c>
      <c r="S90" s="21" t="str">
        <f t="shared" si="5"/>
        <v>1</v>
      </c>
      <c r="T90" s="21" t="str">
        <f t="shared" si="7"/>
        <v>1</v>
      </c>
      <c r="U90" s="21" t="str">
        <f t="shared" si="6"/>
        <v>1</v>
      </c>
    </row>
    <row r="91" spans="1:21" s="16" customFormat="1" ht="27" x14ac:dyDescent="0.75">
      <c r="A91" s="29" t="s">
        <v>203</v>
      </c>
      <c r="B91" s="39" t="s">
        <v>105</v>
      </c>
      <c r="C91" s="39" t="s">
        <v>81</v>
      </c>
      <c r="D91" s="39" t="s">
        <v>125</v>
      </c>
      <c r="E91" s="29" t="s">
        <v>192</v>
      </c>
      <c r="F91" s="29" t="s">
        <v>209</v>
      </c>
      <c r="G91" s="29">
        <v>30</v>
      </c>
      <c r="H91" s="40">
        <v>18224</v>
      </c>
      <c r="I91" s="29">
        <v>3</v>
      </c>
      <c r="J91" s="41" t="s">
        <v>247</v>
      </c>
      <c r="K91" s="68">
        <v>42295573.57</v>
      </c>
      <c r="L91" s="68">
        <v>57756</v>
      </c>
      <c r="M91" s="69">
        <v>732.31</v>
      </c>
      <c r="N91" s="32">
        <f>VLOOKUP(I91,'ค่ากลางกลุ่ม UnitCost, HGR'!B$5:K$21,6,FALSE)</f>
        <v>962.22</v>
      </c>
      <c r="O91" s="68">
        <v>18147612.02</v>
      </c>
      <c r="P91" s="68">
        <v>1139.93</v>
      </c>
      <c r="Q91" s="70">
        <v>15919.97</v>
      </c>
      <c r="R91" s="33">
        <f>VLOOKUP(I91,'ค่ากลางกลุ่ม UnitCost, HGR'!B$5:K$21,10,FALSE)</f>
        <v>23174.86</v>
      </c>
      <c r="S91" s="21" t="str">
        <f t="shared" si="5"/>
        <v>1</v>
      </c>
      <c r="T91" s="21" t="str">
        <f t="shared" si="7"/>
        <v>1</v>
      </c>
      <c r="U91" s="21" t="str">
        <f t="shared" si="6"/>
        <v>1</v>
      </c>
    </row>
    <row r="92" spans="1:21" s="16" customFormat="1" ht="27" x14ac:dyDescent="0.75">
      <c r="A92" s="29" t="s">
        <v>203</v>
      </c>
      <c r="B92" s="39" t="s">
        <v>105</v>
      </c>
      <c r="C92" s="39" t="s">
        <v>82</v>
      </c>
      <c r="D92" s="39" t="s">
        <v>126</v>
      </c>
      <c r="E92" s="29" t="s">
        <v>192</v>
      </c>
      <c r="F92" s="29" t="s">
        <v>209</v>
      </c>
      <c r="G92" s="29">
        <v>30</v>
      </c>
      <c r="H92" s="40">
        <v>19204</v>
      </c>
      <c r="I92" s="29">
        <v>3</v>
      </c>
      <c r="J92" s="41" t="s">
        <v>247</v>
      </c>
      <c r="K92" s="68">
        <v>40658215.119999997</v>
      </c>
      <c r="L92" s="68">
        <v>45185</v>
      </c>
      <c r="M92" s="69">
        <v>899.82</v>
      </c>
      <c r="N92" s="32">
        <f>VLOOKUP(I92,'ค่ากลางกลุ่ม UnitCost, HGR'!B$5:K$21,6,FALSE)</f>
        <v>962.22</v>
      </c>
      <c r="O92" s="68">
        <v>14010922.68</v>
      </c>
      <c r="P92" s="68">
        <v>981.33</v>
      </c>
      <c r="Q92" s="70">
        <v>14277.45</v>
      </c>
      <c r="R92" s="33">
        <f>VLOOKUP(I92,'ค่ากลางกลุ่ม UnitCost, HGR'!B$5:K$21,10,FALSE)</f>
        <v>23174.86</v>
      </c>
      <c r="S92" s="21" t="str">
        <f t="shared" si="5"/>
        <v>1</v>
      </c>
      <c r="T92" s="21" t="str">
        <f t="shared" si="7"/>
        <v>1</v>
      </c>
      <c r="U92" s="21" t="str">
        <f t="shared" si="6"/>
        <v>1</v>
      </c>
    </row>
    <row r="93" spans="1:21" s="16" customFormat="1" x14ac:dyDescent="0.6">
      <c r="A93" s="84" t="s">
        <v>186</v>
      </c>
      <c r="B93" s="85"/>
      <c r="C93" s="86"/>
      <c r="D93" s="30"/>
      <c r="E93" s="34"/>
      <c r="F93" s="34"/>
      <c r="G93" s="34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1">
        <f>COUNTIF(U5:U92,"1")</f>
        <v>74</v>
      </c>
    </row>
    <row r="94" spans="1:21" ht="27.6" x14ac:dyDescent="0.8">
      <c r="R94" s="14" t="s">
        <v>187</v>
      </c>
      <c r="S94" s="60">
        <f>COUNTIF(S5:S92,1)</f>
        <v>77</v>
      </c>
      <c r="T94" s="60">
        <f>COUNTIF(T5:T92,1)</f>
        <v>81</v>
      </c>
      <c r="U94" s="60">
        <f>COUNTIF(U5:U92,1)</f>
        <v>74</v>
      </c>
    </row>
    <row r="95" spans="1:21" ht="27.6" x14ac:dyDescent="0.8">
      <c r="R95" s="14" t="s">
        <v>171</v>
      </c>
      <c r="S95" s="14">
        <f>COUNTIF(S5:S16,1)</f>
        <v>8</v>
      </c>
      <c r="T95" s="14">
        <f>COUNTIF(T5:T16,1)</f>
        <v>11</v>
      </c>
      <c r="U95" s="14">
        <f>COUNTIF(U5:U16,1)</f>
        <v>8</v>
      </c>
    </row>
    <row r="96" spans="1:21" ht="27.6" x14ac:dyDescent="0.8">
      <c r="R96" s="14" t="s">
        <v>89</v>
      </c>
      <c r="S96" s="14">
        <f>COUNTIF(S17:S24,1)</f>
        <v>7</v>
      </c>
      <c r="T96" s="14">
        <f>COUNTIF(T17:T24,1)</f>
        <v>6</v>
      </c>
      <c r="U96" s="14">
        <f>COUNTIF(U17:U24,1)</f>
        <v>6</v>
      </c>
    </row>
    <row r="97" spans="18:21" ht="27.6" x14ac:dyDescent="0.8">
      <c r="R97" s="14" t="s">
        <v>127</v>
      </c>
      <c r="S97" s="14">
        <f>COUNTIF(S25:S38,1)</f>
        <v>13</v>
      </c>
      <c r="T97" s="14">
        <f>COUNTIF(T25:T38,1)</f>
        <v>13</v>
      </c>
      <c r="U97" s="14">
        <f>COUNTIF(U25:U38,1)</f>
        <v>12</v>
      </c>
    </row>
    <row r="98" spans="18:21" ht="27.6" x14ac:dyDescent="0.8">
      <c r="R98" s="14" t="s">
        <v>152</v>
      </c>
      <c r="S98" s="14">
        <f>COUNTIF(S39:S56,1)</f>
        <v>17</v>
      </c>
      <c r="T98" s="14">
        <f>COUNTIF(T39:T56,1)</f>
        <v>18</v>
      </c>
      <c r="U98" s="14">
        <f>COUNTIF(U39:U56,1)</f>
        <v>17</v>
      </c>
    </row>
    <row r="99" spans="18:21" ht="27.6" x14ac:dyDescent="0.8">
      <c r="R99" s="14" t="s">
        <v>142</v>
      </c>
      <c r="S99" s="14">
        <f>COUNTIF(S57:S65,1)</f>
        <v>8</v>
      </c>
      <c r="T99" s="14">
        <f>COUNTIF(T57:T65,1)</f>
        <v>8</v>
      </c>
      <c r="U99" s="14">
        <f>COUNTIF(U57:U65,1)</f>
        <v>7</v>
      </c>
    </row>
    <row r="100" spans="18:21" ht="27.6" x14ac:dyDescent="0.8">
      <c r="R100" s="14" t="s">
        <v>255</v>
      </c>
      <c r="S100" s="14">
        <f>COUNTIF(S66:S71,1)</f>
        <v>4</v>
      </c>
      <c r="T100" s="14">
        <f>COUNTIF(T66:T71,1)</f>
        <v>5</v>
      </c>
      <c r="U100" s="14">
        <f>COUNTIF(U66:U71,1)</f>
        <v>4</v>
      </c>
    </row>
    <row r="101" spans="18:21" ht="27.6" x14ac:dyDescent="0.8">
      <c r="R101" s="14" t="s">
        <v>105</v>
      </c>
      <c r="S101" s="14">
        <f>COUNTIF(S72:S92,1)</f>
        <v>20</v>
      </c>
      <c r="T101" s="14">
        <f>COUNTIF(T72:T92,1)</f>
        <v>20</v>
      </c>
      <c r="U101" s="14">
        <f>COUNTIF(U72:U92,1)</f>
        <v>20</v>
      </c>
    </row>
    <row r="102" spans="18:21" ht="27.6" x14ac:dyDescent="0.8">
      <c r="R102" s="14"/>
      <c r="S102" s="14"/>
      <c r="T102" s="14"/>
      <c r="U102" s="14"/>
    </row>
  </sheetData>
  <autoFilter ref="A4:U102" xr:uid="{00000000-0009-0000-0000-000004000000}"/>
  <mergeCells count="16">
    <mergeCell ref="S1:U1"/>
    <mergeCell ref="H3:H4"/>
    <mergeCell ref="A93:C93"/>
    <mergeCell ref="D3:D4"/>
    <mergeCell ref="C3:C4"/>
    <mergeCell ref="B3:B4"/>
    <mergeCell ref="A3:A4"/>
    <mergeCell ref="G3:G4"/>
    <mergeCell ref="F3:F4"/>
    <mergeCell ref="B2:O2"/>
    <mergeCell ref="E3:E4"/>
    <mergeCell ref="K3:N3"/>
    <mergeCell ref="O3:R3"/>
    <mergeCell ref="S3:U3"/>
    <mergeCell ref="J3:J4"/>
    <mergeCell ref="I3:I4"/>
  </mergeCells>
  <conditionalFormatting sqref="S5:U92">
    <cfRule type="containsText" dxfId="2" priority="1" operator="containsText" text="1">
      <formula>NOT(ISERROR(SEARCH("1",S5)))</formula>
    </cfRule>
    <cfRule type="containsText" dxfId="1" priority="2" operator="containsText" text="0">
      <formula>NOT(ISERROR(SEARCH("0",S5)))</formula>
    </cfRule>
    <cfRule type="containsText" dxfId="0" priority="3" stopIfTrue="1" operator="containsText" text="ไม่ผ่าน">
      <formula>NOT(ISERROR(SEARCH("ไม่ผ่าน",S5)))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I16"/>
  <sheetViews>
    <sheetView tabSelected="1" zoomScale="110" zoomScaleNormal="110" workbookViewId="0">
      <selection activeCell="M10" sqref="M10"/>
    </sheetView>
  </sheetViews>
  <sheetFormatPr defaultColWidth="9" defaultRowHeight="24.6" x14ac:dyDescent="0.7"/>
  <cols>
    <col min="1" max="1" width="5.3984375" style="2" customWidth="1"/>
    <col min="2" max="2" width="10.3984375" style="2" customWidth="1"/>
    <col min="3" max="3" width="9" style="2"/>
    <col min="4" max="8" width="12.09765625" style="2" customWidth="1"/>
    <col min="9" max="9" width="13.09765625" style="2" customWidth="1"/>
    <col min="10" max="16384" width="9" style="2"/>
  </cols>
  <sheetData>
    <row r="2" spans="1:9" x14ac:dyDescent="0.7">
      <c r="A2" s="105" t="s">
        <v>251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7">
      <c r="A3" s="104" t="s">
        <v>234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7">
      <c r="A4" s="104" t="s">
        <v>235</v>
      </c>
      <c r="B4" s="104"/>
      <c r="C4" s="104"/>
      <c r="D4" s="104"/>
      <c r="E4" s="104"/>
      <c r="F4" s="104"/>
      <c r="G4" s="104"/>
      <c r="H4" s="104"/>
      <c r="I4" s="104"/>
    </row>
    <row r="5" spans="1:9" x14ac:dyDescent="0.7">
      <c r="A5" s="104" t="s">
        <v>261</v>
      </c>
      <c r="B5" s="104"/>
      <c r="C5" s="104"/>
      <c r="D5" s="104"/>
      <c r="E5" s="104"/>
      <c r="F5" s="104"/>
      <c r="G5" s="104"/>
      <c r="H5" s="104"/>
      <c r="I5" s="104"/>
    </row>
    <row r="6" spans="1:9" x14ac:dyDescent="0.7">
      <c r="A6" s="106" t="s">
        <v>187</v>
      </c>
      <c r="B6" s="107" t="s">
        <v>224</v>
      </c>
      <c r="C6" s="107" t="s">
        <v>225</v>
      </c>
      <c r="D6" s="109" t="s">
        <v>226</v>
      </c>
      <c r="E6" s="109"/>
      <c r="F6" s="109"/>
      <c r="G6" s="109"/>
      <c r="H6" s="109"/>
      <c r="I6" s="109"/>
    </row>
    <row r="7" spans="1:9" x14ac:dyDescent="0.7">
      <c r="A7" s="106"/>
      <c r="B7" s="108"/>
      <c r="C7" s="108"/>
      <c r="D7" s="7" t="s">
        <v>227</v>
      </c>
      <c r="E7" s="8" t="s">
        <v>185</v>
      </c>
      <c r="F7" s="19" t="s">
        <v>228</v>
      </c>
      <c r="G7" s="20" t="s">
        <v>185</v>
      </c>
      <c r="H7" s="8" t="s">
        <v>229</v>
      </c>
      <c r="I7" s="8" t="s">
        <v>230</v>
      </c>
    </row>
    <row r="8" spans="1:9" x14ac:dyDescent="0.7">
      <c r="A8" s="9">
        <v>8</v>
      </c>
      <c r="B8" s="13" t="s">
        <v>171</v>
      </c>
      <c r="C8" s="9">
        <v>12</v>
      </c>
      <c r="D8" s="9">
        <f>'สรุปUnit Cost และ HGR'!U5+'สรุปUnit Cost และ HGR'!U6+'สรุปUnit Cost และ HGR'!U7+'สรุปUnit Cost และ HGR'!U8+'สรุปUnit Cost และ HGR'!U9+'สรุปUnit Cost และ HGR'!U10+'สรุปUnit Cost และ HGR'!U11+'สรุปUnit Cost และ HGR'!U12+'สรุปUnit Cost และ HGR'!U13+'สรุปUnit Cost และ HGR'!U14+'สรุปUnit Cost และ HGR'!U15+'สรุปUnit Cost และ HGR'!U16</f>
        <v>8</v>
      </c>
      <c r="E8" s="10">
        <f>D8/H8*100</f>
        <v>66.666666666666657</v>
      </c>
      <c r="F8" s="17">
        <f>C8-D8</f>
        <v>4</v>
      </c>
      <c r="G8" s="18">
        <f>F8/H8*100</f>
        <v>33.333333333333329</v>
      </c>
      <c r="H8" s="9">
        <f t="shared" ref="H8:H15" si="0">SUM(D8+F8)</f>
        <v>12</v>
      </c>
      <c r="I8" s="9">
        <v>0</v>
      </c>
    </row>
    <row r="9" spans="1:9" x14ac:dyDescent="0.7">
      <c r="A9" s="9">
        <v>8</v>
      </c>
      <c r="B9" s="13" t="s">
        <v>89</v>
      </c>
      <c r="C9" s="9">
        <v>8</v>
      </c>
      <c r="D9" s="9">
        <f>'สรุปUnit Cost และ HGR'!U17+'สรุปUnit Cost และ HGR'!U18+'สรุปUnit Cost และ HGR'!U19+'สรุปUnit Cost และ HGR'!U20+'สรุปUnit Cost และ HGR'!U21+'สรุปUnit Cost และ HGR'!U22+'สรุปUnit Cost และ HGR'!U23+'สรุปUnit Cost และ HGR'!U24</f>
        <v>6</v>
      </c>
      <c r="E9" s="10">
        <f t="shared" ref="E9:E15" si="1">D9/H9*100</f>
        <v>75</v>
      </c>
      <c r="F9" s="17">
        <f t="shared" ref="F9:F14" si="2">C9-D9</f>
        <v>2</v>
      </c>
      <c r="G9" s="18">
        <f t="shared" ref="G9:G14" si="3">F9/H9*100</f>
        <v>25</v>
      </c>
      <c r="H9" s="9">
        <f t="shared" si="0"/>
        <v>8</v>
      </c>
      <c r="I9" s="9">
        <v>0</v>
      </c>
    </row>
    <row r="10" spans="1:9" x14ac:dyDescent="0.7">
      <c r="A10" s="9">
        <v>8</v>
      </c>
      <c r="B10" s="13" t="s">
        <v>127</v>
      </c>
      <c r="C10" s="9">
        <v>14</v>
      </c>
      <c r="D10" s="9">
        <f>'สรุปUnit Cost และ HGR'!U25+'สรุปUnit Cost และ HGR'!U26+'สรุปUnit Cost และ HGR'!U27+'สรุปUnit Cost และ HGR'!U28+'สรุปUnit Cost และ HGR'!U29+'สรุปUnit Cost และ HGR'!U30+'สรุปUnit Cost และ HGR'!U31+'สรุปUnit Cost และ HGR'!U32+'สรุปUnit Cost และ HGR'!U33+'สรุปUnit Cost และ HGR'!U34+'สรุปUnit Cost และ HGR'!U35+'สรุปUnit Cost และ HGR'!U36+'สรุปUnit Cost และ HGR'!U37+'สรุปUnit Cost และ HGR'!U38</f>
        <v>12</v>
      </c>
      <c r="E10" s="10">
        <f t="shared" si="1"/>
        <v>85.714285714285708</v>
      </c>
      <c r="F10" s="17">
        <f t="shared" si="2"/>
        <v>2</v>
      </c>
      <c r="G10" s="18">
        <f t="shared" si="3"/>
        <v>14.285714285714285</v>
      </c>
      <c r="H10" s="9">
        <f t="shared" si="0"/>
        <v>14</v>
      </c>
      <c r="I10" s="9">
        <v>0</v>
      </c>
    </row>
    <row r="11" spans="1:9" x14ac:dyDescent="0.7">
      <c r="A11" s="9">
        <v>8</v>
      </c>
      <c r="B11" s="13" t="s">
        <v>152</v>
      </c>
      <c r="C11" s="9">
        <v>18</v>
      </c>
      <c r="D11" s="9">
        <f>'สรุปUnit Cost และ HGR'!U39+'สรุปUnit Cost และ HGR'!U40+'สรุปUnit Cost และ HGR'!U41+'สรุปUnit Cost และ HGR'!U42+'สรุปUnit Cost และ HGR'!U43+'สรุปUnit Cost และ HGR'!U44+'สรุปUnit Cost และ HGR'!U45+'สรุปUnit Cost และ HGR'!U46+'สรุปUnit Cost และ HGR'!U47+'สรุปUnit Cost และ HGR'!U48+'สรุปUnit Cost และ HGR'!U49+'สรุปUnit Cost และ HGR'!U50+'สรุปUnit Cost และ HGR'!U51+'สรุปUnit Cost และ HGR'!U52+'สรุปUnit Cost และ HGR'!U53+'สรุปUnit Cost และ HGR'!U54+'สรุปUnit Cost และ HGR'!U55+'สรุปUnit Cost และ HGR'!U56</f>
        <v>17</v>
      </c>
      <c r="E11" s="10">
        <f t="shared" si="1"/>
        <v>94.444444444444443</v>
      </c>
      <c r="F11" s="17">
        <f t="shared" si="2"/>
        <v>1</v>
      </c>
      <c r="G11" s="18">
        <f t="shared" si="3"/>
        <v>5.5555555555555554</v>
      </c>
      <c r="H11" s="9">
        <f t="shared" si="0"/>
        <v>18</v>
      </c>
      <c r="I11" s="9">
        <v>0</v>
      </c>
    </row>
    <row r="12" spans="1:9" x14ac:dyDescent="0.7">
      <c r="A12" s="9">
        <v>8</v>
      </c>
      <c r="B12" s="13" t="s">
        <v>142</v>
      </c>
      <c r="C12" s="9">
        <v>9</v>
      </c>
      <c r="D12" s="9">
        <f>'สรุปUnit Cost และ HGR'!U57+'สรุปUnit Cost และ HGR'!U58+'สรุปUnit Cost และ HGR'!U59+'สรุปUnit Cost และ HGR'!U60+'สรุปUnit Cost และ HGR'!U61+'สรุปUnit Cost และ HGR'!U62+'สรุปUnit Cost และ HGR'!U63+'สรุปUnit Cost และ HGR'!U64+'สรุปUnit Cost และ HGR'!U65</f>
        <v>7</v>
      </c>
      <c r="E12" s="10">
        <f t="shared" si="1"/>
        <v>77.777777777777786</v>
      </c>
      <c r="F12" s="17">
        <f t="shared" si="2"/>
        <v>2</v>
      </c>
      <c r="G12" s="18">
        <f t="shared" si="3"/>
        <v>22.222222222222221</v>
      </c>
      <c r="H12" s="9">
        <f t="shared" si="0"/>
        <v>9</v>
      </c>
      <c r="I12" s="9">
        <v>0</v>
      </c>
    </row>
    <row r="13" spans="1:9" x14ac:dyDescent="0.7">
      <c r="A13" s="9">
        <v>8</v>
      </c>
      <c r="B13" s="13" t="s">
        <v>98</v>
      </c>
      <c r="C13" s="9">
        <v>6</v>
      </c>
      <c r="D13" s="9">
        <f>'สรุปUnit Cost และ HGR'!U66+'สรุปUnit Cost และ HGR'!U67+'สรุปUnit Cost และ HGR'!U68+'สรุปUnit Cost และ HGR'!U69+'สรุปUnit Cost และ HGR'!U70+'สรุปUnit Cost และ HGR'!U71</f>
        <v>4</v>
      </c>
      <c r="E13" s="10">
        <f t="shared" si="1"/>
        <v>66.666666666666657</v>
      </c>
      <c r="F13" s="17">
        <f t="shared" si="2"/>
        <v>2</v>
      </c>
      <c r="G13" s="18">
        <f t="shared" si="3"/>
        <v>33.333333333333329</v>
      </c>
      <c r="H13" s="9">
        <f t="shared" si="0"/>
        <v>6</v>
      </c>
      <c r="I13" s="9">
        <v>0</v>
      </c>
    </row>
    <row r="14" spans="1:9" x14ac:dyDescent="0.7">
      <c r="A14" s="9">
        <v>8</v>
      </c>
      <c r="B14" s="13" t="s">
        <v>105</v>
      </c>
      <c r="C14" s="9">
        <v>21</v>
      </c>
      <c r="D14" s="9">
        <f>'สรุปUnit Cost และ HGR'!U72+'สรุปUnit Cost และ HGR'!U73+'สรุปUnit Cost และ HGR'!U74+'สรุปUnit Cost และ HGR'!U75+'สรุปUnit Cost และ HGR'!U76+'สรุปUnit Cost และ HGR'!U77+'สรุปUnit Cost และ HGR'!U78+'สรุปUnit Cost และ HGR'!U79+'สรุปUnit Cost และ HGR'!U80+'สรุปUnit Cost และ HGR'!U81+'สรุปUnit Cost และ HGR'!U82+'สรุปUnit Cost และ HGR'!U83+'สรุปUnit Cost และ HGR'!U84+'สรุปUnit Cost และ HGR'!U85+'สรุปUnit Cost และ HGR'!U86+'สรุปUnit Cost และ HGR'!U87+'สรุปUnit Cost และ HGR'!U88+'สรุปUnit Cost และ HGR'!U89+'สรุปUnit Cost และ HGR'!U90+'สรุปUnit Cost และ HGR'!U91+'สรุปUnit Cost และ HGR'!U92</f>
        <v>20</v>
      </c>
      <c r="E14" s="10">
        <f t="shared" si="1"/>
        <v>95.238095238095227</v>
      </c>
      <c r="F14" s="17">
        <f t="shared" si="2"/>
        <v>1</v>
      </c>
      <c r="G14" s="18">
        <f t="shared" si="3"/>
        <v>4.7619047619047619</v>
      </c>
      <c r="H14" s="9">
        <f t="shared" si="0"/>
        <v>21</v>
      </c>
      <c r="I14" s="9">
        <v>0</v>
      </c>
    </row>
    <row r="15" spans="1:9" x14ac:dyDescent="0.7">
      <c r="A15" s="102" t="s">
        <v>231</v>
      </c>
      <c r="B15" s="103"/>
      <c r="C15" s="35">
        <f>SUM(C8:C14)</f>
        <v>88</v>
      </c>
      <c r="D15" s="35">
        <f>C15-F15</f>
        <v>74</v>
      </c>
      <c r="E15" s="36">
        <f t="shared" si="1"/>
        <v>84.090909090909093</v>
      </c>
      <c r="F15" s="37">
        <f>SUM(F8:F14)</f>
        <v>14</v>
      </c>
      <c r="G15" s="38">
        <f>F15/H15*100</f>
        <v>15.909090909090908</v>
      </c>
      <c r="H15" s="35">
        <f t="shared" si="0"/>
        <v>88</v>
      </c>
      <c r="I15" s="35">
        <f>SUM(I8:I14)</f>
        <v>0</v>
      </c>
    </row>
    <row r="16" spans="1:9" x14ac:dyDescent="0.7">
      <c r="A16" s="101" t="s">
        <v>257</v>
      </c>
      <c r="B16" s="101"/>
      <c r="C16" s="101"/>
      <c r="D16" s="101"/>
      <c r="E16" s="101"/>
      <c r="F16" s="101"/>
      <c r="G16" s="101"/>
      <c r="H16" s="101"/>
      <c r="I16" s="101"/>
    </row>
  </sheetData>
  <mergeCells count="10">
    <mergeCell ref="A16:I16"/>
    <mergeCell ref="A15:B15"/>
    <mergeCell ref="A3:I3"/>
    <mergeCell ref="A2:I2"/>
    <mergeCell ref="A6:A7"/>
    <mergeCell ref="B6:B7"/>
    <mergeCell ref="C6:C7"/>
    <mergeCell ref="D6:I6"/>
    <mergeCell ref="A5:I5"/>
    <mergeCell ref="A4:I4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2:I22"/>
  <sheetViews>
    <sheetView topLeftCell="A13" zoomScale="120" zoomScaleNormal="120" workbookViewId="0">
      <selection activeCell="D18" sqref="D18"/>
    </sheetView>
  </sheetViews>
  <sheetFormatPr defaultRowHeight="13.8" x14ac:dyDescent="0.25"/>
  <cols>
    <col min="2" max="2" width="0" hidden="1" customWidth="1"/>
    <col min="9" max="9" width="19" customWidth="1"/>
  </cols>
  <sheetData>
    <row r="2" spans="1:9" ht="24.6" x14ac:dyDescent="0.25">
      <c r="A2" s="105" t="s">
        <v>251</v>
      </c>
      <c r="B2" s="105"/>
      <c r="C2" s="105"/>
      <c r="D2" s="105"/>
      <c r="E2" s="105"/>
      <c r="F2" s="105"/>
      <c r="G2" s="105"/>
      <c r="H2" s="105"/>
      <c r="I2" s="105"/>
    </row>
    <row r="3" spans="1:9" ht="24.6" x14ac:dyDescent="0.7">
      <c r="A3" s="104" t="s">
        <v>234</v>
      </c>
      <c r="B3" s="104"/>
      <c r="C3" s="104"/>
      <c r="D3" s="104"/>
      <c r="E3" s="104"/>
      <c r="F3" s="104"/>
      <c r="G3" s="104"/>
      <c r="H3" s="104"/>
      <c r="I3" s="104"/>
    </row>
    <row r="4" spans="1:9" ht="24.6" x14ac:dyDescent="0.7">
      <c r="A4" s="104" t="s">
        <v>235</v>
      </c>
      <c r="B4" s="104"/>
      <c r="C4" s="104"/>
      <c r="D4" s="104"/>
      <c r="E4" s="104"/>
      <c r="F4" s="104"/>
      <c r="G4" s="104"/>
      <c r="H4" s="104"/>
      <c r="I4" s="104"/>
    </row>
    <row r="5" spans="1:9" ht="24.6" x14ac:dyDescent="0.7">
      <c r="A5" s="104" t="s">
        <v>259</v>
      </c>
      <c r="B5" s="104"/>
      <c r="C5" s="104"/>
      <c r="D5" s="104"/>
      <c r="E5" s="104"/>
      <c r="F5" s="104"/>
      <c r="G5" s="104"/>
      <c r="H5" s="104"/>
      <c r="I5" s="104"/>
    </row>
    <row r="6" spans="1:9" ht="24.6" x14ac:dyDescent="0.7">
      <c r="A6" s="106" t="s">
        <v>187</v>
      </c>
      <c r="B6" s="107" t="s">
        <v>224</v>
      </c>
      <c r="C6" s="107" t="s">
        <v>225</v>
      </c>
      <c r="D6" s="109" t="s">
        <v>226</v>
      </c>
      <c r="E6" s="109"/>
      <c r="F6" s="109"/>
      <c r="G6" s="109"/>
      <c r="H6" s="109"/>
      <c r="I6" s="109"/>
    </row>
    <row r="7" spans="1:9" ht="49.2" x14ac:dyDescent="0.25">
      <c r="A7" s="106"/>
      <c r="B7" s="108"/>
      <c r="C7" s="108"/>
      <c r="D7" s="7" t="s">
        <v>227</v>
      </c>
      <c r="E7" s="8" t="s">
        <v>185</v>
      </c>
      <c r="F7" s="19" t="s">
        <v>228</v>
      </c>
      <c r="G7" s="20" t="s">
        <v>185</v>
      </c>
      <c r="H7" s="8" t="s">
        <v>229</v>
      </c>
      <c r="I7" s="8" t="s">
        <v>230</v>
      </c>
    </row>
    <row r="8" spans="1:9" ht="24.6" x14ac:dyDescent="0.7">
      <c r="A8" s="9">
        <v>1</v>
      </c>
      <c r="B8" s="13" t="s">
        <v>171</v>
      </c>
      <c r="C8" s="61">
        <v>103</v>
      </c>
      <c r="D8" s="9">
        <v>79</v>
      </c>
      <c r="E8" s="10">
        <f>D8/C8*100</f>
        <v>76.699029126213588</v>
      </c>
      <c r="F8" s="17">
        <f>C8-D8</f>
        <v>24</v>
      </c>
      <c r="G8" s="18">
        <f>F8/H8*100</f>
        <v>23.300970873786408</v>
      </c>
      <c r="H8" s="9">
        <f t="shared" ref="H8:H19" si="0">SUM(D8+F8)</f>
        <v>103</v>
      </c>
      <c r="I8" s="9">
        <v>0</v>
      </c>
    </row>
    <row r="9" spans="1:9" ht="24.6" x14ac:dyDescent="0.7">
      <c r="A9" s="9">
        <v>2</v>
      </c>
      <c r="B9" s="13" t="s">
        <v>89</v>
      </c>
      <c r="C9" s="61">
        <v>47</v>
      </c>
      <c r="D9" s="9">
        <v>27</v>
      </c>
      <c r="E9" s="10">
        <f t="shared" ref="E9:E20" si="1">D9/C9*100</f>
        <v>57.446808510638306</v>
      </c>
      <c r="F9" s="17">
        <f t="shared" ref="F9:F19" si="2">C9-D9</f>
        <v>20</v>
      </c>
      <c r="G9" s="18">
        <f t="shared" ref="G9:G19" si="3">F9/H9*100</f>
        <v>42.553191489361701</v>
      </c>
      <c r="H9" s="9">
        <f t="shared" si="0"/>
        <v>47</v>
      </c>
      <c r="I9" s="9">
        <v>0</v>
      </c>
    </row>
    <row r="10" spans="1:9" ht="24.6" x14ac:dyDescent="0.7">
      <c r="A10" s="9">
        <v>3</v>
      </c>
      <c r="B10" s="13" t="s">
        <v>127</v>
      </c>
      <c r="C10" s="61">
        <v>54</v>
      </c>
      <c r="D10" s="9">
        <v>47</v>
      </c>
      <c r="E10" s="10">
        <f t="shared" si="1"/>
        <v>87.037037037037038</v>
      </c>
      <c r="F10" s="17">
        <f t="shared" si="2"/>
        <v>7</v>
      </c>
      <c r="G10" s="18">
        <f t="shared" si="3"/>
        <v>12.962962962962962</v>
      </c>
      <c r="H10" s="9">
        <f t="shared" si="0"/>
        <v>54</v>
      </c>
      <c r="I10" s="9">
        <v>0</v>
      </c>
    </row>
    <row r="11" spans="1:9" ht="24.6" x14ac:dyDescent="0.7">
      <c r="A11" s="9">
        <v>4</v>
      </c>
      <c r="B11" s="13" t="s">
        <v>152</v>
      </c>
      <c r="C11" s="61">
        <v>72</v>
      </c>
      <c r="D11" s="9">
        <v>32</v>
      </c>
      <c r="E11" s="10">
        <f t="shared" si="1"/>
        <v>44.444444444444443</v>
      </c>
      <c r="F11" s="17">
        <f t="shared" si="2"/>
        <v>40</v>
      </c>
      <c r="G11" s="18">
        <f t="shared" si="3"/>
        <v>55.555555555555557</v>
      </c>
      <c r="H11" s="9">
        <f t="shared" si="0"/>
        <v>72</v>
      </c>
      <c r="I11" s="9">
        <v>0</v>
      </c>
    </row>
    <row r="12" spans="1:9" ht="24.6" x14ac:dyDescent="0.7">
      <c r="A12" s="9">
        <v>5</v>
      </c>
      <c r="B12" s="13" t="s">
        <v>142</v>
      </c>
      <c r="C12" s="61">
        <v>67</v>
      </c>
      <c r="D12" s="9">
        <v>49</v>
      </c>
      <c r="E12" s="10">
        <f t="shared" si="1"/>
        <v>73.134328358208961</v>
      </c>
      <c r="F12" s="17">
        <f t="shared" si="2"/>
        <v>18</v>
      </c>
      <c r="G12" s="18">
        <f t="shared" si="3"/>
        <v>26.865671641791046</v>
      </c>
      <c r="H12" s="9">
        <f t="shared" si="0"/>
        <v>67</v>
      </c>
      <c r="I12" s="9">
        <v>0</v>
      </c>
    </row>
    <row r="13" spans="1:9" ht="24.6" x14ac:dyDescent="0.7">
      <c r="A13" s="9">
        <v>6</v>
      </c>
      <c r="B13" s="13" t="s">
        <v>98</v>
      </c>
      <c r="C13" s="61">
        <v>73</v>
      </c>
      <c r="D13" s="9">
        <v>47</v>
      </c>
      <c r="E13" s="10">
        <f t="shared" si="1"/>
        <v>64.38356164383562</v>
      </c>
      <c r="F13" s="17">
        <f t="shared" si="2"/>
        <v>26</v>
      </c>
      <c r="G13" s="18">
        <f t="shared" si="3"/>
        <v>35.61643835616438</v>
      </c>
      <c r="H13" s="9">
        <f t="shared" si="0"/>
        <v>73</v>
      </c>
      <c r="I13" s="9">
        <v>0</v>
      </c>
    </row>
    <row r="14" spans="1:9" ht="24.6" x14ac:dyDescent="0.7">
      <c r="A14" s="9">
        <v>7</v>
      </c>
      <c r="B14" s="13"/>
      <c r="C14" s="61">
        <v>77</v>
      </c>
      <c r="D14" s="9">
        <v>61</v>
      </c>
      <c r="E14" s="10">
        <f t="shared" si="1"/>
        <v>79.220779220779221</v>
      </c>
      <c r="F14" s="17">
        <f>C14-D14</f>
        <v>16</v>
      </c>
      <c r="G14" s="18">
        <f t="shared" si="3"/>
        <v>20.779220779220779</v>
      </c>
      <c r="H14" s="9">
        <f t="shared" si="0"/>
        <v>77</v>
      </c>
      <c r="I14" s="9">
        <v>0</v>
      </c>
    </row>
    <row r="15" spans="1:9" ht="24.6" x14ac:dyDescent="0.7">
      <c r="A15" s="9">
        <v>8</v>
      </c>
      <c r="B15" s="13"/>
      <c r="C15" s="61">
        <v>88</v>
      </c>
      <c r="D15" s="9">
        <v>73</v>
      </c>
      <c r="E15" s="10">
        <f t="shared" si="1"/>
        <v>82.954545454545453</v>
      </c>
      <c r="F15" s="17">
        <f t="shared" si="2"/>
        <v>15</v>
      </c>
      <c r="G15" s="18">
        <f t="shared" si="3"/>
        <v>17.045454545454543</v>
      </c>
      <c r="H15" s="9">
        <f t="shared" si="0"/>
        <v>88</v>
      </c>
      <c r="I15" s="9">
        <v>0</v>
      </c>
    </row>
    <row r="16" spans="1:9" ht="24.6" x14ac:dyDescent="0.7">
      <c r="A16" s="9">
        <v>9</v>
      </c>
      <c r="B16" s="13"/>
      <c r="C16" s="61">
        <v>89</v>
      </c>
      <c r="D16" s="9">
        <v>66</v>
      </c>
      <c r="E16" s="10">
        <f t="shared" si="1"/>
        <v>74.157303370786522</v>
      </c>
      <c r="F16" s="17">
        <f t="shared" si="2"/>
        <v>23</v>
      </c>
      <c r="G16" s="18">
        <f t="shared" si="3"/>
        <v>25.842696629213485</v>
      </c>
      <c r="H16" s="9">
        <f t="shared" si="0"/>
        <v>89</v>
      </c>
      <c r="I16" s="9">
        <v>0</v>
      </c>
    </row>
    <row r="17" spans="1:9" ht="24.6" x14ac:dyDescent="0.7">
      <c r="A17" s="9">
        <v>10</v>
      </c>
      <c r="B17" s="13"/>
      <c r="C17" s="61">
        <v>71</v>
      </c>
      <c r="D17" s="9">
        <v>54</v>
      </c>
      <c r="E17" s="10">
        <f t="shared" si="1"/>
        <v>76.056338028169009</v>
      </c>
      <c r="F17" s="17">
        <f t="shared" si="2"/>
        <v>17</v>
      </c>
      <c r="G17" s="18">
        <f t="shared" si="3"/>
        <v>23.943661971830984</v>
      </c>
      <c r="H17" s="9">
        <f t="shared" si="0"/>
        <v>71</v>
      </c>
      <c r="I17" s="9">
        <v>0</v>
      </c>
    </row>
    <row r="18" spans="1:9" ht="24.6" x14ac:dyDescent="0.7">
      <c r="A18" s="9">
        <v>11</v>
      </c>
      <c r="B18" s="13"/>
      <c r="C18" s="61">
        <v>82</v>
      </c>
      <c r="D18" s="9">
        <v>50</v>
      </c>
      <c r="E18" s="10">
        <f t="shared" si="1"/>
        <v>60.975609756097562</v>
      </c>
      <c r="F18" s="17">
        <f t="shared" si="2"/>
        <v>32</v>
      </c>
      <c r="G18" s="18">
        <f t="shared" si="3"/>
        <v>39.024390243902438</v>
      </c>
      <c r="H18" s="9">
        <f t="shared" si="0"/>
        <v>82</v>
      </c>
      <c r="I18" s="9">
        <v>0</v>
      </c>
    </row>
    <row r="19" spans="1:9" ht="24.6" x14ac:dyDescent="0.7">
      <c r="A19" s="9">
        <v>12</v>
      </c>
      <c r="B19" s="13" t="s">
        <v>105</v>
      </c>
      <c r="C19" s="61">
        <v>78</v>
      </c>
      <c r="D19" s="9">
        <v>29</v>
      </c>
      <c r="E19" s="10">
        <f t="shared" si="1"/>
        <v>37.179487179487182</v>
      </c>
      <c r="F19" s="17">
        <f t="shared" si="2"/>
        <v>49</v>
      </c>
      <c r="G19" s="18">
        <f t="shared" si="3"/>
        <v>62.820512820512818</v>
      </c>
      <c r="H19" s="9">
        <f t="shared" si="0"/>
        <v>78</v>
      </c>
      <c r="I19" s="9">
        <v>0</v>
      </c>
    </row>
    <row r="20" spans="1:9" ht="24.6" x14ac:dyDescent="0.7">
      <c r="A20" s="102" t="s">
        <v>231</v>
      </c>
      <c r="B20" s="103"/>
      <c r="C20" s="35">
        <f>SUM(C8:C19)</f>
        <v>901</v>
      </c>
      <c r="D20" s="35">
        <f>SUM(D8:D19)</f>
        <v>614</v>
      </c>
      <c r="E20" s="10">
        <f t="shared" si="1"/>
        <v>68.146503884572695</v>
      </c>
      <c r="F20" s="37">
        <f>SUM(F8:F19)</f>
        <v>287</v>
      </c>
      <c r="G20" s="38">
        <f>F20/H20*100</f>
        <v>31.853496115427305</v>
      </c>
      <c r="H20" s="35">
        <f>SUM(D20+F20)</f>
        <v>901</v>
      </c>
      <c r="I20" s="35">
        <f>SUM(I8:I19)</f>
        <v>0</v>
      </c>
    </row>
    <row r="21" spans="1:9" ht="24.6" x14ac:dyDescent="0.25">
      <c r="A21" s="101" t="s">
        <v>257</v>
      </c>
      <c r="B21" s="101"/>
      <c r="C21" s="101"/>
      <c r="D21" s="101"/>
      <c r="E21" s="101"/>
      <c r="F21" s="101"/>
      <c r="G21" s="101"/>
      <c r="H21" s="101"/>
      <c r="I21" s="101"/>
    </row>
    <row r="22" spans="1:9" ht="24.6" x14ac:dyDescent="0.7">
      <c r="A22" s="2"/>
      <c r="B22" s="2"/>
      <c r="C22" s="2"/>
      <c r="D22" s="2"/>
      <c r="E22" s="2"/>
      <c r="F22" s="2"/>
      <c r="G22" s="2"/>
      <c r="H22" s="2"/>
      <c r="I22" s="2"/>
    </row>
  </sheetData>
  <mergeCells count="10">
    <mergeCell ref="A20:B20"/>
    <mergeCell ref="A21:I21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2:J16"/>
  <sheetViews>
    <sheetView topLeftCell="A5" workbookViewId="0">
      <selection activeCell="H10" sqref="H10"/>
    </sheetView>
  </sheetViews>
  <sheetFormatPr defaultRowHeight="13.8" x14ac:dyDescent="0.25"/>
  <cols>
    <col min="9" max="9" width="18.09765625" customWidth="1"/>
    <col min="10" max="10" width="42.59765625" customWidth="1"/>
  </cols>
  <sheetData>
    <row r="2" spans="1:10" ht="24.6" x14ac:dyDescent="0.25">
      <c r="A2" s="105" t="s">
        <v>251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24.6" x14ac:dyDescent="0.7">
      <c r="A3" s="104" t="s">
        <v>234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0" ht="24.6" x14ac:dyDescent="0.7">
      <c r="A4" s="104" t="s">
        <v>235</v>
      </c>
      <c r="B4" s="104"/>
      <c r="C4" s="104"/>
      <c r="D4" s="104"/>
      <c r="E4" s="104"/>
      <c r="F4" s="104"/>
      <c r="G4" s="104"/>
      <c r="H4" s="104"/>
      <c r="I4" s="104"/>
      <c r="J4" s="104"/>
    </row>
    <row r="5" spans="1:10" ht="24.6" x14ac:dyDescent="0.7">
      <c r="A5" s="113" t="s">
        <v>260</v>
      </c>
      <c r="B5" s="113"/>
      <c r="C5" s="113"/>
      <c r="D5" s="113"/>
      <c r="E5" s="113"/>
      <c r="F5" s="113"/>
      <c r="G5" s="113"/>
      <c r="H5" s="113"/>
      <c r="I5" s="113"/>
      <c r="J5" s="113"/>
    </row>
    <row r="6" spans="1:10" ht="24.6" x14ac:dyDescent="0.7">
      <c r="A6" s="106" t="s">
        <v>187</v>
      </c>
      <c r="B6" s="107" t="s">
        <v>224</v>
      </c>
      <c r="C6" s="107" t="s">
        <v>225</v>
      </c>
      <c r="D6" s="109" t="s">
        <v>226</v>
      </c>
      <c r="E6" s="109"/>
      <c r="F6" s="109"/>
      <c r="G6" s="109"/>
      <c r="H6" s="109"/>
      <c r="I6" s="109"/>
      <c r="J6" s="109"/>
    </row>
    <row r="7" spans="1:10" ht="49.2" x14ac:dyDescent="0.25">
      <c r="A7" s="106"/>
      <c r="B7" s="108"/>
      <c r="C7" s="108"/>
      <c r="D7" s="7" t="s">
        <v>227</v>
      </c>
      <c r="E7" s="8" t="s">
        <v>185</v>
      </c>
      <c r="F7" s="19" t="s">
        <v>228</v>
      </c>
      <c r="G7" s="20" t="s">
        <v>185</v>
      </c>
      <c r="H7" s="8" t="s">
        <v>229</v>
      </c>
      <c r="I7" s="8" t="s">
        <v>230</v>
      </c>
      <c r="J7" s="74" t="s">
        <v>262</v>
      </c>
    </row>
    <row r="8" spans="1:10" ht="24.6" x14ac:dyDescent="0.7">
      <c r="A8" s="9">
        <v>8</v>
      </c>
      <c r="B8" s="13" t="s">
        <v>171</v>
      </c>
      <c r="C8" s="9">
        <v>12</v>
      </c>
      <c r="D8" s="9">
        <v>8</v>
      </c>
      <c r="E8" s="10">
        <f>D8/H8*100</f>
        <v>66.666666666666657</v>
      </c>
      <c r="F8" s="17">
        <f>C8-D8</f>
        <v>4</v>
      </c>
      <c r="G8" s="18">
        <f>F8/H8*100</f>
        <v>33.333333333333329</v>
      </c>
      <c r="H8" s="9">
        <f t="shared" ref="H8:H15" si="0">SUM(D8+F8)</f>
        <v>12</v>
      </c>
      <c r="I8" s="9">
        <v>0</v>
      </c>
      <c r="J8" s="72" t="s">
        <v>263</v>
      </c>
    </row>
    <row r="9" spans="1:10" ht="24.6" x14ac:dyDescent="0.7">
      <c r="A9" s="9">
        <v>8</v>
      </c>
      <c r="B9" s="13" t="s">
        <v>89</v>
      </c>
      <c r="C9" s="9">
        <v>8</v>
      </c>
      <c r="D9" s="9">
        <v>6</v>
      </c>
      <c r="E9" s="10">
        <f t="shared" ref="E9:E15" si="1">D9/H9*100</f>
        <v>75</v>
      </c>
      <c r="F9" s="17">
        <f t="shared" ref="F9:F14" si="2">C9-D9</f>
        <v>2</v>
      </c>
      <c r="G9" s="18">
        <f t="shared" ref="G9:G14" si="3">F9/H9*100</f>
        <v>25</v>
      </c>
      <c r="H9" s="9">
        <f t="shared" si="0"/>
        <v>8</v>
      </c>
      <c r="I9" s="9">
        <v>0</v>
      </c>
      <c r="J9" s="72" t="s">
        <v>264</v>
      </c>
    </row>
    <row r="10" spans="1:10" ht="24.6" x14ac:dyDescent="0.7">
      <c r="A10" s="9">
        <v>8</v>
      </c>
      <c r="B10" s="13" t="s">
        <v>127</v>
      </c>
      <c r="C10" s="9">
        <v>14</v>
      </c>
      <c r="D10" s="9">
        <v>12</v>
      </c>
      <c r="E10" s="10">
        <f t="shared" si="1"/>
        <v>85.714285714285708</v>
      </c>
      <c r="F10" s="17">
        <f t="shared" si="2"/>
        <v>2</v>
      </c>
      <c r="G10" s="18">
        <f t="shared" si="3"/>
        <v>14.285714285714285</v>
      </c>
      <c r="H10" s="9">
        <f t="shared" si="0"/>
        <v>14</v>
      </c>
      <c r="I10" s="9">
        <v>0</v>
      </c>
      <c r="J10" s="72" t="s">
        <v>265</v>
      </c>
    </row>
    <row r="11" spans="1:10" ht="24.6" x14ac:dyDescent="0.7">
      <c r="A11" s="9">
        <v>8</v>
      </c>
      <c r="B11" s="13" t="s">
        <v>152</v>
      </c>
      <c r="C11" s="9">
        <v>18</v>
      </c>
      <c r="D11" s="9">
        <v>17</v>
      </c>
      <c r="E11" s="10">
        <f t="shared" si="1"/>
        <v>94.444444444444443</v>
      </c>
      <c r="F11" s="17">
        <f t="shared" si="2"/>
        <v>1</v>
      </c>
      <c r="G11" s="18">
        <f t="shared" si="3"/>
        <v>5.5555555555555554</v>
      </c>
      <c r="H11" s="9">
        <f t="shared" si="0"/>
        <v>18</v>
      </c>
      <c r="I11" s="9">
        <v>0</v>
      </c>
      <c r="J11" s="72" t="s">
        <v>160</v>
      </c>
    </row>
    <row r="12" spans="1:10" s="67" customFormat="1" ht="24.6" x14ac:dyDescent="0.7">
      <c r="A12" s="62">
        <v>8</v>
      </c>
      <c r="B12" s="63" t="s">
        <v>142</v>
      </c>
      <c r="C12" s="62">
        <v>9</v>
      </c>
      <c r="D12" s="62">
        <v>7</v>
      </c>
      <c r="E12" s="64">
        <f t="shared" si="1"/>
        <v>77.777777777777786</v>
      </c>
      <c r="F12" s="65">
        <f t="shared" si="2"/>
        <v>2</v>
      </c>
      <c r="G12" s="66">
        <f t="shared" si="3"/>
        <v>22.222222222222221</v>
      </c>
      <c r="H12" s="62">
        <f t="shared" si="0"/>
        <v>9</v>
      </c>
      <c r="I12" s="62">
        <v>0</v>
      </c>
      <c r="J12" s="73" t="s">
        <v>266</v>
      </c>
    </row>
    <row r="13" spans="1:10" ht="24.6" x14ac:dyDescent="0.7">
      <c r="A13" s="9">
        <v>8</v>
      </c>
      <c r="B13" s="13" t="s">
        <v>98</v>
      </c>
      <c r="C13" s="9">
        <v>6</v>
      </c>
      <c r="D13" s="9">
        <v>4</v>
      </c>
      <c r="E13" s="10">
        <f t="shared" si="1"/>
        <v>66.666666666666657</v>
      </c>
      <c r="F13" s="17">
        <f t="shared" si="2"/>
        <v>2</v>
      </c>
      <c r="G13" s="18">
        <f t="shared" si="3"/>
        <v>33.333333333333329</v>
      </c>
      <c r="H13" s="9">
        <f t="shared" si="0"/>
        <v>6</v>
      </c>
      <c r="I13" s="9">
        <v>0</v>
      </c>
      <c r="J13" s="72" t="s">
        <v>267</v>
      </c>
    </row>
    <row r="14" spans="1:10" ht="24.6" x14ac:dyDescent="0.7">
      <c r="A14" s="9">
        <v>8</v>
      </c>
      <c r="B14" s="13" t="s">
        <v>105</v>
      </c>
      <c r="C14" s="9">
        <v>21</v>
      </c>
      <c r="D14" s="9">
        <v>20</v>
      </c>
      <c r="E14" s="10">
        <f t="shared" si="1"/>
        <v>95.238095238095227</v>
      </c>
      <c r="F14" s="17">
        <f t="shared" si="2"/>
        <v>1</v>
      </c>
      <c r="G14" s="18">
        <f t="shared" si="3"/>
        <v>4.7619047619047619</v>
      </c>
      <c r="H14" s="9">
        <f t="shared" si="0"/>
        <v>21</v>
      </c>
      <c r="I14" s="9">
        <v>0</v>
      </c>
      <c r="J14" s="72" t="s">
        <v>110</v>
      </c>
    </row>
    <row r="15" spans="1:10" ht="24.6" x14ac:dyDescent="0.7">
      <c r="A15" s="102" t="s">
        <v>231</v>
      </c>
      <c r="B15" s="103"/>
      <c r="C15" s="35">
        <f>SUM(C8:C14)</f>
        <v>88</v>
      </c>
      <c r="D15" s="35">
        <v>74</v>
      </c>
      <c r="E15" s="36">
        <f t="shared" si="1"/>
        <v>84.090909090909093</v>
      </c>
      <c r="F15" s="37">
        <f>SUM(F8:F14)</f>
        <v>14</v>
      </c>
      <c r="G15" s="38">
        <f>F15/H15*100</f>
        <v>15.909090909090908</v>
      </c>
      <c r="H15" s="35">
        <f t="shared" si="0"/>
        <v>88</v>
      </c>
      <c r="I15" s="35">
        <f>SUM(I8:I14)</f>
        <v>0</v>
      </c>
      <c r="J15" s="71"/>
    </row>
    <row r="16" spans="1:10" ht="24.6" x14ac:dyDescent="0.25">
      <c r="A16" s="110" t="s">
        <v>257</v>
      </c>
      <c r="B16" s="111"/>
      <c r="C16" s="111"/>
      <c r="D16" s="111"/>
      <c r="E16" s="111"/>
      <c r="F16" s="111"/>
      <c r="G16" s="111"/>
      <c r="H16" s="111"/>
      <c r="I16" s="111"/>
      <c r="J16" s="112"/>
    </row>
  </sheetData>
  <mergeCells count="10">
    <mergeCell ref="A16:J16"/>
    <mergeCell ref="A2:J2"/>
    <mergeCell ref="A3:J3"/>
    <mergeCell ref="A4:J4"/>
    <mergeCell ref="A5:J5"/>
    <mergeCell ref="A15:B15"/>
    <mergeCell ref="A6:A7"/>
    <mergeCell ref="B6:B7"/>
    <mergeCell ref="C6:C7"/>
    <mergeCell ref="D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ค่ากลางกลุ่ม UnitCost, HGR</vt:lpstr>
      <vt:lpstr>สรุปUnit Cost และ HGR</vt:lpstr>
      <vt:lpstr>สรุปUnit Cost จังหวัด</vt:lpstr>
      <vt:lpstr>รายประเทศ</vt:lpstr>
      <vt:lpstr>สิงหาคม2566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r8way 01</cp:lastModifiedBy>
  <cp:lastPrinted>2022-07-04T07:59:25Z</cp:lastPrinted>
  <dcterms:created xsi:type="dcterms:W3CDTF">2017-06-01T08:46:22Z</dcterms:created>
  <dcterms:modified xsi:type="dcterms:W3CDTF">2023-09-22T07:34:55Z</dcterms:modified>
</cp:coreProperties>
</file>