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RUNGTHIP2019\RUNGTHIP65\UCปี65\ส่งปรับเกลี่ยปี 65\"/>
    </mc:Choice>
  </mc:AlternateContent>
  <xr:revisionPtr revIDLastSave="0" documentId="13_ncr:1_{CF9A39C2-5A50-4B1D-8E7E-DE6F3C10B856}" xr6:coauthVersionLast="47" xr6:coauthVersionMax="47" xr10:uidLastSave="{00000000-0000-0000-0000-000000000000}"/>
  <bookViews>
    <workbookView xWindow="-110" yWindow="-110" windowWidth="19420" windowHeight="10420" tabRatio="939" activeTab="5" xr2:uid="{00000000-000D-0000-FFFF-FFFF00000000}"/>
  </bookViews>
  <sheets>
    <sheet name="1เกณฑ์การจัดสรร" sheetId="6" r:id="rId1"/>
    <sheet name="2สรุปGrading" sheetId="33" r:id="rId2"/>
    <sheet name="3คำนวณจัดสรรK1" sheetId="4" r:id="rId3"/>
    <sheet name="3คำนวณจัดสรรK2" sheetId="53" r:id="rId4"/>
    <sheet name="3คำนวณจัดสรรK3" sheetId="54" r:id="rId5"/>
    <sheet name="4สรุปการได้รับจัดสรร" sheetId="2" r:id="rId6"/>
    <sheet name="5ตารางให้จังหวัดปรับเกลี่ย" sheetId="56" r:id="rId7"/>
    <sheet name="K1.1EB MOPH" sheetId="5" r:id="rId8"/>
    <sheet name="K1.2บช" sheetId="34" r:id="rId9"/>
    <sheet name="K2.1RiskScore" sheetId="55" r:id="rId10"/>
    <sheet name="K2.2 Unit Cost" sheetId="38" r:id="rId11"/>
    <sheet name="K3 PA Outcome " sheetId="49" r:id="rId12"/>
  </sheets>
  <definedNames>
    <definedName name="_xlnm._FilterDatabase" localSheetId="9" hidden="1">'K2.1RiskScore'!$A$5:$S$100</definedName>
    <definedName name="_xlnm.Print_Titles" localSheetId="4">'3คำนวณจัดสรรK3'!$A:$B,'3คำนวณจัดสรรK3'!$1:$15</definedName>
    <definedName name="_xlnm.Print_Titles" localSheetId="6">'5ตารางให้จังหวัดปรับเกลี่ย'!$1:$6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J8" i="2"/>
  <c r="J9" i="2"/>
  <c r="J10" i="2"/>
  <c r="J11" i="2"/>
  <c r="J12" i="2"/>
  <c r="J13" i="2"/>
  <c r="J7" i="2"/>
  <c r="D14" i="2"/>
  <c r="E102" i="56"/>
  <c r="D102" i="56"/>
  <c r="D101" i="56"/>
  <c r="D79" i="56"/>
  <c r="F79" i="56" s="1"/>
  <c r="D72" i="56"/>
  <c r="F72" i="56" s="1"/>
  <c r="D62" i="56"/>
  <c r="F30" i="56"/>
  <c r="F31" i="56"/>
  <c r="F32" i="56"/>
  <c r="F33" i="56"/>
  <c r="F34" i="56"/>
  <c r="F35" i="56"/>
  <c r="F36" i="56"/>
  <c r="F37" i="56"/>
  <c r="F38" i="56"/>
  <c r="F39" i="56"/>
  <c r="F40" i="56"/>
  <c r="F41" i="56"/>
  <c r="F42" i="56"/>
  <c r="F43" i="56"/>
  <c r="F44" i="56"/>
  <c r="F45" i="56"/>
  <c r="F46" i="56"/>
  <c r="F47" i="56"/>
  <c r="F48" i="56"/>
  <c r="F49" i="56"/>
  <c r="F50" i="56"/>
  <c r="F51" i="56"/>
  <c r="F52" i="56"/>
  <c r="F53" i="56"/>
  <c r="F54" i="56"/>
  <c r="F55" i="56"/>
  <c r="F56" i="56"/>
  <c r="F57" i="56"/>
  <c r="F58" i="56"/>
  <c r="F59" i="56"/>
  <c r="F60" i="56"/>
  <c r="F61" i="56"/>
  <c r="F63" i="56"/>
  <c r="F64" i="56"/>
  <c r="F65" i="56"/>
  <c r="F66" i="56"/>
  <c r="F67" i="56"/>
  <c r="F68" i="56"/>
  <c r="F69" i="56"/>
  <c r="F70" i="56"/>
  <c r="F71" i="56"/>
  <c r="F73" i="56"/>
  <c r="F74" i="56"/>
  <c r="F75" i="56"/>
  <c r="F76" i="56"/>
  <c r="F77" i="56"/>
  <c r="F78" i="56"/>
  <c r="F80" i="56"/>
  <c r="F81" i="56"/>
  <c r="F82" i="56"/>
  <c r="F83" i="56"/>
  <c r="F84" i="56"/>
  <c r="F85" i="56"/>
  <c r="F86" i="56"/>
  <c r="F87" i="56"/>
  <c r="F88" i="56"/>
  <c r="F89" i="56"/>
  <c r="F90" i="56"/>
  <c r="F91" i="56"/>
  <c r="F92" i="56"/>
  <c r="F93" i="56"/>
  <c r="F94" i="56"/>
  <c r="F95" i="56"/>
  <c r="F96" i="56"/>
  <c r="F97" i="56"/>
  <c r="F98" i="56"/>
  <c r="F99" i="56"/>
  <c r="F100" i="56"/>
  <c r="F101" i="56"/>
  <c r="F29" i="56"/>
  <c r="D43" i="56"/>
  <c r="F28" i="56"/>
  <c r="F21" i="56"/>
  <c r="F22" i="56"/>
  <c r="F23" i="56"/>
  <c r="F24" i="56"/>
  <c r="F25" i="56"/>
  <c r="F26" i="56"/>
  <c r="F27" i="56"/>
  <c r="F20" i="56"/>
  <c r="D28" i="56"/>
  <c r="F19" i="56"/>
  <c r="F8" i="56"/>
  <c r="F9" i="56"/>
  <c r="F10" i="56"/>
  <c r="F11" i="56"/>
  <c r="F12" i="56"/>
  <c r="F13" i="56"/>
  <c r="F14" i="56"/>
  <c r="F15" i="56"/>
  <c r="F16" i="56"/>
  <c r="F17" i="56"/>
  <c r="F18" i="56"/>
  <c r="F7" i="56"/>
  <c r="D19" i="56"/>
  <c r="F102" i="56" l="1"/>
  <c r="F62" i="56"/>
  <c r="W17" i="54" l="1"/>
  <c r="W18" i="54"/>
  <c r="W19" i="54"/>
  <c r="W20" i="54"/>
  <c r="W21" i="54"/>
  <c r="W22" i="54"/>
  <c r="R22" i="54"/>
  <c r="P17" i="54"/>
  <c r="P18" i="54"/>
  <c r="P19" i="54"/>
  <c r="P20" i="54"/>
  <c r="P21" i="54"/>
  <c r="P22" i="54"/>
  <c r="P16" i="54"/>
  <c r="L17" i="54"/>
  <c r="L18" i="54"/>
  <c r="L19" i="54"/>
  <c r="L20" i="54"/>
  <c r="L21" i="54"/>
  <c r="L22" i="54"/>
  <c r="L16" i="54"/>
  <c r="D8" i="54"/>
  <c r="T17" i="54"/>
  <c r="T18" i="54"/>
  <c r="T19" i="54"/>
  <c r="T20" i="54"/>
  <c r="T21" i="54"/>
  <c r="T22" i="54"/>
  <c r="T16" i="54"/>
  <c r="J18" i="54"/>
  <c r="H17" i="54"/>
  <c r="H18" i="54"/>
  <c r="H19" i="54"/>
  <c r="H20" i="54"/>
  <c r="H21" i="54"/>
  <c r="H22" i="54"/>
  <c r="H16" i="54"/>
  <c r="D17" i="54" l="1"/>
  <c r="D18" i="54"/>
  <c r="D19" i="54"/>
  <c r="D20" i="54"/>
  <c r="D21" i="54"/>
  <c r="D22" i="54"/>
  <c r="D16" i="54"/>
  <c r="D9" i="54"/>
  <c r="H8" i="54"/>
  <c r="D7" i="54"/>
  <c r="D5" i="54"/>
  <c r="D6" i="54" s="1"/>
  <c r="H4" i="54"/>
  <c r="F4" i="54"/>
  <c r="D4" i="54"/>
  <c r="D3" i="54"/>
  <c r="H3" i="54" s="1"/>
  <c r="K19" i="53"/>
  <c r="H16" i="53"/>
  <c r="H17" i="53"/>
  <c r="H18" i="53"/>
  <c r="H19" i="53"/>
  <c r="H20" i="53"/>
  <c r="H21" i="53"/>
  <c r="H15" i="53"/>
  <c r="D16" i="53"/>
  <c r="D17" i="53"/>
  <c r="D18" i="53"/>
  <c r="D19" i="53"/>
  <c r="D20" i="53"/>
  <c r="D21" i="53"/>
  <c r="D15" i="53"/>
  <c r="D6" i="53"/>
  <c r="D5" i="53"/>
  <c r="D9" i="53" s="1"/>
  <c r="H4" i="53"/>
  <c r="D4" i="53"/>
  <c r="F4" i="53" s="1"/>
  <c r="D3" i="53"/>
  <c r="H3" i="53" s="1"/>
  <c r="K17" i="4"/>
  <c r="H16" i="4"/>
  <c r="H17" i="4"/>
  <c r="H18" i="4"/>
  <c r="H19" i="4"/>
  <c r="H20" i="4"/>
  <c r="H21" i="4"/>
  <c r="D16" i="4"/>
  <c r="D17" i="4"/>
  <c r="D18" i="4"/>
  <c r="D19" i="4"/>
  <c r="D20" i="4"/>
  <c r="D21" i="4"/>
  <c r="D15" i="4"/>
  <c r="F3" i="4"/>
  <c r="H15" i="4"/>
  <c r="F3" i="54" l="1"/>
  <c r="F8" i="54"/>
  <c r="D7" i="53"/>
  <c r="F3" i="53"/>
  <c r="D8" i="53"/>
  <c r="H8" i="53" l="1"/>
  <c r="F8" i="53"/>
  <c r="D5" i="4" l="1"/>
  <c r="D3" i="4"/>
  <c r="D4" i="4"/>
  <c r="H8" i="2" l="1"/>
  <c r="H9" i="2"/>
  <c r="H10" i="2"/>
  <c r="H11" i="2"/>
  <c r="H12" i="2"/>
  <c r="H13" i="2"/>
  <c r="H7" i="2"/>
  <c r="P19" i="55"/>
  <c r="P27" i="55" s="1"/>
  <c r="P20" i="55"/>
  <c r="P21" i="55"/>
  <c r="P22" i="55"/>
  <c r="Q27" i="55" s="1"/>
  <c r="P23" i="55"/>
  <c r="P24" i="55"/>
  <c r="P25" i="55"/>
  <c r="P26" i="55"/>
  <c r="P7" i="55" l="1"/>
  <c r="P8" i="55"/>
  <c r="P9" i="55"/>
  <c r="P10" i="55"/>
  <c r="P11" i="55"/>
  <c r="P12" i="55"/>
  <c r="P13" i="55"/>
  <c r="P14" i="55"/>
  <c r="P15" i="55"/>
  <c r="P16" i="55"/>
  <c r="P17" i="55"/>
  <c r="P28" i="55"/>
  <c r="P29" i="55"/>
  <c r="P30" i="55"/>
  <c r="P31" i="55"/>
  <c r="P32" i="55"/>
  <c r="P33" i="55"/>
  <c r="P34" i="55"/>
  <c r="P35" i="55"/>
  <c r="P36" i="55"/>
  <c r="P37" i="55"/>
  <c r="P38" i="55"/>
  <c r="P39" i="55"/>
  <c r="P40" i="55"/>
  <c r="P41" i="55"/>
  <c r="P43" i="55"/>
  <c r="P44" i="55"/>
  <c r="P45" i="55"/>
  <c r="P46" i="55"/>
  <c r="P47" i="55"/>
  <c r="P48" i="55"/>
  <c r="P49" i="55"/>
  <c r="P50" i="55"/>
  <c r="P51" i="55"/>
  <c r="P52" i="55"/>
  <c r="P53" i="55"/>
  <c r="P54" i="55"/>
  <c r="P55" i="55"/>
  <c r="P56" i="55"/>
  <c r="P57" i="55"/>
  <c r="P58" i="55"/>
  <c r="P59" i="55"/>
  <c r="P60" i="55"/>
  <c r="P62" i="55"/>
  <c r="P63" i="55"/>
  <c r="P64" i="55"/>
  <c r="P65" i="55"/>
  <c r="P66" i="55"/>
  <c r="P67" i="55"/>
  <c r="P68" i="55"/>
  <c r="P69" i="55"/>
  <c r="P70" i="55"/>
  <c r="P72" i="55"/>
  <c r="P73" i="55"/>
  <c r="P74" i="55"/>
  <c r="P75" i="55"/>
  <c r="P76" i="55"/>
  <c r="P77" i="55"/>
  <c r="P79" i="55"/>
  <c r="P80" i="55"/>
  <c r="P81" i="55"/>
  <c r="P82" i="55"/>
  <c r="P83" i="55"/>
  <c r="P84" i="55"/>
  <c r="P85" i="55"/>
  <c r="P86" i="55"/>
  <c r="P87" i="55"/>
  <c r="P88" i="55"/>
  <c r="P89" i="55"/>
  <c r="P90" i="55"/>
  <c r="P91" i="55"/>
  <c r="P92" i="55"/>
  <c r="P93" i="55"/>
  <c r="P94" i="55"/>
  <c r="P95" i="55"/>
  <c r="P96" i="55"/>
  <c r="P97" i="55"/>
  <c r="P98" i="55"/>
  <c r="P99" i="55"/>
  <c r="P6" i="55"/>
  <c r="C12" i="38"/>
  <c r="Q100" i="55" l="1"/>
  <c r="H110" i="55" s="1"/>
  <c r="P100" i="55"/>
  <c r="Q78" i="55"/>
  <c r="P78" i="55"/>
  <c r="Q71" i="55"/>
  <c r="H108" i="55" s="1"/>
  <c r="P71" i="55"/>
  <c r="P61" i="55"/>
  <c r="Q61" i="55"/>
  <c r="H107" i="55" s="1"/>
  <c r="Q42" i="55"/>
  <c r="P42" i="55"/>
  <c r="Q18" i="55"/>
  <c r="H104" i="55" s="1"/>
  <c r="P18" i="55"/>
  <c r="H109" i="55"/>
  <c r="H106" i="55"/>
  <c r="H105" i="5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1" i="5"/>
  <c r="J62" i="5"/>
  <c r="J63" i="5"/>
  <c r="J64" i="5"/>
  <c r="J65" i="5"/>
  <c r="J66" i="5"/>
  <c r="J67" i="5"/>
  <c r="J68" i="5"/>
  <c r="J69" i="5"/>
  <c r="J71" i="5"/>
  <c r="J72" i="5"/>
  <c r="J73" i="5"/>
  <c r="J74" i="5"/>
  <c r="J75" i="5"/>
  <c r="J76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D9" i="4"/>
  <c r="D7" i="4"/>
  <c r="H4" i="4"/>
  <c r="H3" i="4"/>
  <c r="H111" i="55" l="1"/>
  <c r="H112" i="55"/>
  <c r="E7" i="38"/>
  <c r="E8" i="38"/>
  <c r="E9" i="38"/>
  <c r="E10" i="38"/>
  <c r="E11" i="38"/>
  <c r="E12" i="38"/>
  <c r="H115" i="55" l="1"/>
  <c r="H116" i="55"/>
  <c r="H113" i="55"/>
  <c r="H114" i="55"/>
  <c r="D8" i="4"/>
  <c r="H8" i="4" s="1"/>
  <c r="F4" i="4"/>
  <c r="F8" i="4" l="1"/>
  <c r="D6" i="4"/>
  <c r="E6" i="38" l="1"/>
  <c r="K98" i="5" l="1"/>
  <c r="M98" i="5" s="1"/>
  <c r="K97" i="5"/>
  <c r="M97" i="5" s="1"/>
  <c r="K96" i="5"/>
  <c r="M96" i="5" s="1"/>
  <c r="K95" i="5"/>
  <c r="M95" i="5" s="1"/>
  <c r="K94" i="5"/>
  <c r="M94" i="5" s="1"/>
  <c r="K93" i="5"/>
  <c r="M93" i="5" s="1"/>
  <c r="K92" i="5"/>
  <c r="M92" i="5" s="1"/>
  <c r="K91" i="5"/>
  <c r="M91" i="5" s="1"/>
  <c r="K90" i="5"/>
  <c r="M90" i="5" s="1"/>
  <c r="K89" i="5"/>
  <c r="M89" i="5" s="1"/>
  <c r="K88" i="5"/>
  <c r="M88" i="5" s="1"/>
  <c r="K87" i="5"/>
  <c r="M87" i="5" s="1"/>
  <c r="K86" i="5"/>
  <c r="M86" i="5" s="1"/>
  <c r="K85" i="5"/>
  <c r="M85" i="5" s="1"/>
  <c r="K84" i="5"/>
  <c r="M84" i="5" s="1"/>
  <c r="K83" i="5"/>
  <c r="M83" i="5" s="1"/>
  <c r="K82" i="5"/>
  <c r="M82" i="5" s="1"/>
  <c r="K81" i="5"/>
  <c r="M81" i="5" s="1"/>
  <c r="K80" i="5"/>
  <c r="M80" i="5" s="1"/>
  <c r="K79" i="5"/>
  <c r="M79" i="5" s="1"/>
  <c r="K78" i="5"/>
  <c r="M78" i="5" s="1"/>
  <c r="K76" i="5"/>
  <c r="M76" i="5" s="1"/>
  <c r="K75" i="5"/>
  <c r="M75" i="5" s="1"/>
  <c r="K74" i="5"/>
  <c r="M74" i="5" s="1"/>
  <c r="K73" i="5"/>
  <c r="M73" i="5" s="1"/>
  <c r="K72" i="5"/>
  <c r="M72" i="5" s="1"/>
  <c r="K71" i="5"/>
  <c r="M71" i="5" s="1"/>
  <c r="K69" i="5"/>
  <c r="M69" i="5" s="1"/>
  <c r="K68" i="5"/>
  <c r="M68" i="5" s="1"/>
  <c r="K67" i="5"/>
  <c r="M67" i="5" s="1"/>
  <c r="K66" i="5"/>
  <c r="M66" i="5" s="1"/>
  <c r="K65" i="5"/>
  <c r="M65" i="5" s="1"/>
  <c r="K64" i="5"/>
  <c r="M64" i="5" s="1"/>
  <c r="K63" i="5"/>
  <c r="M63" i="5" s="1"/>
  <c r="K62" i="5"/>
  <c r="M62" i="5" s="1"/>
  <c r="K61" i="5"/>
  <c r="M61" i="5" s="1"/>
  <c r="K59" i="5"/>
  <c r="M59" i="5" s="1"/>
  <c r="K58" i="5"/>
  <c r="M58" i="5" s="1"/>
  <c r="K57" i="5"/>
  <c r="M57" i="5" s="1"/>
  <c r="K56" i="5"/>
  <c r="M56" i="5" s="1"/>
  <c r="K55" i="5"/>
  <c r="M55" i="5" s="1"/>
  <c r="K54" i="5"/>
  <c r="M54" i="5" s="1"/>
  <c r="K53" i="5"/>
  <c r="M53" i="5" s="1"/>
  <c r="K52" i="5"/>
  <c r="M52" i="5" s="1"/>
  <c r="K51" i="5"/>
  <c r="M51" i="5" s="1"/>
  <c r="K50" i="5"/>
  <c r="M50" i="5" s="1"/>
  <c r="K49" i="5"/>
  <c r="M49" i="5" s="1"/>
  <c r="K48" i="5"/>
  <c r="M48" i="5" s="1"/>
  <c r="K47" i="5"/>
  <c r="M47" i="5" s="1"/>
  <c r="K46" i="5"/>
  <c r="M46" i="5" s="1"/>
  <c r="K45" i="5"/>
  <c r="M45" i="5" s="1"/>
  <c r="K44" i="5"/>
  <c r="M44" i="5" s="1"/>
  <c r="K43" i="5"/>
  <c r="M43" i="5" s="1"/>
  <c r="K42" i="5"/>
  <c r="M42" i="5" s="1"/>
  <c r="K40" i="5"/>
  <c r="M40" i="5" s="1"/>
  <c r="K39" i="5"/>
  <c r="M39" i="5" s="1"/>
  <c r="K38" i="5"/>
  <c r="M38" i="5" s="1"/>
  <c r="K37" i="5"/>
  <c r="M37" i="5" s="1"/>
  <c r="K36" i="5"/>
  <c r="M36" i="5" s="1"/>
  <c r="K35" i="5"/>
  <c r="M35" i="5" s="1"/>
  <c r="K34" i="5"/>
  <c r="M34" i="5" s="1"/>
  <c r="K33" i="5"/>
  <c r="M33" i="5" s="1"/>
  <c r="K32" i="5"/>
  <c r="M32" i="5" s="1"/>
  <c r="K31" i="5"/>
  <c r="M31" i="5" s="1"/>
  <c r="K30" i="5"/>
  <c r="M30" i="5" s="1"/>
  <c r="K29" i="5"/>
  <c r="M29" i="5" s="1"/>
  <c r="K28" i="5"/>
  <c r="M28" i="5" s="1"/>
  <c r="K27" i="5"/>
  <c r="M27" i="5" s="1"/>
  <c r="K25" i="5"/>
  <c r="M25" i="5" s="1"/>
  <c r="K24" i="5"/>
  <c r="M24" i="5" s="1"/>
  <c r="K23" i="5"/>
  <c r="M23" i="5" s="1"/>
  <c r="K22" i="5"/>
  <c r="M22" i="5" s="1"/>
  <c r="K21" i="5"/>
  <c r="M21" i="5" s="1"/>
  <c r="K20" i="5"/>
  <c r="M20" i="5" s="1"/>
  <c r="K19" i="5"/>
  <c r="M19" i="5" s="1"/>
  <c r="K18" i="5"/>
  <c r="M18" i="5" s="1"/>
  <c r="K6" i="5"/>
  <c r="M6" i="5" s="1"/>
  <c r="K7" i="5"/>
  <c r="M7" i="5" s="1"/>
  <c r="K8" i="5"/>
  <c r="M8" i="5" s="1"/>
  <c r="K9" i="5"/>
  <c r="M9" i="5" s="1"/>
  <c r="K10" i="5"/>
  <c r="M10" i="5" s="1"/>
  <c r="K11" i="5"/>
  <c r="M11" i="5" s="1"/>
  <c r="K12" i="5"/>
  <c r="M12" i="5" s="1"/>
  <c r="K13" i="5"/>
  <c r="M13" i="5" s="1"/>
  <c r="K14" i="5"/>
  <c r="M14" i="5" s="1"/>
  <c r="K15" i="5"/>
  <c r="M15" i="5" s="1"/>
  <c r="K16" i="5"/>
  <c r="M16" i="5" s="1"/>
  <c r="K5" i="5"/>
  <c r="M99" i="5" l="1"/>
  <c r="M77" i="5"/>
  <c r="M70" i="5"/>
  <c r="M60" i="5"/>
  <c r="M41" i="5"/>
  <c r="M26" i="5"/>
  <c r="E16" i="54"/>
  <c r="E17" i="54"/>
  <c r="E18" i="54"/>
  <c r="E19" i="54"/>
  <c r="E20" i="54"/>
  <c r="E21" i="54"/>
  <c r="E22" i="54"/>
  <c r="F14" i="2" l="1"/>
  <c r="E16" i="4" l="1"/>
  <c r="E17" i="4"/>
  <c r="E21" i="4"/>
  <c r="E18" i="4"/>
  <c r="E19" i="4"/>
  <c r="E20" i="4"/>
  <c r="C14" i="2" l="1"/>
  <c r="B23" i="54"/>
  <c r="B22" i="53"/>
  <c r="U17" i="54" l="1"/>
  <c r="U18" i="54"/>
  <c r="U20" i="54"/>
  <c r="M16" i="54"/>
  <c r="U22" i="54"/>
  <c r="M19" i="54"/>
  <c r="M20" i="54"/>
  <c r="U19" i="54"/>
  <c r="M22" i="54"/>
  <c r="U21" i="54"/>
  <c r="M21" i="54"/>
  <c r="U16" i="54"/>
  <c r="M17" i="54"/>
  <c r="M18" i="54"/>
  <c r="I19" i="53"/>
  <c r="E21" i="53"/>
  <c r="I20" i="53"/>
  <c r="I21" i="53"/>
  <c r="E16" i="53"/>
  <c r="I16" i="53"/>
  <c r="E18" i="53"/>
  <c r="I17" i="53"/>
  <c r="E19" i="53"/>
  <c r="I18" i="53"/>
  <c r="E20" i="53"/>
  <c r="E17" i="53"/>
  <c r="D23" i="54"/>
  <c r="I18" i="54" l="1"/>
  <c r="Q18" i="54"/>
  <c r="Q16" i="54"/>
  <c r="I19" i="54"/>
  <c r="Q19" i="54"/>
  <c r="I21" i="54"/>
  <c r="Q21" i="54"/>
  <c r="I17" i="54"/>
  <c r="Q17" i="54"/>
  <c r="I20" i="54"/>
  <c r="Q20" i="54"/>
  <c r="I22" i="54"/>
  <c r="Q22" i="54"/>
  <c r="E15" i="53"/>
  <c r="E22" i="53" s="1"/>
  <c r="D22" i="53"/>
  <c r="I15" i="53"/>
  <c r="H22" i="53"/>
  <c r="M23" i="54"/>
  <c r="I16" i="54"/>
  <c r="H23" i="54"/>
  <c r="E23" i="54"/>
  <c r="F16" i="54" s="1"/>
  <c r="L23" i="54"/>
  <c r="E15" i="4"/>
  <c r="B22" i="4"/>
  <c r="N22" i="54" l="1"/>
  <c r="N19" i="54"/>
  <c r="I18" i="4"/>
  <c r="I19" i="4"/>
  <c r="I20" i="4"/>
  <c r="I21" i="4"/>
  <c r="I16" i="4"/>
  <c r="I17" i="4"/>
  <c r="N16" i="54"/>
  <c r="F17" i="53"/>
  <c r="Q23" i="54"/>
  <c r="P23" i="54"/>
  <c r="N17" i="54"/>
  <c r="N21" i="54"/>
  <c r="N20" i="54"/>
  <c r="N18" i="54"/>
  <c r="F17" i="54"/>
  <c r="F18" i="54"/>
  <c r="F19" i="54"/>
  <c r="F20" i="54"/>
  <c r="F21" i="54"/>
  <c r="F22" i="54"/>
  <c r="F19" i="53"/>
  <c r="F16" i="53"/>
  <c r="F21" i="53"/>
  <c r="I22" i="53"/>
  <c r="J15" i="53" s="1"/>
  <c r="F18" i="53"/>
  <c r="F20" i="53"/>
  <c r="F15" i="53"/>
  <c r="I23" i="54"/>
  <c r="J17" i="54" s="1"/>
  <c r="T23" i="54"/>
  <c r="E22" i="4"/>
  <c r="D22" i="4"/>
  <c r="F15" i="4" l="1"/>
  <c r="J22" i="54"/>
  <c r="K15" i="53"/>
  <c r="J16" i="54"/>
  <c r="R20" i="54"/>
  <c r="R21" i="54"/>
  <c r="R18" i="54"/>
  <c r="R17" i="54"/>
  <c r="R19" i="54"/>
  <c r="R16" i="54"/>
  <c r="J21" i="54"/>
  <c r="J19" i="54"/>
  <c r="J20" i="54"/>
  <c r="J19" i="53"/>
  <c r="J17" i="53"/>
  <c r="K17" i="53" s="1"/>
  <c r="J16" i="53"/>
  <c r="K16" i="53" s="1"/>
  <c r="J18" i="53"/>
  <c r="K18" i="53" s="1"/>
  <c r="J21" i="53"/>
  <c r="K21" i="53" s="1"/>
  <c r="J20" i="53"/>
  <c r="K20" i="53" s="1"/>
  <c r="F22" i="53"/>
  <c r="F16" i="4"/>
  <c r="F20" i="4"/>
  <c r="F21" i="4"/>
  <c r="F19" i="4"/>
  <c r="F17" i="4"/>
  <c r="F18" i="4"/>
  <c r="F23" i="54"/>
  <c r="N23" i="54"/>
  <c r="U23" i="54"/>
  <c r="I15" i="4"/>
  <c r="H22" i="4"/>
  <c r="V17" i="54" l="1"/>
  <c r="V19" i="54"/>
  <c r="V22" i="54"/>
  <c r="V20" i="54"/>
  <c r="V18" i="54"/>
  <c r="V21" i="54"/>
  <c r="V16" i="54"/>
  <c r="W16" i="54" s="1"/>
  <c r="J22" i="53"/>
  <c r="K22" i="53"/>
  <c r="J23" i="54"/>
  <c r="I22" i="4"/>
  <c r="J15" i="4" s="1"/>
  <c r="R23" i="54" l="1"/>
  <c r="V23" i="54"/>
  <c r="W23" i="54"/>
  <c r="J19" i="4"/>
  <c r="K19" i="4" s="1"/>
  <c r="J21" i="4"/>
  <c r="K21" i="4" s="1"/>
  <c r="J17" i="4"/>
  <c r="J18" i="4"/>
  <c r="K18" i="4" s="1"/>
  <c r="J20" i="4"/>
  <c r="K20" i="4" s="1"/>
  <c r="J16" i="4"/>
  <c r="K16" i="4" s="1"/>
  <c r="K15" i="4"/>
  <c r="J22" i="4" l="1"/>
  <c r="B14" i="38"/>
  <c r="B16" i="38" s="1"/>
  <c r="B17" i="38" s="1"/>
  <c r="B15" i="38" l="1"/>
  <c r="I7" i="2"/>
  <c r="E14" i="2"/>
  <c r="I8" i="2" l="1"/>
  <c r="I12" i="2"/>
  <c r="I11" i="2"/>
  <c r="I10" i="2"/>
  <c r="I9" i="2"/>
  <c r="K22" i="4"/>
  <c r="G14" i="2"/>
  <c r="I13" i="2" l="1"/>
  <c r="H14" i="2"/>
  <c r="H16" i="2" s="1"/>
  <c r="K107" i="5"/>
  <c r="K108" i="5"/>
  <c r="K109" i="5"/>
  <c r="M5" i="5"/>
  <c r="I14" i="2" l="1"/>
  <c r="M17" i="5"/>
  <c r="K103" i="5" s="1"/>
  <c r="K106" i="5"/>
  <c r="K105" i="5"/>
  <c r="K104" i="5"/>
  <c r="J25" i="5"/>
  <c r="J24" i="5"/>
  <c r="J23" i="5"/>
  <c r="J22" i="5"/>
  <c r="J21" i="5"/>
  <c r="J20" i="5"/>
  <c r="J19" i="5"/>
  <c r="J18" i="5"/>
  <c r="J6" i="5"/>
  <c r="J7" i="5"/>
  <c r="J8" i="5"/>
  <c r="J9" i="5"/>
  <c r="J10" i="5"/>
  <c r="J11" i="5"/>
  <c r="J12" i="5"/>
  <c r="J13" i="5"/>
  <c r="J14" i="5"/>
  <c r="J15" i="5"/>
  <c r="J16" i="5"/>
  <c r="J5" i="5"/>
  <c r="G17" i="5"/>
  <c r="H17" i="5"/>
  <c r="K111" i="5" l="1"/>
  <c r="K110" i="5"/>
  <c r="K114" i="5" l="1"/>
  <c r="K113" i="5"/>
  <c r="K112" i="5"/>
  <c r="K115" i="5"/>
  <c r="F22" i="4" l="1"/>
</calcChain>
</file>

<file path=xl/sharedStrings.xml><?xml version="1.0" encoding="utf-8"?>
<sst xmlns="http://schemas.openxmlformats.org/spreadsheetml/2006/main" count="1148" uniqueCount="359">
  <si>
    <t>จังหวัด</t>
  </si>
  <si>
    <t>[1]</t>
  </si>
  <si>
    <t>[2]</t>
  </si>
  <si>
    <t>[3]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</si>
  <si>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</si>
  <si>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</si>
  <si>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</si>
  <si>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</si>
  <si>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</si>
  <si>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</si>
  <si>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</si>
  <si>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</si>
  <si>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สัดส่วน EBITDA : ค่าใช้จ่าย</t>
  </si>
  <si>
    <t>No</t>
  </si>
  <si>
    <t>Province</t>
  </si>
  <si>
    <t>Org</t>
  </si>
  <si>
    <t>CR</t>
  </si>
  <si>
    <t>QR</t>
  </si>
  <si>
    <t>Cash</t>
  </si>
  <si>
    <t>NWC</t>
  </si>
  <si>
    <t>Risk Scoring</t>
  </si>
  <si>
    <t>สัดส่วน  EBITDA : ค่าใช้จ่าย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</si>
  <si>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</si>
  <si>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</si>
  <si>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</si>
  <si>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</si>
  <si>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</si>
  <si>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</si>
  <si>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</si>
  <si>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</si>
  <si>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</si>
  <si>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</si>
  <si>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</si>
  <si>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</si>
  <si>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SD จังหวัดนครพนม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</si>
  <si>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</si>
  <si>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</si>
  <si>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</si>
  <si>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</si>
  <si>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</si>
  <si>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</si>
  <si>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</si>
  <si>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</si>
  <si>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SD จังหวัดบึงกาฬ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</si>
  <si>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</si>
  <si>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</si>
  <si>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</si>
  <si>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</si>
  <si>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</si>
  <si>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</si>
  <si>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</si>
  <si>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</si>
  <si>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</si>
  <si>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</si>
  <si>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</si>
  <si>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</si>
  <si>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</si>
  <si>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</si>
  <si>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SD จังหวัดเลย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</si>
  <si>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</si>
  <si>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</si>
  <si>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</si>
  <si>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</si>
  <si>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</si>
  <si>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</si>
  <si>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</si>
  <si>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</si>
  <si>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</si>
  <si>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</si>
  <si>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</si>
  <si>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</si>
  <si>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</si>
  <si>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</si>
  <si>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</si>
  <si>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</si>
  <si>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</si>
  <si>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</si>
  <si>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SD จังหวัดสกลนคร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</si>
  <si>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</si>
  <si>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</si>
  <si>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</si>
  <si>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</si>
  <si>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</si>
  <si>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</si>
  <si>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</si>
  <si>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</si>
  <si>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</si>
  <si>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SD จังหวัดหนองคาย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</si>
  <si>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</si>
  <si>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</si>
  <si>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</si>
  <si>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</si>
  <si>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</si>
  <si>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</si>
  <si>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SD จังหวัดหนองบัวลำภู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</si>
  <si>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</si>
  <si>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</si>
  <si>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</si>
  <si>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</si>
  <si>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</si>
  <si>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</si>
  <si>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</si>
  <si>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</si>
  <si>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</si>
  <si>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</si>
  <si>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</si>
  <si>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</si>
  <si>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</si>
  <si>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</si>
  <si>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</si>
  <si>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</si>
  <si>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</si>
  <si>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</si>
  <si>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</si>
  <si>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</si>
  <si>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</si>
  <si>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SD จังหวัดอุดรธานี</t>
  </si>
  <si>
    <t>คะแนน</t>
  </si>
  <si>
    <t>ผลคะแนนประเมิน</t>
  </si>
  <si>
    <t xml:space="preserve">ค่า SD จังหวัด </t>
  </si>
  <si>
    <t xml:space="preserve">สรุปผลการประเมินต้นทุนหน่วยบริการแบบ Quick Method </t>
  </si>
  <si>
    <t>ลำดับ</t>
  </si>
  <si>
    <t>EBITDA MOPH</t>
  </si>
  <si>
    <t>ค่าเฉลี่ย 7 จว.</t>
  </si>
  <si>
    <t>[5]</t>
  </si>
  <si>
    <t>X+1SD</t>
  </si>
  <si>
    <t>X-1SD</t>
  </si>
  <si>
    <t>1SD</t>
  </si>
  <si>
    <t>X+2SD</t>
  </si>
  <si>
    <t>X-2SD</t>
  </si>
  <si>
    <t>grading</t>
  </si>
  <si>
    <t>% รพ ผ่าน Unit Cost</t>
  </si>
  <si>
    <t>ค่าใช้จ่าย (moph)</t>
  </si>
  <si>
    <t xml:space="preserve">EBITDA </t>
  </si>
  <si>
    <t>K1.1</t>
  </si>
  <si>
    <t>K1.2</t>
  </si>
  <si>
    <t>K2.1</t>
  </si>
  <si>
    <t>K2.2</t>
  </si>
  <si>
    <t>K3.3.1</t>
  </si>
  <si>
    <t>K3.3.2</t>
  </si>
  <si>
    <t>ได้รับจัดสรร</t>
  </si>
  <si>
    <t>K 1.1  การวิเคราะห์ประสิทธิภาพ ด้วยสัดส่วน EBITDA ต่อ ค่าใช้จ่าย แล้วหาค่า SD ของจังหวัด</t>
  </si>
  <si>
    <t xml:space="preserve">K 2.2 ร้อยละของหน่วยบริการในจังหวัด มีต้นทุนผู้ป่วยนอกและต้นทุนผู้ป่วยใน  ไม่เกินค่ากลางของหน่วยบริการในกลุ่มระดับเดียวกัน </t>
  </si>
  <si>
    <t>K1 ตามเกณฑ์ประสิทธิภาพ (35%)</t>
  </si>
  <si>
    <t>K2 ตามเกณฑ์ความมั่นคง (35%)</t>
  </si>
  <si>
    <t>K 3 ด้านผลลัพธ์ Out come สุขภาพ (30%)</t>
  </si>
  <si>
    <t>รวมได้รับจัดสรร K1+K2+K3</t>
  </si>
  <si>
    <t>จำนวนประชากร UC</t>
  </si>
  <si>
    <t>วงเงินตั้งต้น*grading</t>
  </si>
  <si>
    <t>วงเงินตั้งต้นตาม capitation</t>
  </si>
  <si>
    <t>รวมได้รับจัดสรร K1 (บาท)</t>
  </si>
  <si>
    <t>วงเงิน K1</t>
  </si>
  <si>
    <t>วงเงิน K2</t>
  </si>
  <si>
    <t>วงเงิน K3</t>
  </si>
  <si>
    <t>วงเงิน K1.1</t>
  </si>
  <si>
    <t>วงเงิน K1.2</t>
  </si>
  <si>
    <t>วงเงิน K2.1</t>
  </si>
  <si>
    <t>วงเงิน K2.2</t>
  </si>
  <si>
    <t>วงเงิน K3.3.1</t>
  </si>
  <si>
    <t>วงเงิน K3.3.2</t>
  </si>
  <si>
    <t>วงเงิน K3.2</t>
  </si>
  <si>
    <t>วงเงิน K3.3</t>
  </si>
  <si>
    <t>วงเงิน K3.4</t>
  </si>
  <si>
    <t xml:space="preserve">    วงเงิน K3.1</t>
  </si>
  <si>
    <t>รวมได้รับจัดสรร K3 (บาท)</t>
  </si>
  <si>
    <t>รวมได้รับจัดสรร K2 (บาท)</t>
  </si>
  <si>
    <t>1) คำนวณจัดสรร K 1</t>
  </si>
  <si>
    <t>2) คำนวณจัดสรร K 2</t>
  </si>
  <si>
    <t>3) คำนวณจัดสรร K 3</t>
  </si>
  <si>
    <t>คิดเป็น บาท/บัตร</t>
  </si>
  <si>
    <t>จัดสรรแบบกระตุ้น Motivated โดยใช้หลักการ “กระจายเงินตาม Capitation ปรับด้วยค่า K1-K2-K3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</si>
  <si>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</si>
  <si>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</si>
  <si>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</si>
  <si>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</si>
  <si>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</si>
  <si>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</si>
  <si>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</si>
  <si>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K3.1</t>
  </si>
  <si>
    <t>K3.2</t>
  </si>
  <si>
    <t>K3.4</t>
  </si>
  <si>
    <t>K 1.2 บัญชี : คะแนน  Electronic</t>
  </si>
  <si>
    <t>คะแนนการส่งงบทดลองแม่ข่าย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</si>
  <si>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</si>
  <si>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</si>
  <si>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</si>
  <si>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</si>
  <si>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</si>
  <si>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</si>
  <si>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</si>
  <si>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</si>
  <si>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</si>
  <si>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</si>
  <si>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</si>
  <si>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สมเด็จพระยุพราชธาตุพนม,รพช.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</si>
  <si>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</si>
  <si>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</si>
  <si>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</si>
  <si>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</si>
  <si>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</si>
  <si>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</si>
  <si>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</si>
  <si>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</si>
  <si>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</si>
  <si>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</si>
  <si>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</si>
  <si>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</si>
  <si>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</si>
  <si>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</si>
  <si>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</si>
  <si>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</si>
  <si>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</si>
  <si>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</si>
  <si>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</si>
  <si>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</si>
  <si>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</si>
  <si>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สมเด็จพระยุพราชด่านซ้าย,รพช.</t>
  </si>
  <si>
    <t>14133</t>
  </si>
  <si>
    <t>28861</t>
  </si>
  <si>
    <t>10710</t>
  </si>
  <si>
    <t>11089</t>
  </si>
  <si>
    <t>11090</t>
  </si>
  <si>
    <t>11091</t>
  </si>
  <si>
    <t>พระอาจารย์ฝั้นอาจาโร,รพช.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</si>
  <si>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</si>
  <si>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</si>
  <si>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</si>
  <si>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</si>
  <si>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</si>
  <si>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</si>
  <si>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</si>
  <si>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</si>
  <si>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</si>
  <si>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</si>
  <si>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</si>
  <si>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</si>
  <si>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</si>
  <si>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</si>
  <si>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</si>
  <si>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</si>
  <si>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</si>
  <si>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11042</t>
  </si>
  <si>
    <t>11044</t>
  </si>
  <si>
    <t>11045</t>
  </si>
  <si>
    <t>11448</t>
  </si>
  <si>
    <t>สมเด็จพระยุพราชท่าบ่อ,รพช.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</si>
  <si>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</si>
  <si>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</si>
  <si>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</si>
  <si>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</si>
  <si>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</si>
  <si>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</si>
  <si>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</si>
  <si>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</si>
  <si>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</si>
  <si>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</si>
  <si>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นาวัง เฉลิมพระเกียรติ 80 พรรษา,รพช.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</si>
  <si>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</si>
  <si>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</si>
  <si>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</si>
  <si>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</si>
  <si>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</si>
  <si>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</si>
  <si>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</si>
  <si>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</si>
  <si>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</si>
  <si>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</si>
  <si>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</si>
  <si>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</si>
  <si>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</si>
  <si>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</si>
  <si>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</si>
  <si>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</si>
  <si>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</si>
  <si>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</si>
  <si>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</si>
  <si>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สมเด็จพระยุพราชบ้านดุง,รพช.</t>
  </si>
  <si>
    <t>25058</t>
  </si>
  <si>
    <t>25059</t>
  </si>
  <si>
    <t xml:space="preserve"> อัตราตายผู้ป่วยกล้ามเนื้อหัวใจตายเฉียบพลันชนิด STEMI  </t>
  </si>
  <si>
    <t xml:space="preserve">อัตราส่วนการตายมารดาไทย ไม่เกิน 17 ต่อการเกิดมีชีพแสนคน      </t>
  </si>
  <si>
    <t xml:space="preserve">  อัตราส่วนการตายมารดา </t>
  </si>
  <si>
    <t>อัตราการฆ่าตัวตายสำเร็จ</t>
  </si>
  <si>
    <t>ตัวชี้วัด</t>
  </si>
  <si>
    <t>รายการ</t>
  </si>
  <si>
    <t>STEMI</t>
  </si>
  <si>
    <t>ช่วงเกณฑ์คะแนน</t>
  </si>
  <si>
    <t>ผลงาน</t>
  </si>
  <si>
    <t>ข้อมูล</t>
  </si>
  <si>
    <t>MCH</t>
  </si>
  <si>
    <t>NCD</t>
  </si>
  <si>
    <t>Mental H</t>
  </si>
  <si>
    <r>
      <t xml:space="preserve">DM Control เป้าหมาย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40%
        </t>
    </r>
  </si>
  <si>
    <r>
      <t xml:space="preserve">HT Control เป้าหมาย </t>
    </r>
    <r>
      <rPr>
        <u/>
        <sz val="11"/>
        <color theme="1"/>
        <rFont val="Calibri"/>
        <family val="2"/>
        <scheme val="minor"/>
      </rPr>
      <t xml:space="preserve">&gt; </t>
    </r>
    <r>
      <rPr>
        <sz val="11"/>
        <color theme="1"/>
        <rFont val="Calibri"/>
        <family val="2"/>
        <charset val="222"/>
        <scheme val="minor"/>
      </rPr>
      <t>60%</t>
    </r>
  </si>
  <si>
    <t xml:space="preserve">อัตราการฆ่าตัวตายสำเร็จ ไม่เกิน 8 ต่อแสน ปชก            </t>
  </si>
  <si>
    <t>[4]</t>
  </si>
  <si>
    <t>รหัส</t>
  </si>
  <si>
    <t>รพ.</t>
  </si>
  <si>
    <t>1. ที่มา</t>
  </si>
  <si>
    <t>2. เกณฑ์</t>
  </si>
  <si>
    <t>ราย รพ</t>
  </si>
  <si>
    <t>ค่าเฉลี่ยจังหวัด</t>
  </si>
  <si>
    <t xml:space="preserve">ค่าเฉลี่ยจังหวัด </t>
  </si>
  <si>
    <t>Risk Score MOPH ณ 30 กันยายน 2563</t>
  </si>
  <si>
    <t xml:space="preserve"> อัตราตายผู้ป่วย STEMI ไม่เกินร้อยละ 9</t>
  </si>
  <si>
    <t>จำนวนเงิน (บาท)</t>
  </si>
  <si>
    <t>วงเงินปรับเกลี่ยระดับเขต ปี 2565</t>
  </si>
  <si>
    <t xml:space="preserve">  ขอกันไว้บริหารระหว่างปี ร้อยละ 12</t>
  </si>
  <si>
    <t xml:space="preserve">   ส่วนที่ 1 กันร้อยละ 2 เพื่อเสริมสภาพคล่องหน่วยบริการจากการพัฒนาระบบบริการ</t>
  </si>
  <si>
    <t xml:space="preserve">   ส่วนที่ 2 ร้อยละ 10 เพื่อช่วยเหลือสภาพคล่องหน่วยบริการ  </t>
  </si>
  <si>
    <t>คงเหลือปรับเกลี่ยให้หน่วยบริการ ต้นปีงบประมาณ</t>
  </si>
  <si>
    <t>สรุปคะแนนการบริหารจัดการการเงินการคลังของระดับจังหวัด ในการจัดสรร งบปรับเกลี่ยระดับเขต ส่วนที่จัดสรรให้จังหวัดตาม Capitation ปรับด้วย K1 K2 K3</t>
  </si>
  <si>
    <t xml:space="preserve">   ส่วนที่ 1 จัดสรรสนับสนุน รพ.ที่ได้รับผลกระทบจาก Step-K ด้วยการเพิ่มค่า </t>
  </si>
  <si>
    <t xml:space="preserve">               สนับสนุนครั้งที่ 1 ร้อยละ 80</t>
  </si>
  <si>
    <t xml:space="preserve">   ส่วนที่ 2 ปรับเกลี่ยให้จังหวัดตามเกณฑ์ Motivated (Capitation ปรับด้วยค่า K)</t>
  </si>
  <si>
    <t xml:space="preserve">การจัดสรรเงินงบปรับเกลี่ยระดับเขต  จำนวน 234,214,274.45 บาท  </t>
  </si>
  <si>
    <t>จำนวนประชากร UC 1 เมย 64</t>
  </si>
  <si>
    <t>K1 ตามเกณฑ์ประสิทธิภาพ (35% =81,974,996.05 บาท)</t>
  </si>
  <si>
    <t>K 1.2 มาตรฐานการบันทึกบัญชี (50%=40,987,498.02 บาท)</t>
  </si>
  <si>
    <t>ที่มา : ผลการวิเคราะห์วิกฤติทางการเงินระดับ 7  ระดับ เขตสุขภาพที่ 8   ข้อมูล 31 สิงหาคม 2564</t>
  </si>
  <si>
    <t>K 1.1 การกระจาย EBITDA  (50%=40,987,498.03 บาท)</t>
  </si>
  <si>
    <t>K2 ตามเกณฑ์ความมั่นคง  (35% = 81,974,996.06 บาท)</t>
  </si>
  <si>
    <t xml:space="preserve">   K 2.1 Risk Score   (50%= 40,987,498.03 บาท)</t>
  </si>
  <si>
    <t>K 2.2 Unit Cost  (50%= 40,987,498.03 บาท)</t>
  </si>
  <si>
    <t>Risk Score EBITDA R8 ณ 31 สิงหาคม 2564</t>
  </si>
  <si>
    <t>K 2.1  การวิเคราะห์ความมั่นคง โดยใช้คะแนนระดับความเสี่ยงทางการเงิน Risk Score Q4ปี2563 และ Risk Score EBITDA R8 ณ 31 สิงหาคม 2564</t>
  </si>
  <si>
    <t>ที่มา : ผลการวิเคราะห์วิกฤติทางการเงินระดับ 7  ระดับ เขตสุขภาพที่ 8   ข้อมูล Q4ปี 2563 และ 31 สิงหาคม 2564</t>
  </si>
  <si>
    <t>K3 ด้านผลลัพธ์ Out come สุขภาพ (30% = 70,264,282.34บาท)</t>
  </si>
  <si>
    <t>K 3.1 STEMI (7.5%= 17,566,070.58 บาท)</t>
  </si>
  <si>
    <t>ตารางผลการดำเนินงาน Service Outcome ตามยุทธศาสตร์เขต 8 ปี 2564 ข้อมูล ณ 31 กค 64</t>
  </si>
  <si>
    <t>K 3.2 ตัวชี้วัดสาขา MCH (7.5%= 17,566,070.58 บาท)</t>
  </si>
  <si>
    <t>K 3 ด้านผลลัพธ์ Out come สุขภาพ (30% =  70,264,282.34 บาท)</t>
  </si>
  <si>
    <t xml:space="preserve"> K 3.4 ตัวชี้วัดสาขา สุขภาพจิต   (7.5%= 17,566,070.58 บาท)</t>
  </si>
  <si>
    <t xml:space="preserve"> K 3.3 ตัวชี้วัดสาขา NCD   (7.5%= 17,566,070.60บาท)</t>
  </si>
  <si>
    <t>K 3.3.1 DM Control (50%= 8,783,035.30บาท)</t>
  </si>
  <si>
    <t>3.3.2 HT Control (50%= 8,783,035.30 บาท)</t>
  </si>
  <si>
    <t>ตารางการปรับเกลี่ยเงินระดับเขต ปี 2565</t>
  </si>
  <si>
    <t xml:space="preserve">ส่งกลุ่มงานบริหารการเงินและการคลัง สำนักงานเขตสุขภาพที่ 8 ภายในวันที่ 30 กันยายน  2564 </t>
  </si>
  <si>
    <t>รวม จังหวัดนครพนม</t>
  </si>
  <si>
    <t>รวม จังหวัดบึงกาฬ</t>
  </si>
  <si>
    <t>รวม จังหวัดเลย</t>
  </si>
  <si>
    <t>รวม จังหวัดสกลนคร</t>
  </si>
  <si>
    <t>รวม จังหวัดหนองบัวลำภู</t>
  </si>
  <si>
    <t>รวม จังหวัดอุดรธานี</t>
  </si>
  <si>
    <t>จำนวนเงินที่จังหวัดปรับเกลี่ยให้จากเงินจัดสรร Motivated (บาท)</t>
  </si>
  <si>
    <t>รวมได้รับปรับเกลี่ย (บาท) นำข้อมูลช่องนี้ลงใส่ใน Template ปรับเกลี่ยเขต 8 คอลัมภ์ [21]</t>
  </si>
  <si>
    <t>จำนวนเงินสนับสนุนเพิ่มค่า K (บาท) (ไม่ให้ปรับเกลี่ย)</t>
  </si>
  <si>
    <t>[3]=[1]+[2]</t>
  </si>
  <si>
    <t>กรุณาระบุเหตุผลที่ปรับเกลี่ยงบ Motivated ให้หน่วยบริการนี้</t>
  </si>
  <si>
    <t>รวม จังหวัดหนองคาย</t>
  </si>
  <si>
    <t>จัดสรรให้หน่วยบริการในเขตสุขภาพที่ 8  / จังหวัด ............................................</t>
  </si>
  <si>
    <t xml:space="preserve">สิ่งที่ส่งมาด้วย </t>
  </si>
  <si>
    <t xml:space="preserve">การจัดสรรเงินงบปรับเกลี่ยระดับเขต  จำนวน 249,586,845.20 บาท  </t>
  </si>
  <si>
    <t>1. สนับสนุนผลกระทบจากค่า K ให้ รพ.กลุ่มขนาดกลาง (ไม่ให้ปรับเกลี่ย)</t>
  </si>
  <si>
    <t>2. จัดสรรแบบกระตุ้น Motivated โดยใช้หลักการ “กระจายเงินตาม Capitation ปรับด้วยค่า K1-K2-K3</t>
  </si>
  <si>
    <t>[6]=[3]+[4]+[5]</t>
  </si>
  <si>
    <t>[7]=[6]/[1]</t>
  </si>
  <si>
    <t>รวมได้รับจัดสรรงบปรับเกลี่ยระดับเขต ปี 2565</t>
  </si>
  <si>
    <t>[8]=[2]+[6]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</si>
</sst>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0_ ;[Red]\-#,##0.00\ "/>
    <numFmt numFmtId="167" formatCode="0.00_ ;[Red]\-0.00\ "/>
    <numFmt numFmtId="168" formatCode="_-* #,##0.000_-;\-* #,##0.000_-;_-* &quot;-&quot;??_-;_-@_-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indexed="8"/>
      <name val="Tahoma"/>
      <family val="2"/>
      <charset val="222"/>
    </font>
    <font>
      <b/>
      <sz val="10"/>
      <color theme="1"/>
      <name val="Calibri"/>
      <family val="2"/>
      <scheme val="minor"/>
    </font>
    <font>
      <b/>
      <sz val="18"/>
      <color indexed="8"/>
      <name val="Tahoma"/>
      <family val="2"/>
    </font>
    <font>
      <b/>
      <sz val="14"/>
      <color indexed="8"/>
      <name val="Tahoma"/>
      <family val="2"/>
    </font>
    <font>
      <b/>
      <sz val="16"/>
      <color indexed="8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Tahoma"/>
      <family val="2"/>
    </font>
    <font>
      <b/>
      <sz val="16"/>
      <color rgb="FF0000FF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b/>
      <sz val="12"/>
      <color rgb="FF0000FF"/>
      <name val="Tahoma"/>
      <family val="2"/>
    </font>
    <font>
      <b/>
      <sz val="11"/>
      <color rgb="FF0000FF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4"/>
      <color rgb="FFFF0000"/>
      <name val="TH SarabunPSK"/>
      <family val="2"/>
    </font>
    <font>
      <u/>
      <sz val="11"/>
      <color theme="1"/>
      <name val="Calibri"/>
      <family val="2"/>
      <scheme val="minor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sz val="11"/>
      <color theme="0"/>
      <name val="Tahoma"/>
      <family val="2"/>
    </font>
    <font>
      <b/>
      <sz val="14"/>
      <color theme="1"/>
      <name val="Calibri"/>
      <family val="2"/>
      <scheme val="minor"/>
    </font>
    <font>
      <b/>
      <u/>
      <sz val="16"/>
      <color theme="1"/>
      <name val="TH SarabunPSK"/>
      <family val="2"/>
    </font>
    <font>
      <sz val="10"/>
      <color theme="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" fillId="0" borderId="0"/>
    <xf numFmtId="43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1" fillId="0" borderId="0"/>
  </cellStyleXfs>
  <cellXfs count="310">
    <xf numFmtId="0" fontId="0" fillId="0" borderId="0" xfId="0"/>
    <xf numFmtId="0" fontId="4" fillId="0" borderId="0" xfId="0" applyFont="1"/>
    <xf numFmtId="43" fontId="3" fillId="0" borderId="0" xfId="1" applyFont="1"/>
    <xf numFmtId="0" fontId="0" fillId="0" borderId="0" xfId="0" applyAlignment="1">
      <alignment wrapText="1"/>
    </xf>
    <xf numFmtId="43" fontId="5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3" fontId="3" fillId="0" borderId="2" xfId="1" applyFont="1" applyBorder="1"/>
    <xf numFmtId="43" fontId="3" fillId="4" borderId="2" xfId="1" applyFont="1" applyFill="1" applyBorder="1"/>
    <xf numFmtId="0" fontId="6" fillId="0" borderId="2" xfId="0" applyFont="1" applyBorder="1" applyProtection="1">
      <protection hidden="1"/>
    </xf>
    <xf numFmtId="0" fontId="7" fillId="5" borderId="2" xfId="0" applyFont="1" applyFill="1" applyBorder="1"/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11" fillId="0" borderId="0" xfId="0" applyFont="1"/>
    <xf numFmtId="166" fontId="7" fillId="0" borderId="0" xfId="0" applyNumberFormat="1" applyFont="1" applyAlignment="1">
      <alignment horizontal="center"/>
    </xf>
    <xf numFmtId="0" fontId="7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textRotation="90" wrapText="1"/>
    </xf>
    <xf numFmtId="166" fontId="7" fillId="8" borderId="2" xfId="0" applyNumberFormat="1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  <protection hidden="1"/>
    </xf>
    <xf numFmtId="166" fontId="7" fillId="9" borderId="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center"/>
      <protection hidden="1"/>
    </xf>
    <xf numFmtId="166" fontId="7" fillId="10" borderId="2" xfId="0" applyNumberFormat="1" applyFont="1" applyFill="1" applyBorder="1" applyProtection="1">
      <protection locked="0"/>
    </xf>
    <xf numFmtId="166" fontId="7" fillId="0" borderId="2" xfId="1" applyNumberFormat="1" applyFont="1" applyBorder="1"/>
    <xf numFmtId="10" fontId="7" fillId="0" borderId="2" xfId="2" applyNumberFormat="1" applyFont="1" applyBorder="1"/>
    <xf numFmtId="0" fontId="6" fillId="5" borderId="2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Protection="1">
      <protection hidden="1"/>
    </xf>
    <xf numFmtId="166" fontId="7" fillId="5" borderId="2" xfId="0" applyNumberFormat="1" applyFont="1" applyFill="1" applyBorder="1" applyProtection="1">
      <protection locked="0"/>
    </xf>
    <xf numFmtId="43" fontId="7" fillId="5" borderId="2" xfId="1" applyFont="1" applyFill="1" applyBorder="1"/>
    <xf numFmtId="10" fontId="7" fillId="0" borderId="0" xfId="2" applyNumberFormat="1" applyFont="1"/>
    <xf numFmtId="0" fontId="7" fillId="0" borderId="2" xfId="0" applyFont="1" applyBorder="1"/>
    <xf numFmtId="43" fontId="7" fillId="0" borderId="0" xfId="1" applyFont="1"/>
    <xf numFmtId="166" fontId="7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43" fontId="9" fillId="0" borderId="0" xfId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2" xfId="1" applyFont="1" applyBorder="1"/>
    <xf numFmtId="10" fontId="7" fillId="4" borderId="2" xfId="2" applyNumberFormat="1" applyFont="1" applyFill="1" applyBorder="1"/>
    <xf numFmtId="166" fontId="11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43" fontId="7" fillId="0" borderId="2" xfId="1" applyFont="1" applyBorder="1"/>
    <xf numFmtId="43" fontId="8" fillId="0" borderId="0" xfId="1" applyFont="1"/>
    <xf numFmtId="0" fontId="11" fillId="11" borderId="2" xfId="0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43" fontId="11" fillId="0" borderId="2" xfId="1" applyFont="1" applyBorder="1" applyAlignment="1">
      <alignment vertical="center"/>
    </xf>
    <xf numFmtId="0" fontId="15" fillId="0" borderId="0" xfId="0" applyFont="1" applyAlignment="1">
      <alignment horizontal="center" vertical="top" wrapText="1"/>
    </xf>
    <xf numFmtId="0" fontId="7" fillId="13" borderId="2" xfId="0" applyFont="1" applyFill="1" applyBorder="1"/>
    <xf numFmtId="10" fontId="7" fillId="13" borderId="2" xfId="2" applyNumberFormat="1" applyFont="1" applyFill="1" applyBorder="1"/>
    <xf numFmtId="0" fontId="7" fillId="0" borderId="2" xfId="0" applyFont="1" applyBorder="1" applyAlignment="1">
      <alignment horizontal="right"/>
    </xf>
    <xf numFmtId="43" fontId="11" fillId="13" borderId="2" xfId="1" applyFont="1" applyFill="1" applyBorder="1" applyAlignment="1">
      <alignment vertical="center"/>
    </xf>
    <xf numFmtId="43" fontId="11" fillId="0" borderId="2" xfId="1" applyFont="1" applyBorder="1" applyAlignment="1">
      <alignment horizontal="right" vertical="center"/>
    </xf>
    <xf numFmtId="43" fontId="7" fillId="0" borderId="0" xfId="1" applyFont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top"/>
    </xf>
    <xf numFmtId="43" fontId="7" fillId="11" borderId="2" xfId="1" applyFont="1" applyFill="1" applyBorder="1" applyAlignment="1">
      <alignment horizontal="center" vertical="top" wrapText="1"/>
    </xf>
    <xf numFmtId="0" fontId="0" fillId="0" borderId="0" xfId="0"/>
    <xf numFmtId="0" fontId="7" fillId="0" borderId="0" xfId="0" applyFont="1"/>
    <xf numFmtId="9" fontId="8" fillId="0" borderId="0" xfId="2" applyFont="1"/>
    <xf numFmtId="10" fontId="11" fillId="0" borderId="2" xfId="2" applyNumberFormat="1" applyFont="1" applyBorder="1" applyAlignment="1">
      <alignment vertical="center"/>
    </xf>
    <xf numFmtId="10" fontId="11" fillId="13" borderId="2" xfId="2" applyNumberFormat="1" applyFont="1" applyFill="1" applyBorder="1" applyAlignment="1">
      <alignment vertical="center"/>
    </xf>
    <xf numFmtId="43" fontId="5" fillId="12" borderId="2" xfId="1" applyFont="1" applyFill="1" applyBorder="1" applyAlignment="1">
      <alignment horizontal="center" vertical="center" wrapText="1"/>
    </xf>
    <xf numFmtId="43" fontId="5" fillId="16" borderId="2" xfId="1" applyFont="1" applyFill="1" applyBorder="1" applyAlignment="1">
      <alignment horizontal="center" vertical="center" wrapText="1"/>
    </xf>
    <xf numFmtId="43" fontId="5" fillId="14" borderId="2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6" fontId="20" fillId="0" borderId="0" xfId="0" applyNumberFormat="1" applyFont="1"/>
    <xf numFmtId="43" fontId="20" fillId="0" borderId="0" xfId="1" applyFont="1"/>
    <xf numFmtId="0" fontId="21" fillId="0" borderId="0" xfId="0" applyFont="1" applyAlignment="1">
      <alignment horizontal="left"/>
    </xf>
    <xf numFmtId="0" fontId="21" fillId="0" borderId="0" xfId="0" applyFont="1"/>
    <xf numFmtId="9" fontId="21" fillId="0" borderId="0" xfId="2" applyFont="1"/>
    <xf numFmtId="0" fontId="21" fillId="0" borderId="0" xfId="0" applyFont="1" applyAlignment="1">
      <alignment vertical="center"/>
    </xf>
    <xf numFmtId="43" fontId="21" fillId="0" borderId="0" xfId="1" applyFont="1"/>
    <xf numFmtId="43" fontId="13" fillId="12" borderId="2" xfId="1" applyFont="1" applyFill="1" applyBorder="1" applyAlignment="1">
      <alignment horizontal="center" vertical="top" wrapText="1"/>
    </xf>
    <xf numFmtId="43" fontId="13" fillId="16" borderId="2" xfId="1" applyFont="1" applyFill="1" applyBorder="1" applyAlignment="1">
      <alignment horizontal="center" vertical="top" wrapText="1"/>
    </xf>
    <xf numFmtId="43" fontId="13" fillId="14" borderId="2" xfId="1" applyFont="1" applyFill="1" applyBorder="1" applyAlignment="1">
      <alignment horizontal="center" vertical="top" wrapText="1"/>
    </xf>
    <xf numFmtId="43" fontId="13" fillId="18" borderId="2" xfId="1" applyFont="1" applyFill="1" applyBorder="1" applyAlignment="1">
      <alignment horizontal="center" vertical="top" wrapText="1"/>
    </xf>
    <xf numFmtId="43" fontId="14" fillId="0" borderId="2" xfId="1" applyFont="1" applyBorder="1" applyAlignment="1"/>
    <xf numFmtId="43" fontId="14" fillId="0" borderId="2" xfId="1" applyFont="1" applyFill="1" applyBorder="1" applyAlignment="1"/>
    <xf numFmtId="43" fontId="8" fillId="0" borderId="2" xfId="1" applyFont="1" applyBorder="1" applyAlignme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2" xfId="0" applyFont="1" applyBorder="1" applyAlignment="1">
      <alignment horizontal="center"/>
    </xf>
    <xf numFmtId="43" fontId="22" fillId="0" borderId="2" xfId="1" applyFont="1" applyBorder="1"/>
    <xf numFmtId="43" fontId="21" fillId="4" borderId="6" xfId="1" applyFont="1" applyFill="1" applyBorder="1" applyAlignment="1">
      <alignment horizontal="center"/>
    </xf>
    <xf numFmtId="43" fontId="22" fillId="0" borderId="0" xfId="1" applyFont="1"/>
    <xf numFmtId="0" fontId="0" fillId="0" borderId="2" xfId="0" applyBorder="1"/>
    <xf numFmtId="0" fontId="0" fillId="16" borderId="2" xfId="0" applyFill="1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5" fontId="4" fillId="0" borderId="0" xfId="1" applyNumberFormat="1" applyFont="1"/>
    <xf numFmtId="165" fontId="3" fillId="0" borderId="2" xfId="1" applyNumberFormat="1" applyFont="1" applyBorder="1"/>
    <xf numFmtId="165" fontId="3" fillId="4" borderId="2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43" fontId="24" fillId="12" borderId="2" xfId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165" fontId="4" fillId="16" borderId="2" xfId="1" applyNumberFormat="1" applyFont="1" applyFill="1" applyBorder="1"/>
    <xf numFmtId="0" fontId="4" fillId="12" borderId="0" xfId="0" applyFont="1" applyFill="1"/>
    <xf numFmtId="164" fontId="0" fillId="12" borderId="0" xfId="0" applyNumberFormat="1" applyFill="1"/>
    <xf numFmtId="0" fontId="4" fillId="19" borderId="0" xfId="0" applyFont="1" applyFill="1"/>
    <xf numFmtId="164" fontId="0" fillId="19" borderId="0" xfId="0" applyNumberFormat="1" applyFill="1"/>
    <xf numFmtId="0" fontId="4" fillId="0" borderId="0" xfId="0" applyFont="1" applyFill="1"/>
    <xf numFmtId="0" fontId="0" fillId="0" borderId="0" xfId="0" applyFill="1"/>
    <xf numFmtId="165" fontId="4" fillId="0" borderId="3" xfId="1" applyNumberFormat="1" applyFont="1" applyFill="1" applyBorder="1"/>
    <xf numFmtId="9" fontId="4" fillId="16" borderId="2" xfId="0" applyNumberFormat="1" applyFont="1" applyFill="1" applyBorder="1" applyAlignment="1">
      <alignment horizontal="center"/>
    </xf>
    <xf numFmtId="43" fontId="4" fillId="16" borderId="2" xfId="1" applyFont="1" applyFill="1" applyBorder="1" applyAlignment="1">
      <alignment horizontal="center"/>
    </xf>
    <xf numFmtId="164" fontId="0" fillId="0" borderId="0" xfId="0" applyNumberFormat="1" applyFill="1"/>
    <xf numFmtId="43" fontId="0" fillId="12" borderId="0" xfId="1" applyFont="1" applyFill="1"/>
    <xf numFmtId="43" fontId="0" fillId="19" borderId="0" xfId="1" applyFont="1" applyFill="1"/>
    <xf numFmtId="43" fontId="0" fillId="0" borderId="0" xfId="1" applyFont="1" applyFill="1"/>
    <xf numFmtId="0" fontId="25" fillId="0" borderId="0" xfId="0" applyFont="1"/>
    <xf numFmtId="165" fontId="26" fillId="20" borderId="2" xfId="1" applyNumberFormat="1" applyFont="1" applyFill="1" applyBorder="1" applyAlignment="1">
      <alignment horizontal="right"/>
    </xf>
    <xf numFmtId="10" fontId="26" fillId="20" borderId="2" xfId="0" applyNumberFormat="1" applyFont="1" applyFill="1" applyBorder="1"/>
    <xf numFmtId="164" fontId="26" fillId="20" borderId="2" xfId="0" applyNumberFormat="1" applyFont="1" applyFill="1" applyBorder="1"/>
    <xf numFmtId="43" fontId="4" fillId="0" borderId="2" xfId="1" applyFont="1" applyFill="1" applyBorder="1" applyAlignment="1">
      <alignment vertical="top" wrapText="1"/>
    </xf>
    <xf numFmtId="43" fontId="4" fillId="4" borderId="2" xfId="0" applyNumberFormat="1" applyFont="1" applyFill="1" applyBorder="1"/>
    <xf numFmtId="0" fontId="27" fillId="0" borderId="0" xfId="0" applyFont="1"/>
    <xf numFmtId="0" fontId="28" fillId="0" borderId="0" xfId="0" applyFont="1" applyFill="1"/>
    <xf numFmtId="43" fontId="5" fillId="4" borderId="2" xfId="1" applyFont="1" applyFill="1" applyBorder="1"/>
    <xf numFmtId="165" fontId="5" fillId="4" borderId="2" xfId="1" applyNumberFormat="1" applyFont="1" applyFill="1" applyBorder="1"/>
    <xf numFmtId="0" fontId="5" fillId="0" borderId="0" xfId="0" applyFont="1"/>
    <xf numFmtId="43" fontId="29" fillId="3" borderId="2" xfId="1" applyFont="1" applyFill="1" applyBorder="1" applyAlignment="1">
      <alignment horizontal="center" vertical="center" wrapText="1"/>
    </xf>
    <xf numFmtId="165" fontId="21" fillId="4" borderId="6" xfId="1" applyNumberFormat="1" applyFont="1" applyFill="1" applyBorder="1" applyAlignment="1">
      <alignment horizontal="center"/>
    </xf>
    <xf numFmtId="43" fontId="21" fillId="4" borderId="2" xfId="1" applyFont="1" applyFill="1" applyBorder="1"/>
    <xf numFmtId="0" fontId="26" fillId="0" borderId="0" xfId="0" applyFont="1"/>
    <xf numFmtId="43" fontId="21" fillId="4" borderId="6" xfId="1" applyFont="1" applyFill="1" applyBorder="1" applyAlignment="1">
      <alignment horizontal="center"/>
    </xf>
    <xf numFmtId="43" fontId="0" fillId="0" borderId="0" xfId="0" applyNumberFormat="1"/>
    <xf numFmtId="0" fontId="31" fillId="0" borderId="0" xfId="0" applyFont="1"/>
    <xf numFmtId="166" fontId="34" fillId="4" borderId="2" xfId="0" applyNumberFormat="1" applyFont="1" applyFill="1" applyBorder="1" applyAlignment="1">
      <alignment horizontal="center" vertical="center" wrapText="1"/>
    </xf>
    <xf numFmtId="43" fontId="22" fillId="0" borderId="2" xfId="1" applyFont="1" applyFill="1" applyBorder="1"/>
    <xf numFmtId="166" fontId="8" fillId="21" borderId="2" xfId="0" applyNumberFormat="1" applyFont="1" applyFill="1" applyBorder="1" applyProtection="1">
      <protection locked="0"/>
    </xf>
    <xf numFmtId="167" fontId="8" fillId="21" borderId="2" xfId="0" applyNumberFormat="1" applyFont="1" applyFill="1" applyBorder="1" applyProtection="1">
      <protection locked="0"/>
    </xf>
    <xf numFmtId="166" fontId="8" fillId="21" borderId="2" xfId="0" applyNumberFormat="1" applyFont="1" applyFill="1" applyBorder="1" applyProtection="1">
      <protection locked="0"/>
    </xf>
    <xf numFmtId="0" fontId="8" fillId="0" borderId="2" xfId="0" applyFont="1" applyBorder="1" applyAlignment="1" applyProtection="1">
      <alignment horizontal="center"/>
      <protection hidden="1"/>
    </xf>
    <xf numFmtId="167" fontId="8" fillId="21" borderId="2" xfId="0" applyNumberFormat="1" applyFont="1" applyFill="1" applyBorder="1" applyProtection="1">
      <protection locked="0"/>
    </xf>
    <xf numFmtId="43" fontId="25" fillId="0" borderId="2" xfId="1" applyFont="1" applyBorder="1"/>
    <xf numFmtId="43" fontId="25" fillId="0" borderId="2" xfId="1" applyFont="1" applyFill="1" applyBorder="1"/>
    <xf numFmtId="0" fontId="0" fillId="17" borderId="2" xfId="0" applyFill="1" applyBorder="1" applyAlignment="1">
      <alignment horizontal="center"/>
    </xf>
    <xf numFmtId="0" fontId="0" fillId="16" borderId="2" xfId="0" applyFill="1" applyBorder="1" applyAlignment="1">
      <alignment horizontal="right"/>
    </xf>
    <xf numFmtId="165" fontId="0" fillId="16" borderId="2" xfId="1" applyNumberFormat="1" applyFont="1" applyFill="1" applyBorder="1" applyAlignment="1">
      <alignment horizontal="right"/>
    </xf>
    <xf numFmtId="0" fontId="3" fillId="0" borderId="2" xfId="1" applyNumberFormat="1" applyFon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center"/>
    </xf>
    <xf numFmtId="43" fontId="38" fillId="0" borderId="0" xfId="0" applyNumberFormat="1" applyFont="1"/>
    <xf numFmtId="43" fontId="9" fillId="0" borderId="2" xfId="1" applyFont="1" applyBorder="1"/>
    <xf numFmtId="17" fontId="9" fillId="16" borderId="2" xfId="1" applyNumberFormat="1" applyFont="1" applyFill="1" applyBorder="1" applyAlignment="1">
      <alignment horizontal="center"/>
    </xf>
    <xf numFmtId="168" fontId="0" fillId="0" borderId="0" xfId="0" applyNumberFormat="1"/>
    <xf numFmtId="0" fontId="30" fillId="0" borderId="0" xfId="0" applyFont="1"/>
    <xf numFmtId="0" fontId="39" fillId="15" borderId="0" xfId="0" applyFont="1" applyFill="1"/>
    <xf numFmtId="0" fontId="0" fillId="15" borderId="0" xfId="0" applyFill="1"/>
    <xf numFmtId="0" fontId="0" fillId="0" borderId="0" xfId="0"/>
    <xf numFmtId="165" fontId="3" fillId="0" borderId="2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4" fontId="7" fillId="0" borderId="0" xfId="1" applyNumberFormat="1" applyFont="1" applyAlignment="1"/>
    <xf numFmtId="0" fontId="20" fillId="0" borderId="0" xfId="0" applyFont="1" applyAlignment="1">
      <alignment horizontal="center"/>
    </xf>
    <xf numFmtId="4" fontId="20" fillId="0" borderId="0" xfId="1" applyNumberFormat="1" applyFont="1" applyAlignment="1"/>
    <xf numFmtId="0" fontId="11" fillId="12" borderId="2" xfId="0" applyFont="1" applyFill="1" applyBorder="1" applyAlignment="1">
      <alignment horizontal="center" vertical="center" textRotation="90" wrapText="1"/>
    </xf>
    <xf numFmtId="0" fontId="11" fillId="4" borderId="2" xfId="0" applyFont="1" applyFill="1" applyBorder="1" applyAlignment="1">
      <alignment horizontal="center" vertical="center" textRotation="90" wrapText="1"/>
    </xf>
    <xf numFmtId="0" fontId="20" fillId="19" borderId="2" xfId="0" applyFont="1" applyFill="1" applyBorder="1" applyAlignment="1">
      <alignment vertical="center"/>
    </xf>
    <xf numFmtId="4" fontId="7" fillId="19" borderId="2" xfId="1" applyNumberFormat="1" applyFont="1" applyFill="1" applyBorder="1" applyAlignment="1">
      <alignment vertical="center" wrapText="1"/>
    </xf>
    <xf numFmtId="166" fontId="8" fillId="0" borderId="2" xfId="0" applyNumberFormat="1" applyFont="1" applyBorder="1" applyProtection="1">
      <protection locked="0"/>
    </xf>
    <xf numFmtId="0" fontId="7" fillId="0" borderId="2" xfId="0" applyFont="1" applyBorder="1" applyAlignment="1">
      <alignment horizontal="center"/>
    </xf>
    <xf numFmtId="4" fontId="7" fillId="0" borderId="2" xfId="1" applyNumberFormat="1" applyFont="1" applyBorder="1" applyAlignment="1"/>
    <xf numFmtId="166" fontId="12" fillId="4" borderId="2" xfId="0" applyNumberFormat="1" applyFont="1" applyFill="1" applyBorder="1" applyProtection="1">
      <protection locked="0"/>
    </xf>
    <xf numFmtId="4" fontId="7" fillId="4" borderId="2" xfId="1" applyNumberFormat="1" applyFont="1" applyFill="1" applyBorder="1" applyAlignment="1"/>
    <xf numFmtId="166" fontId="7" fillId="4" borderId="2" xfId="0" applyNumberFormat="1" applyFont="1" applyFill="1" applyBorder="1" applyProtection="1">
      <protection locked="0"/>
    </xf>
    <xf numFmtId="0" fontId="7" fillId="4" borderId="2" xfId="0" applyFont="1" applyFill="1" applyBorder="1" applyAlignment="1">
      <alignment horizontal="center"/>
    </xf>
    <xf numFmtId="166" fontId="7" fillId="0" borderId="2" xfId="0" applyNumberFormat="1" applyFont="1" applyBorder="1" applyProtection="1">
      <protection locked="0"/>
    </xf>
    <xf numFmtId="0" fontId="6" fillId="4" borderId="2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>
      <alignment horizontal="center"/>
    </xf>
    <xf numFmtId="43" fontId="7" fillId="4" borderId="2" xfId="1" applyFont="1" applyFill="1" applyBorder="1"/>
    <xf numFmtId="166" fontId="7" fillId="12" borderId="2" xfId="0" applyNumberFormat="1" applyFont="1" applyFill="1" applyBorder="1" applyAlignment="1">
      <alignment horizontal="center" vertical="center" wrapText="1"/>
    </xf>
    <xf numFmtId="166" fontId="11" fillId="12" borderId="2" xfId="0" applyNumberFormat="1" applyFont="1" applyFill="1" applyBorder="1" applyAlignment="1">
      <alignment horizontal="center" vertical="center" wrapText="1"/>
    </xf>
    <xf numFmtId="166" fontId="7" fillId="0" borderId="2" xfId="1" applyNumberFormat="1" applyFont="1" applyBorder="1" applyProtection="1">
      <protection hidden="1"/>
    </xf>
    <xf numFmtId="166" fontId="7" fillId="5" borderId="2" xfId="0" applyNumberFormat="1" applyFont="1" applyFill="1" applyBorder="1" applyProtection="1">
      <protection hidden="1"/>
    </xf>
    <xf numFmtId="166" fontId="7" fillId="5" borderId="2" xfId="0" applyNumberFormat="1" applyFont="1" applyFill="1" applyBorder="1"/>
    <xf numFmtId="166" fontId="7" fillId="11" borderId="2" xfId="0" applyNumberFormat="1" applyFont="1" applyFill="1" applyBorder="1" applyAlignment="1">
      <alignment horizontal="center" vertical="top"/>
    </xf>
    <xf numFmtId="166" fontId="7" fillId="0" borderId="2" xfId="0" applyNumberFormat="1" applyFont="1" applyBorder="1"/>
    <xf numFmtId="166" fontId="7" fillId="0" borderId="2" xfId="2" applyNumberFormat="1" applyFont="1" applyBorder="1"/>
    <xf numFmtId="166" fontId="7" fillId="13" borderId="2" xfId="0" applyNumberFormat="1" applyFont="1" applyFill="1" applyBorder="1"/>
    <xf numFmtId="166" fontId="7" fillId="13" borderId="2" xfId="2" applyNumberFormat="1" applyFont="1" applyFill="1" applyBorder="1"/>
    <xf numFmtId="166" fontId="7" fillId="0" borderId="2" xfId="0" applyNumberFormat="1" applyFont="1" applyBorder="1" applyAlignment="1">
      <alignment horizontal="right"/>
    </xf>
    <xf numFmtId="166" fontId="7" fillId="4" borderId="6" xfId="0" applyNumberFormat="1" applyFont="1" applyFill="1" applyBorder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166" fontId="7" fillId="4" borderId="2" xfId="1" applyNumberFormat="1" applyFont="1" applyFill="1" applyBorder="1"/>
    <xf numFmtId="43" fontId="9" fillId="16" borderId="5" xfId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3" fontId="0" fillId="0" borderId="2" xfId="1" applyFont="1" applyBorder="1" applyAlignment="1">
      <alignment horizontal="right"/>
    </xf>
    <xf numFmtId="0" fontId="0" fillId="0" borderId="2" xfId="0" applyBorder="1" applyAlignment="1">
      <alignment horizontal="right"/>
    </xf>
    <xf numFmtId="43" fontId="0" fillId="16" borderId="2" xfId="1" applyFont="1" applyFill="1" applyBorder="1" applyAlignment="1">
      <alignment horizontal="right"/>
    </xf>
    <xf numFmtId="0" fontId="8" fillId="16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43" fontId="8" fillId="4" borderId="2" xfId="1" applyFont="1" applyFill="1" applyBorder="1"/>
    <xf numFmtId="0" fontId="40" fillId="12" borderId="2" xfId="0" applyFont="1" applyFill="1" applyBorder="1" applyAlignment="1">
      <alignment horizontal="left"/>
    </xf>
    <xf numFmtId="43" fontId="8" fillId="12" borderId="2" xfId="0" applyNumberFormat="1" applyFont="1" applyFill="1" applyBorder="1"/>
    <xf numFmtId="9" fontId="8" fillId="12" borderId="2" xfId="0" applyNumberFormat="1" applyFont="1" applyFill="1" applyBorder="1" applyAlignment="1">
      <alignment horizontal="left"/>
    </xf>
    <xf numFmtId="9" fontId="8" fillId="12" borderId="2" xfId="0" applyNumberFormat="1" applyFont="1" applyFill="1" applyBorder="1"/>
    <xf numFmtId="43" fontId="8" fillId="4" borderId="2" xfId="0" applyNumberFormat="1" applyFont="1" applyFill="1" applyBorder="1"/>
    <xf numFmtId="0" fontId="8" fillId="19" borderId="2" xfId="0" applyFont="1" applyFill="1" applyBorder="1"/>
    <xf numFmtId="43" fontId="8" fillId="19" borderId="2" xfId="1" applyFont="1" applyFill="1" applyBorder="1"/>
    <xf numFmtId="0" fontId="8" fillId="19" borderId="2" xfId="0" applyFont="1" applyFill="1" applyBorder="1" applyAlignment="1">
      <alignment horizontal="left"/>
    </xf>
    <xf numFmtId="43" fontId="8" fillId="19" borderId="2" xfId="0" applyNumberFormat="1" applyFont="1" applyFill="1" applyBorder="1"/>
    <xf numFmtId="43" fontId="21" fillId="4" borderId="6" xfId="1" applyFont="1" applyFill="1" applyBorder="1" applyAlignment="1">
      <alignment horizontal="center"/>
    </xf>
    <xf numFmtId="0" fontId="6" fillId="0" borderId="5" xfId="0" applyFont="1" applyBorder="1" applyProtection="1">
      <protection hidden="1"/>
    </xf>
    <xf numFmtId="0" fontId="7" fillId="7" borderId="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3" fontId="9" fillId="0" borderId="0" xfId="1" applyFont="1"/>
    <xf numFmtId="0" fontId="8" fillId="4" borderId="2" xfId="0" applyFont="1" applyFill="1" applyBorder="1"/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Protection="1">
      <protection hidden="1"/>
    </xf>
    <xf numFmtId="0" fontId="7" fillId="5" borderId="5" xfId="0" applyFont="1" applyFill="1" applyBorder="1" applyProtection="1"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7" fillId="4" borderId="2" xfId="0" applyFont="1" applyFill="1" applyBorder="1" applyProtection="1">
      <protection hidden="1"/>
    </xf>
    <xf numFmtId="0" fontId="7" fillId="4" borderId="5" xfId="0" applyFont="1" applyFill="1" applyBorder="1" applyProtection="1">
      <protection hidden="1"/>
    </xf>
    <xf numFmtId="43" fontId="8" fillId="16" borderId="2" xfId="1" applyFont="1" applyFill="1" applyBorder="1" applyAlignment="1">
      <alignment horizontal="center" vertical="top" wrapText="1"/>
    </xf>
    <xf numFmtId="43" fontId="8" fillId="12" borderId="2" xfId="1" applyFont="1" applyFill="1" applyBorder="1" applyAlignment="1">
      <alignment horizontal="center" vertical="top" wrapText="1"/>
    </xf>
    <xf numFmtId="43" fontId="8" fillId="19" borderId="2" xfId="1" applyFont="1" applyFill="1" applyBorder="1" applyAlignment="1">
      <alignment horizontal="center" vertical="top" wrapText="1"/>
    </xf>
    <xf numFmtId="0" fontId="8" fillId="12" borderId="2" xfId="0" applyFont="1" applyFill="1" applyBorder="1" applyAlignment="1">
      <alignment horizontal="center" vertical="top" wrapText="1"/>
    </xf>
    <xf numFmtId="0" fontId="7" fillId="4" borderId="2" xfId="0" applyFont="1" applyFill="1" applyBorder="1"/>
    <xf numFmtId="0" fontId="7" fillId="4" borderId="5" xfId="0" applyFont="1" applyFill="1" applyBorder="1"/>
    <xf numFmtId="0" fontId="23" fillId="2" borderId="1" xfId="1" applyNumberFormat="1" applyFont="1" applyFill="1" applyBorder="1" applyAlignment="1">
      <alignment horizontal="center" vertical="top" wrapText="1"/>
    </xf>
    <xf numFmtId="165" fontId="25" fillId="0" borderId="2" xfId="1" applyNumberFormat="1" applyFont="1" applyFill="1" applyBorder="1" applyAlignment="1">
      <alignment vertical="top" wrapText="1"/>
    </xf>
    <xf numFmtId="43" fontId="25" fillId="0" borderId="2" xfId="1" applyFont="1" applyFill="1" applyBorder="1" applyAlignment="1">
      <alignment vertical="top" wrapText="1"/>
    </xf>
    <xf numFmtId="165" fontId="25" fillId="0" borderId="2" xfId="1" applyNumberFormat="1" applyFont="1" applyFill="1" applyBorder="1"/>
    <xf numFmtId="43" fontId="22" fillId="0" borderId="2" xfId="0" applyNumberFormat="1" applyFont="1" applyBorder="1"/>
    <xf numFmtId="43" fontId="21" fillId="4" borderId="2" xfId="0" applyNumberFormat="1" applyFont="1" applyFill="1" applyBorder="1"/>
    <xf numFmtId="43" fontId="4" fillId="15" borderId="1" xfId="1" applyFont="1" applyFill="1" applyBorder="1" applyAlignment="1">
      <alignment horizontal="center" vertical="top" wrapText="1"/>
    </xf>
    <xf numFmtId="43" fontId="4" fillId="15" borderId="3" xfId="1" applyFont="1" applyFill="1" applyBorder="1" applyAlignment="1">
      <alignment horizontal="center" vertical="top" wrapText="1"/>
    </xf>
    <xf numFmtId="43" fontId="4" fillId="15" borderId="4" xfId="1" applyFont="1" applyFill="1" applyBorder="1" applyAlignment="1">
      <alignment horizontal="center" vertical="top" wrapText="1"/>
    </xf>
    <xf numFmtId="165" fontId="0" fillId="2" borderId="1" xfId="1" applyNumberFormat="1" applyFont="1" applyFill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165" fontId="3" fillId="2" borderId="4" xfId="1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horizontal="center" vertical="top"/>
    </xf>
    <xf numFmtId="43" fontId="3" fillId="2" borderId="4" xfId="1" applyFont="1" applyFill="1" applyBorder="1" applyAlignment="1">
      <alignment horizontal="center" vertical="top"/>
    </xf>
    <xf numFmtId="43" fontId="4" fillId="4" borderId="5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4" borderId="6" xfId="1" applyFont="1" applyFill="1" applyBorder="1" applyAlignment="1">
      <alignment horizontal="center" vertical="center" wrapText="1"/>
    </xf>
    <xf numFmtId="43" fontId="4" fillId="12" borderId="5" xfId="1" applyFont="1" applyFill="1" applyBorder="1" applyAlignment="1">
      <alignment horizontal="center" vertical="center" wrapText="1"/>
    </xf>
    <xf numFmtId="43" fontId="4" fillId="12" borderId="7" xfId="1" applyFont="1" applyFill="1" applyBorder="1" applyAlignment="1">
      <alignment horizontal="center" vertical="center" wrapText="1"/>
    </xf>
    <xf numFmtId="43" fontId="4" fillId="12" borderId="6" xfId="1" applyFont="1" applyFill="1" applyBorder="1" applyAlignment="1">
      <alignment horizontal="center" vertical="center" wrapText="1"/>
    </xf>
    <xf numFmtId="43" fontId="0" fillId="12" borderId="5" xfId="1" applyFont="1" applyFill="1" applyBorder="1" applyAlignment="1">
      <alignment horizontal="center" vertical="center" wrapText="1"/>
    </xf>
    <xf numFmtId="43" fontId="3" fillId="12" borderId="7" xfId="1" applyFont="1" applyFill="1" applyBorder="1" applyAlignment="1">
      <alignment horizontal="center" vertical="center" wrapText="1"/>
    </xf>
    <xf numFmtId="43" fontId="3" fillId="12" borderId="6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top" wrapText="1"/>
    </xf>
    <xf numFmtId="43" fontId="17" fillId="16" borderId="8" xfId="1" applyFont="1" applyFill="1" applyBorder="1" applyAlignment="1">
      <alignment horizontal="center" vertical="center" wrapText="1"/>
    </xf>
    <xf numFmtId="43" fontId="17" fillId="16" borderId="10" xfId="1" applyFont="1" applyFill="1" applyBorder="1" applyAlignment="1">
      <alignment horizontal="center" vertical="center" wrapText="1"/>
    </xf>
    <xf numFmtId="43" fontId="17" fillId="16" borderId="9" xfId="1" applyFont="1" applyFill="1" applyBorder="1" applyAlignment="1">
      <alignment horizontal="center" vertical="center" wrapText="1"/>
    </xf>
    <xf numFmtId="43" fontId="0" fillId="16" borderId="5" xfId="1" applyFont="1" applyFill="1" applyBorder="1" applyAlignment="1">
      <alignment horizontal="center" vertical="center" wrapText="1"/>
    </xf>
    <xf numFmtId="43" fontId="3" fillId="16" borderId="7" xfId="1" applyFont="1" applyFill="1" applyBorder="1" applyAlignment="1">
      <alignment horizontal="center" vertical="center" wrapText="1"/>
    </xf>
    <xf numFmtId="43" fontId="3" fillId="16" borderId="6" xfId="1" applyFont="1" applyFill="1" applyBorder="1" applyAlignment="1">
      <alignment horizontal="center" vertical="center" wrapText="1"/>
    </xf>
    <xf numFmtId="43" fontId="3" fillId="14" borderId="5" xfId="1" applyFont="1" applyFill="1" applyBorder="1" applyAlignment="1">
      <alignment horizontal="center" vertical="center" wrapText="1"/>
    </xf>
    <xf numFmtId="43" fontId="3" fillId="14" borderId="7" xfId="1" applyFont="1" applyFill="1" applyBorder="1" applyAlignment="1">
      <alignment horizontal="center" vertical="center" wrapText="1"/>
    </xf>
    <xf numFmtId="43" fontId="3" fillId="14" borderId="6" xfId="1" applyFont="1" applyFill="1" applyBorder="1" applyAlignment="1">
      <alignment horizontal="center" vertical="center" wrapText="1"/>
    </xf>
    <xf numFmtId="43" fontId="4" fillId="14" borderId="5" xfId="1" applyFont="1" applyFill="1" applyBorder="1" applyAlignment="1">
      <alignment horizontal="center" vertical="center" wrapText="1"/>
    </xf>
    <xf numFmtId="43" fontId="4" fillId="14" borderId="7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14" borderId="6" xfId="1" applyFont="1" applyFill="1" applyBorder="1" applyAlignment="1">
      <alignment horizontal="center" vertical="center" wrapText="1"/>
    </xf>
    <xf numFmtId="43" fontId="3" fillId="12" borderId="5" xfId="1" applyFont="1" applyFill="1" applyBorder="1" applyAlignment="1">
      <alignment horizontal="center" vertical="center" wrapText="1"/>
    </xf>
    <xf numFmtId="43" fontId="0" fillId="3" borderId="5" xfId="1" applyFont="1" applyFill="1" applyBorder="1" applyAlignment="1">
      <alignment horizontal="center" vertical="center" wrapText="1"/>
    </xf>
    <xf numFmtId="43" fontId="3" fillId="3" borderId="7" xfId="1" applyFont="1" applyFill="1" applyBorder="1" applyAlignment="1">
      <alignment horizontal="center" vertical="center" wrapText="1"/>
    </xf>
    <xf numFmtId="43" fontId="3" fillId="3" borderId="6" xfId="1" applyFont="1" applyFill="1" applyBorder="1" applyAlignment="1">
      <alignment horizontal="center" vertical="center" wrapText="1"/>
    </xf>
    <xf numFmtId="165" fontId="4" fillId="16" borderId="1" xfId="1" applyNumberFormat="1" applyFont="1" applyFill="1" applyBorder="1" applyAlignment="1">
      <alignment horizontal="center" vertical="center" wrapText="1"/>
    </xf>
    <xf numFmtId="165" fontId="4" fillId="16" borderId="3" xfId="1" applyNumberFormat="1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top" wrapText="1"/>
    </xf>
    <xf numFmtId="43" fontId="23" fillId="12" borderId="1" xfId="1" applyFont="1" applyFill="1" applyBorder="1" applyAlignment="1">
      <alignment horizontal="center" vertical="center" wrapText="1"/>
    </xf>
    <xf numFmtId="43" fontId="23" fillId="12" borderId="4" xfId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0" fontId="23" fillId="2" borderId="7" xfId="1" applyNumberFormat="1" applyFont="1" applyFill="1" applyBorder="1" applyAlignment="1">
      <alignment horizontal="center" vertical="center" wrapText="1"/>
    </xf>
    <xf numFmtId="0" fontId="23" fillId="2" borderId="6" xfId="1" applyNumberFormat="1" applyFont="1" applyFill="1" applyBorder="1" applyAlignment="1">
      <alignment horizontal="center" vertical="center" wrapText="1"/>
    </xf>
    <xf numFmtId="43" fontId="21" fillId="2" borderId="1" xfId="1" applyFont="1" applyFill="1" applyBorder="1" applyAlignment="1">
      <alignment horizontal="center" vertical="center"/>
    </xf>
    <xf numFmtId="43" fontId="21" fillId="2" borderId="3" xfId="1" applyFont="1" applyFill="1" applyBorder="1" applyAlignment="1">
      <alignment horizontal="center" vertical="center"/>
    </xf>
    <xf numFmtId="0" fontId="21" fillId="14" borderId="2" xfId="0" applyFont="1" applyFill="1" applyBorder="1" applyAlignment="1">
      <alignment horizontal="center" vertical="center"/>
    </xf>
    <xf numFmtId="43" fontId="21" fillId="4" borderId="5" xfId="1" applyFont="1" applyFill="1" applyBorder="1" applyAlignment="1">
      <alignment horizontal="center"/>
    </xf>
    <xf numFmtId="43" fontId="21" fillId="4" borderId="6" xfId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19" borderId="2" xfId="0" applyFont="1" applyFill="1" applyBorder="1" applyAlignment="1">
      <alignment horizontal="center"/>
    </xf>
    <xf numFmtId="166" fontId="7" fillId="6" borderId="5" xfId="0" applyNumberFormat="1" applyFont="1" applyFill="1" applyBorder="1" applyAlignment="1">
      <alignment horizontal="center"/>
    </xf>
    <xf numFmtId="166" fontId="7" fillId="6" borderId="7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/>
    </xf>
    <xf numFmtId="0" fontId="0" fillId="16" borderId="2" xfId="0" applyFill="1" applyBorder="1" applyAlignment="1">
      <alignment horizontal="center" vertical="top"/>
    </xf>
    <xf numFmtId="0" fontId="20" fillId="19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43" fontId="11" fillId="11" borderId="1" xfId="1" applyFont="1" applyFill="1" applyBorder="1" applyAlignment="1">
      <alignment horizontal="center" vertical="center" wrapText="1"/>
    </xf>
    <xf numFmtId="43" fontId="11" fillId="11" borderId="3" xfId="1" applyFont="1" applyFill="1" applyBorder="1" applyAlignment="1">
      <alignment horizontal="center" vertical="center" wrapText="1"/>
    </xf>
    <xf numFmtId="43" fontId="11" fillId="11" borderId="4" xfId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/>
    </xf>
  </cellXfs>
  <cellStyles count="15">
    <cellStyle name="Comma" xfId="1" builtinId="3"/>
    <cellStyle name="Comma 2" xfId="4" xr:uid="{AE2B5266-26A6-4DFC-9241-9E6A0A491944}"/>
    <cellStyle name="Comma 2 2" xfId="7" xr:uid="{1E6EF183-C6AA-4469-BF6A-574134AA4D03}"/>
    <cellStyle name="Comma 2 3" xfId="12" xr:uid="{7D466364-F40A-430F-B400-4FAB1D738F6C}"/>
    <cellStyle name="Comma 3" xfId="3" xr:uid="{9E7DD539-9432-485F-83E9-CFE89C07F603}"/>
    <cellStyle name="Comma 4" xfId="13" xr:uid="{D95E764D-5F43-4553-A3DF-15113C43122F}"/>
    <cellStyle name="Normal" xfId="0" builtinId="0"/>
    <cellStyle name="Normal 2 4" xfId="14" xr:uid="{1EBD55D3-54B5-4BF3-87C0-AA3D9C49D4FD}"/>
    <cellStyle name="Normal 3" xfId="5" xr:uid="{6487D824-55BC-4F40-9BCD-F2859E08D384}"/>
    <cellStyle name="Normal 3 2" xfId="6" xr:uid="{30852D2A-6667-4FFC-855B-BA4C2E9A33EF}"/>
    <cellStyle name="Percent" xfId="2" builtinId="5"/>
    <cellStyle name="เครื่องหมายจุลภาค 2" xfId="8" xr:uid="{6748CA41-1CF5-4485-9A09-DCB0633BB715}"/>
    <cellStyle name="เครื่องหมายจุลภาค 3" xfId="9" xr:uid="{F33738EC-F5F4-4568-8859-F671FAA259EA}"/>
    <cellStyle name="เครื่องหมายจุลภาค 4" xfId="10" xr:uid="{18AA2BCD-D9EB-4D45-B828-DE9A15506BCF}"/>
    <cellStyle name="ปกติ_Sheet7" xfId="11" xr:uid="{8E5014E7-B669-42B3-B79D-E4B1601CD943}"/>
  </cellStyles>
  <dxfs count="0"/>
  <tableStyles count="0" defaultTableStyle="TableStyleMedium2" defaultPivotStyle="PivotStyleLight16"/>
  <colors>
    <mruColors>
      <color rgb="FFFFFFCC"/>
      <color rgb="FF00FFFF"/>
      <color rgb="FF0000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10.png"/><Relationship Id="rId2" Type="http://schemas.openxmlformats.org/officeDocument/2006/relationships/image" Target="../media/image5.emf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98778</xdr:colOff>
      <xdr:row>1</xdr:row>
      <xdr:rowOff>105834</xdr:rowOff>
    </xdr:from>
    <xdr:to>
      <xdr:col>6</xdr:col>
      <xdr:colOff>225777</xdr:colOff>
      <xdr:row>10</xdr:row>
      <xdr:rowOff>293585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3AD117-2EBF-41C9-9A94-69D3A7383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556" y="338667"/>
          <a:ext cx="3160888" cy="2798307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606777</xdr:colOff>
      <xdr:row>15</xdr:row>
      <xdr:rowOff>0</xdr:rowOff>
    </xdr:from>
    <xdr:to>
      <xdr:col>7</xdr:col>
      <xdr:colOff>3774722</xdr:colOff>
      <xdr:row>38</xdr:row>
      <xdr:rowOff>67027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2F35BE4A-1386-4CE9-9B61-A47B1210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06777" y="3929944"/>
          <a:ext cx="7415389" cy="428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35</xdr:row>
      <xdr:rowOff>12700</xdr:rowOff>
    </xdr:from>
    <xdr:to>
      <xdr:col>10</xdr:col>
      <xdr:colOff>1168400</xdr:colOff>
      <xdr:row>59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35A93D-A26F-44F1-B550-F81F80C20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634" t="25806" r="22039" b="29621"/>
        <a:stretch/>
      </xdr:blipFill>
      <xdr:spPr>
        <a:xfrm>
          <a:off x="184150" y="6457950"/>
          <a:ext cx="10248900" cy="458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2</xdr:row>
      <xdr:rowOff>38100</xdr:rowOff>
    </xdr:from>
    <xdr:to>
      <xdr:col>10</xdr:col>
      <xdr:colOff>2209800</xdr:colOff>
      <xdr:row>3</xdr:row>
      <xdr:rowOff>110058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06DEFC-0402-4013-B76E-32EA1F2D2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3400" y="406400"/>
          <a:ext cx="2057400" cy="2561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4</xdr:row>
      <xdr:rowOff>38100</xdr:rowOff>
    </xdr:from>
    <xdr:to>
      <xdr:col>10</xdr:col>
      <xdr:colOff>2178050</xdr:colOff>
      <xdr:row>5</xdr:row>
      <xdr:rowOff>140507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10234A-EA01-418C-A669-795AAF018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98000" y="774700"/>
          <a:ext cx="2044700" cy="286557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2</xdr:row>
      <xdr:rowOff>38100</xdr:rowOff>
    </xdr:from>
    <xdr:to>
      <xdr:col>10</xdr:col>
      <xdr:colOff>2209800</xdr:colOff>
      <xdr:row>3</xdr:row>
      <xdr:rowOff>110058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D37E33-57D0-4F4C-B52F-E18E248F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7050" y="406400"/>
          <a:ext cx="2057400" cy="2561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4</xdr:row>
      <xdr:rowOff>38100</xdr:rowOff>
    </xdr:from>
    <xdr:to>
      <xdr:col>10</xdr:col>
      <xdr:colOff>2178050</xdr:colOff>
      <xdr:row>5</xdr:row>
      <xdr:rowOff>140507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D1CA29-9573-439D-AB7E-D9EDD880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98000" y="774700"/>
          <a:ext cx="2044700" cy="286557"/>
        </a:xfrm>
        <a:prstGeom prst="rect">
          <a:avLst/>
        </a:prstGeom>
      </xdr:spPr>
    </xdr:pic>
    <xdr:clientData/>
  </xdr:twoCellAnchor>
  <xdr:twoCellAnchor editAs="oneCell">
    <xdr:from>
      <xdr:col>0</xdr:col>
      <xdr:colOff>359127</xdr:colOff>
      <xdr:row>14</xdr:row>
      <xdr:rowOff>114300</xdr:rowOff>
    </xdr:from>
    <xdr:to>
      <xdr:col>5</xdr:col>
      <xdr:colOff>527809</xdr:colOff>
      <xdr:row>29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BF6499-E8C5-49EF-A4F7-D29FFDE81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9127" y="2692400"/>
          <a:ext cx="6188482" cy="2800350"/>
        </a:xfrm>
        <a:prstGeom prst="rect">
          <a:avLst/>
        </a:prstGeom>
      </xdr:spPr>
    </xdr:pic>
    <xdr:clientData/>
  </xdr:twoCellAnchor>
  <xdr:twoCellAnchor editAs="oneCell">
    <xdr:from>
      <xdr:col>0</xdr:col>
      <xdr:colOff>306209</xdr:colOff>
      <xdr:row>32</xdr:row>
      <xdr:rowOff>158750</xdr:rowOff>
    </xdr:from>
    <xdr:to>
      <xdr:col>6</xdr:col>
      <xdr:colOff>86612</xdr:colOff>
      <xdr:row>52</xdr:row>
      <xdr:rowOff>81264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70FA0E-20DA-4D47-975A-20D6F6EDC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209" y="6051550"/>
          <a:ext cx="6409803" cy="3605514"/>
        </a:xfrm>
        <a:prstGeom prst="rect">
          <a:avLst/>
        </a:prstGeom>
      </xdr:spPr>
    </xdr:pic>
    <xdr:clientData/>
  </xdr:twoCellAnchor>
  <xdr:twoCellAnchor editAs="oneCell">
    <xdr:from>
      <xdr:col>0</xdr:col>
      <xdr:colOff>595842</xdr:colOff>
      <xdr:row>59</xdr:row>
      <xdr:rowOff>158750</xdr:rowOff>
    </xdr:from>
    <xdr:to>
      <xdr:col>9</xdr:col>
      <xdr:colOff>555562</xdr:colOff>
      <xdr:row>76</xdr:row>
      <xdr:rowOff>68707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084DC05-9FA1-42BB-9102-36663742F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5842" y="11023600"/>
          <a:ext cx="8614770" cy="3040507"/>
        </a:xfrm>
        <a:prstGeom prst="rect">
          <a:avLst/>
        </a:prstGeom>
      </xdr:spPr>
    </xdr:pic>
    <xdr:clientData/>
  </xdr:twoCellAnchor>
  <xdr:twoCellAnchor editAs="oneCell">
    <xdr:from>
      <xdr:col>1</xdr:col>
      <xdr:colOff>210606</xdr:colOff>
      <xdr:row>76</xdr:row>
      <xdr:rowOff>177800</xdr:rowOff>
    </xdr:from>
    <xdr:to>
      <xdr:col>9</xdr:col>
      <xdr:colOff>492059</xdr:colOff>
      <xdr:row>92</xdr:row>
      <xdr:rowOff>170307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E83AB54-E73D-46F4-9330-CB4BB84AC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0206" y="14173200"/>
          <a:ext cx="8326903" cy="2938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2047-F304-49DE-A98B-19F239D8E11A}">
  <sheetPr>
    <tabColor rgb="FFFFC000"/>
  </sheetPr>
  <dimension ref="A1:J14"/>
  <sheetViews>
    <sheetView zoomScale="90" zoomScaleNormal="90" workbookViewId="0">
      <selection activeCell="H3" sqref="H3:I11"/>
    </sheetView>
  </sheetViews>
  <sheetFormatPr defaultRowHeight="14.5"/>
  <cols>
    <col min="3" max="7" width="8.7265625" style="159"/>
    <col min="8" max="8" width="54.7265625" customWidth="1"/>
    <col min="9" max="9" width="24.6328125" customWidth="1"/>
    <col min="10" max="10" width="32.08984375" style="103" customWidth="1"/>
  </cols>
  <sheetData>
    <row r="1" spans="1:9" ht="18.5">
      <c r="A1" s="157" t="s">
        <v>298</v>
      </c>
    </row>
    <row r="3" spans="1:9" ht="24">
      <c r="H3" s="93"/>
      <c r="I3" s="199" t="s">
        <v>305</v>
      </c>
    </row>
    <row r="4" spans="1:9" ht="24">
      <c r="H4" s="200" t="s">
        <v>306</v>
      </c>
      <c r="I4" s="201">
        <v>283621415</v>
      </c>
    </row>
    <row r="5" spans="1:9" ht="24">
      <c r="H5" s="202" t="s">
        <v>307</v>
      </c>
      <c r="I5" s="203">
        <v>34034569.799999997</v>
      </c>
    </row>
    <row r="6" spans="1:9" ht="24">
      <c r="H6" s="204" t="s">
        <v>308</v>
      </c>
      <c r="I6" s="203">
        <v>5672428.2999999998</v>
      </c>
    </row>
    <row r="7" spans="1:9" ht="24">
      <c r="H7" s="205" t="s">
        <v>309</v>
      </c>
      <c r="I7" s="203">
        <v>28362141.499999996</v>
      </c>
    </row>
    <row r="8" spans="1:9" ht="24">
      <c r="H8" s="200" t="s">
        <v>310</v>
      </c>
      <c r="I8" s="206">
        <v>249586845.19999999</v>
      </c>
    </row>
    <row r="9" spans="1:9" ht="24">
      <c r="H9" s="207" t="s">
        <v>312</v>
      </c>
      <c r="I9" s="208"/>
    </row>
    <row r="10" spans="1:9" ht="24">
      <c r="H10" s="207" t="s">
        <v>313</v>
      </c>
      <c r="I10" s="208">
        <v>15372570.75</v>
      </c>
    </row>
    <row r="11" spans="1:9" ht="24">
      <c r="H11" s="209" t="s">
        <v>314</v>
      </c>
      <c r="I11" s="210">
        <v>234214274.44999999</v>
      </c>
    </row>
    <row r="14" spans="1:9" ht="18.5">
      <c r="A14" s="157" t="s">
        <v>299</v>
      </c>
      <c r="B14" s="158"/>
      <c r="C14" s="158"/>
      <c r="D14" s="158"/>
      <c r="E14" s="158"/>
      <c r="F14" s="158"/>
      <c r="G14" s="158"/>
    </row>
  </sheetData>
  <phoneticPr fontId="10" type="noConversion"/>
  <printOptions horizontalCentered="1"/>
  <pageMargins left="0.11811023622047245" right="0.11811023622047245" top="0.55118110236220474" bottom="0.55118110236220474" header="0.31496062992125984" footer="0.31496062992125984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0FEC-61D6-4FBC-AF7F-D737A1D5FAA9}">
  <sheetPr>
    <tabColor rgb="FFFFC000"/>
  </sheetPr>
  <dimension ref="A1:S116"/>
  <sheetViews>
    <sheetView zoomScale="80" zoomScaleNormal="80" workbookViewId="0">
      <pane xSplit="3" ySplit="5" topLeftCell="D111" activePane="bottomRight" state="frozen"/>
      <selection pane="topRight" activeCell="D1" sqref="D1"/>
      <selection pane="bottomLeft" activeCell="A6" sqref="A6"/>
      <selection pane="bottomRight" activeCell="G103" sqref="G103:I116"/>
    </sheetView>
  </sheetViews>
  <sheetFormatPr defaultColWidth="9" defaultRowHeight="24"/>
  <cols>
    <col min="1" max="1" width="4.26953125" style="59" customWidth="1"/>
    <col min="2" max="2" width="16.7265625" style="59" bestFit="1" customWidth="1"/>
    <col min="3" max="3" width="18.26953125" style="59" customWidth="1"/>
    <col min="4" max="4" width="7.54296875" style="13" bestFit="1" customWidth="1"/>
    <col min="5" max="6" width="6.453125" style="13" bestFit="1" customWidth="1"/>
    <col min="7" max="7" width="18.08984375" style="13" bestFit="1" customWidth="1"/>
    <col min="8" max="8" width="16.453125" style="13" bestFit="1" customWidth="1"/>
    <col min="9" max="9" width="8.54296875" style="12" customWidth="1"/>
    <col min="10" max="12" width="8.26953125" style="13" customWidth="1"/>
    <col min="13" max="14" width="20" style="13" customWidth="1"/>
    <col min="15" max="15" width="8.7265625" style="59" customWidth="1"/>
    <col min="16" max="16" width="12.81640625" style="59" customWidth="1"/>
    <col min="17" max="17" width="13.36328125" style="162" customWidth="1"/>
    <col min="18" max="18" width="22.36328125" style="59" customWidth="1"/>
    <col min="19" max="19" width="9" style="34"/>
    <col min="20" max="221" width="9" style="59"/>
    <col min="222" max="222" width="4.26953125" style="59" customWidth="1"/>
    <col min="223" max="223" width="4.90625" style="59" customWidth="1"/>
    <col min="224" max="224" width="13.7265625" style="59" customWidth="1"/>
    <col min="225" max="225" width="8.36328125" style="59" customWidth="1"/>
    <col min="226" max="226" width="25.90625" style="59" customWidth="1"/>
    <col min="227" max="227" width="8.90625" style="59" customWidth="1"/>
    <col min="228" max="228" width="22.26953125" style="59" customWidth="1"/>
    <col min="229" max="231" width="8.26953125" style="59" customWidth="1"/>
    <col min="232" max="233" width="20" style="59" customWidth="1"/>
    <col min="234" max="237" width="7" style="59" customWidth="1"/>
    <col min="238" max="238" width="8.7265625" style="59" customWidth="1"/>
    <col min="239" max="240" width="13.26953125" style="59" customWidth="1"/>
    <col min="241" max="241" width="9" style="59"/>
    <col min="242" max="242" width="10.26953125" style="59" customWidth="1"/>
    <col min="243" max="243" width="10.6328125" style="59" customWidth="1"/>
    <col min="244" max="244" width="9" style="59"/>
    <col min="245" max="245" width="14.453125" style="59" bestFit="1" customWidth="1"/>
    <col min="246" max="246" width="13.26953125" style="59" bestFit="1" customWidth="1"/>
    <col min="247" max="253" width="9" style="59"/>
    <col min="254" max="254" width="4.26953125" style="59" customWidth="1"/>
    <col min="255" max="255" width="10.26953125" style="59" customWidth="1"/>
    <col min="256" max="256" width="18.26953125" style="59" customWidth="1"/>
    <col min="257" max="259" width="8.26953125" style="59" customWidth="1"/>
    <col min="260" max="261" width="0" style="59" hidden="1" customWidth="1"/>
    <col min="262" max="262" width="8.7265625" style="59" customWidth="1"/>
    <col min="263" max="266" width="16.26953125" style="59" customWidth="1"/>
    <col min="267" max="267" width="20" style="59" customWidth="1"/>
    <col min="268" max="268" width="15.90625" style="59" customWidth="1"/>
    <col min="269" max="477" width="9" style="59"/>
    <col min="478" max="478" width="4.26953125" style="59" customWidth="1"/>
    <col min="479" max="479" width="4.90625" style="59" customWidth="1"/>
    <col min="480" max="480" width="13.7265625" style="59" customWidth="1"/>
    <col min="481" max="481" width="8.36328125" style="59" customWidth="1"/>
    <col min="482" max="482" width="25.90625" style="59" customWidth="1"/>
    <col min="483" max="483" width="8.90625" style="59" customWidth="1"/>
    <col min="484" max="484" width="22.26953125" style="59" customWidth="1"/>
    <col min="485" max="487" width="8.26953125" style="59" customWidth="1"/>
    <col min="488" max="489" width="20" style="59" customWidth="1"/>
    <col min="490" max="493" width="7" style="59" customWidth="1"/>
    <col min="494" max="494" width="8.7265625" style="59" customWidth="1"/>
    <col min="495" max="496" width="13.26953125" style="59" customWidth="1"/>
    <col min="497" max="497" width="9" style="59"/>
    <col min="498" max="498" width="10.26953125" style="59" customWidth="1"/>
    <col min="499" max="499" width="10.6328125" style="59" customWidth="1"/>
    <col min="500" max="500" width="9" style="59"/>
    <col min="501" max="501" width="14.453125" style="59" bestFit="1" customWidth="1"/>
    <col min="502" max="502" width="13.26953125" style="59" bestFit="1" customWidth="1"/>
    <col min="503" max="509" width="9" style="59"/>
    <col min="510" max="510" width="4.26953125" style="59" customWidth="1"/>
    <col min="511" max="511" width="10.26953125" style="59" customWidth="1"/>
    <col min="512" max="512" width="18.26953125" style="59" customWidth="1"/>
    <col min="513" max="515" width="8.26953125" style="59" customWidth="1"/>
    <col min="516" max="517" width="0" style="59" hidden="1" customWidth="1"/>
    <col min="518" max="518" width="8.7265625" style="59" customWidth="1"/>
    <col min="519" max="522" width="16.26953125" style="59" customWidth="1"/>
    <col min="523" max="523" width="20" style="59" customWidth="1"/>
    <col min="524" max="524" width="15.90625" style="59" customWidth="1"/>
    <col min="525" max="733" width="9" style="59"/>
    <col min="734" max="734" width="4.26953125" style="59" customWidth="1"/>
    <col min="735" max="735" width="4.90625" style="59" customWidth="1"/>
    <col min="736" max="736" width="13.7265625" style="59" customWidth="1"/>
    <col min="737" max="737" width="8.36328125" style="59" customWidth="1"/>
    <col min="738" max="738" width="25.90625" style="59" customWidth="1"/>
    <col min="739" max="739" width="8.90625" style="59" customWidth="1"/>
    <col min="740" max="740" width="22.26953125" style="59" customWidth="1"/>
    <col min="741" max="743" width="8.26953125" style="59" customWidth="1"/>
    <col min="744" max="745" width="20" style="59" customWidth="1"/>
    <col min="746" max="749" width="7" style="59" customWidth="1"/>
    <col min="750" max="750" width="8.7265625" style="59" customWidth="1"/>
    <col min="751" max="752" width="13.26953125" style="59" customWidth="1"/>
    <col min="753" max="753" width="9" style="59"/>
    <col min="754" max="754" width="10.26953125" style="59" customWidth="1"/>
    <col min="755" max="755" width="10.6328125" style="59" customWidth="1"/>
    <col min="756" max="756" width="9" style="59"/>
    <col min="757" max="757" width="14.453125" style="59" bestFit="1" customWidth="1"/>
    <col min="758" max="758" width="13.26953125" style="59" bestFit="1" customWidth="1"/>
    <col min="759" max="765" width="9" style="59"/>
    <col min="766" max="766" width="4.26953125" style="59" customWidth="1"/>
    <col min="767" max="767" width="10.26953125" style="59" customWidth="1"/>
    <col min="768" max="768" width="18.26953125" style="59" customWidth="1"/>
    <col min="769" max="771" width="8.26953125" style="59" customWidth="1"/>
    <col min="772" max="773" width="0" style="59" hidden="1" customWidth="1"/>
    <col min="774" max="774" width="8.7265625" style="59" customWidth="1"/>
    <col min="775" max="778" width="16.26953125" style="59" customWidth="1"/>
    <col min="779" max="779" width="20" style="59" customWidth="1"/>
    <col min="780" max="780" width="15.90625" style="59" customWidth="1"/>
    <col min="781" max="989" width="9" style="59"/>
    <col min="990" max="990" width="4.26953125" style="59" customWidth="1"/>
    <col min="991" max="991" width="4.90625" style="59" customWidth="1"/>
    <col min="992" max="992" width="13.7265625" style="59" customWidth="1"/>
    <col min="993" max="993" width="8.36328125" style="59" customWidth="1"/>
    <col min="994" max="994" width="25.90625" style="59" customWidth="1"/>
    <col min="995" max="995" width="8.90625" style="59" customWidth="1"/>
    <col min="996" max="996" width="22.26953125" style="59" customWidth="1"/>
    <col min="997" max="999" width="8.26953125" style="59" customWidth="1"/>
    <col min="1000" max="1001" width="20" style="59" customWidth="1"/>
    <col min="1002" max="1005" width="7" style="59" customWidth="1"/>
    <col min="1006" max="1006" width="8.7265625" style="59" customWidth="1"/>
    <col min="1007" max="1008" width="13.26953125" style="59" customWidth="1"/>
    <col min="1009" max="1009" width="9" style="59"/>
    <col min="1010" max="1010" width="10.26953125" style="59" customWidth="1"/>
    <col min="1011" max="1011" width="10.6328125" style="59" customWidth="1"/>
    <col min="1012" max="1012" width="9" style="59"/>
    <col min="1013" max="1013" width="14.453125" style="59" bestFit="1" customWidth="1"/>
    <col min="1014" max="1014" width="13.26953125" style="59" bestFit="1" customWidth="1"/>
    <col min="1015" max="1021" width="9" style="59"/>
    <col min="1022" max="1022" width="4.26953125" style="59" customWidth="1"/>
    <col min="1023" max="1023" width="10.26953125" style="59" customWidth="1"/>
    <col min="1024" max="1024" width="18.26953125" style="59" customWidth="1"/>
    <col min="1025" max="1027" width="8.26953125" style="59" customWidth="1"/>
    <col min="1028" max="1029" width="0" style="59" hidden="1" customWidth="1"/>
    <col min="1030" max="1030" width="8.7265625" style="59" customWidth="1"/>
    <col min="1031" max="1034" width="16.26953125" style="59" customWidth="1"/>
    <col min="1035" max="1035" width="20" style="59" customWidth="1"/>
    <col min="1036" max="1036" width="15.90625" style="59" customWidth="1"/>
    <col min="1037" max="1245" width="9" style="59"/>
    <col min="1246" max="1246" width="4.26953125" style="59" customWidth="1"/>
    <col min="1247" max="1247" width="4.90625" style="59" customWidth="1"/>
    <col min="1248" max="1248" width="13.7265625" style="59" customWidth="1"/>
    <col min="1249" max="1249" width="8.36328125" style="59" customWidth="1"/>
    <col min="1250" max="1250" width="25.90625" style="59" customWidth="1"/>
    <col min="1251" max="1251" width="8.90625" style="59" customWidth="1"/>
    <col min="1252" max="1252" width="22.26953125" style="59" customWidth="1"/>
    <col min="1253" max="1255" width="8.26953125" style="59" customWidth="1"/>
    <col min="1256" max="1257" width="20" style="59" customWidth="1"/>
    <col min="1258" max="1261" width="7" style="59" customWidth="1"/>
    <col min="1262" max="1262" width="8.7265625" style="59" customWidth="1"/>
    <col min="1263" max="1264" width="13.26953125" style="59" customWidth="1"/>
    <col min="1265" max="1265" width="9" style="59"/>
    <col min="1266" max="1266" width="10.26953125" style="59" customWidth="1"/>
    <col min="1267" max="1267" width="10.6328125" style="59" customWidth="1"/>
    <col min="1268" max="1268" width="9" style="59"/>
    <col min="1269" max="1269" width="14.453125" style="59" bestFit="1" customWidth="1"/>
    <col min="1270" max="1270" width="13.26953125" style="59" bestFit="1" customWidth="1"/>
    <col min="1271" max="1277" width="9" style="59"/>
    <col min="1278" max="1278" width="4.26953125" style="59" customWidth="1"/>
    <col min="1279" max="1279" width="10.26953125" style="59" customWidth="1"/>
    <col min="1280" max="1280" width="18.26953125" style="59" customWidth="1"/>
    <col min="1281" max="1283" width="8.26953125" style="59" customWidth="1"/>
    <col min="1284" max="1285" width="0" style="59" hidden="1" customWidth="1"/>
    <col min="1286" max="1286" width="8.7265625" style="59" customWidth="1"/>
    <col min="1287" max="1290" width="16.26953125" style="59" customWidth="1"/>
    <col min="1291" max="1291" width="20" style="59" customWidth="1"/>
    <col min="1292" max="1292" width="15.90625" style="59" customWidth="1"/>
    <col min="1293" max="1501" width="9" style="59"/>
    <col min="1502" max="1502" width="4.26953125" style="59" customWidth="1"/>
    <col min="1503" max="1503" width="4.90625" style="59" customWidth="1"/>
    <col min="1504" max="1504" width="13.7265625" style="59" customWidth="1"/>
    <col min="1505" max="1505" width="8.36328125" style="59" customWidth="1"/>
    <col min="1506" max="1506" width="25.90625" style="59" customWidth="1"/>
    <col min="1507" max="1507" width="8.90625" style="59" customWidth="1"/>
    <col min="1508" max="1508" width="22.26953125" style="59" customWidth="1"/>
    <col min="1509" max="1511" width="8.26953125" style="59" customWidth="1"/>
    <col min="1512" max="1513" width="20" style="59" customWidth="1"/>
    <col min="1514" max="1517" width="7" style="59" customWidth="1"/>
    <col min="1518" max="1518" width="8.7265625" style="59" customWidth="1"/>
    <col min="1519" max="1520" width="13.26953125" style="59" customWidth="1"/>
    <col min="1521" max="1521" width="9" style="59"/>
    <col min="1522" max="1522" width="10.26953125" style="59" customWidth="1"/>
    <col min="1523" max="1523" width="10.6328125" style="59" customWidth="1"/>
    <col min="1524" max="1524" width="9" style="59"/>
    <col min="1525" max="1525" width="14.453125" style="59" bestFit="1" customWidth="1"/>
    <col min="1526" max="1526" width="13.26953125" style="59" bestFit="1" customWidth="1"/>
    <col min="1527" max="1533" width="9" style="59"/>
    <col min="1534" max="1534" width="4.26953125" style="59" customWidth="1"/>
    <col min="1535" max="1535" width="10.26953125" style="59" customWidth="1"/>
    <col min="1536" max="1536" width="18.26953125" style="59" customWidth="1"/>
    <col min="1537" max="1539" width="8.26953125" style="59" customWidth="1"/>
    <col min="1540" max="1541" width="0" style="59" hidden="1" customWidth="1"/>
    <col min="1542" max="1542" width="8.7265625" style="59" customWidth="1"/>
    <col min="1543" max="1546" width="16.26953125" style="59" customWidth="1"/>
    <col min="1547" max="1547" width="20" style="59" customWidth="1"/>
    <col min="1548" max="1548" width="15.90625" style="59" customWidth="1"/>
    <col min="1549" max="1757" width="9" style="59"/>
    <col min="1758" max="1758" width="4.26953125" style="59" customWidth="1"/>
    <col min="1759" max="1759" width="4.90625" style="59" customWidth="1"/>
    <col min="1760" max="1760" width="13.7265625" style="59" customWidth="1"/>
    <col min="1761" max="1761" width="8.36328125" style="59" customWidth="1"/>
    <col min="1762" max="1762" width="25.90625" style="59" customWidth="1"/>
    <col min="1763" max="1763" width="8.90625" style="59" customWidth="1"/>
    <col min="1764" max="1764" width="22.26953125" style="59" customWidth="1"/>
    <col min="1765" max="1767" width="8.26953125" style="59" customWidth="1"/>
    <col min="1768" max="1769" width="20" style="59" customWidth="1"/>
    <col min="1770" max="1773" width="7" style="59" customWidth="1"/>
    <col min="1774" max="1774" width="8.7265625" style="59" customWidth="1"/>
    <col min="1775" max="1776" width="13.26953125" style="59" customWidth="1"/>
    <col min="1777" max="1777" width="9" style="59"/>
    <col min="1778" max="1778" width="10.26953125" style="59" customWidth="1"/>
    <col min="1779" max="1779" width="10.6328125" style="59" customWidth="1"/>
    <col min="1780" max="1780" width="9" style="59"/>
    <col min="1781" max="1781" width="14.453125" style="59" bestFit="1" customWidth="1"/>
    <col min="1782" max="1782" width="13.26953125" style="59" bestFit="1" customWidth="1"/>
    <col min="1783" max="1789" width="9" style="59"/>
    <col min="1790" max="1790" width="4.26953125" style="59" customWidth="1"/>
    <col min="1791" max="1791" width="10.26953125" style="59" customWidth="1"/>
    <col min="1792" max="1792" width="18.26953125" style="59" customWidth="1"/>
    <col min="1793" max="1795" width="8.26953125" style="59" customWidth="1"/>
    <col min="1796" max="1797" width="0" style="59" hidden="1" customWidth="1"/>
    <col min="1798" max="1798" width="8.7265625" style="59" customWidth="1"/>
    <col min="1799" max="1802" width="16.26953125" style="59" customWidth="1"/>
    <col min="1803" max="1803" width="20" style="59" customWidth="1"/>
    <col min="1804" max="1804" width="15.90625" style="59" customWidth="1"/>
    <col min="1805" max="2013" width="9" style="59"/>
    <col min="2014" max="2014" width="4.26953125" style="59" customWidth="1"/>
    <col min="2015" max="2015" width="4.90625" style="59" customWidth="1"/>
    <col min="2016" max="2016" width="13.7265625" style="59" customWidth="1"/>
    <col min="2017" max="2017" width="8.36328125" style="59" customWidth="1"/>
    <col min="2018" max="2018" width="25.90625" style="59" customWidth="1"/>
    <col min="2019" max="2019" width="8.90625" style="59" customWidth="1"/>
    <col min="2020" max="2020" width="22.26953125" style="59" customWidth="1"/>
    <col min="2021" max="2023" width="8.26953125" style="59" customWidth="1"/>
    <col min="2024" max="2025" width="20" style="59" customWidth="1"/>
    <col min="2026" max="2029" width="7" style="59" customWidth="1"/>
    <col min="2030" max="2030" width="8.7265625" style="59" customWidth="1"/>
    <col min="2031" max="2032" width="13.26953125" style="59" customWidth="1"/>
    <col min="2033" max="2033" width="9" style="59"/>
    <col min="2034" max="2034" width="10.26953125" style="59" customWidth="1"/>
    <col min="2035" max="2035" width="10.6328125" style="59" customWidth="1"/>
    <col min="2036" max="2036" width="9" style="59"/>
    <col min="2037" max="2037" width="14.453125" style="59" bestFit="1" customWidth="1"/>
    <col min="2038" max="2038" width="13.26953125" style="59" bestFit="1" customWidth="1"/>
    <col min="2039" max="2045" width="9" style="59"/>
    <col min="2046" max="2046" width="4.26953125" style="59" customWidth="1"/>
    <col min="2047" max="2047" width="10.26953125" style="59" customWidth="1"/>
    <col min="2048" max="2048" width="18.26953125" style="59" customWidth="1"/>
    <col min="2049" max="2051" width="8.26953125" style="59" customWidth="1"/>
    <col min="2052" max="2053" width="0" style="59" hidden="1" customWidth="1"/>
    <col min="2054" max="2054" width="8.7265625" style="59" customWidth="1"/>
    <col min="2055" max="2058" width="16.26953125" style="59" customWidth="1"/>
    <col min="2059" max="2059" width="20" style="59" customWidth="1"/>
    <col min="2060" max="2060" width="15.90625" style="59" customWidth="1"/>
    <col min="2061" max="2269" width="9" style="59"/>
    <col min="2270" max="2270" width="4.26953125" style="59" customWidth="1"/>
    <col min="2271" max="2271" width="4.90625" style="59" customWidth="1"/>
    <col min="2272" max="2272" width="13.7265625" style="59" customWidth="1"/>
    <col min="2273" max="2273" width="8.36328125" style="59" customWidth="1"/>
    <col min="2274" max="2274" width="25.90625" style="59" customWidth="1"/>
    <col min="2275" max="2275" width="8.90625" style="59" customWidth="1"/>
    <col min="2276" max="2276" width="22.26953125" style="59" customWidth="1"/>
    <col min="2277" max="2279" width="8.26953125" style="59" customWidth="1"/>
    <col min="2280" max="2281" width="20" style="59" customWidth="1"/>
    <col min="2282" max="2285" width="7" style="59" customWidth="1"/>
    <col min="2286" max="2286" width="8.7265625" style="59" customWidth="1"/>
    <col min="2287" max="2288" width="13.26953125" style="59" customWidth="1"/>
    <col min="2289" max="2289" width="9" style="59"/>
    <col min="2290" max="2290" width="10.26953125" style="59" customWidth="1"/>
    <col min="2291" max="2291" width="10.6328125" style="59" customWidth="1"/>
    <col min="2292" max="2292" width="9" style="59"/>
    <col min="2293" max="2293" width="14.453125" style="59" bestFit="1" customWidth="1"/>
    <col min="2294" max="2294" width="13.26953125" style="59" bestFit="1" customWidth="1"/>
    <col min="2295" max="2301" width="9" style="59"/>
    <col min="2302" max="2302" width="4.26953125" style="59" customWidth="1"/>
    <col min="2303" max="2303" width="10.26953125" style="59" customWidth="1"/>
    <col min="2304" max="2304" width="18.26953125" style="59" customWidth="1"/>
    <col min="2305" max="2307" width="8.26953125" style="59" customWidth="1"/>
    <col min="2308" max="2309" width="0" style="59" hidden="1" customWidth="1"/>
    <col min="2310" max="2310" width="8.7265625" style="59" customWidth="1"/>
    <col min="2311" max="2314" width="16.26953125" style="59" customWidth="1"/>
    <col min="2315" max="2315" width="20" style="59" customWidth="1"/>
    <col min="2316" max="2316" width="15.90625" style="59" customWidth="1"/>
    <col min="2317" max="2525" width="9" style="59"/>
    <col min="2526" max="2526" width="4.26953125" style="59" customWidth="1"/>
    <col min="2527" max="2527" width="4.90625" style="59" customWidth="1"/>
    <col min="2528" max="2528" width="13.7265625" style="59" customWidth="1"/>
    <col min="2529" max="2529" width="8.36328125" style="59" customWidth="1"/>
    <col min="2530" max="2530" width="25.90625" style="59" customWidth="1"/>
    <col min="2531" max="2531" width="8.90625" style="59" customWidth="1"/>
    <col min="2532" max="2532" width="22.26953125" style="59" customWidth="1"/>
    <col min="2533" max="2535" width="8.26953125" style="59" customWidth="1"/>
    <col min="2536" max="2537" width="20" style="59" customWidth="1"/>
    <col min="2538" max="2541" width="7" style="59" customWidth="1"/>
    <col min="2542" max="2542" width="8.7265625" style="59" customWidth="1"/>
    <col min="2543" max="2544" width="13.26953125" style="59" customWidth="1"/>
    <col min="2545" max="2545" width="9" style="59"/>
    <col min="2546" max="2546" width="10.26953125" style="59" customWidth="1"/>
    <col min="2547" max="2547" width="10.6328125" style="59" customWidth="1"/>
    <col min="2548" max="2548" width="9" style="59"/>
    <col min="2549" max="2549" width="14.453125" style="59" bestFit="1" customWidth="1"/>
    <col min="2550" max="2550" width="13.26953125" style="59" bestFit="1" customWidth="1"/>
    <col min="2551" max="2557" width="9" style="59"/>
    <col min="2558" max="2558" width="4.26953125" style="59" customWidth="1"/>
    <col min="2559" max="2559" width="10.26953125" style="59" customWidth="1"/>
    <col min="2560" max="2560" width="18.26953125" style="59" customWidth="1"/>
    <col min="2561" max="2563" width="8.26953125" style="59" customWidth="1"/>
    <col min="2564" max="2565" width="0" style="59" hidden="1" customWidth="1"/>
    <col min="2566" max="2566" width="8.7265625" style="59" customWidth="1"/>
    <col min="2567" max="2570" width="16.26953125" style="59" customWidth="1"/>
    <col min="2571" max="2571" width="20" style="59" customWidth="1"/>
    <col min="2572" max="2572" width="15.90625" style="59" customWidth="1"/>
    <col min="2573" max="2781" width="9" style="59"/>
    <col min="2782" max="2782" width="4.26953125" style="59" customWidth="1"/>
    <col min="2783" max="2783" width="4.90625" style="59" customWidth="1"/>
    <col min="2784" max="2784" width="13.7265625" style="59" customWidth="1"/>
    <col min="2785" max="2785" width="8.36328125" style="59" customWidth="1"/>
    <col min="2786" max="2786" width="25.90625" style="59" customWidth="1"/>
    <col min="2787" max="2787" width="8.90625" style="59" customWidth="1"/>
    <col min="2788" max="2788" width="22.26953125" style="59" customWidth="1"/>
    <col min="2789" max="2791" width="8.26953125" style="59" customWidth="1"/>
    <col min="2792" max="2793" width="20" style="59" customWidth="1"/>
    <col min="2794" max="2797" width="7" style="59" customWidth="1"/>
    <col min="2798" max="2798" width="8.7265625" style="59" customWidth="1"/>
    <col min="2799" max="2800" width="13.26953125" style="59" customWidth="1"/>
    <col min="2801" max="2801" width="9" style="59"/>
    <col min="2802" max="2802" width="10.26953125" style="59" customWidth="1"/>
    <col min="2803" max="2803" width="10.6328125" style="59" customWidth="1"/>
    <col min="2804" max="2804" width="9" style="59"/>
    <col min="2805" max="2805" width="14.453125" style="59" bestFit="1" customWidth="1"/>
    <col min="2806" max="2806" width="13.26953125" style="59" bestFit="1" customWidth="1"/>
    <col min="2807" max="2813" width="9" style="59"/>
    <col min="2814" max="2814" width="4.26953125" style="59" customWidth="1"/>
    <col min="2815" max="2815" width="10.26953125" style="59" customWidth="1"/>
    <col min="2816" max="2816" width="18.26953125" style="59" customWidth="1"/>
    <col min="2817" max="2819" width="8.26953125" style="59" customWidth="1"/>
    <col min="2820" max="2821" width="0" style="59" hidden="1" customWidth="1"/>
    <col min="2822" max="2822" width="8.7265625" style="59" customWidth="1"/>
    <col min="2823" max="2826" width="16.26953125" style="59" customWidth="1"/>
    <col min="2827" max="2827" width="20" style="59" customWidth="1"/>
    <col min="2828" max="2828" width="15.90625" style="59" customWidth="1"/>
    <col min="2829" max="3037" width="9" style="59"/>
    <col min="3038" max="3038" width="4.26953125" style="59" customWidth="1"/>
    <col min="3039" max="3039" width="4.90625" style="59" customWidth="1"/>
    <col min="3040" max="3040" width="13.7265625" style="59" customWidth="1"/>
    <col min="3041" max="3041" width="8.36328125" style="59" customWidth="1"/>
    <col min="3042" max="3042" width="25.90625" style="59" customWidth="1"/>
    <col min="3043" max="3043" width="8.90625" style="59" customWidth="1"/>
    <col min="3044" max="3044" width="22.26953125" style="59" customWidth="1"/>
    <col min="3045" max="3047" width="8.26953125" style="59" customWidth="1"/>
    <col min="3048" max="3049" width="20" style="59" customWidth="1"/>
    <col min="3050" max="3053" width="7" style="59" customWidth="1"/>
    <col min="3054" max="3054" width="8.7265625" style="59" customWidth="1"/>
    <col min="3055" max="3056" width="13.26953125" style="59" customWidth="1"/>
    <col min="3057" max="3057" width="9" style="59"/>
    <col min="3058" max="3058" width="10.26953125" style="59" customWidth="1"/>
    <col min="3059" max="3059" width="10.6328125" style="59" customWidth="1"/>
    <col min="3060" max="3060" width="9" style="59"/>
    <col min="3061" max="3061" width="14.453125" style="59" bestFit="1" customWidth="1"/>
    <col min="3062" max="3062" width="13.26953125" style="59" bestFit="1" customWidth="1"/>
    <col min="3063" max="3069" width="9" style="59"/>
    <col min="3070" max="3070" width="4.26953125" style="59" customWidth="1"/>
    <col min="3071" max="3071" width="10.26953125" style="59" customWidth="1"/>
    <col min="3072" max="3072" width="18.26953125" style="59" customWidth="1"/>
    <col min="3073" max="3075" width="8.26953125" style="59" customWidth="1"/>
    <col min="3076" max="3077" width="0" style="59" hidden="1" customWidth="1"/>
    <col min="3078" max="3078" width="8.7265625" style="59" customWidth="1"/>
    <col min="3079" max="3082" width="16.26953125" style="59" customWidth="1"/>
    <col min="3083" max="3083" width="20" style="59" customWidth="1"/>
    <col min="3084" max="3084" width="15.90625" style="59" customWidth="1"/>
    <col min="3085" max="3293" width="9" style="59"/>
    <col min="3294" max="3294" width="4.26953125" style="59" customWidth="1"/>
    <col min="3295" max="3295" width="4.90625" style="59" customWidth="1"/>
    <col min="3296" max="3296" width="13.7265625" style="59" customWidth="1"/>
    <col min="3297" max="3297" width="8.36328125" style="59" customWidth="1"/>
    <col min="3298" max="3298" width="25.90625" style="59" customWidth="1"/>
    <col min="3299" max="3299" width="8.90625" style="59" customWidth="1"/>
    <col min="3300" max="3300" width="22.26953125" style="59" customWidth="1"/>
    <col min="3301" max="3303" width="8.26953125" style="59" customWidth="1"/>
    <col min="3304" max="3305" width="20" style="59" customWidth="1"/>
    <col min="3306" max="3309" width="7" style="59" customWidth="1"/>
    <col min="3310" max="3310" width="8.7265625" style="59" customWidth="1"/>
    <col min="3311" max="3312" width="13.26953125" style="59" customWidth="1"/>
    <col min="3313" max="3313" width="9" style="59"/>
    <col min="3314" max="3314" width="10.26953125" style="59" customWidth="1"/>
    <col min="3315" max="3315" width="10.6328125" style="59" customWidth="1"/>
    <col min="3316" max="3316" width="9" style="59"/>
    <col min="3317" max="3317" width="14.453125" style="59" bestFit="1" customWidth="1"/>
    <col min="3318" max="3318" width="13.26953125" style="59" bestFit="1" customWidth="1"/>
    <col min="3319" max="3325" width="9" style="59"/>
    <col min="3326" max="3326" width="4.26953125" style="59" customWidth="1"/>
    <col min="3327" max="3327" width="10.26953125" style="59" customWidth="1"/>
    <col min="3328" max="3328" width="18.26953125" style="59" customWidth="1"/>
    <col min="3329" max="3331" width="8.26953125" style="59" customWidth="1"/>
    <col min="3332" max="3333" width="0" style="59" hidden="1" customWidth="1"/>
    <col min="3334" max="3334" width="8.7265625" style="59" customWidth="1"/>
    <col min="3335" max="3338" width="16.26953125" style="59" customWidth="1"/>
    <col min="3339" max="3339" width="20" style="59" customWidth="1"/>
    <col min="3340" max="3340" width="15.90625" style="59" customWidth="1"/>
    <col min="3341" max="3549" width="9" style="59"/>
    <col min="3550" max="3550" width="4.26953125" style="59" customWidth="1"/>
    <col min="3551" max="3551" width="4.90625" style="59" customWidth="1"/>
    <col min="3552" max="3552" width="13.7265625" style="59" customWidth="1"/>
    <col min="3553" max="3553" width="8.36328125" style="59" customWidth="1"/>
    <col min="3554" max="3554" width="25.90625" style="59" customWidth="1"/>
    <col min="3555" max="3555" width="8.90625" style="59" customWidth="1"/>
    <col min="3556" max="3556" width="22.26953125" style="59" customWidth="1"/>
    <col min="3557" max="3559" width="8.26953125" style="59" customWidth="1"/>
    <col min="3560" max="3561" width="20" style="59" customWidth="1"/>
    <col min="3562" max="3565" width="7" style="59" customWidth="1"/>
    <col min="3566" max="3566" width="8.7265625" style="59" customWidth="1"/>
    <col min="3567" max="3568" width="13.26953125" style="59" customWidth="1"/>
    <col min="3569" max="3569" width="9" style="59"/>
    <col min="3570" max="3570" width="10.26953125" style="59" customWidth="1"/>
    <col min="3571" max="3571" width="10.6328125" style="59" customWidth="1"/>
    <col min="3572" max="3572" width="9" style="59"/>
    <col min="3573" max="3573" width="14.453125" style="59" bestFit="1" customWidth="1"/>
    <col min="3574" max="3574" width="13.26953125" style="59" bestFit="1" customWidth="1"/>
    <col min="3575" max="3581" width="9" style="59"/>
    <col min="3582" max="3582" width="4.26953125" style="59" customWidth="1"/>
    <col min="3583" max="3583" width="10.26953125" style="59" customWidth="1"/>
    <col min="3584" max="3584" width="18.26953125" style="59" customWidth="1"/>
    <col min="3585" max="3587" width="8.26953125" style="59" customWidth="1"/>
    <col min="3588" max="3589" width="0" style="59" hidden="1" customWidth="1"/>
    <col min="3590" max="3590" width="8.7265625" style="59" customWidth="1"/>
    <col min="3591" max="3594" width="16.26953125" style="59" customWidth="1"/>
    <col min="3595" max="3595" width="20" style="59" customWidth="1"/>
    <col min="3596" max="3596" width="15.90625" style="59" customWidth="1"/>
    <col min="3597" max="3805" width="9" style="59"/>
    <col min="3806" max="3806" width="4.26953125" style="59" customWidth="1"/>
    <col min="3807" max="3807" width="4.90625" style="59" customWidth="1"/>
    <col min="3808" max="3808" width="13.7265625" style="59" customWidth="1"/>
    <col min="3809" max="3809" width="8.36328125" style="59" customWidth="1"/>
    <col min="3810" max="3810" width="25.90625" style="59" customWidth="1"/>
    <col min="3811" max="3811" width="8.90625" style="59" customWidth="1"/>
    <col min="3812" max="3812" width="22.26953125" style="59" customWidth="1"/>
    <col min="3813" max="3815" width="8.26953125" style="59" customWidth="1"/>
    <col min="3816" max="3817" width="20" style="59" customWidth="1"/>
    <col min="3818" max="3821" width="7" style="59" customWidth="1"/>
    <col min="3822" max="3822" width="8.7265625" style="59" customWidth="1"/>
    <col min="3823" max="3824" width="13.26953125" style="59" customWidth="1"/>
    <col min="3825" max="3825" width="9" style="59"/>
    <col min="3826" max="3826" width="10.26953125" style="59" customWidth="1"/>
    <col min="3827" max="3827" width="10.6328125" style="59" customWidth="1"/>
    <col min="3828" max="3828" width="9" style="59"/>
    <col min="3829" max="3829" width="14.453125" style="59" bestFit="1" customWidth="1"/>
    <col min="3830" max="3830" width="13.26953125" style="59" bestFit="1" customWidth="1"/>
    <col min="3831" max="3837" width="9" style="59"/>
    <col min="3838" max="3838" width="4.26953125" style="59" customWidth="1"/>
    <col min="3839" max="3839" width="10.26953125" style="59" customWidth="1"/>
    <col min="3840" max="3840" width="18.26953125" style="59" customWidth="1"/>
    <col min="3841" max="3843" width="8.26953125" style="59" customWidth="1"/>
    <col min="3844" max="3845" width="0" style="59" hidden="1" customWidth="1"/>
    <col min="3846" max="3846" width="8.7265625" style="59" customWidth="1"/>
    <col min="3847" max="3850" width="16.26953125" style="59" customWidth="1"/>
    <col min="3851" max="3851" width="20" style="59" customWidth="1"/>
    <col min="3852" max="3852" width="15.90625" style="59" customWidth="1"/>
    <col min="3853" max="4061" width="9" style="59"/>
    <col min="4062" max="4062" width="4.26953125" style="59" customWidth="1"/>
    <col min="4063" max="4063" width="4.90625" style="59" customWidth="1"/>
    <col min="4064" max="4064" width="13.7265625" style="59" customWidth="1"/>
    <col min="4065" max="4065" width="8.36328125" style="59" customWidth="1"/>
    <col min="4066" max="4066" width="25.90625" style="59" customWidth="1"/>
    <col min="4067" max="4067" width="8.90625" style="59" customWidth="1"/>
    <col min="4068" max="4068" width="22.26953125" style="59" customWidth="1"/>
    <col min="4069" max="4071" width="8.26953125" style="59" customWidth="1"/>
    <col min="4072" max="4073" width="20" style="59" customWidth="1"/>
    <col min="4074" max="4077" width="7" style="59" customWidth="1"/>
    <col min="4078" max="4078" width="8.7265625" style="59" customWidth="1"/>
    <col min="4079" max="4080" width="13.26953125" style="59" customWidth="1"/>
    <col min="4081" max="4081" width="9" style="59"/>
    <col min="4082" max="4082" width="10.26953125" style="59" customWidth="1"/>
    <col min="4083" max="4083" width="10.6328125" style="59" customWidth="1"/>
    <col min="4084" max="4084" width="9" style="59"/>
    <col min="4085" max="4085" width="14.453125" style="59" bestFit="1" customWidth="1"/>
    <col min="4086" max="4086" width="13.26953125" style="59" bestFit="1" customWidth="1"/>
    <col min="4087" max="4093" width="9" style="59"/>
    <col min="4094" max="4094" width="4.26953125" style="59" customWidth="1"/>
    <col min="4095" max="4095" width="10.26953125" style="59" customWidth="1"/>
    <col min="4096" max="4096" width="18.26953125" style="59" customWidth="1"/>
    <col min="4097" max="4099" width="8.26953125" style="59" customWidth="1"/>
    <col min="4100" max="4101" width="0" style="59" hidden="1" customWidth="1"/>
    <col min="4102" max="4102" width="8.7265625" style="59" customWidth="1"/>
    <col min="4103" max="4106" width="16.26953125" style="59" customWidth="1"/>
    <col min="4107" max="4107" width="20" style="59" customWidth="1"/>
    <col min="4108" max="4108" width="15.90625" style="59" customWidth="1"/>
    <col min="4109" max="4317" width="9" style="59"/>
    <col min="4318" max="4318" width="4.26953125" style="59" customWidth="1"/>
    <col min="4319" max="4319" width="4.90625" style="59" customWidth="1"/>
    <col min="4320" max="4320" width="13.7265625" style="59" customWidth="1"/>
    <col min="4321" max="4321" width="8.36328125" style="59" customWidth="1"/>
    <col min="4322" max="4322" width="25.90625" style="59" customWidth="1"/>
    <col min="4323" max="4323" width="8.90625" style="59" customWidth="1"/>
    <col min="4324" max="4324" width="22.26953125" style="59" customWidth="1"/>
    <col min="4325" max="4327" width="8.26953125" style="59" customWidth="1"/>
    <col min="4328" max="4329" width="20" style="59" customWidth="1"/>
    <col min="4330" max="4333" width="7" style="59" customWidth="1"/>
    <col min="4334" max="4334" width="8.7265625" style="59" customWidth="1"/>
    <col min="4335" max="4336" width="13.26953125" style="59" customWidth="1"/>
    <col min="4337" max="4337" width="9" style="59"/>
    <col min="4338" max="4338" width="10.26953125" style="59" customWidth="1"/>
    <col min="4339" max="4339" width="10.6328125" style="59" customWidth="1"/>
    <col min="4340" max="4340" width="9" style="59"/>
    <col min="4341" max="4341" width="14.453125" style="59" bestFit="1" customWidth="1"/>
    <col min="4342" max="4342" width="13.26953125" style="59" bestFit="1" customWidth="1"/>
    <col min="4343" max="4349" width="9" style="59"/>
    <col min="4350" max="4350" width="4.26953125" style="59" customWidth="1"/>
    <col min="4351" max="4351" width="10.26953125" style="59" customWidth="1"/>
    <col min="4352" max="4352" width="18.26953125" style="59" customWidth="1"/>
    <col min="4353" max="4355" width="8.26953125" style="59" customWidth="1"/>
    <col min="4356" max="4357" width="0" style="59" hidden="1" customWidth="1"/>
    <col min="4358" max="4358" width="8.7265625" style="59" customWidth="1"/>
    <col min="4359" max="4362" width="16.26953125" style="59" customWidth="1"/>
    <col min="4363" max="4363" width="20" style="59" customWidth="1"/>
    <col min="4364" max="4364" width="15.90625" style="59" customWidth="1"/>
    <col min="4365" max="4573" width="9" style="59"/>
    <col min="4574" max="4574" width="4.26953125" style="59" customWidth="1"/>
    <col min="4575" max="4575" width="4.90625" style="59" customWidth="1"/>
    <col min="4576" max="4576" width="13.7265625" style="59" customWidth="1"/>
    <col min="4577" max="4577" width="8.36328125" style="59" customWidth="1"/>
    <col min="4578" max="4578" width="25.90625" style="59" customWidth="1"/>
    <col min="4579" max="4579" width="8.90625" style="59" customWidth="1"/>
    <col min="4580" max="4580" width="22.26953125" style="59" customWidth="1"/>
    <col min="4581" max="4583" width="8.26953125" style="59" customWidth="1"/>
    <col min="4584" max="4585" width="20" style="59" customWidth="1"/>
    <col min="4586" max="4589" width="7" style="59" customWidth="1"/>
    <col min="4590" max="4590" width="8.7265625" style="59" customWidth="1"/>
    <col min="4591" max="4592" width="13.26953125" style="59" customWidth="1"/>
    <col min="4593" max="4593" width="9" style="59"/>
    <col min="4594" max="4594" width="10.26953125" style="59" customWidth="1"/>
    <col min="4595" max="4595" width="10.6328125" style="59" customWidth="1"/>
    <col min="4596" max="4596" width="9" style="59"/>
    <col min="4597" max="4597" width="14.453125" style="59" bestFit="1" customWidth="1"/>
    <col min="4598" max="4598" width="13.26953125" style="59" bestFit="1" customWidth="1"/>
    <col min="4599" max="4605" width="9" style="59"/>
    <col min="4606" max="4606" width="4.26953125" style="59" customWidth="1"/>
    <col min="4607" max="4607" width="10.26953125" style="59" customWidth="1"/>
    <col min="4608" max="4608" width="18.26953125" style="59" customWidth="1"/>
    <col min="4609" max="4611" width="8.26953125" style="59" customWidth="1"/>
    <col min="4612" max="4613" width="0" style="59" hidden="1" customWidth="1"/>
    <col min="4614" max="4614" width="8.7265625" style="59" customWidth="1"/>
    <col min="4615" max="4618" width="16.26953125" style="59" customWidth="1"/>
    <col min="4619" max="4619" width="20" style="59" customWidth="1"/>
    <col min="4620" max="4620" width="15.90625" style="59" customWidth="1"/>
    <col min="4621" max="4829" width="9" style="59"/>
    <col min="4830" max="4830" width="4.26953125" style="59" customWidth="1"/>
    <col min="4831" max="4831" width="4.90625" style="59" customWidth="1"/>
    <col min="4832" max="4832" width="13.7265625" style="59" customWidth="1"/>
    <col min="4833" max="4833" width="8.36328125" style="59" customWidth="1"/>
    <col min="4834" max="4834" width="25.90625" style="59" customWidth="1"/>
    <col min="4835" max="4835" width="8.90625" style="59" customWidth="1"/>
    <col min="4836" max="4836" width="22.26953125" style="59" customWidth="1"/>
    <col min="4837" max="4839" width="8.26953125" style="59" customWidth="1"/>
    <col min="4840" max="4841" width="20" style="59" customWidth="1"/>
    <col min="4842" max="4845" width="7" style="59" customWidth="1"/>
    <col min="4846" max="4846" width="8.7265625" style="59" customWidth="1"/>
    <col min="4847" max="4848" width="13.26953125" style="59" customWidth="1"/>
    <col min="4849" max="4849" width="9" style="59"/>
    <col min="4850" max="4850" width="10.26953125" style="59" customWidth="1"/>
    <col min="4851" max="4851" width="10.6328125" style="59" customWidth="1"/>
    <col min="4852" max="4852" width="9" style="59"/>
    <col min="4853" max="4853" width="14.453125" style="59" bestFit="1" customWidth="1"/>
    <col min="4854" max="4854" width="13.26953125" style="59" bestFit="1" customWidth="1"/>
    <col min="4855" max="4861" width="9" style="59"/>
    <col min="4862" max="4862" width="4.26953125" style="59" customWidth="1"/>
    <col min="4863" max="4863" width="10.26953125" style="59" customWidth="1"/>
    <col min="4864" max="4864" width="18.26953125" style="59" customWidth="1"/>
    <col min="4865" max="4867" width="8.26953125" style="59" customWidth="1"/>
    <col min="4868" max="4869" width="0" style="59" hidden="1" customWidth="1"/>
    <col min="4870" max="4870" width="8.7265625" style="59" customWidth="1"/>
    <col min="4871" max="4874" width="16.26953125" style="59" customWidth="1"/>
    <col min="4875" max="4875" width="20" style="59" customWidth="1"/>
    <col min="4876" max="4876" width="15.90625" style="59" customWidth="1"/>
    <col min="4877" max="5085" width="9" style="59"/>
    <col min="5086" max="5086" width="4.26953125" style="59" customWidth="1"/>
    <col min="5087" max="5087" width="4.90625" style="59" customWidth="1"/>
    <col min="5088" max="5088" width="13.7265625" style="59" customWidth="1"/>
    <col min="5089" max="5089" width="8.36328125" style="59" customWidth="1"/>
    <col min="5090" max="5090" width="25.90625" style="59" customWidth="1"/>
    <col min="5091" max="5091" width="8.90625" style="59" customWidth="1"/>
    <col min="5092" max="5092" width="22.26953125" style="59" customWidth="1"/>
    <col min="5093" max="5095" width="8.26953125" style="59" customWidth="1"/>
    <col min="5096" max="5097" width="20" style="59" customWidth="1"/>
    <col min="5098" max="5101" width="7" style="59" customWidth="1"/>
    <col min="5102" max="5102" width="8.7265625" style="59" customWidth="1"/>
    <col min="5103" max="5104" width="13.26953125" style="59" customWidth="1"/>
    <col min="5105" max="5105" width="9" style="59"/>
    <col min="5106" max="5106" width="10.26953125" style="59" customWidth="1"/>
    <col min="5107" max="5107" width="10.6328125" style="59" customWidth="1"/>
    <col min="5108" max="5108" width="9" style="59"/>
    <col min="5109" max="5109" width="14.453125" style="59" bestFit="1" customWidth="1"/>
    <col min="5110" max="5110" width="13.26953125" style="59" bestFit="1" customWidth="1"/>
    <col min="5111" max="5117" width="9" style="59"/>
    <col min="5118" max="5118" width="4.26953125" style="59" customWidth="1"/>
    <col min="5119" max="5119" width="10.26953125" style="59" customWidth="1"/>
    <col min="5120" max="5120" width="18.26953125" style="59" customWidth="1"/>
    <col min="5121" max="5123" width="8.26953125" style="59" customWidth="1"/>
    <col min="5124" max="5125" width="0" style="59" hidden="1" customWidth="1"/>
    <col min="5126" max="5126" width="8.7265625" style="59" customWidth="1"/>
    <col min="5127" max="5130" width="16.26953125" style="59" customWidth="1"/>
    <col min="5131" max="5131" width="20" style="59" customWidth="1"/>
    <col min="5132" max="5132" width="15.90625" style="59" customWidth="1"/>
    <col min="5133" max="5341" width="9" style="59"/>
    <col min="5342" max="5342" width="4.26953125" style="59" customWidth="1"/>
    <col min="5343" max="5343" width="4.90625" style="59" customWidth="1"/>
    <col min="5344" max="5344" width="13.7265625" style="59" customWidth="1"/>
    <col min="5345" max="5345" width="8.36328125" style="59" customWidth="1"/>
    <col min="5346" max="5346" width="25.90625" style="59" customWidth="1"/>
    <col min="5347" max="5347" width="8.90625" style="59" customWidth="1"/>
    <col min="5348" max="5348" width="22.26953125" style="59" customWidth="1"/>
    <col min="5349" max="5351" width="8.26953125" style="59" customWidth="1"/>
    <col min="5352" max="5353" width="20" style="59" customWidth="1"/>
    <col min="5354" max="5357" width="7" style="59" customWidth="1"/>
    <col min="5358" max="5358" width="8.7265625" style="59" customWidth="1"/>
    <col min="5359" max="5360" width="13.26953125" style="59" customWidth="1"/>
    <col min="5361" max="5361" width="9" style="59"/>
    <col min="5362" max="5362" width="10.26953125" style="59" customWidth="1"/>
    <col min="5363" max="5363" width="10.6328125" style="59" customWidth="1"/>
    <col min="5364" max="5364" width="9" style="59"/>
    <col min="5365" max="5365" width="14.453125" style="59" bestFit="1" customWidth="1"/>
    <col min="5366" max="5366" width="13.26953125" style="59" bestFit="1" customWidth="1"/>
    <col min="5367" max="5373" width="9" style="59"/>
    <col min="5374" max="5374" width="4.26953125" style="59" customWidth="1"/>
    <col min="5375" max="5375" width="10.26953125" style="59" customWidth="1"/>
    <col min="5376" max="5376" width="18.26953125" style="59" customWidth="1"/>
    <col min="5377" max="5379" width="8.26953125" style="59" customWidth="1"/>
    <col min="5380" max="5381" width="0" style="59" hidden="1" customWidth="1"/>
    <col min="5382" max="5382" width="8.7265625" style="59" customWidth="1"/>
    <col min="5383" max="5386" width="16.26953125" style="59" customWidth="1"/>
    <col min="5387" max="5387" width="20" style="59" customWidth="1"/>
    <col min="5388" max="5388" width="15.90625" style="59" customWidth="1"/>
    <col min="5389" max="5597" width="9" style="59"/>
    <col min="5598" max="5598" width="4.26953125" style="59" customWidth="1"/>
    <col min="5599" max="5599" width="4.90625" style="59" customWidth="1"/>
    <col min="5600" max="5600" width="13.7265625" style="59" customWidth="1"/>
    <col min="5601" max="5601" width="8.36328125" style="59" customWidth="1"/>
    <col min="5602" max="5602" width="25.90625" style="59" customWidth="1"/>
    <col min="5603" max="5603" width="8.90625" style="59" customWidth="1"/>
    <col min="5604" max="5604" width="22.26953125" style="59" customWidth="1"/>
    <col min="5605" max="5607" width="8.26953125" style="59" customWidth="1"/>
    <col min="5608" max="5609" width="20" style="59" customWidth="1"/>
    <col min="5610" max="5613" width="7" style="59" customWidth="1"/>
    <col min="5614" max="5614" width="8.7265625" style="59" customWidth="1"/>
    <col min="5615" max="5616" width="13.26953125" style="59" customWidth="1"/>
    <col min="5617" max="5617" width="9" style="59"/>
    <col min="5618" max="5618" width="10.26953125" style="59" customWidth="1"/>
    <col min="5619" max="5619" width="10.6328125" style="59" customWidth="1"/>
    <col min="5620" max="5620" width="9" style="59"/>
    <col min="5621" max="5621" width="14.453125" style="59" bestFit="1" customWidth="1"/>
    <col min="5622" max="5622" width="13.26953125" style="59" bestFit="1" customWidth="1"/>
    <col min="5623" max="5629" width="9" style="59"/>
    <col min="5630" max="5630" width="4.26953125" style="59" customWidth="1"/>
    <col min="5631" max="5631" width="10.26953125" style="59" customWidth="1"/>
    <col min="5632" max="5632" width="18.26953125" style="59" customWidth="1"/>
    <col min="5633" max="5635" width="8.26953125" style="59" customWidth="1"/>
    <col min="5636" max="5637" width="0" style="59" hidden="1" customWidth="1"/>
    <col min="5638" max="5638" width="8.7265625" style="59" customWidth="1"/>
    <col min="5639" max="5642" width="16.26953125" style="59" customWidth="1"/>
    <col min="5643" max="5643" width="20" style="59" customWidth="1"/>
    <col min="5644" max="5644" width="15.90625" style="59" customWidth="1"/>
    <col min="5645" max="5853" width="9" style="59"/>
    <col min="5854" max="5854" width="4.26953125" style="59" customWidth="1"/>
    <col min="5855" max="5855" width="4.90625" style="59" customWidth="1"/>
    <col min="5856" max="5856" width="13.7265625" style="59" customWidth="1"/>
    <col min="5857" max="5857" width="8.36328125" style="59" customWidth="1"/>
    <col min="5858" max="5858" width="25.90625" style="59" customWidth="1"/>
    <col min="5859" max="5859" width="8.90625" style="59" customWidth="1"/>
    <col min="5860" max="5860" width="22.26953125" style="59" customWidth="1"/>
    <col min="5861" max="5863" width="8.26953125" style="59" customWidth="1"/>
    <col min="5864" max="5865" width="20" style="59" customWidth="1"/>
    <col min="5866" max="5869" width="7" style="59" customWidth="1"/>
    <col min="5870" max="5870" width="8.7265625" style="59" customWidth="1"/>
    <col min="5871" max="5872" width="13.26953125" style="59" customWidth="1"/>
    <col min="5873" max="5873" width="9" style="59"/>
    <col min="5874" max="5874" width="10.26953125" style="59" customWidth="1"/>
    <col min="5875" max="5875" width="10.6328125" style="59" customWidth="1"/>
    <col min="5876" max="5876" width="9" style="59"/>
    <col min="5877" max="5877" width="14.453125" style="59" bestFit="1" customWidth="1"/>
    <col min="5878" max="5878" width="13.26953125" style="59" bestFit="1" customWidth="1"/>
    <col min="5879" max="5885" width="9" style="59"/>
    <col min="5886" max="5886" width="4.26953125" style="59" customWidth="1"/>
    <col min="5887" max="5887" width="10.26953125" style="59" customWidth="1"/>
    <col min="5888" max="5888" width="18.26953125" style="59" customWidth="1"/>
    <col min="5889" max="5891" width="8.26953125" style="59" customWidth="1"/>
    <col min="5892" max="5893" width="0" style="59" hidden="1" customWidth="1"/>
    <col min="5894" max="5894" width="8.7265625" style="59" customWidth="1"/>
    <col min="5895" max="5898" width="16.26953125" style="59" customWidth="1"/>
    <col min="5899" max="5899" width="20" style="59" customWidth="1"/>
    <col min="5900" max="5900" width="15.90625" style="59" customWidth="1"/>
    <col min="5901" max="6109" width="9" style="59"/>
    <col min="6110" max="6110" width="4.26953125" style="59" customWidth="1"/>
    <col min="6111" max="6111" width="4.90625" style="59" customWidth="1"/>
    <col min="6112" max="6112" width="13.7265625" style="59" customWidth="1"/>
    <col min="6113" max="6113" width="8.36328125" style="59" customWidth="1"/>
    <col min="6114" max="6114" width="25.90625" style="59" customWidth="1"/>
    <col min="6115" max="6115" width="8.90625" style="59" customWidth="1"/>
    <col min="6116" max="6116" width="22.26953125" style="59" customWidth="1"/>
    <col min="6117" max="6119" width="8.26953125" style="59" customWidth="1"/>
    <col min="6120" max="6121" width="20" style="59" customWidth="1"/>
    <col min="6122" max="6125" width="7" style="59" customWidth="1"/>
    <col min="6126" max="6126" width="8.7265625" style="59" customWidth="1"/>
    <col min="6127" max="6128" width="13.26953125" style="59" customWidth="1"/>
    <col min="6129" max="6129" width="9" style="59"/>
    <col min="6130" max="6130" width="10.26953125" style="59" customWidth="1"/>
    <col min="6131" max="6131" width="10.6328125" style="59" customWidth="1"/>
    <col min="6132" max="6132" width="9" style="59"/>
    <col min="6133" max="6133" width="14.453125" style="59" bestFit="1" customWidth="1"/>
    <col min="6134" max="6134" width="13.26953125" style="59" bestFit="1" customWidth="1"/>
    <col min="6135" max="6141" width="9" style="59"/>
    <col min="6142" max="6142" width="4.26953125" style="59" customWidth="1"/>
    <col min="6143" max="6143" width="10.26953125" style="59" customWidth="1"/>
    <col min="6144" max="6144" width="18.26953125" style="59" customWidth="1"/>
    <col min="6145" max="6147" width="8.26953125" style="59" customWidth="1"/>
    <col min="6148" max="6149" width="0" style="59" hidden="1" customWidth="1"/>
    <col min="6150" max="6150" width="8.7265625" style="59" customWidth="1"/>
    <col min="6151" max="6154" width="16.26953125" style="59" customWidth="1"/>
    <col min="6155" max="6155" width="20" style="59" customWidth="1"/>
    <col min="6156" max="6156" width="15.90625" style="59" customWidth="1"/>
    <col min="6157" max="6365" width="9" style="59"/>
    <col min="6366" max="6366" width="4.26953125" style="59" customWidth="1"/>
    <col min="6367" max="6367" width="4.90625" style="59" customWidth="1"/>
    <col min="6368" max="6368" width="13.7265625" style="59" customWidth="1"/>
    <col min="6369" max="6369" width="8.36328125" style="59" customWidth="1"/>
    <col min="6370" max="6370" width="25.90625" style="59" customWidth="1"/>
    <col min="6371" max="6371" width="8.90625" style="59" customWidth="1"/>
    <col min="6372" max="6372" width="22.26953125" style="59" customWidth="1"/>
    <col min="6373" max="6375" width="8.26953125" style="59" customWidth="1"/>
    <col min="6376" max="6377" width="20" style="59" customWidth="1"/>
    <col min="6378" max="6381" width="7" style="59" customWidth="1"/>
    <col min="6382" max="6382" width="8.7265625" style="59" customWidth="1"/>
    <col min="6383" max="6384" width="13.26953125" style="59" customWidth="1"/>
    <col min="6385" max="6385" width="9" style="59"/>
    <col min="6386" max="6386" width="10.26953125" style="59" customWidth="1"/>
    <col min="6387" max="6387" width="10.6328125" style="59" customWidth="1"/>
    <col min="6388" max="6388" width="9" style="59"/>
    <col min="6389" max="6389" width="14.453125" style="59" bestFit="1" customWidth="1"/>
    <col min="6390" max="6390" width="13.26953125" style="59" bestFit="1" customWidth="1"/>
    <col min="6391" max="6397" width="9" style="59"/>
    <col min="6398" max="6398" width="4.26953125" style="59" customWidth="1"/>
    <col min="6399" max="6399" width="10.26953125" style="59" customWidth="1"/>
    <col min="6400" max="6400" width="18.26953125" style="59" customWidth="1"/>
    <col min="6401" max="6403" width="8.26953125" style="59" customWidth="1"/>
    <col min="6404" max="6405" width="0" style="59" hidden="1" customWidth="1"/>
    <col min="6406" max="6406" width="8.7265625" style="59" customWidth="1"/>
    <col min="6407" max="6410" width="16.26953125" style="59" customWidth="1"/>
    <col min="6411" max="6411" width="20" style="59" customWidth="1"/>
    <col min="6412" max="6412" width="15.90625" style="59" customWidth="1"/>
    <col min="6413" max="6621" width="9" style="59"/>
    <col min="6622" max="6622" width="4.26953125" style="59" customWidth="1"/>
    <col min="6623" max="6623" width="4.90625" style="59" customWidth="1"/>
    <col min="6624" max="6624" width="13.7265625" style="59" customWidth="1"/>
    <col min="6625" max="6625" width="8.36328125" style="59" customWidth="1"/>
    <col min="6626" max="6626" width="25.90625" style="59" customWidth="1"/>
    <col min="6627" max="6627" width="8.90625" style="59" customWidth="1"/>
    <col min="6628" max="6628" width="22.26953125" style="59" customWidth="1"/>
    <col min="6629" max="6631" width="8.26953125" style="59" customWidth="1"/>
    <col min="6632" max="6633" width="20" style="59" customWidth="1"/>
    <col min="6634" max="6637" width="7" style="59" customWidth="1"/>
    <col min="6638" max="6638" width="8.7265625" style="59" customWidth="1"/>
    <col min="6639" max="6640" width="13.26953125" style="59" customWidth="1"/>
    <col min="6641" max="6641" width="9" style="59"/>
    <col min="6642" max="6642" width="10.26953125" style="59" customWidth="1"/>
    <col min="6643" max="6643" width="10.6328125" style="59" customWidth="1"/>
    <col min="6644" max="6644" width="9" style="59"/>
    <col min="6645" max="6645" width="14.453125" style="59" bestFit="1" customWidth="1"/>
    <col min="6646" max="6646" width="13.26953125" style="59" bestFit="1" customWidth="1"/>
    <col min="6647" max="6653" width="9" style="59"/>
    <col min="6654" max="6654" width="4.26953125" style="59" customWidth="1"/>
    <col min="6655" max="6655" width="10.26953125" style="59" customWidth="1"/>
    <col min="6656" max="6656" width="18.26953125" style="59" customWidth="1"/>
    <col min="6657" max="6659" width="8.26953125" style="59" customWidth="1"/>
    <col min="6660" max="6661" width="0" style="59" hidden="1" customWidth="1"/>
    <col min="6662" max="6662" width="8.7265625" style="59" customWidth="1"/>
    <col min="6663" max="6666" width="16.26953125" style="59" customWidth="1"/>
    <col min="6667" max="6667" width="20" style="59" customWidth="1"/>
    <col min="6668" max="6668" width="15.90625" style="59" customWidth="1"/>
    <col min="6669" max="6877" width="9" style="59"/>
    <col min="6878" max="6878" width="4.26953125" style="59" customWidth="1"/>
    <col min="6879" max="6879" width="4.90625" style="59" customWidth="1"/>
    <col min="6880" max="6880" width="13.7265625" style="59" customWidth="1"/>
    <col min="6881" max="6881" width="8.36328125" style="59" customWidth="1"/>
    <col min="6882" max="6882" width="25.90625" style="59" customWidth="1"/>
    <col min="6883" max="6883" width="8.90625" style="59" customWidth="1"/>
    <col min="6884" max="6884" width="22.26953125" style="59" customWidth="1"/>
    <col min="6885" max="6887" width="8.26953125" style="59" customWidth="1"/>
    <col min="6888" max="6889" width="20" style="59" customWidth="1"/>
    <col min="6890" max="6893" width="7" style="59" customWidth="1"/>
    <col min="6894" max="6894" width="8.7265625" style="59" customWidth="1"/>
    <col min="6895" max="6896" width="13.26953125" style="59" customWidth="1"/>
    <col min="6897" max="6897" width="9" style="59"/>
    <col min="6898" max="6898" width="10.26953125" style="59" customWidth="1"/>
    <col min="6899" max="6899" width="10.6328125" style="59" customWidth="1"/>
    <col min="6900" max="6900" width="9" style="59"/>
    <col min="6901" max="6901" width="14.453125" style="59" bestFit="1" customWidth="1"/>
    <col min="6902" max="6902" width="13.26953125" style="59" bestFit="1" customWidth="1"/>
    <col min="6903" max="6909" width="9" style="59"/>
    <col min="6910" max="6910" width="4.26953125" style="59" customWidth="1"/>
    <col min="6911" max="6911" width="10.26953125" style="59" customWidth="1"/>
    <col min="6912" max="6912" width="18.26953125" style="59" customWidth="1"/>
    <col min="6913" max="6915" width="8.26953125" style="59" customWidth="1"/>
    <col min="6916" max="6917" width="0" style="59" hidden="1" customWidth="1"/>
    <col min="6918" max="6918" width="8.7265625" style="59" customWidth="1"/>
    <col min="6919" max="6922" width="16.26953125" style="59" customWidth="1"/>
    <col min="6923" max="6923" width="20" style="59" customWidth="1"/>
    <col min="6924" max="6924" width="15.90625" style="59" customWidth="1"/>
    <col min="6925" max="7133" width="9" style="59"/>
    <col min="7134" max="7134" width="4.26953125" style="59" customWidth="1"/>
    <col min="7135" max="7135" width="4.90625" style="59" customWidth="1"/>
    <col min="7136" max="7136" width="13.7265625" style="59" customWidth="1"/>
    <col min="7137" max="7137" width="8.36328125" style="59" customWidth="1"/>
    <col min="7138" max="7138" width="25.90625" style="59" customWidth="1"/>
    <col min="7139" max="7139" width="8.90625" style="59" customWidth="1"/>
    <col min="7140" max="7140" width="22.26953125" style="59" customWidth="1"/>
    <col min="7141" max="7143" width="8.26953125" style="59" customWidth="1"/>
    <col min="7144" max="7145" width="20" style="59" customWidth="1"/>
    <col min="7146" max="7149" width="7" style="59" customWidth="1"/>
    <col min="7150" max="7150" width="8.7265625" style="59" customWidth="1"/>
    <col min="7151" max="7152" width="13.26953125" style="59" customWidth="1"/>
    <col min="7153" max="7153" width="9" style="59"/>
    <col min="7154" max="7154" width="10.26953125" style="59" customWidth="1"/>
    <col min="7155" max="7155" width="10.6328125" style="59" customWidth="1"/>
    <col min="7156" max="7156" width="9" style="59"/>
    <col min="7157" max="7157" width="14.453125" style="59" bestFit="1" customWidth="1"/>
    <col min="7158" max="7158" width="13.26953125" style="59" bestFit="1" customWidth="1"/>
    <col min="7159" max="7165" width="9" style="59"/>
    <col min="7166" max="7166" width="4.26953125" style="59" customWidth="1"/>
    <col min="7167" max="7167" width="10.26953125" style="59" customWidth="1"/>
    <col min="7168" max="7168" width="18.26953125" style="59" customWidth="1"/>
    <col min="7169" max="7171" width="8.26953125" style="59" customWidth="1"/>
    <col min="7172" max="7173" width="0" style="59" hidden="1" customWidth="1"/>
    <col min="7174" max="7174" width="8.7265625" style="59" customWidth="1"/>
    <col min="7175" max="7178" width="16.26953125" style="59" customWidth="1"/>
    <col min="7179" max="7179" width="20" style="59" customWidth="1"/>
    <col min="7180" max="7180" width="15.90625" style="59" customWidth="1"/>
    <col min="7181" max="7389" width="9" style="59"/>
    <col min="7390" max="7390" width="4.26953125" style="59" customWidth="1"/>
    <col min="7391" max="7391" width="4.90625" style="59" customWidth="1"/>
    <col min="7392" max="7392" width="13.7265625" style="59" customWidth="1"/>
    <col min="7393" max="7393" width="8.36328125" style="59" customWidth="1"/>
    <col min="7394" max="7394" width="25.90625" style="59" customWidth="1"/>
    <col min="7395" max="7395" width="8.90625" style="59" customWidth="1"/>
    <col min="7396" max="7396" width="22.26953125" style="59" customWidth="1"/>
    <col min="7397" max="7399" width="8.26953125" style="59" customWidth="1"/>
    <col min="7400" max="7401" width="20" style="59" customWidth="1"/>
    <col min="7402" max="7405" width="7" style="59" customWidth="1"/>
    <col min="7406" max="7406" width="8.7265625" style="59" customWidth="1"/>
    <col min="7407" max="7408" width="13.26953125" style="59" customWidth="1"/>
    <col min="7409" max="7409" width="9" style="59"/>
    <col min="7410" max="7410" width="10.26953125" style="59" customWidth="1"/>
    <col min="7411" max="7411" width="10.6328125" style="59" customWidth="1"/>
    <col min="7412" max="7412" width="9" style="59"/>
    <col min="7413" max="7413" width="14.453125" style="59" bestFit="1" customWidth="1"/>
    <col min="7414" max="7414" width="13.26953125" style="59" bestFit="1" customWidth="1"/>
    <col min="7415" max="7421" width="9" style="59"/>
    <col min="7422" max="7422" width="4.26953125" style="59" customWidth="1"/>
    <col min="7423" max="7423" width="10.26953125" style="59" customWidth="1"/>
    <col min="7424" max="7424" width="18.26953125" style="59" customWidth="1"/>
    <col min="7425" max="7427" width="8.26953125" style="59" customWidth="1"/>
    <col min="7428" max="7429" width="0" style="59" hidden="1" customWidth="1"/>
    <col min="7430" max="7430" width="8.7265625" style="59" customWidth="1"/>
    <col min="7431" max="7434" width="16.26953125" style="59" customWidth="1"/>
    <col min="7435" max="7435" width="20" style="59" customWidth="1"/>
    <col min="7436" max="7436" width="15.90625" style="59" customWidth="1"/>
    <col min="7437" max="7645" width="9" style="59"/>
    <col min="7646" max="7646" width="4.26953125" style="59" customWidth="1"/>
    <col min="7647" max="7647" width="4.90625" style="59" customWidth="1"/>
    <col min="7648" max="7648" width="13.7265625" style="59" customWidth="1"/>
    <col min="7649" max="7649" width="8.36328125" style="59" customWidth="1"/>
    <col min="7650" max="7650" width="25.90625" style="59" customWidth="1"/>
    <col min="7651" max="7651" width="8.90625" style="59" customWidth="1"/>
    <col min="7652" max="7652" width="22.26953125" style="59" customWidth="1"/>
    <col min="7653" max="7655" width="8.26953125" style="59" customWidth="1"/>
    <col min="7656" max="7657" width="20" style="59" customWidth="1"/>
    <col min="7658" max="7661" width="7" style="59" customWidth="1"/>
    <col min="7662" max="7662" width="8.7265625" style="59" customWidth="1"/>
    <col min="7663" max="7664" width="13.26953125" style="59" customWidth="1"/>
    <col min="7665" max="7665" width="9" style="59"/>
    <col min="7666" max="7666" width="10.26953125" style="59" customWidth="1"/>
    <col min="7667" max="7667" width="10.6328125" style="59" customWidth="1"/>
    <col min="7668" max="7668" width="9" style="59"/>
    <col min="7669" max="7669" width="14.453125" style="59" bestFit="1" customWidth="1"/>
    <col min="7670" max="7670" width="13.26953125" style="59" bestFit="1" customWidth="1"/>
    <col min="7671" max="7677" width="9" style="59"/>
    <col min="7678" max="7678" width="4.26953125" style="59" customWidth="1"/>
    <col min="7679" max="7679" width="10.26953125" style="59" customWidth="1"/>
    <col min="7680" max="7680" width="18.26953125" style="59" customWidth="1"/>
    <col min="7681" max="7683" width="8.26953125" style="59" customWidth="1"/>
    <col min="7684" max="7685" width="0" style="59" hidden="1" customWidth="1"/>
    <col min="7686" max="7686" width="8.7265625" style="59" customWidth="1"/>
    <col min="7687" max="7690" width="16.26953125" style="59" customWidth="1"/>
    <col min="7691" max="7691" width="20" style="59" customWidth="1"/>
    <col min="7692" max="7692" width="15.90625" style="59" customWidth="1"/>
    <col min="7693" max="7901" width="9" style="59"/>
    <col min="7902" max="7902" width="4.26953125" style="59" customWidth="1"/>
    <col min="7903" max="7903" width="4.90625" style="59" customWidth="1"/>
    <col min="7904" max="7904" width="13.7265625" style="59" customWidth="1"/>
    <col min="7905" max="7905" width="8.36328125" style="59" customWidth="1"/>
    <col min="7906" max="7906" width="25.90625" style="59" customWidth="1"/>
    <col min="7907" max="7907" width="8.90625" style="59" customWidth="1"/>
    <col min="7908" max="7908" width="22.26953125" style="59" customWidth="1"/>
    <col min="7909" max="7911" width="8.26953125" style="59" customWidth="1"/>
    <col min="7912" max="7913" width="20" style="59" customWidth="1"/>
    <col min="7914" max="7917" width="7" style="59" customWidth="1"/>
    <col min="7918" max="7918" width="8.7265625" style="59" customWidth="1"/>
    <col min="7919" max="7920" width="13.26953125" style="59" customWidth="1"/>
    <col min="7921" max="7921" width="9" style="59"/>
    <col min="7922" max="7922" width="10.26953125" style="59" customWidth="1"/>
    <col min="7923" max="7923" width="10.6328125" style="59" customWidth="1"/>
    <col min="7924" max="7924" width="9" style="59"/>
    <col min="7925" max="7925" width="14.453125" style="59" bestFit="1" customWidth="1"/>
    <col min="7926" max="7926" width="13.26953125" style="59" bestFit="1" customWidth="1"/>
    <col min="7927" max="7933" width="9" style="59"/>
    <col min="7934" max="7934" width="4.26953125" style="59" customWidth="1"/>
    <col min="7935" max="7935" width="10.26953125" style="59" customWidth="1"/>
    <col min="7936" max="7936" width="18.26953125" style="59" customWidth="1"/>
    <col min="7937" max="7939" width="8.26953125" style="59" customWidth="1"/>
    <col min="7940" max="7941" width="0" style="59" hidden="1" customWidth="1"/>
    <col min="7942" max="7942" width="8.7265625" style="59" customWidth="1"/>
    <col min="7943" max="7946" width="16.26953125" style="59" customWidth="1"/>
    <col min="7947" max="7947" width="20" style="59" customWidth="1"/>
    <col min="7948" max="7948" width="15.90625" style="59" customWidth="1"/>
    <col min="7949" max="8157" width="9" style="59"/>
    <col min="8158" max="8158" width="4.26953125" style="59" customWidth="1"/>
    <col min="8159" max="8159" width="4.90625" style="59" customWidth="1"/>
    <col min="8160" max="8160" width="13.7265625" style="59" customWidth="1"/>
    <col min="8161" max="8161" width="8.36328125" style="59" customWidth="1"/>
    <col min="8162" max="8162" width="25.90625" style="59" customWidth="1"/>
    <col min="8163" max="8163" width="8.90625" style="59" customWidth="1"/>
    <col min="8164" max="8164" width="22.26953125" style="59" customWidth="1"/>
    <col min="8165" max="8167" width="8.26953125" style="59" customWidth="1"/>
    <col min="8168" max="8169" width="20" style="59" customWidth="1"/>
    <col min="8170" max="8173" width="7" style="59" customWidth="1"/>
    <col min="8174" max="8174" width="8.7265625" style="59" customWidth="1"/>
    <col min="8175" max="8176" width="13.26953125" style="59" customWidth="1"/>
    <col min="8177" max="8177" width="9" style="59"/>
    <col min="8178" max="8178" width="10.26953125" style="59" customWidth="1"/>
    <col min="8179" max="8179" width="10.6328125" style="59" customWidth="1"/>
    <col min="8180" max="8180" width="9" style="59"/>
    <col min="8181" max="8181" width="14.453125" style="59" bestFit="1" customWidth="1"/>
    <col min="8182" max="8182" width="13.26953125" style="59" bestFit="1" customWidth="1"/>
    <col min="8183" max="8189" width="9" style="59"/>
    <col min="8190" max="8190" width="4.26953125" style="59" customWidth="1"/>
    <col min="8191" max="8191" width="10.26953125" style="59" customWidth="1"/>
    <col min="8192" max="8192" width="18.26953125" style="59" customWidth="1"/>
    <col min="8193" max="8195" width="8.26953125" style="59" customWidth="1"/>
    <col min="8196" max="8197" width="0" style="59" hidden="1" customWidth="1"/>
    <col min="8198" max="8198" width="8.7265625" style="59" customWidth="1"/>
    <col min="8199" max="8202" width="16.26953125" style="59" customWidth="1"/>
    <col min="8203" max="8203" width="20" style="59" customWidth="1"/>
    <col min="8204" max="8204" width="15.90625" style="59" customWidth="1"/>
    <col min="8205" max="8413" width="9" style="59"/>
    <col min="8414" max="8414" width="4.26953125" style="59" customWidth="1"/>
    <col min="8415" max="8415" width="4.90625" style="59" customWidth="1"/>
    <col min="8416" max="8416" width="13.7265625" style="59" customWidth="1"/>
    <col min="8417" max="8417" width="8.36328125" style="59" customWidth="1"/>
    <col min="8418" max="8418" width="25.90625" style="59" customWidth="1"/>
    <col min="8419" max="8419" width="8.90625" style="59" customWidth="1"/>
    <col min="8420" max="8420" width="22.26953125" style="59" customWidth="1"/>
    <col min="8421" max="8423" width="8.26953125" style="59" customWidth="1"/>
    <col min="8424" max="8425" width="20" style="59" customWidth="1"/>
    <col min="8426" max="8429" width="7" style="59" customWidth="1"/>
    <col min="8430" max="8430" width="8.7265625" style="59" customWidth="1"/>
    <col min="8431" max="8432" width="13.26953125" style="59" customWidth="1"/>
    <col min="8433" max="8433" width="9" style="59"/>
    <col min="8434" max="8434" width="10.26953125" style="59" customWidth="1"/>
    <col min="8435" max="8435" width="10.6328125" style="59" customWidth="1"/>
    <col min="8436" max="8436" width="9" style="59"/>
    <col min="8437" max="8437" width="14.453125" style="59" bestFit="1" customWidth="1"/>
    <col min="8438" max="8438" width="13.26953125" style="59" bestFit="1" customWidth="1"/>
    <col min="8439" max="8445" width="9" style="59"/>
    <col min="8446" max="8446" width="4.26953125" style="59" customWidth="1"/>
    <col min="8447" max="8447" width="10.26953125" style="59" customWidth="1"/>
    <col min="8448" max="8448" width="18.26953125" style="59" customWidth="1"/>
    <col min="8449" max="8451" width="8.26953125" style="59" customWidth="1"/>
    <col min="8452" max="8453" width="0" style="59" hidden="1" customWidth="1"/>
    <col min="8454" max="8454" width="8.7265625" style="59" customWidth="1"/>
    <col min="8455" max="8458" width="16.26953125" style="59" customWidth="1"/>
    <col min="8459" max="8459" width="20" style="59" customWidth="1"/>
    <col min="8460" max="8460" width="15.90625" style="59" customWidth="1"/>
    <col min="8461" max="8669" width="9" style="59"/>
    <col min="8670" max="8670" width="4.26953125" style="59" customWidth="1"/>
    <col min="8671" max="8671" width="4.90625" style="59" customWidth="1"/>
    <col min="8672" max="8672" width="13.7265625" style="59" customWidth="1"/>
    <col min="8673" max="8673" width="8.36328125" style="59" customWidth="1"/>
    <col min="8674" max="8674" width="25.90625" style="59" customWidth="1"/>
    <col min="8675" max="8675" width="8.90625" style="59" customWidth="1"/>
    <col min="8676" max="8676" width="22.26953125" style="59" customWidth="1"/>
    <col min="8677" max="8679" width="8.26953125" style="59" customWidth="1"/>
    <col min="8680" max="8681" width="20" style="59" customWidth="1"/>
    <col min="8682" max="8685" width="7" style="59" customWidth="1"/>
    <col min="8686" max="8686" width="8.7265625" style="59" customWidth="1"/>
    <col min="8687" max="8688" width="13.26953125" style="59" customWidth="1"/>
    <col min="8689" max="8689" width="9" style="59"/>
    <col min="8690" max="8690" width="10.26953125" style="59" customWidth="1"/>
    <col min="8691" max="8691" width="10.6328125" style="59" customWidth="1"/>
    <col min="8692" max="8692" width="9" style="59"/>
    <col min="8693" max="8693" width="14.453125" style="59" bestFit="1" customWidth="1"/>
    <col min="8694" max="8694" width="13.26953125" style="59" bestFit="1" customWidth="1"/>
    <col min="8695" max="8701" width="9" style="59"/>
    <col min="8702" max="8702" width="4.26953125" style="59" customWidth="1"/>
    <col min="8703" max="8703" width="10.26953125" style="59" customWidth="1"/>
    <col min="8704" max="8704" width="18.26953125" style="59" customWidth="1"/>
    <col min="8705" max="8707" width="8.26953125" style="59" customWidth="1"/>
    <col min="8708" max="8709" width="0" style="59" hidden="1" customWidth="1"/>
    <col min="8710" max="8710" width="8.7265625" style="59" customWidth="1"/>
    <col min="8711" max="8714" width="16.26953125" style="59" customWidth="1"/>
    <col min="8715" max="8715" width="20" style="59" customWidth="1"/>
    <col min="8716" max="8716" width="15.90625" style="59" customWidth="1"/>
    <col min="8717" max="8925" width="9" style="59"/>
    <col min="8926" max="8926" width="4.26953125" style="59" customWidth="1"/>
    <col min="8927" max="8927" width="4.90625" style="59" customWidth="1"/>
    <col min="8928" max="8928" width="13.7265625" style="59" customWidth="1"/>
    <col min="8929" max="8929" width="8.36328125" style="59" customWidth="1"/>
    <col min="8930" max="8930" width="25.90625" style="59" customWidth="1"/>
    <col min="8931" max="8931" width="8.90625" style="59" customWidth="1"/>
    <col min="8932" max="8932" width="22.26953125" style="59" customWidth="1"/>
    <col min="8933" max="8935" width="8.26953125" style="59" customWidth="1"/>
    <col min="8936" max="8937" width="20" style="59" customWidth="1"/>
    <col min="8938" max="8941" width="7" style="59" customWidth="1"/>
    <col min="8942" max="8942" width="8.7265625" style="59" customWidth="1"/>
    <col min="8943" max="8944" width="13.26953125" style="59" customWidth="1"/>
    <col min="8945" max="8945" width="9" style="59"/>
    <col min="8946" max="8946" width="10.26953125" style="59" customWidth="1"/>
    <col min="8947" max="8947" width="10.6328125" style="59" customWidth="1"/>
    <col min="8948" max="8948" width="9" style="59"/>
    <col min="8949" max="8949" width="14.453125" style="59" bestFit="1" customWidth="1"/>
    <col min="8950" max="8950" width="13.26953125" style="59" bestFit="1" customWidth="1"/>
    <col min="8951" max="8957" width="9" style="59"/>
    <col min="8958" max="8958" width="4.26953125" style="59" customWidth="1"/>
    <col min="8959" max="8959" width="10.26953125" style="59" customWidth="1"/>
    <col min="8960" max="8960" width="18.26953125" style="59" customWidth="1"/>
    <col min="8961" max="8963" width="8.26953125" style="59" customWidth="1"/>
    <col min="8964" max="8965" width="0" style="59" hidden="1" customWidth="1"/>
    <col min="8966" max="8966" width="8.7265625" style="59" customWidth="1"/>
    <col min="8967" max="8970" width="16.26953125" style="59" customWidth="1"/>
    <col min="8971" max="8971" width="20" style="59" customWidth="1"/>
    <col min="8972" max="8972" width="15.90625" style="59" customWidth="1"/>
    <col min="8973" max="9181" width="9" style="59"/>
    <col min="9182" max="9182" width="4.26953125" style="59" customWidth="1"/>
    <col min="9183" max="9183" width="4.90625" style="59" customWidth="1"/>
    <col min="9184" max="9184" width="13.7265625" style="59" customWidth="1"/>
    <col min="9185" max="9185" width="8.36328125" style="59" customWidth="1"/>
    <col min="9186" max="9186" width="25.90625" style="59" customWidth="1"/>
    <col min="9187" max="9187" width="8.90625" style="59" customWidth="1"/>
    <col min="9188" max="9188" width="22.26953125" style="59" customWidth="1"/>
    <col min="9189" max="9191" width="8.26953125" style="59" customWidth="1"/>
    <col min="9192" max="9193" width="20" style="59" customWidth="1"/>
    <col min="9194" max="9197" width="7" style="59" customWidth="1"/>
    <col min="9198" max="9198" width="8.7265625" style="59" customWidth="1"/>
    <col min="9199" max="9200" width="13.26953125" style="59" customWidth="1"/>
    <col min="9201" max="9201" width="9" style="59"/>
    <col min="9202" max="9202" width="10.26953125" style="59" customWidth="1"/>
    <col min="9203" max="9203" width="10.6328125" style="59" customWidth="1"/>
    <col min="9204" max="9204" width="9" style="59"/>
    <col min="9205" max="9205" width="14.453125" style="59" bestFit="1" customWidth="1"/>
    <col min="9206" max="9206" width="13.26953125" style="59" bestFit="1" customWidth="1"/>
    <col min="9207" max="9213" width="9" style="59"/>
    <col min="9214" max="9214" width="4.26953125" style="59" customWidth="1"/>
    <col min="9215" max="9215" width="10.26953125" style="59" customWidth="1"/>
    <col min="9216" max="9216" width="18.26953125" style="59" customWidth="1"/>
    <col min="9217" max="9219" width="8.26953125" style="59" customWidth="1"/>
    <col min="9220" max="9221" width="0" style="59" hidden="1" customWidth="1"/>
    <col min="9222" max="9222" width="8.7265625" style="59" customWidth="1"/>
    <col min="9223" max="9226" width="16.26953125" style="59" customWidth="1"/>
    <col min="9227" max="9227" width="20" style="59" customWidth="1"/>
    <col min="9228" max="9228" width="15.90625" style="59" customWidth="1"/>
    <col min="9229" max="9437" width="9" style="59"/>
    <col min="9438" max="9438" width="4.26953125" style="59" customWidth="1"/>
    <col min="9439" max="9439" width="4.90625" style="59" customWidth="1"/>
    <col min="9440" max="9440" width="13.7265625" style="59" customWidth="1"/>
    <col min="9441" max="9441" width="8.36328125" style="59" customWidth="1"/>
    <col min="9442" max="9442" width="25.90625" style="59" customWidth="1"/>
    <col min="9443" max="9443" width="8.90625" style="59" customWidth="1"/>
    <col min="9444" max="9444" width="22.26953125" style="59" customWidth="1"/>
    <col min="9445" max="9447" width="8.26953125" style="59" customWidth="1"/>
    <col min="9448" max="9449" width="20" style="59" customWidth="1"/>
    <col min="9450" max="9453" width="7" style="59" customWidth="1"/>
    <col min="9454" max="9454" width="8.7265625" style="59" customWidth="1"/>
    <col min="9455" max="9456" width="13.26953125" style="59" customWidth="1"/>
    <col min="9457" max="9457" width="9" style="59"/>
    <col min="9458" max="9458" width="10.26953125" style="59" customWidth="1"/>
    <col min="9459" max="9459" width="10.6328125" style="59" customWidth="1"/>
    <col min="9460" max="9460" width="9" style="59"/>
    <col min="9461" max="9461" width="14.453125" style="59" bestFit="1" customWidth="1"/>
    <col min="9462" max="9462" width="13.26953125" style="59" bestFit="1" customWidth="1"/>
    <col min="9463" max="9469" width="9" style="59"/>
    <col min="9470" max="9470" width="4.26953125" style="59" customWidth="1"/>
    <col min="9471" max="9471" width="10.26953125" style="59" customWidth="1"/>
    <col min="9472" max="9472" width="18.26953125" style="59" customWidth="1"/>
    <col min="9473" max="9475" width="8.26953125" style="59" customWidth="1"/>
    <col min="9476" max="9477" width="0" style="59" hidden="1" customWidth="1"/>
    <col min="9478" max="9478" width="8.7265625" style="59" customWidth="1"/>
    <col min="9479" max="9482" width="16.26953125" style="59" customWidth="1"/>
    <col min="9483" max="9483" width="20" style="59" customWidth="1"/>
    <col min="9484" max="9484" width="15.90625" style="59" customWidth="1"/>
    <col min="9485" max="9693" width="9" style="59"/>
    <col min="9694" max="9694" width="4.26953125" style="59" customWidth="1"/>
    <col min="9695" max="9695" width="4.90625" style="59" customWidth="1"/>
    <col min="9696" max="9696" width="13.7265625" style="59" customWidth="1"/>
    <col min="9697" max="9697" width="8.36328125" style="59" customWidth="1"/>
    <col min="9698" max="9698" width="25.90625" style="59" customWidth="1"/>
    <col min="9699" max="9699" width="8.90625" style="59" customWidth="1"/>
    <col min="9700" max="9700" width="22.26953125" style="59" customWidth="1"/>
    <col min="9701" max="9703" width="8.26953125" style="59" customWidth="1"/>
    <col min="9704" max="9705" width="20" style="59" customWidth="1"/>
    <col min="9706" max="9709" width="7" style="59" customWidth="1"/>
    <col min="9710" max="9710" width="8.7265625" style="59" customWidth="1"/>
    <col min="9711" max="9712" width="13.26953125" style="59" customWidth="1"/>
    <col min="9713" max="9713" width="9" style="59"/>
    <col min="9714" max="9714" width="10.26953125" style="59" customWidth="1"/>
    <col min="9715" max="9715" width="10.6328125" style="59" customWidth="1"/>
    <col min="9716" max="9716" width="9" style="59"/>
    <col min="9717" max="9717" width="14.453125" style="59" bestFit="1" customWidth="1"/>
    <col min="9718" max="9718" width="13.26953125" style="59" bestFit="1" customWidth="1"/>
    <col min="9719" max="9725" width="9" style="59"/>
    <col min="9726" max="9726" width="4.26953125" style="59" customWidth="1"/>
    <col min="9727" max="9727" width="10.26953125" style="59" customWidth="1"/>
    <col min="9728" max="9728" width="18.26953125" style="59" customWidth="1"/>
    <col min="9729" max="9731" width="8.26953125" style="59" customWidth="1"/>
    <col min="9732" max="9733" width="0" style="59" hidden="1" customWidth="1"/>
    <col min="9734" max="9734" width="8.7265625" style="59" customWidth="1"/>
    <col min="9735" max="9738" width="16.26953125" style="59" customWidth="1"/>
    <col min="9739" max="9739" width="20" style="59" customWidth="1"/>
    <col min="9740" max="9740" width="15.90625" style="59" customWidth="1"/>
    <col min="9741" max="9949" width="9" style="59"/>
    <col min="9950" max="9950" width="4.26953125" style="59" customWidth="1"/>
    <col min="9951" max="9951" width="4.90625" style="59" customWidth="1"/>
    <col min="9952" max="9952" width="13.7265625" style="59" customWidth="1"/>
    <col min="9953" max="9953" width="8.36328125" style="59" customWidth="1"/>
    <col min="9954" max="9954" width="25.90625" style="59" customWidth="1"/>
    <col min="9955" max="9955" width="8.90625" style="59" customWidth="1"/>
    <col min="9956" max="9956" width="22.26953125" style="59" customWidth="1"/>
    <col min="9957" max="9959" width="8.26953125" style="59" customWidth="1"/>
    <col min="9960" max="9961" width="20" style="59" customWidth="1"/>
    <col min="9962" max="9965" width="7" style="59" customWidth="1"/>
    <col min="9966" max="9966" width="8.7265625" style="59" customWidth="1"/>
    <col min="9967" max="9968" width="13.26953125" style="59" customWidth="1"/>
    <col min="9969" max="9969" width="9" style="59"/>
    <col min="9970" max="9970" width="10.26953125" style="59" customWidth="1"/>
    <col min="9971" max="9971" width="10.6328125" style="59" customWidth="1"/>
    <col min="9972" max="9972" width="9" style="59"/>
    <col min="9973" max="9973" width="14.453125" style="59" bestFit="1" customWidth="1"/>
    <col min="9974" max="9974" width="13.26953125" style="59" bestFit="1" customWidth="1"/>
    <col min="9975" max="9981" width="9" style="59"/>
    <col min="9982" max="9982" width="4.26953125" style="59" customWidth="1"/>
    <col min="9983" max="9983" width="10.26953125" style="59" customWidth="1"/>
    <col min="9984" max="9984" width="18.26953125" style="59" customWidth="1"/>
    <col min="9985" max="9987" width="8.26953125" style="59" customWidth="1"/>
    <col min="9988" max="9989" width="0" style="59" hidden="1" customWidth="1"/>
    <col min="9990" max="9990" width="8.7265625" style="59" customWidth="1"/>
    <col min="9991" max="9994" width="16.26953125" style="59" customWidth="1"/>
    <col min="9995" max="9995" width="20" style="59" customWidth="1"/>
    <col min="9996" max="9996" width="15.90625" style="59" customWidth="1"/>
    <col min="9997" max="10205" width="9" style="59"/>
    <col min="10206" max="10206" width="4.26953125" style="59" customWidth="1"/>
    <col min="10207" max="10207" width="4.90625" style="59" customWidth="1"/>
    <col min="10208" max="10208" width="13.7265625" style="59" customWidth="1"/>
    <col min="10209" max="10209" width="8.36328125" style="59" customWidth="1"/>
    <col min="10210" max="10210" width="25.90625" style="59" customWidth="1"/>
    <col min="10211" max="10211" width="8.90625" style="59" customWidth="1"/>
    <col min="10212" max="10212" width="22.26953125" style="59" customWidth="1"/>
    <col min="10213" max="10215" width="8.26953125" style="59" customWidth="1"/>
    <col min="10216" max="10217" width="20" style="59" customWidth="1"/>
    <col min="10218" max="10221" width="7" style="59" customWidth="1"/>
    <col min="10222" max="10222" width="8.7265625" style="59" customWidth="1"/>
    <col min="10223" max="10224" width="13.26953125" style="59" customWidth="1"/>
    <col min="10225" max="10225" width="9" style="59"/>
    <col min="10226" max="10226" width="10.26953125" style="59" customWidth="1"/>
    <col min="10227" max="10227" width="10.6328125" style="59" customWidth="1"/>
    <col min="10228" max="10228" width="9" style="59"/>
    <col min="10229" max="10229" width="14.453125" style="59" bestFit="1" customWidth="1"/>
    <col min="10230" max="10230" width="13.26953125" style="59" bestFit="1" customWidth="1"/>
    <col min="10231" max="10237" width="9" style="59"/>
    <col min="10238" max="10238" width="4.26953125" style="59" customWidth="1"/>
    <col min="10239" max="10239" width="10.26953125" style="59" customWidth="1"/>
    <col min="10240" max="10240" width="18.26953125" style="59" customWidth="1"/>
    <col min="10241" max="10243" width="8.26953125" style="59" customWidth="1"/>
    <col min="10244" max="10245" width="0" style="59" hidden="1" customWidth="1"/>
    <col min="10246" max="10246" width="8.7265625" style="59" customWidth="1"/>
    <col min="10247" max="10250" width="16.26953125" style="59" customWidth="1"/>
    <col min="10251" max="10251" width="20" style="59" customWidth="1"/>
    <col min="10252" max="10252" width="15.90625" style="59" customWidth="1"/>
    <col min="10253" max="10461" width="9" style="59"/>
    <col min="10462" max="10462" width="4.26953125" style="59" customWidth="1"/>
    <col min="10463" max="10463" width="4.90625" style="59" customWidth="1"/>
    <col min="10464" max="10464" width="13.7265625" style="59" customWidth="1"/>
    <col min="10465" max="10465" width="8.36328125" style="59" customWidth="1"/>
    <col min="10466" max="10466" width="25.90625" style="59" customWidth="1"/>
    <col min="10467" max="10467" width="8.90625" style="59" customWidth="1"/>
    <col min="10468" max="10468" width="22.26953125" style="59" customWidth="1"/>
    <col min="10469" max="10471" width="8.26953125" style="59" customWidth="1"/>
    <col min="10472" max="10473" width="20" style="59" customWidth="1"/>
    <col min="10474" max="10477" width="7" style="59" customWidth="1"/>
    <col min="10478" max="10478" width="8.7265625" style="59" customWidth="1"/>
    <col min="10479" max="10480" width="13.26953125" style="59" customWidth="1"/>
    <col min="10481" max="10481" width="9" style="59"/>
    <col min="10482" max="10482" width="10.26953125" style="59" customWidth="1"/>
    <col min="10483" max="10483" width="10.6328125" style="59" customWidth="1"/>
    <col min="10484" max="10484" width="9" style="59"/>
    <col min="10485" max="10485" width="14.453125" style="59" bestFit="1" customWidth="1"/>
    <col min="10486" max="10486" width="13.26953125" style="59" bestFit="1" customWidth="1"/>
    <col min="10487" max="10493" width="9" style="59"/>
    <col min="10494" max="10494" width="4.26953125" style="59" customWidth="1"/>
    <col min="10495" max="10495" width="10.26953125" style="59" customWidth="1"/>
    <col min="10496" max="10496" width="18.26953125" style="59" customWidth="1"/>
    <col min="10497" max="10499" width="8.26953125" style="59" customWidth="1"/>
    <col min="10500" max="10501" width="0" style="59" hidden="1" customWidth="1"/>
    <col min="10502" max="10502" width="8.7265625" style="59" customWidth="1"/>
    <col min="10503" max="10506" width="16.26953125" style="59" customWidth="1"/>
    <col min="10507" max="10507" width="20" style="59" customWidth="1"/>
    <col min="10508" max="10508" width="15.90625" style="59" customWidth="1"/>
    <col min="10509" max="10717" width="9" style="59"/>
    <col min="10718" max="10718" width="4.26953125" style="59" customWidth="1"/>
    <col min="10719" max="10719" width="4.90625" style="59" customWidth="1"/>
    <col min="10720" max="10720" width="13.7265625" style="59" customWidth="1"/>
    <col min="10721" max="10721" width="8.36328125" style="59" customWidth="1"/>
    <col min="10722" max="10722" width="25.90625" style="59" customWidth="1"/>
    <col min="10723" max="10723" width="8.90625" style="59" customWidth="1"/>
    <col min="10724" max="10724" width="22.26953125" style="59" customWidth="1"/>
    <col min="10725" max="10727" width="8.26953125" style="59" customWidth="1"/>
    <col min="10728" max="10729" width="20" style="59" customWidth="1"/>
    <col min="10730" max="10733" width="7" style="59" customWidth="1"/>
    <col min="10734" max="10734" width="8.7265625" style="59" customWidth="1"/>
    <col min="10735" max="10736" width="13.26953125" style="59" customWidth="1"/>
    <col min="10737" max="10737" width="9" style="59"/>
    <col min="10738" max="10738" width="10.26953125" style="59" customWidth="1"/>
    <col min="10739" max="10739" width="10.6328125" style="59" customWidth="1"/>
    <col min="10740" max="10740" width="9" style="59"/>
    <col min="10741" max="10741" width="14.453125" style="59" bestFit="1" customWidth="1"/>
    <col min="10742" max="10742" width="13.26953125" style="59" bestFit="1" customWidth="1"/>
    <col min="10743" max="10749" width="9" style="59"/>
    <col min="10750" max="10750" width="4.26953125" style="59" customWidth="1"/>
    <col min="10751" max="10751" width="10.26953125" style="59" customWidth="1"/>
    <col min="10752" max="10752" width="18.26953125" style="59" customWidth="1"/>
    <col min="10753" max="10755" width="8.26953125" style="59" customWidth="1"/>
    <col min="10756" max="10757" width="0" style="59" hidden="1" customWidth="1"/>
    <col min="10758" max="10758" width="8.7265625" style="59" customWidth="1"/>
    <col min="10759" max="10762" width="16.26953125" style="59" customWidth="1"/>
    <col min="10763" max="10763" width="20" style="59" customWidth="1"/>
    <col min="10764" max="10764" width="15.90625" style="59" customWidth="1"/>
    <col min="10765" max="10973" width="9" style="59"/>
    <col min="10974" max="10974" width="4.26953125" style="59" customWidth="1"/>
    <col min="10975" max="10975" width="4.90625" style="59" customWidth="1"/>
    <col min="10976" max="10976" width="13.7265625" style="59" customWidth="1"/>
    <col min="10977" max="10977" width="8.36328125" style="59" customWidth="1"/>
    <col min="10978" max="10978" width="25.90625" style="59" customWidth="1"/>
    <col min="10979" max="10979" width="8.90625" style="59" customWidth="1"/>
    <col min="10980" max="10980" width="22.26953125" style="59" customWidth="1"/>
    <col min="10981" max="10983" width="8.26953125" style="59" customWidth="1"/>
    <col min="10984" max="10985" width="20" style="59" customWidth="1"/>
    <col min="10986" max="10989" width="7" style="59" customWidth="1"/>
    <col min="10990" max="10990" width="8.7265625" style="59" customWidth="1"/>
    <col min="10991" max="10992" width="13.26953125" style="59" customWidth="1"/>
    <col min="10993" max="10993" width="9" style="59"/>
    <col min="10994" max="10994" width="10.26953125" style="59" customWidth="1"/>
    <col min="10995" max="10995" width="10.6328125" style="59" customWidth="1"/>
    <col min="10996" max="10996" width="9" style="59"/>
    <col min="10997" max="10997" width="14.453125" style="59" bestFit="1" customWidth="1"/>
    <col min="10998" max="10998" width="13.26953125" style="59" bestFit="1" customWidth="1"/>
    <col min="10999" max="11005" width="9" style="59"/>
    <col min="11006" max="11006" width="4.26953125" style="59" customWidth="1"/>
    <col min="11007" max="11007" width="10.26953125" style="59" customWidth="1"/>
    <col min="11008" max="11008" width="18.26953125" style="59" customWidth="1"/>
    <col min="11009" max="11011" width="8.26953125" style="59" customWidth="1"/>
    <col min="11012" max="11013" width="0" style="59" hidden="1" customWidth="1"/>
    <col min="11014" max="11014" width="8.7265625" style="59" customWidth="1"/>
    <col min="11015" max="11018" width="16.26953125" style="59" customWidth="1"/>
    <col min="11019" max="11019" width="20" style="59" customWidth="1"/>
    <col min="11020" max="11020" width="15.90625" style="59" customWidth="1"/>
    <col min="11021" max="11229" width="9" style="59"/>
    <col min="11230" max="11230" width="4.26953125" style="59" customWidth="1"/>
    <col min="11231" max="11231" width="4.90625" style="59" customWidth="1"/>
    <col min="11232" max="11232" width="13.7265625" style="59" customWidth="1"/>
    <col min="11233" max="11233" width="8.36328125" style="59" customWidth="1"/>
    <col min="11234" max="11234" width="25.90625" style="59" customWidth="1"/>
    <col min="11235" max="11235" width="8.90625" style="59" customWidth="1"/>
    <col min="11236" max="11236" width="22.26953125" style="59" customWidth="1"/>
    <col min="11237" max="11239" width="8.26953125" style="59" customWidth="1"/>
    <col min="11240" max="11241" width="20" style="59" customWidth="1"/>
    <col min="11242" max="11245" width="7" style="59" customWidth="1"/>
    <col min="11246" max="11246" width="8.7265625" style="59" customWidth="1"/>
    <col min="11247" max="11248" width="13.26953125" style="59" customWidth="1"/>
    <col min="11249" max="11249" width="9" style="59"/>
    <col min="11250" max="11250" width="10.26953125" style="59" customWidth="1"/>
    <col min="11251" max="11251" width="10.6328125" style="59" customWidth="1"/>
    <col min="11252" max="11252" width="9" style="59"/>
    <col min="11253" max="11253" width="14.453125" style="59" bestFit="1" customWidth="1"/>
    <col min="11254" max="11254" width="13.26953125" style="59" bestFit="1" customWidth="1"/>
    <col min="11255" max="11261" width="9" style="59"/>
    <col min="11262" max="11262" width="4.26953125" style="59" customWidth="1"/>
    <col min="11263" max="11263" width="10.26953125" style="59" customWidth="1"/>
    <col min="11264" max="11264" width="18.26953125" style="59" customWidth="1"/>
    <col min="11265" max="11267" width="8.26953125" style="59" customWidth="1"/>
    <col min="11268" max="11269" width="0" style="59" hidden="1" customWidth="1"/>
    <col min="11270" max="11270" width="8.7265625" style="59" customWidth="1"/>
    <col min="11271" max="11274" width="16.26953125" style="59" customWidth="1"/>
    <col min="11275" max="11275" width="20" style="59" customWidth="1"/>
    <col min="11276" max="11276" width="15.90625" style="59" customWidth="1"/>
    <col min="11277" max="11485" width="9" style="59"/>
    <col min="11486" max="11486" width="4.26953125" style="59" customWidth="1"/>
    <col min="11487" max="11487" width="4.90625" style="59" customWidth="1"/>
    <col min="11488" max="11488" width="13.7265625" style="59" customWidth="1"/>
    <col min="11489" max="11489" width="8.36328125" style="59" customWidth="1"/>
    <col min="11490" max="11490" width="25.90625" style="59" customWidth="1"/>
    <col min="11491" max="11491" width="8.90625" style="59" customWidth="1"/>
    <col min="11492" max="11492" width="22.26953125" style="59" customWidth="1"/>
    <col min="11493" max="11495" width="8.26953125" style="59" customWidth="1"/>
    <col min="11496" max="11497" width="20" style="59" customWidth="1"/>
    <col min="11498" max="11501" width="7" style="59" customWidth="1"/>
    <col min="11502" max="11502" width="8.7265625" style="59" customWidth="1"/>
    <col min="11503" max="11504" width="13.26953125" style="59" customWidth="1"/>
    <col min="11505" max="11505" width="9" style="59"/>
    <col min="11506" max="11506" width="10.26953125" style="59" customWidth="1"/>
    <col min="11507" max="11507" width="10.6328125" style="59" customWidth="1"/>
    <col min="11508" max="11508" width="9" style="59"/>
    <col min="11509" max="11509" width="14.453125" style="59" bestFit="1" customWidth="1"/>
    <col min="11510" max="11510" width="13.26953125" style="59" bestFit="1" customWidth="1"/>
    <col min="11511" max="11517" width="9" style="59"/>
    <col min="11518" max="11518" width="4.26953125" style="59" customWidth="1"/>
    <col min="11519" max="11519" width="10.26953125" style="59" customWidth="1"/>
    <col min="11520" max="11520" width="18.26953125" style="59" customWidth="1"/>
    <col min="11521" max="11523" width="8.26953125" style="59" customWidth="1"/>
    <col min="11524" max="11525" width="0" style="59" hidden="1" customWidth="1"/>
    <col min="11526" max="11526" width="8.7265625" style="59" customWidth="1"/>
    <col min="11527" max="11530" width="16.26953125" style="59" customWidth="1"/>
    <col min="11531" max="11531" width="20" style="59" customWidth="1"/>
    <col min="11532" max="11532" width="15.90625" style="59" customWidth="1"/>
    <col min="11533" max="11741" width="9" style="59"/>
    <col min="11742" max="11742" width="4.26953125" style="59" customWidth="1"/>
    <col min="11743" max="11743" width="4.90625" style="59" customWidth="1"/>
    <col min="11744" max="11744" width="13.7265625" style="59" customWidth="1"/>
    <col min="11745" max="11745" width="8.36328125" style="59" customWidth="1"/>
    <col min="11746" max="11746" width="25.90625" style="59" customWidth="1"/>
    <col min="11747" max="11747" width="8.90625" style="59" customWidth="1"/>
    <col min="11748" max="11748" width="22.26953125" style="59" customWidth="1"/>
    <col min="11749" max="11751" width="8.26953125" style="59" customWidth="1"/>
    <col min="11752" max="11753" width="20" style="59" customWidth="1"/>
    <col min="11754" max="11757" width="7" style="59" customWidth="1"/>
    <col min="11758" max="11758" width="8.7265625" style="59" customWidth="1"/>
    <col min="11759" max="11760" width="13.26953125" style="59" customWidth="1"/>
    <col min="11761" max="11761" width="9" style="59"/>
    <col min="11762" max="11762" width="10.26953125" style="59" customWidth="1"/>
    <col min="11763" max="11763" width="10.6328125" style="59" customWidth="1"/>
    <col min="11764" max="11764" width="9" style="59"/>
    <col min="11765" max="11765" width="14.453125" style="59" bestFit="1" customWidth="1"/>
    <col min="11766" max="11766" width="13.26953125" style="59" bestFit="1" customWidth="1"/>
    <col min="11767" max="11773" width="9" style="59"/>
    <col min="11774" max="11774" width="4.26953125" style="59" customWidth="1"/>
    <col min="11775" max="11775" width="10.26953125" style="59" customWidth="1"/>
    <col min="11776" max="11776" width="18.26953125" style="59" customWidth="1"/>
    <col min="11777" max="11779" width="8.26953125" style="59" customWidth="1"/>
    <col min="11780" max="11781" width="0" style="59" hidden="1" customWidth="1"/>
    <col min="11782" max="11782" width="8.7265625" style="59" customWidth="1"/>
    <col min="11783" max="11786" width="16.26953125" style="59" customWidth="1"/>
    <col min="11787" max="11787" width="20" style="59" customWidth="1"/>
    <col min="11788" max="11788" width="15.90625" style="59" customWidth="1"/>
    <col min="11789" max="11997" width="9" style="59"/>
    <col min="11998" max="11998" width="4.26953125" style="59" customWidth="1"/>
    <col min="11999" max="11999" width="4.90625" style="59" customWidth="1"/>
    <col min="12000" max="12000" width="13.7265625" style="59" customWidth="1"/>
    <col min="12001" max="12001" width="8.36328125" style="59" customWidth="1"/>
    <col min="12002" max="12002" width="25.90625" style="59" customWidth="1"/>
    <col min="12003" max="12003" width="8.90625" style="59" customWidth="1"/>
    <col min="12004" max="12004" width="22.26953125" style="59" customWidth="1"/>
    <col min="12005" max="12007" width="8.26953125" style="59" customWidth="1"/>
    <col min="12008" max="12009" width="20" style="59" customWidth="1"/>
    <col min="12010" max="12013" width="7" style="59" customWidth="1"/>
    <col min="12014" max="12014" width="8.7265625" style="59" customWidth="1"/>
    <col min="12015" max="12016" width="13.26953125" style="59" customWidth="1"/>
    <col min="12017" max="12017" width="9" style="59"/>
    <col min="12018" max="12018" width="10.26953125" style="59" customWidth="1"/>
    <col min="12019" max="12019" width="10.6328125" style="59" customWidth="1"/>
    <col min="12020" max="12020" width="9" style="59"/>
    <col min="12021" max="12021" width="14.453125" style="59" bestFit="1" customWidth="1"/>
    <col min="12022" max="12022" width="13.26953125" style="59" bestFit="1" customWidth="1"/>
    <col min="12023" max="12029" width="9" style="59"/>
    <col min="12030" max="12030" width="4.26953125" style="59" customWidth="1"/>
    <col min="12031" max="12031" width="10.26953125" style="59" customWidth="1"/>
    <col min="12032" max="12032" width="18.26953125" style="59" customWidth="1"/>
    <col min="12033" max="12035" width="8.26953125" style="59" customWidth="1"/>
    <col min="12036" max="12037" width="0" style="59" hidden="1" customWidth="1"/>
    <col min="12038" max="12038" width="8.7265625" style="59" customWidth="1"/>
    <col min="12039" max="12042" width="16.26953125" style="59" customWidth="1"/>
    <col min="12043" max="12043" width="20" style="59" customWidth="1"/>
    <col min="12044" max="12044" width="15.90625" style="59" customWidth="1"/>
    <col min="12045" max="12253" width="9" style="59"/>
    <col min="12254" max="12254" width="4.26953125" style="59" customWidth="1"/>
    <col min="12255" max="12255" width="4.90625" style="59" customWidth="1"/>
    <col min="12256" max="12256" width="13.7265625" style="59" customWidth="1"/>
    <col min="12257" max="12257" width="8.36328125" style="59" customWidth="1"/>
    <col min="12258" max="12258" width="25.90625" style="59" customWidth="1"/>
    <col min="12259" max="12259" width="8.90625" style="59" customWidth="1"/>
    <col min="12260" max="12260" width="22.26953125" style="59" customWidth="1"/>
    <col min="12261" max="12263" width="8.26953125" style="59" customWidth="1"/>
    <col min="12264" max="12265" width="20" style="59" customWidth="1"/>
    <col min="12266" max="12269" width="7" style="59" customWidth="1"/>
    <col min="12270" max="12270" width="8.7265625" style="59" customWidth="1"/>
    <col min="12271" max="12272" width="13.26953125" style="59" customWidth="1"/>
    <col min="12273" max="12273" width="9" style="59"/>
    <col min="12274" max="12274" width="10.26953125" style="59" customWidth="1"/>
    <col min="12275" max="12275" width="10.6328125" style="59" customWidth="1"/>
    <col min="12276" max="12276" width="9" style="59"/>
    <col min="12277" max="12277" width="14.453125" style="59" bestFit="1" customWidth="1"/>
    <col min="12278" max="12278" width="13.26953125" style="59" bestFit="1" customWidth="1"/>
    <col min="12279" max="12285" width="9" style="59"/>
    <col min="12286" max="12286" width="4.26953125" style="59" customWidth="1"/>
    <col min="12287" max="12287" width="10.26953125" style="59" customWidth="1"/>
    <col min="12288" max="12288" width="18.26953125" style="59" customWidth="1"/>
    <col min="12289" max="12291" width="8.26953125" style="59" customWidth="1"/>
    <col min="12292" max="12293" width="0" style="59" hidden="1" customWidth="1"/>
    <col min="12294" max="12294" width="8.7265625" style="59" customWidth="1"/>
    <col min="12295" max="12298" width="16.26953125" style="59" customWidth="1"/>
    <col min="12299" max="12299" width="20" style="59" customWidth="1"/>
    <col min="12300" max="12300" width="15.90625" style="59" customWidth="1"/>
    <col min="12301" max="12509" width="9" style="59"/>
    <col min="12510" max="12510" width="4.26953125" style="59" customWidth="1"/>
    <col min="12511" max="12511" width="4.90625" style="59" customWidth="1"/>
    <col min="12512" max="12512" width="13.7265625" style="59" customWidth="1"/>
    <col min="12513" max="12513" width="8.36328125" style="59" customWidth="1"/>
    <col min="12514" max="12514" width="25.90625" style="59" customWidth="1"/>
    <col min="12515" max="12515" width="8.90625" style="59" customWidth="1"/>
    <col min="12516" max="12516" width="22.26953125" style="59" customWidth="1"/>
    <col min="12517" max="12519" width="8.26953125" style="59" customWidth="1"/>
    <col min="12520" max="12521" width="20" style="59" customWidth="1"/>
    <col min="12522" max="12525" width="7" style="59" customWidth="1"/>
    <col min="12526" max="12526" width="8.7265625" style="59" customWidth="1"/>
    <col min="12527" max="12528" width="13.26953125" style="59" customWidth="1"/>
    <col min="12529" max="12529" width="9" style="59"/>
    <col min="12530" max="12530" width="10.26953125" style="59" customWidth="1"/>
    <col min="12531" max="12531" width="10.6328125" style="59" customWidth="1"/>
    <col min="12532" max="12532" width="9" style="59"/>
    <col min="12533" max="12533" width="14.453125" style="59" bestFit="1" customWidth="1"/>
    <col min="12534" max="12534" width="13.26953125" style="59" bestFit="1" customWidth="1"/>
    <col min="12535" max="12541" width="9" style="59"/>
    <col min="12542" max="12542" width="4.26953125" style="59" customWidth="1"/>
    <col min="12543" max="12543" width="10.26953125" style="59" customWidth="1"/>
    <col min="12544" max="12544" width="18.26953125" style="59" customWidth="1"/>
    <col min="12545" max="12547" width="8.26953125" style="59" customWidth="1"/>
    <col min="12548" max="12549" width="0" style="59" hidden="1" customWidth="1"/>
    <col min="12550" max="12550" width="8.7265625" style="59" customWidth="1"/>
    <col min="12551" max="12554" width="16.26953125" style="59" customWidth="1"/>
    <col min="12555" max="12555" width="20" style="59" customWidth="1"/>
    <col min="12556" max="12556" width="15.90625" style="59" customWidth="1"/>
    <col min="12557" max="12765" width="9" style="59"/>
    <col min="12766" max="12766" width="4.26953125" style="59" customWidth="1"/>
    <col min="12767" max="12767" width="4.90625" style="59" customWidth="1"/>
    <col min="12768" max="12768" width="13.7265625" style="59" customWidth="1"/>
    <col min="12769" max="12769" width="8.36328125" style="59" customWidth="1"/>
    <col min="12770" max="12770" width="25.90625" style="59" customWidth="1"/>
    <col min="12771" max="12771" width="8.90625" style="59" customWidth="1"/>
    <col min="12772" max="12772" width="22.26953125" style="59" customWidth="1"/>
    <col min="12773" max="12775" width="8.26953125" style="59" customWidth="1"/>
    <col min="12776" max="12777" width="20" style="59" customWidth="1"/>
    <col min="12778" max="12781" width="7" style="59" customWidth="1"/>
    <col min="12782" max="12782" width="8.7265625" style="59" customWidth="1"/>
    <col min="12783" max="12784" width="13.26953125" style="59" customWidth="1"/>
    <col min="12785" max="12785" width="9" style="59"/>
    <col min="12786" max="12786" width="10.26953125" style="59" customWidth="1"/>
    <col min="12787" max="12787" width="10.6328125" style="59" customWidth="1"/>
    <col min="12788" max="12788" width="9" style="59"/>
    <col min="12789" max="12789" width="14.453125" style="59" bestFit="1" customWidth="1"/>
    <col min="12790" max="12790" width="13.26953125" style="59" bestFit="1" customWidth="1"/>
    <col min="12791" max="12797" width="9" style="59"/>
    <col min="12798" max="12798" width="4.26953125" style="59" customWidth="1"/>
    <col min="12799" max="12799" width="10.26953125" style="59" customWidth="1"/>
    <col min="12800" max="12800" width="18.26953125" style="59" customWidth="1"/>
    <col min="12801" max="12803" width="8.26953125" style="59" customWidth="1"/>
    <col min="12804" max="12805" width="0" style="59" hidden="1" customWidth="1"/>
    <col min="12806" max="12806" width="8.7265625" style="59" customWidth="1"/>
    <col min="12807" max="12810" width="16.26953125" style="59" customWidth="1"/>
    <col min="12811" max="12811" width="20" style="59" customWidth="1"/>
    <col min="12812" max="12812" width="15.90625" style="59" customWidth="1"/>
    <col min="12813" max="13021" width="9" style="59"/>
    <col min="13022" max="13022" width="4.26953125" style="59" customWidth="1"/>
    <col min="13023" max="13023" width="4.90625" style="59" customWidth="1"/>
    <col min="13024" max="13024" width="13.7265625" style="59" customWidth="1"/>
    <col min="13025" max="13025" width="8.36328125" style="59" customWidth="1"/>
    <col min="13026" max="13026" width="25.90625" style="59" customWidth="1"/>
    <col min="13027" max="13027" width="8.90625" style="59" customWidth="1"/>
    <col min="13028" max="13028" width="22.26953125" style="59" customWidth="1"/>
    <col min="13029" max="13031" width="8.26953125" style="59" customWidth="1"/>
    <col min="13032" max="13033" width="20" style="59" customWidth="1"/>
    <col min="13034" max="13037" width="7" style="59" customWidth="1"/>
    <col min="13038" max="13038" width="8.7265625" style="59" customWidth="1"/>
    <col min="13039" max="13040" width="13.26953125" style="59" customWidth="1"/>
    <col min="13041" max="13041" width="9" style="59"/>
    <col min="13042" max="13042" width="10.26953125" style="59" customWidth="1"/>
    <col min="13043" max="13043" width="10.6328125" style="59" customWidth="1"/>
    <col min="13044" max="13044" width="9" style="59"/>
    <col min="13045" max="13045" width="14.453125" style="59" bestFit="1" customWidth="1"/>
    <col min="13046" max="13046" width="13.26953125" style="59" bestFit="1" customWidth="1"/>
    <col min="13047" max="13053" width="9" style="59"/>
    <col min="13054" max="13054" width="4.26953125" style="59" customWidth="1"/>
    <col min="13055" max="13055" width="10.26953125" style="59" customWidth="1"/>
    <col min="13056" max="13056" width="18.26953125" style="59" customWidth="1"/>
    <col min="13057" max="13059" width="8.26953125" style="59" customWidth="1"/>
    <col min="13060" max="13061" width="0" style="59" hidden="1" customWidth="1"/>
    <col min="13062" max="13062" width="8.7265625" style="59" customWidth="1"/>
    <col min="13063" max="13066" width="16.26953125" style="59" customWidth="1"/>
    <col min="13067" max="13067" width="20" style="59" customWidth="1"/>
    <col min="13068" max="13068" width="15.90625" style="59" customWidth="1"/>
    <col min="13069" max="13277" width="9" style="59"/>
    <col min="13278" max="13278" width="4.26953125" style="59" customWidth="1"/>
    <col min="13279" max="13279" width="4.90625" style="59" customWidth="1"/>
    <col min="13280" max="13280" width="13.7265625" style="59" customWidth="1"/>
    <col min="13281" max="13281" width="8.36328125" style="59" customWidth="1"/>
    <col min="13282" max="13282" width="25.90625" style="59" customWidth="1"/>
    <col min="13283" max="13283" width="8.90625" style="59" customWidth="1"/>
    <col min="13284" max="13284" width="22.26953125" style="59" customWidth="1"/>
    <col min="13285" max="13287" width="8.26953125" style="59" customWidth="1"/>
    <col min="13288" max="13289" width="20" style="59" customWidth="1"/>
    <col min="13290" max="13293" width="7" style="59" customWidth="1"/>
    <col min="13294" max="13294" width="8.7265625" style="59" customWidth="1"/>
    <col min="13295" max="13296" width="13.26953125" style="59" customWidth="1"/>
    <col min="13297" max="13297" width="9" style="59"/>
    <col min="13298" max="13298" width="10.26953125" style="59" customWidth="1"/>
    <col min="13299" max="13299" width="10.6328125" style="59" customWidth="1"/>
    <col min="13300" max="13300" width="9" style="59"/>
    <col min="13301" max="13301" width="14.453125" style="59" bestFit="1" customWidth="1"/>
    <col min="13302" max="13302" width="13.26953125" style="59" bestFit="1" customWidth="1"/>
    <col min="13303" max="13309" width="9" style="59"/>
    <col min="13310" max="13310" width="4.26953125" style="59" customWidth="1"/>
    <col min="13311" max="13311" width="10.26953125" style="59" customWidth="1"/>
    <col min="13312" max="13312" width="18.26953125" style="59" customWidth="1"/>
    <col min="13313" max="13315" width="8.26953125" style="59" customWidth="1"/>
    <col min="13316" max="13317" width="0" style="59" hidden="1" customWidth="1"/>
    <col min="13318" max="13318" width="8.7265625" style="59" customWidth="1"/>
    <col min="13319" max="13322" width="16.26953125" style="59" customWidth="1"/>
    <col min="13323" max="13323" width="20" style="59" customWidth="1"/>
    <col min="13324" max="13324" width="15.90625" style="59" customWidth="1"/>
    <col min="13325" max="13533" width="9" style="59"/>
    <col min="13534" max="13534" width="4.26953125" style="59" customWidth="1"/>
    <col min="13535" max="13535" width="4.90625" style="59" customWidth="1"/>
    <col min="13536" max="13536" width="13.7265625" style="59" customWidth="1"/>
    <col min="13537" max="13537" width="8.36328125" style="59" customWidth="1"/>
    <col min="13538" max="13538" width="25.90625" style="59" customWidth="1"/>
    <col min="13539" max="13539" width="8.90625" style="59" customWidth="1"/>
    <col min="13540" max="13540" width="22.26953125" style="59" customWidth="1"/>
    <col min="13541" max="13543" width="8.26953125" style="59" customWidth="1"/>
    <col min="13544" max="13545" width="20" style="59" customWidth="1"/>
    <col min="13546" max="13549" width="7" style="59" customWidth="1"/>
    <col min="13550" max="13550" width="8.7265625" style="59" customWidth="1"/>
    <col min="13551" max="13552" width="13.26953125" style="59" customWidth="1"/>
    <col min="13553" max="13553" width="9" style="59"/>
    <col min="13554" max="13554" width="10.26953125" style="59" customWidth="1"/>
    <col min="13555" max="13555" width="10.6328125" style="59" customWidth="1"/>
    <col min="13556" max="13556" width="9" style="59"/>
    <col min="13557" max="13557" width="14.453125" style="59" bestFit="1" customWidth="1"/>
    <col min="13558" max="13558" width="13.26953125" style="59" bestFit="1" customWidth="1"/>
    <col min="13559" max="13565" width="9" style="59"/>
    <col min="13566" max="13566" width="4.26953125" style="59" customWidth="1"/>
    <col min="13567" max="13567" width="10.26953125" style="59" customWidth="1"/>
    <col min="13568" max="13568" width="18.26953125" style="59" customWidth="1"/>
    <col min="13569" max="13571" width="8.26953125" style="59" customWidth="1"/>
    <col min="13572" max="13573" width="0" style="59" hidden="1" customWidth="1"/>
    <col min="13574" max="13574" width="8.7265625" style="59" customWidth="1"/>
    <col min="13575" max="13578" width="16.26953125" style="59" customWidth="1"/>
    <col min="13579" max="13579" width="20" style="59" customWidth="1"/>
    <col min="13580" max="13580" width="15.90625" style="59" customWidth="1"/>
    <col min="13581" max="13789" width="9" style="59"/>
    <col min="13790" max="13790" width="4.26953125" style="59" customWidth="1"/>
    <col min="13791" max="13791" width="4.90625" style="59" customWidth="1"/>
    <col min="13792" max="13792" width="13.7265625" style="59" customWidth="1"/>
    <col min="13793" max="13793" width="8.36328125" style="59" customWidth="1"/>
    <col min="13794" max="13794" width="25.90625" style="59" customWidth="1"/>
    <col min="13795" max="13795" width="8.90625" style="59" customWidth="1"/>
    <col min="13796" max="13796" width="22.26953125" style="59" customWidth="1"/>
    <col min="13797" max="13799" width="8.26953125" style="59" customWidth="1"/>
    <col min="13800" max="13801" width="20" style="59" customWidth="1"/>
    <col min="13802" max="13805" width="7" style="59" customWidth="1"/>
    <col min="13806" max="13806" width="8.7265625" style="59" customWidth="1"/>
    <col min="13807" max="13808" width="13.26953125" style="59" customWidth="1"/>
    <col min="13809" max="13809" width="9" style="59"/>
    <col min="13810" max="13810" width="10.26953125" style="59" customWidth="1"/>
    <col min="13811" max="13811" width="10.6328125" style="59" customWidth="1"/>
    <col min="13812" max="13812" width="9" style="59"/>
    <col min="13813" max="13813" width="14.453125" style="59" bestFit="1" customWidth="1"/>
    <col min="13814" max="13814" width="13.26953125" style="59" bestFit="1" customWidth="1"/>
    <col min="13815" max="13821" width="9" style="59"/>
    <col min="13822" max="13822" width="4.26953125" style="59" customWidth="1"/>
    <col min="13823" max="13823" width="10.26953125" style="59" customWidth="1"/>
    <col min="13824" max="13824" width="18.26953125" style="59" customWidth="1"/>
    <col min="13825" max="13827" width="8.26953125" style="59" customWidth="1"/>
    <col min="13828" max="13829" width="0" style="59" hidden="1" customWidth="1"/>
    <col min="13830" max="13830" width="8.7265625" style="59" customWidth="1"/>
    <col min="13831" max="13834" width="16.26953125" style="59" customWidth="1"/>
    <col min="13835" max="13835" width="20" style="59" customWidth="1"/>
    <col min="13836" max="13836" width="15.90625" style="59" customWidth="1"/>
    <col min="13837" max="14045" width="9" style="59"/>
    <col min="14046" max="14046" width="4.26953125" style="59" customWidth="1"/>
    <col min="14047" max="14047" width="4.90625" style="59" customWidth="1"/>
    <col min="14048" max="14048" width="13.7265625" style="59" customWidth="1"/>
    <col min="14049" max="14049" width="8.36328125" style="59" customWidth="1"/>
    <col min="14050" max="14050" width="25.90625" style="59" customWidth="1"/>
    <col min="14051" max="14051" width="8.90625" style="59" customWidth="1"/>
    <col min="14052" max="14052" width="22.26953125" style="59" customWidth="1"/>
    <col min="14053" max="14055" width="8.26953125" style="59" customWidth="1"/>
    <col min="14056" max="14057" width="20" style="59" customWidth="1"/>
    <col min="14058" max="14061" width="7" style="59" customWidth="1"/>
    <col min="14062" max="14062" width="8.7265625" style="59" customWidth="1"/>
    <col min="14063" max="14064" width="13.26953125" style="59" customWidth="1"/>
    <col min="14065" max="14065" width="9" style="59"/>
    <col min="14066" max="14066" width="10.26953125" style="59" customWidth="1"/>
    <col min="14067" max="14067" width="10.6328125" style="59" customWidth="1"/>
    <col min="14068" max="14068" width="9" style="59"/>
    <col min="14069" max="14069" width="14.453125" style="59" bestFit="1" customWidth="1"/>
    <col min="14070" max="14070" width="13.26953125" style="59" bestFit="1" customWidth="1"/>
    <col min="14071" max="14077" width="9" style="59"/>
    <col min="14078" max="14078" width="4.26953125" style="59" customWidth="1"/>
    <col min="14079" max="14079" width="10.26953125" style="59" customWidth="1"/>
    <col min="14080" max="14080" width="18.26953125" style="59" customWidth="1"/>
    <col min="14081" max="14083" width="8.26953125" style="59" customWidth="1"/>
    <col min="14084" max="14085" width="0" style="59" hidden="1" customWidth="1"/>
    <col min="14086" max="14086" width="8.7265625" style="59" customWidth="1"/>
    <col min="14087" max="14090" width="16.26953125" style="59" customWidth="1"/>
    <col min="14091" max="14091" width="20" style="59" customWidth="1"/>
    <col min="14092" max="14092" width="15.90625" style="59" customWidth="1"/>
    <col min="14093" max="14301" width="9" style="59"/>
    <col min="14302" max="14302" width="4.26953125" style="59" customWidth="1"/>
    <col min="14303" max="14303" width="4.90625" style="59" customWidth="1"/>
    <col min="14304" max="14304" width="13.7265625" style="59" customWidth="1"/>
    <col min="14305" max="14305" width="8.36328125" style="59" customWidth="1"/>
    <col min="14306" max="14306" width="25.90625" style="59" customWidth="1"/>
    <col min="14307" max="14307" width="8.90625" style="59" customWidth="1"/>
    <col min="14308" max="14308" width="22.26953125" style="59" customWidth="1"/>
    <col min="14309" max="14311" width="8.26953125" style="59" customWidth="1"/>
    <col min="14312" max="14313" width="20" style="59" customWidth="1"/>
    <col min="14314" max="14317" width="7" style="59" customWidth="1"/>
    <col min="14318" max="14318" width="8.7265625" style="59" customWidth="1"/>
    <col min="14319" max="14320" width="13.26953125" style="59" customWidth="1"/>
    <col min="14321" max="14321" width="9" style="59"/>
    <col min="14322" max="14322" width="10.26953125" style="59" customWidth="1"/>
    <col min="14323" max="14323" width="10.6328125" style="59" customWidth="1"/>
    <col min="14324" max="14324" width="9" style="59"/>
    <col min="14325" max="14325" width="14.453125" style="59" bestFit="1" customWidth="1"/>
    <col min="14326" max="14326" width="13.26953125" style="59" bestFit="1" customWidth="1"/>
    <col min="14327" max="14333" width="9" style="59"/>
    <col min="14334" max="14334" width="4.26953125" style="59" customWidth="1"/>
    <col min="14335" max="14335" width="10.26953125" style="59" customWidth="1"/>
    <col min="14336" max="14336" width="18.26953125" style="59" customWidth="1"/>
    <col min="14337" max="14339" width="8.26953125" style="59" customWidth="1"/>
    <col min="14340" max="14341" width="0" style="59" hidden="1" customWidth="1"/>
    <col min="14342" max="14342" width="8.7265625" style="59" customWidth="1"/>
    <col min="14343" max="14346" width="16.26953125" style="59" customWidth="1"/>
    <col min="14347" max="14347" width="20" style="59" customWidth="1"/>
    <col min="14348" max="14348" width="15.90625" style="59" customWidth="1"/>
    <col min="14349" max="14557" width="9" style="59"/>
    <col min="14558" max="14558" width="4.26953125" style="59" customWidth="1"/>
    <col min="14559" max="14559" width="4.90625" style="59" customWidth="1"/>
    <col min="14560" max="14560" width="13.7265625" style="59" customWidth="1"/>
    <col min="14561" max="14561" width="8.36328125" style="59" customWidth="1"/>
    <col min="14562" max="14562" width="25.90625" style="59" customWidth="1"/>
    <col min="14563" max="14563" width="8.90625" style="59" customWidth="1"/>
    <col min="14564" max="14564" width="22.26953125" style="59" customWidth="1"/>
    <col min="14565" max="14567" width="8.26953125" style="59" customWidth="1"/>
    <col min="14568" max="14569" width="20" style="59" customWidth="1"/>
    <col min="14570" max="14573" width="7" style="59" customWidth="1"/>
    <col min="14574" max="14574" width="8.7265625" style="59" customWidth="1"/>
    <col min="14575" max="14576" width="13.26953125" style="59" customWidth="1"/>
    <col min="14577" max="14577" width="9" style="59"/>
    <col min="14578" max="14578" width="10.26953125" style="59" customWidth="1"/>
    <col min="14579" max="14579" width="10.6328125" style="59" customWidth="1"/>
    <col min="14580" max="14580" width="9" style="59"/>
    <col min="14581" max="14581" width="14.453125" style="59" bestFit="1" customWidth="1"/>
    <col min="14582" max="14582" width="13.26953125" style="59" bestFit="1" customWidth="1"/>
    <col min="14583" max="14589" width="9" style="59"/>
    <col min="14590" max="14590" width="4.26953125" style="59" customWidth="1"/>
    <col min="14591" max="14591" width="10.26953125" style="59" customWidth="1"/>
    <col min="14592" max="14592" width="18.26953125" style="59" customWidth="1"/>
    <col min="14593" max="14595" width="8.26953125" style="59" customWidth="1"/>
    <col min="14596" max="14597" width="0" style="59" hidden="1" customWidth="1"/>
    <col min="14598" max="14598" width="8.7265625" style="59" customWidth="1"/>
    <col min="14599" max="14602" width="16.26953125" style="59" customWidth="1"/>
    <col min="14603" max="14603" width="20" style="59" customWidth="1"/>
    <col min="14604" max="14604" width="15.90625" style="59" customWidth="1"/>
    <col min="14605" max="14813" width="9" style="59"/>
    <col min="14814" max="14814" width="4.26953125" style="59" customWidth="1"/>
    <col min="14815" max="14815" width="4.90625" style="59" customWidth="1"/>
    <col min="14816" max="14816" width="13.7265625" style="59" customWidth="1"/>
    <col min="14817" max="14817" width="8.36328125" style="59" customWidth="1"/>
    <col min="14818" max="14818" width="25.90625" style="59" customWidth="1"/>
    <col min="14819" max="14819" width="8.90625" style="59" customWidth="1"/>
    <col min="14820" max="14820" width="22.26953125" style="59" customWidth="1"/>
    <col min="14821" max="14823" width="8.26953125" style="59" customWidth="1"/>
    <col min="14824" max="14825" width="20" style="59" customWidth="1"/>
    <col min="14826" max="14829" width="7" style="59" customWidth="1"/>
    <col min="14830" max="14830" width="8.7265625" style="59" customWidth="1"/>
    <col min="14831" max="14832" width="13.26953125" style="59" customWidth="1"/>
    <col min="14833" max="14833" width="9" style="59"/>
    <col min="14834" max="14834" width="10.26953125" style="59" customWidth="1"/>
    <col min="14835" max="14835" width="10.6328125" style="59" customWidth="1"/>
    <col min="14836" max="14836" width="9" style="59"/>
    <col min="14837" max="14837" width="14.453125" style="59" bestFit="1" customWidth="1"/>
    <col min="14838" max="14838" width="13.26953125" style="59" bestFit="1" customWidth="1"/>
    <col min="14839" max="14845" width="9" style="59"/>
    <col min="14846" max="14846" width="4.26953125" style="59" customWidth="1"/>
    <col min="14847" max="14847" width="10.26953125" style="59" customWidth="1"/>
    <col min="14848" max="14848" width="18.26953125" style="59" customWidth="1"/>
    <col min="14849" max="14851" width="8.26953125" style="59" customWidth="1"/>
    <col min="14852" max="14853" width="0" style="59" hidden="1" customWidth="1"/>
    <col min="14854" max="14854" width="8.7265625" style="59" customWidth="1"/>
    <col min="14855" max="14858" width="16.26953125" style="59" customWidth="1"/>
    <col min="14859" max="14859" width="20" style="59" customWidth="1"/>
    <col min="14860" max="14860" width="15.90625" style="59" customWidth="1"/>
    <col min="14861" max="15069" width="9" style="59"/>
    <col min="15070" max="15070" width="4.26953125" style="59" customWidth="1"/>
    <col min="15071" max="15071" width="4.90625" style="59" customWidth="1"/>
    <col min="15072" max="15072" width="13.7265625" style="59" customWidth="1"/>
    <col min="15073" max="15073" width="8.36328125" style="59" customWidth="1"/>
    <col min="15074" max="15074" width="25.90625" style="59" customWidth="1"/>
    <col min="15075" max="15075" width="8.90625" style="59" customWidth="1"/>
    <col min="15076" max="15076" width="22.26953125" style="59" customWidth="1"/>
    <col min="15077" max="15079" width="8.26953125" style="59" customWidth="1"/>
    <col min="15080" max="15081" width="20" style="59" customWidth="1"/>
    <col min="15082" max="15085" width="7" style="59" customWidth="1"/>
    <col min="15086" max="15086" width="8.7265625" style="59" customWidth="1"/>
    <col min="15087" max="15088" width="13.26953125" style="59" customWidth="1"/>
    <col min="15089" max="15089" width="9" style="59"/>
    <col min="15090" max="15090" width="10.26953125" style="59" customWidth="1"/>
    <col min="15091" max="15091" width="10.6328125" style="59" customWidth="1"/>
    <col min="15092" max="15092" width="9" style="59"/>
    <col min="15093" max="15093" width="14.453125" style="59" bestFit="1" customWidth="1"/>
    <col min="15094" max="15094" width="13.26953125" style="59" bestFit="1" customWidth="1"/>
    <col min="15095" max="15101" width="9" style="59"/>
    <col min="15102" max="15102" width="4.26953125" style="59" customWidth="1"/>
    <col min="15103" max="15103" width="10.26953125" style="59" customWidth="1"/>
    <col min="15104" max="15104" width="18.26953125" style="59" customWidth="1"/>
    <col min="15105" max="15107" width="8.26953125" style="59" customWidth="1"/>
    <col min="15108" max="15109" width="0" style="59" hidden="1" customWidth="1"/>
    <col min="15110" max="15110" width="8.7265625" style="59" customWidth="1"/>
    <col min="15111" max="15114" width="16.26953125" style="59" customWidth="1"/>
    <col min="15115" max="15115" width="20" style="59" customWidth="1"/>
    <col min="15116" max="15116" width="15.90625" style="59" customWidth="1"/>
    <col min="15117" max="15325" width="9" style="59"/>
    <col min="15326" max="15326" width="4.26953125" style="59" customWidth="1"/>
    <col min="15327" max="15327" width="4.90625" style="59" customWidth="1"/>
    <col min="15328" max="15328" width="13.7265625" style="59" customWidth="1"/>
    <col min="15329" max="15329" width="8.36328125" style="59" customWidth="1"/>
    <col min="15330" max="15330" width="25.90625" style="59" customWidth="1"/>
    <col min="15331" max="15331" width="8.90625" style="59" customWidth="1"/>
    <col min="15332" max="15332" width="22.26953125" style="59" customWidth="1"/>
    <col min="15333" max="15335" width="8.26953125" style="59" customWidth="1"/>
    <col min="15336" max="15337" width="20" style="59" customWidth="1"/>
    <col min="15338" max="15341" width="7" style="59" customWidth="1"/>
    <col min="15342" max="15342" width="8.7265625" style="59" customWidth="1"/>
    <col min="15343" max="15344" width="13.26953125" style="59" customWidth="1"/>
    <col min="15345" max="15345" width="9" style="59"/>
    <col min="15346" max="15346" width="10.26953125" style="59" customWidth="1"/>
    <col min="15347" max="15347" width="10.6328125" style="59" customWidth="1"/>
    <col min="15348" max="15348" width="9" style="59"/>
    <col min="15349" max="15349" width="14.453125" style="59" bestFit="1" customWidth="1"/>
    <col min="15350" max="15350" width="13.26953125" style="59" bestFit="1" customWidth="1"/>
    <col min="15351" max="15357" width="9" style="59"/>
    <col min="15358" max="15358" width="4.26953125" style="59" customWidth="1"/>
    <col min="15359" max="15359" width="10.26953125" style="59" customWidth="1"/>
    <col min="15360" max="15360" width="18.26953125" style="59" customWidth="1"/>
    <col min="15361" max="15363" width="8.26953125" style="59" customWidth="1"/>
    <col min="15364" max="15365" width="0" style="59" hidden="1" customWidth="1"/>
    <col min="15366" max="15366" width="8.7265625" style="59" customWidth="1"/>
    <col min="15367" max="15370" width="16.26953125" style="59" customWidth="1"/>
    <col min="15371" max="15371" width="20" style="59" customWidth="1"/>
    <col min="15372" max="15372" width="15.90625" style="59" customWidth="1"/>
    <col min="15373" max="15581" width="9" style="59"/>
    <col min="15582" max="15582" width="4.26953125" style="59" customWidth="1"/>
    <col min="15583" max="15583" width="4.90625" style="59" customWidth="1"/>
    <col min="15584" max="15584" width="13.7265625" style="59" customWidth="1"/>
    <col min="15585" max="15585" width="8.36328125" style="59" customWidth="1"/>
    <col min="15586" max="15586" width="25.90625" style="59" customWidth="1"/>
    <col min="15587" max="15587" width="8.90625" style="59" customWidth="1"/>
    <col min="15588" max="15588" width="22.26953125" style="59" customWidth="1"/>
    <col min="15589" max="15591" width="8.26953125" style="59" customWidth="1"/>
    <col min="15592" max="15593" width="20" style="59" customWidth="1"/>
    <col min="15594" max="15597" width="7" style="59" customWidth="1"/>
    <col min="15598" max="15598" width="8.7265625" style="59" customWidth="1"/>
    <col min="15599" max="15600" width="13.26953125" style="59" customWidth="1"/>
    <col min="15601" max="15601" width="9" style="59"/>
    <col min="15602" max="15602" width="10.26953125" style="59" customWidth="1"/>
    <col min="15603" max="15603" width="10.6328125" style="59" customWidth="1"/>
    <col min="15604" max="15604" width="9" style="59"/>
    <col min="15605" max="15605" width="14.453125" style="59" bestFit="1" customWidth="1"/>
    <col min="15606" max="15606" width="13.26953125" style="59" bestFit="1" customWidth="1"/>
    <col min="15607" max="15613" width="9" style="59"/>
    <col min="15614" max="15614" width="4.26953125" style="59" customWidth="1"/>
    <col min="15615" max="15615" width="10.26953125" style="59" customWidth="1"/>
    <col min="15616" max="15616" width="18.26953125" style="59" customWidth="1"/>
    <col min="15617" max="15619" width="8.26953125" style="59" customWidth="1"/>
    <col min="15620" max="15621" width="0" style="59" hidden="1" customWidth="1"/>
    <col min="15622" max="15622" width="8.7265625" style="59" customWidth="1"/>
    <col min="15623" max="15626" width="16.26953125" style="59" customWidth="1"/>
    <col min="15627" max="15627" width="20" style="59" customWidth="1"/>
    <col min="15628" max="15628" width="15.90625" style="59" customWidth="1"/>
    <col min="15629" max="15837" width="9" style="59"/>
    <col min="15838" max="15838" width="4.26953125" style="59" customWidth="1"/>
    <col min="15839" max="15839" width="4.90625" style="59" customWidth="1"/>
    <col min="15840" max="15840" width="13.7265625" style="59" customWidth="1"/>
    <col min="15841" max="15841" width="8.36328125" style="59" customWidth="1"/>
    <col min="15842" max="15842" width="25.90625" style="59" customWidth="1"/>
    <col min="15843" max="15843" width="8.90625" style="59" customWidth="1"/>
    <col min="15844" max="15844" width="22.26953125" style="59" customWidth="1"/>
    <col min="15845" max="15847" width="8.26953125" style="59" customWidth="1"/>
    <col min="15848" max="15849" width="20" style="59" customWidth="1"/>
    <col min="15850" max="15853" width="7" style="59" customWidth="1"/>
    <col min="15854" max="15854" width="8.7265625" style="59" customWidth="1"/>
    <col min="15855" max="15856" width="13.26953125" style="59" customWidth="1"/>
    <col min="15857" max="15857" width="9" style="59"/>
    <col min="15858" max="15858" width="10.26953125" style="59" customWidth="1"/>
    <col min="15859" max="15859" width="10.6328125" style="59" customWidth="1"/>
    <col min="15860" max="15860" width="9" style="59"/>
    <col min="15861" max="15861" width="14.453125" style="59" bestFit="1" customWidth="1"/>
    <col min="15862" max="15862" width="13.26953125" style="59" bestFit="1" customWidth="1"/>
    <col min="15863" max="15869" width="9" style="59"/>
    <col min="15870" max="15870" width="4.26953125" style="59" customWidth="1"/>
    <col min="15871" max="15871" width="10.26953125" style="59" customWidth="1"/>
    <col min="15872" max="15872" width="18.26953125" style="59" customWidth="1"/>
    <col min="15873" max="15875" width="8.26953125" style="59" customWidth="1"/>
    <col min="15876" max="15877" width="0" style="59" hidden="1" customWidth="1"/>
    <col min="15878" max="15878" width="8.7265625" style="59" customWidth="1"/>
    <col min="15879" max="15882" width="16.26953125" style="59" customWidth="1"/>
    <col min="15883" max="15883" width="20" style="59" customWidth="1"/>
    <col min="15884" max="15884" width="15.90625" style="59" customWidth="1"/>
    <col min="15885" max="16093" width="9" style="59"/>
    <col min="16094" max="16094" width="4.26953125" style="59" customWidth="1"/>
    <col min="16095" max="16095" width="4.90625" style="59" customWidth="1"/>
    <col min="16096" max="16096" width="13.7265625" style="59" customWidth="1"/>
    <col min="16097" max="16097" width="8.36328125" style="59" customWidth="1"/>
    <col min="16098" max="16098" width="25.90625" style="59" customWidth="1"/>
    <col min="16099" max="16099" width="8.90625" style="59" customWidth="1"/>
    <col min="16100" max="16100" width="22.26953125" style="59" customWidth="1"/>
    <col min="16101" max="16103" width="8.26953125" style="59" customWidth="1"/>
    <col min="16104" max="16105" width="20" style="59" customWidth="1"/>
    <col min="16106" max="16109" width="7" style="59" customWidth="1"/>
    <col min="16110" max="16110" width="8.7265625" style="59" customWidth="1"/>
    <col min="16111" max="16112" width="13.26953125" style="59" customWidth="1"/>
    <col min="16113" max="16113" width="9" style="59"/>
    <col min="16114" max="16114" width="10.26953125" style="59" customWidth="1"/>
    <col min="16115" max="16115" width="10.6328125" style="59" customWidth="1"/>
    <col min="16116" max="16116" width="9" style="59"/>
    <col min="16117" max="16117" width="14.453125" style="59" bestFit="1" customWidth="1"/>
    <col min="16118" max="16118" width="13.26953125" style="59" bestFit="1" customWidth="1"/>
    <col min="16119" max="16125" width="9" style="59"/>
    <col min="16126" max="16126" width="4.26953125" style="59" customWidth="1"/>
    <col min="16127" max="16127" width="10.26953125" style="59" customWidth="1"/>
    <col min="16128" max="16128" width="18.26953125" style="59" customWidth="1"/>
    <col min="16129" max="16131" width="8.26953125" style="59" customWidth="1"/>
    <col min="16132" max="16133" width="0" style="59" hidden="1" customWidth="1"/>
    <col min="16134" max="16134" width="8.7265625" style="59" customWidth="1"/>
    <col min="16135" max="16138" width="16.26953125" style="59" customWidth="1"/>
    <col min="16139" max="16139" width="20" style="59" customWidth="1"/>
    <col min="16140" max="16140" width="15.90625" style="59" customWidth="1"/>
    <col min="16141" max="16349" width="9" style="59"/>
    <col min="16350" max="16350" width="4.26953125" style="59" customWidth="1"/>
    <col min="16351" max="16351" width="4.90625" style="59" customWidth="1"/>
    <col min="16352" max="16352" width="13.7265625" style="59" customWidth="1"/>
    <col min="16353" max="16353" width="8.36328125" style="59" customWidth="1"/>
    <col min="16354" max="16354" width="25.90625" style="59" customWidth="1"/>
    <col min="16355" max="16355" width="8.90625" style="59" customWidth="1"/>
    <col min="16356" max="16356" width="22.26953125" style="59" customWidth="1"/>
    <col min="16357" max="16359" width="8.26953125" style="59" customWidth="1"/>
    <col min="16360" max="16361" width="20" style="59" customWidth="1"/>
    <col min="16362" max="16365" width="7" style="59" customWidth="1"/>
    <col min="16366" max="16366" width="8.7265625" style="59" customWidth="1"/>
    <col min="16367" max="16368" width="13.26953125" style="59" customWidth="1"/>
    <col min="16369" max="16369" width="9" style="59"/>
    <col min="16370" max="16370" width="10.26953125" style="59" customWidth="1"/>
    <col min="16371" max="16371" width="10.6328125" style="59" customWidth="1"/>
    <col min="16372" max="16372" width="9" style="59"/>
    <col min="16373" max="16373" width="14.453125" style="59" bestFit="1" customWidth="1"/>
    <col min="16374" max="16374" width="13.26953125" style="59" bestFit="1" customWidth="1"/>
    <col min="16375" max="16384" width="9" style="59"/>
  </cols>
  <sheetData>
    <row r="1" spans="1:19">
      <c r="O1" s="12"/>
    </row>
    <row r="2" spans="1:19" s="68" customFormat="1" ht="20">
      <c r="B2" s="68" t="s">
        <v>325</v>
      </c>
      <c r="D2" s="69"/>
      <c r="E2" s="69"/>
      <c r="F2" s="69"/>
      <c r="G2" s="69"/>
      <c r="H2" s="69"/>
      <c r="I2" s="163"/>
      <c r="J2" s="69"/>
      <c r="K2" s="69"/>
      <c r="L2" s="69"/>
      <c r="M2" s="69"/>
      <c r="N2" s="69"/>
      <c r="Q2" s="164"/>
      <c r="S2" s="70"/>
    </row>
    <row r="3" spans="1:19" s="68" customFormat="1" ht="20">
      <c r="B3" s="67" t="s">
        <v>326</v>
      </c>
      <c r="D3" s="69"/>
      <c r="E3" s="69"/>
      <c r="F3" s="69"/>
      <c r="G3" s="69"/>
      <c r="H3" s="69"/>
      <c r="I3" s="163"/>
      <c r="J3" s="69"/>
      <c r="K3" s="69"/>
      <c r="L3" s="69"/>
      <c r="M3" s="69"/>
      <c r="N3" s="69"/>
      <c r="Q3" s="164"/>
      <c r="S3" s="70"/>
    </row>
    <row r="4" spans="1:19" s="68" customFormat="1" ht="20">
      <c r="A4" s="291" t="s">
        <v>13</v>
      </c>
      <c r="B4" s="291" t="s">
        <v>14</v>
      </c>
      <c r="C4" s="291" t="s">
        <v>15</v>
      </c>
      <c r="D4" s="292" t="s">
        <v>303</v>
      </c>
      <c r="E4" s="292"/>
      <c r="F4" s="292"/>
      <c r="G4" s="292"/>
      <c r="H4" s="292"/>
      <c r="I4" s="292"/>
      <c r="J4" s="293" t="s">
        <v>324</v>
      </c>
      <c r="K4" s="293"/>
      <c r="L4" s="293"/>
      <c r="M4" s="293"/>
      <c r="N4" s="293"/>
      <c r="O4" s="293"/>
      <c r="P4" s="290" t="s">
        <v>117</v>
      </c>
      <c r="Q4" s="290"/>
      <c r="S4" s="70"/>
    </row>
    <row r="5" spans="1:19" s="21" customFormat="1" ht="37">
      <c r="A5" s="291"/>
      <c r="B5" s="291"/>
      <c r="C5" s="291"/>
      <c r="D5" s="180" t="s">
        <v>16</v>
      </c>
      <c r="E5" s="180" t="s">
        <v>17</v>
      </c>
      <c r="F5" s="180" t="s">
        <v>18</v>
      </c>
      <c r="G5" s="180" t="s">
        <v>19</v>
      </c>
      <c r="H5" s="181" t="s">
        <v>133</v>
      </c>
      <c r="I5" s="165" t="s">
        <v>20</v>
      </c>
      <c r="J5" s="191" t="s">
        <v>16</v>
      </c>
      <c r="K5" s="192" t="s">
        <v>17</v>
      </c>
      <c r="L5" s="192" t="s">
        <v>18</v>
      </c>
      <c r="M5" s="192" t="s">
        <v>19</v>
      </c>
      <c r="N5" s="42" t="s">
        <v>133</v>
      </c>
      <c r="O5" s="166" t="s">
        <v>20</v>
      </c>
      <c r="P5" s="167" t="s">
        <v>300</v>
      </c>
      <c r="Q5" s="168" t="s">
        <v>301</v>
      </c>
      <c r="S5" s="55"/>
    </row>
    <row r="6" spans="1:19">
      <c r="A6" s="22">
        <v>1</v>
      </c>
      <c r="B6" s="8" t="s">
        <v>4</v>
      </c>
      <c r="C6" s="8" t="s">
        <v>22</v>
      </c>
      <c r="D6" s="182">
        <v>2.4085649721685907</v>
      </c>
      <c r="E6" s="182">
        <v>2.2800026719476048</v>
      </c>
      <c r="F6" s="182">
        <v>0.90566183255265398</v>
      </c>
      <c r="G6" s="182">
        <v>216424347.66999999</v>
      </c>
      <c r="H6" s="182">
        <v>66886156.070000052</v>
      </c>
      <c r="I6" s="22">
        <v>0</v>
      </c>
      <c r="J6" s="169">
        <v>2.5499999999999998</v>
      </c>
      <c r="K6" s="169">
        <v>2.38</v>
      </c>
      <c r="L6" s="169">
        <v>0.85</v>
      </c>
      <c r="M6" s="169">
        <v>269122384.75</v>
      </c>
      <c r="N6" s="169">
        <v>70250785.489999995</v>
      </c>
      <c r="O6" s="141">
        <v>0</v>
      </c>
      <c r="P6" s="170">
        <f>I6-O6</f>
        <v>0</v>
      </c>
      <c r="Q6" s="171"/>
    </row>
    <row r="7" spans="1:19">
      <c r="A7" s="22">
        <v>2</v>
      </c>
      <c r="B7" s="8" t="s">
        <v>4</v>
      </c>
      <c r="C7" s="8" t="s">
        <v>23</v>
      </c>
      <c r="D7" s="182">
        <v>4.9252485998413738</v>
      </c>
      <c r="E7" s="182">
        <v>4.4835886436978276</v>
      </c>
      <c r="F7" s="182">
        <v>2.6168125830892799</v>
      </c>
      <c r="G7" s="182">
        <v>35474227.910000004</v>
      </c>
      <c r="H7" s="182">
        <v>-1028241.8800000101</v>
      </c>
      <c r="I7" s="22">
        <v>1</v>
      </c>
      <c r="J7" s="169">
        <v>7.47</v>
      </c>
      <c r="K7" s="169">
        <v>6.97</v>
      </c>
      <c r="L7" s="169">
        <v>2.58</v>
      </c>
      <c r="M7" s="169">
        <v>70210848.349999994</v>
      </c>
      <c r="N7" s="169">
        <v>35820245.189999998</v>
      </c>
      <c r="O7" s="141">
        <v>0</v>
      </c>
      <c r="P7" s="170">
        <f t="shared" ref="P7:P70" si="0">I7-O7</f>
        <v>1</v>
      </c>
      <c r="Q7" s="171"/>
    </row>
    <row r="8" spans="1:19">
      <c r="A8" s="22">
        <v>3</v>
      </c>
      <c r="B8" s="8" t="s">
        <v>4</v>
      </c>
      <c r="C8" s="8" t="s">
        <v>24</v>
      </c>
      <c r="D8" s="182">
        <v>2.7923517821999018</v>
      </c>
      <c r="E8" s="182">
        <v>2.5421318790961522</v>
      </c>
      <c r="F8" s="182">
        <v>2.120125415012307</v>
      </c>
      <c r="G8" s="182">
        <v>17962897.350000001</v>
      </c>
      <c r="H8" s="182">
        <v>7431801.1099999994</v>
      </c>
      <c r="I8" s="22">
        <v>0</v>
      </c>
      <c r="J8" s="169">
        <v>3.62</v>
      </c>
      <c r="K8" s="169">
        <v>3.37</v>
      </c>
      <c r="L8" s="169">
        <v>1.58</v>
      </c>
      <c r="M8" s="169">
        <v>38439419.93</v>
      </c>
      <c r="N8" s="169">
        <v>19974372.460000001</v>
      </c>
      <c r="O8" s="141">
        <v>0</v>
      </c>
      <c r="P8" s="170">
        <f t="shared" si="0"/>
        <v>0</v>
      </c>
      <c r="Q8" s="171"/>
    </row>
    <row r="9" spans="1:19">
      <c r="A9" s="22">
        <v>4</v>
      </c>
      <c r="B9" s="8" t="s">
        <v>4</v>
      </c>
      <c r="C9" s="8" t="s">
        <v>25</v>
      </c>
      <c r="D9" s="182">
        <v>2.2920180849456577</v>
      </c>
      <c r="E9" s="182">
        <v>2.0610201604204166</v>
      </c>
      <c r="F9" s="182">
        <v>1.7362891856319635</v>
      </c>
      <c r="G9" s="182">
        <v>20132712.799999997</v>
      </c>
      <c r="H9" s="182">
        <v>5475336.4200000018</v>
      </c>
      <c r="I9" s="22">
        <v>0</v>
      </c>
      <c r="J9" s="169">
        <v>2.41</v>
      </c>
      <c r="K9" s="169">
        <v>2.2200000000000002</v>
      </c>
      <c r="L9" s="169">
        <v>1.45</v>
      </c>
      <c r="M9" s="169">
        <v>27247599.510000002</v>
      </c>
      <c r="N9" s="169">
        <v>9370441.0299999993</v>
      </c>
      <c r="O9" s="141">
        <v>0</v>
      </c>
      <c r="P9" s="170">
        <f t="shared" si="0"/>
        <v>0</v>
      </c>
      <c r="Q9" s="171"/>
    </row>
    <row r="10" spans="1:19">
      <c r="A10" s="22">
        <v>5</v>
      </c>
      <c r="B10" s="8" t="s">
        <v>4</v>
      </c>
      <c r="C10" s="8" t="s">
        <v>26</v>
      </c>
      <c r="D10" s="182">
        <v>3.3844591489388569</v>
      </c>
      <c r="E10" s="182">
        <v>3.0386785151245301</v>
      </c>
      <c r="F10" s="182">
        <v>2.670860259061453</v>
      </c>
      <c r="G10" s="182">
        <v>15679915.129999999</v>
      </c>
      <c r="H10" s="182">
        <v>4354183.8099999949</v>
      </c>
      <c r="I10" s="22">
        <v>0</v>
      </c>
      <c r="J10" s="169">
        <v>3.34</v>
      </c>
      <c r="K10" s="169">
        <v>3.09</v>
      </c>
      <c r="L10" s="169">
        <v>1.89</v>
      </c>
      <c r="M10" s="169">
        <v>23520771.079999998</v>
      </c>
      <c r="N10" s="169">
        <v>19646280.109999999</v>
      </c>
      <c r="O10" s="141">
        <v>0</v>
      </c>
      <c r="P10" s="170">
        <f t="shared" si="0"/>
        <v>0</v>
      </c>
      <c r="Q10" s="171"/>
    </row>
    <row r="11" spans="1:19">
      <c r="A11" s="22">
        <v>6</v>
      </c>
      <c r="B11" s="8" t="s">
        <v>4</v>
      </c>
      <c r="C11" s="8" t="s">
        <v>27</v>
      </c>
      <c r="D11" s="182">
        <v>2.1419500291922104</v>
      </c>
      <c r="E11" s="182">
        <v>1.8746568279958855</v>
      </c>
      <c r="F11" s="182">
        <v>1.1422924981517146</v>
      </c>
      <c r="G11" s="182">
        <v>16255106.349999998</v>
      </c>
      <c r="H11" s="182">
        <v>-1095229.799999997</v>
      </c>
      <c r="I11" s="22">
        <v>1</v>
      </c>
      <c r="J11" s="169">
        <v>2.11</v>
      </c>
      <c r="K11" s="169">
        <v>1.89</v>
      </c>
      <c r="L11" s="169">
        <v>0.99</v>
      </c>
      <c r="M11" s="169">
        <v>23711780.920000002</v>
      </c>
      <c r="N11" s="169">
        <v>11814261.050000001</v>
      </c>
      <c r="O11" s="141">
        <v>0</v>
      </c>
      <c r="P11" s="170">
        <f t="shared" si="0"/>
        <v>1</v>
      </c>
      <c r="Q11" s="171"/>
    </row>
    <row r="12" spans="1:19">
      <c r="A12" s="22">
        <v>7</v>
      </c>
      <c r="B12" s="8" t="s">
        <v>4</v>
      </c>
      <c r="C12" s="8" t="s">
        <v>28</v>
      </c>
      <c r="D12" s="182">
        <v>2.4965836072475964</v>
      </c>
      <c r="E12" s="182">
        <v>2.2232985633093088</v>
      </c>
      <c r="F12" s="182">
        <v>1.8233166003052341</v>
      </c>
      <c r="G12" s="182">
        <v>23674685.209999993</v>
      </c>
      <c r="H12" s="182">
        <v>-6456515.3200000077</v>
      </c>
      <c r="I12" s="22">
        <v>1</v>
      </c>
      <c r="J12" s="169">
        <v>2.56</v>
      </c>
      <c r="K12" s="169">
        <v>2.27</v>
      </c>
      <c r="L12" s="169">
        <v>1.38</v>
      </c>
      <c r="M12" s="169">
        <v>34005699.890000001</v>
      </c>
      <c r="N12" s="169">
        <v>9917256.9100000001</v>
      </c>
      <c r="O12" s="141">
        <v>0</v>
      </c>
      <c r="P12" s="170">
        <f t="shared" si="0"/>
        <v>1</v>
      </c>
      <c r="Q12" s="171"/>
    </row>
    <row r="13" spans="1:19">
      <c r="A13" s="22">
        <v>8</v>
      </c>
      <c r="B13" s="8" t="s">
        <v>4</v>
      </c>
      <c r="C13" s="8" t="s">
        <v>29</v>
      </c>
      <c r="D13" s="182">
        <v>2.7372241826109573</v>
      </c>
      <c r="E13" s="182">
        <v>2.5500576884963708</v>
      </c>
      <c r="F13" s="182">
        <v>1.6135104354921734</v>
      </c>
      <c r="G13" s="182">
        <v>49680169.939999998</v>
      </c>
      <c r="H13" s="182">
        <v>8651030.2000000179</v>
      </c>
      <c r="I13" s="22">
        <v>0</v>
      </c>
      <c r="J13" s="169">
        <v>4.32</v>
      </c>
      <c r="K13" s="169">
        <v>3.96</v>
      </c>
      <c r="L13" s="169">
        <v>1.57</v>
      </c>
      <c r="M13" s="169">
        <v>91858988.370000005</v>
      </c>
      <c r="N13" s="169">
        <v>43769641.090000004</v>
      </c>
      <c r="O13" s="141">
        <v>0</v>
      </c>
      <c r="P13" s="170">
        <f t="shared" si="0"/>
        <v>0</v>
      </c>
      <c r="Q13" s="171"/>
    </row>
    <row r="14" spans="1:19">
      <c r="A14" s="22">
        <v>9</v>
      </c>
      <c r="B14" s="8" t="s">
        <v>4</v>
      </c>
      <c r="C14" s="8" t="s">
        <v>30</v>
      </c>
      <c r="D14" s="182">
        <v>3.4181294142867404</v>
      </c>
      <c r="E14" s="182">
        <v>3.1293264874685334</v>
      </c>
      <c r="F14" s="182">
        <v>2.5390867123366152</v>
      </c>
      <c r="G14" s="182">
        <v>28502215.279999994</v>
      </c>
      <c r="H14" s="182">
        <v>4630069.3500000089</v>
      </c>
      <c r="I14" s="22">
        <v>0</v>
      </c>
      <c r="J14" s="169">
        <v>3.16</v>
      </c>
      <c r="K14" s="169">
        <v>2.96</v>
      </c>
      <c r="L14" s="169">
        <v>2.02</v>
      </c>
      <c r="M14" s="169">
        <v>40684190.369999997</v>
      </c>
      <c r="N14" s="169">
        <v>15976822.060000001</v>
      </c>
      <c r="O14" s="141">
        <v>0</v>
      </c>
      <c r="P14" s="170">
        <f t="shared" si="0"/>
        <v>0</v>
      </c>
      <c r="Q14" s="171"/>
    </row>
    <row r="15" spans="1:19">
      <c r="A15" s="22">
        <v>10</v>
      </c>
      <c r="B15" s="8" t="s">
        <v>4</v>
      </c>
      <c r="C15" s="8" t="s">
        <v>31</v>
      </c>
      <c r="D15" s="182">
        <v>5.5899236806863541</v>
      </c>
      <c r="E15" s="182">
        <v>4.9095030010204006</v>
      </c>
      <c r="F15" s="182">
        <v>4.149552634211668</v>
      </c>
      <c r="G15" s="182">
        <v>33038630.32</v>
      </c>
      <c r="H15" s="182">
        <v>45471144.609999999</v>
      </c>
      <c r="I15" s="22">
        <v>0</v>
      </c>
      <c r="J15" s="169">
        <v>6.25</v>
      </c>
      <c r="K15" s="169">
        <v>5.55</v>
      </c>
      <c r="L15" s="169">
        <v>2.7</v>
      </c>
      <c r="M15" s="169">
        <v>60728690.469999999</v>
      </c>
      <c r="N15" s="169">
        <v>28711098.41</v>
      </c>
      <c r="O15" s="141">
        <v>0</v>
      </c>
      <c r="P15" s="170">
        <f t="shared" si="0"/>
        <v>0</v>
      </c>
      <c r="Q15" s="171"/>
    </row>
    <row r="16" spans="1:19">
      <c r="A16" s="22">
        <v>11</v>
      </c>
      <c r="B16" s="8" t="s">
        <v>4</v>
      </c>
      <c r="C16" s="8" t="s">
        <v>32</v>
      </c>
      <c r="D16" s="182">
        <v>0.73475976702949131</v>
      </c>
      <c r="E16" s="182">
        <v>0.58820094409063051</v>
      </c>
      <c r="F16" s="182">
        <v>0.31286552853929794</v>
      </c>
      <c r="G16" s="182">
        <v>-17626908.609999999</v>
      </c>
      <c r="H16" s="182">
        <v>7701281.0899999738</v>
      </c>
      <c r="I16" s="22">
        <v>7</v>
      </c>
      <c r="J16" s="169">
        <v>1.43</v>
      </c>
      <c r="K16" s="169">
        <v>1.27</v>
      </c>
      <c r="L16" s="169">
        <v>0.28000000000000003</v>
      </c>
      <c r="M16" s="169">
        <v>29591902.609999999</v>
      </c>
      <c r="N16" s="169">
        <v>56684204.479999997</v>
      </c>
      <c r="O16" s="141">
        <v>2</v>
      </c>
      <c r="P16" s="170">
        <f t="shared" si="0"/>
        <v>5</v>
      </c>
      <c r="Q16" s="171"/>
    </row>
    <row r="17" spans="1:17">
      <c r="A17" s="22">
        <v>12</v>
      </c>
      <c r="B17" s="8" t="s">
        <v>4</v>
      </c>
      <c r="C17" s="8" t="s">
        <v>33</v>
      </c>
      <c r="D17" s="182">
        <v>3.8676240902946684</v>
      </c>
      <c r="E17" s="182">
        <v>3.0699840771467057</v>
      </c>
      <c r="F17" s="182">
        <v>2.2585178484511008</v>
      </c>
      <c r="G17" s="182">
        <v>9768183.3099999987</v>
      </c>
      <c r="H17" s="182">
        <v>4939590.2099999972</v>
      </c>
      <c r="I17" s="22">
        <v>0</v>
      </c>
      <c r="J17" s="169">
        <v>3.99</v>
      </c>
      <c r="K17" s="169">
        <v>3.48</v>
      </c>
      <c r="L17" s="169">
        <v>1.25</v>
      </c>
      <c r="M17" s="169">
        <v>17441645.960000001</v>
      </c>
      <c r="N17" s="169">
        <v>9844319.2599999998</v>
      </c>
      <c r="O17" s="141">
        <v>0</v>
      </c>
      <c r="P17" s="170">
        <f t="shared" si="0"/>
        <v>0</v>
      </c>
      <c r="Q17" s="171"/>
    </row>
    <row r="18" spans="1:17">
      <c r="A18" s="28"/>
      <c r="B18" s="29" t="s">
        <v>171</v>
      </c>
      <c r="C18" s="29"/>
      <c r="D18" s="183"/>
      <c r="E18" s="183"/>
      <c r="F18" s="183"/>
      <c r="G18" s="183"/>
      <c r="H18" s="183"/>
      <c r="I18" s="28"/>
      <c r="J18" s="172"/>
      <c r="K18" s="172"/>
      <c r="L18" s="172"/>
      <c r="M18" s="172"/>
      <c r="N18" s="172"/>
      <c r="O18" s="172"/>
      <c r="P18" s="175">
        <f>SUM(P6:P17)</f>
        <v>8</v>
      </c>
      <c r="Q18" s="173">
        <f>AVERAGE(P6:P17)</f>
        <v>0.66666666666666663</v>
      </c>
    </row>
    <row r="19" spans="1:17">
      <c r="A19" s="22">
        <v>13</v>
      </c>
      <c r="B19" s="8" t="s">
        <v>5</v>
      </c>
      <c r="C19" s="8" t="s">
        <v>35</v>
      </c>
      <c r="D19" s="182">
        <v>1.4021141740734582</v>
      </c>
      <c r="E19" s="182">
        <v>1.1625401350108393</v>
      </c>
      <c r="F19" s="182">
        <v>0.77546558426014056</v>
      </c>
      <c r="G19" s="182">
        <v>62111878.850000024</v>
      </c>
      <c r="H19" s="182">
        <v>67314863.310000002</v>
      </c>
      <c r="I19" s="22">
        <v>2</v>
      </c>
      <c r="J19" s="169">
        <v>2.58</v>
      </c>
      <c r="K19" s="169">
        <v>2.23</v>
      </c>
      <c r="L19" s="169">
        <v>0.96</v>
      </c>
      <c r="M19" s="169">
        <v>196007225.63</v>
      </c>
      <c r="N19" s="169">
        <v>200575306.96000001</v>
      </c>
      <c r="O19" s="24">
        <v>0</v>
      </c>
      <c r="P19" s="170">
        <f t="shared" si="0"/>
        <v>2</v>
      </c>
      <c r="Q19" s="171"/>
    </row>
    <row r="20" spans="1:17">
      <c r="A20" s="22">
        <v>14</v>
      </c>
      <c r="B20" s="8" t="s">
        <v>5</v>
      </c>
      <c r="C20" s="8" t="s">
        <v>36</v>
      </c>
      <c r="D20" s="182">
        <v>2.8726927432035763</v>
      </c>
      <c r="E20" s="182">
        <v>2.5844260021080014</v>
      </c>
      <c r="F20" s="182">
        <v>2.2789790639508447</v>
      </c>
      <c r="G20" s="182">
        <v>28422003.740000006</v>
      </c>
      <c r="H20" s="182">
        <v>2647918.2599999905</v>
      </c>
      <c r="I20" s="22">
        <v>1</v>
      </c>
      <c r="J20" s="169">
        <v>3</v>
      </c>
      <c r="K20" s="169">
        <v>2.72</v>
      </c>
      <c r="L20" s="169">
        <v>1.66</v>
      </c>
      <c r="M20" s="169">
        <v>43289063.850000001</v>
      </c>
      <c r="N20" s="169">
        <v>19891176.350000001</v>
      </c>
      <c r="O20" s="24">
        <v>0</v>
      </c>
      <c r="P20" s="170">
        <f t="shared" si="0"/>
        <v>1</v>
      </c>
      <c r="Q20" s="171"/>
    </row>
    <row r="21" spans="1:17">
      <c r="A21" s="22">
        <v>15</v>
      </c>
      <c r="B21" s="8" t="s">
        <v>5</v>
      </c>
      <c r="C21" s="8" t="s">
        <v>37</v>
      </c>
      <c r="D21" s="182">
        <v>1.7390232419241274</v>
      </c>
      <c r="E21" s="182">
        <v>1.5411615323297911</v>
      </c>
      <c r="F21" s="182">
        <v>1.1827326981027333</v>
      </c>
      <c r="G21" s="182">
        <v>17443849.050000004</v>
      </c>
      <c r="H21" s="182">
        <v>-2675289.450000003</v>
      </c>
      <c r="I21" s="22">
        <v>1</v>
      </c>
      <c r="J21" s="169">
        <v>1.99</v>
      </c>
      <c r="K21" s="169">
        <v>1.8</v>
      </c>
      <c r="L21" s="169">
        <v>0.88</v>
      </c>
      <c r="M21" s="169">
        <v>28835046.829999998</v>
      </c>
      <c r="N21" s="169">
        <v>15090418.48</v>
      </c>
      <c r="O21" s="24">
        <v>0</v>
      </c>
      <c r="P21" s="170">
        <f t="shared" si="0"/>
        <v>1</v>
      </c>
      <c r="Q21" s="171"/>
    </row>
    <row r="22" spans="1:17">
      <c r="A22" s="22">
        <v>16</v>
      </c>
      <c r="B22" s="8" t="s">
        <v>5</v>
      </c>
      <c r="C22" s="8" t="s">
        <v>38</v>
      </c>
      <c r="D22" s="182">
        <v>2.3116212920718935</v>
      </c>
      <c r="E22" s="182">
        <v>2.0738491882184071</v>
      </c>
      <c r="F22" s="182">
        <v>1.2404388891601497</v>
      </c>
      <c r="G22" s="182">
        <v>48022911.500000007</v>
      </c>
      <c r="H22" s="182">
        <v>6821048.5499999821</v>
      </c>
      <c r="I22" s="22">
        <v>1</v>
      </c>
      <c r="J22" s="169">
        <v>2.5</v>
      </c>
      <c r="K22" s="169">
        <v>2.29</v>
      </c>
      <c r="L22" s="169">
        <v>0.87</v>
      </c>
      <c r="M22" s="169">
        <v>72374104.030000001</v>
      </c>
      <c r="N22" s="169">
        <v>31675175.050000001</v>
      </c>
      <c r="O22" s="24">
        <v>0</v>
      </c>
      <c r="P22" s="170">
        <f t="shared" si="0"/>
        <v>1</v>
      </c>
      <c r="Q22" s="171"/>
    </row>
    <row r="23" spans="1:17">
      <c r="A23" s="22">
        <v>17</v>
      </c>
      <c r="B23" s="8" t="s">
        <v>5</v>
      </c>
      <c r="C23" s="8" t="s">
        <v>39</v>
      </c>
      <c r="D23" s="182">
        <v>4.0788171227107126</v>
      </c>
      <c r="E23" s="182">
        <v>3.7356150593702226</v>
      </c>
      <c r="F23" s="182">
        <v>2.6420808518878887</v>
      </c>
      <c r="G23" s="182">
        <v>35942521.620000005</v>
      </c>
      <c r="H23" s="182">
        <v>10734651.620000005</v>
      </c>
      <c r="I23" s="22">
        <v>0</v>
      </c>
      <c r="J23" s="169">
        <v>4.72</v>
      </c>
      <c r="K23" s="169">
        <v>4.42</v>
      </c>
      <c r="L23" s="169">
        <v>2.61</v>
      </c>
      <c r="M23" s="169">
        <v>49919663.990000002</v>
      </c>
      <c r="N23" s="169">
        <v>20493485.07</v>
      </c>
      <c r="O23" s="24">
        <v>0</v>
      </c>
      <c r="P23" s="170">
        <f t="shared" si="0"/>
        <v>0</v>
      </c>
      <c r="Q23" s="171"/>
    </row>
    <row r="24" spans="1:17">
      <c r="A24" s="22">
        <v>18</v>
      </c>
      <c r="B24" s="8" t="s">
        <v>5</v>
      </c>
      <c r="C24" s="8" t="s">
        <v>40</v>
      </c>
      <c r="D24" s="182">
        <v>2.5513551185208843</v>
      </c>
      <c r="E24" s="182">
        <v>2.1143669982441562</v>
      </c>
      <c r="F24" s="182">
        <v>1.8692467112687392</v>
      </c>
      <c r="G24" s="182">
        <v>22850825.740000002</v>
      </c>
      <c r="H24" s="182">
        <v>8096214.3800000101</v>
      </c>
      <c r="I24" s="22">
        <v>0</v>
      </c>
      <c r="J24" s="169">
        <v>4.28</v>
      </c>
      <c r="K24" s="169">
        <v>3.58</v>
      </c>
      <c r="L24" s="169">
        <v>2.38</v>
      </c>
      <c r="M24" s="169">
        <v>35878769.009999998</v>
      </c>
      <c r="N24" s="169">
        <v>16043748.16</v>
      </c>
      <c r="O24" s="24">
        <v>0</v>
      </c>
      <c r="P24" s="170">
        <f t="shared" si="0"/>
        <v>0</v>
      </c>
      <c r="Q24" s="171"/>
    </row>
    <row r="25" spans="1:17">
      <c r="A25" s="22">
        <v>19</v>
      </c>
      <c r="B25" s="8" t="s">
        <v>5</v>
      </c>
      <c r="C25" s="8" t="s">
        <v>41</v>
      </c>
      <c r="D25" s="182">
        <v>1.6301779731994419</v>
      </c>
      <c r="E25" s="182">
        <v>1.4425084572738944</v>
      </c>
      <c r="F25" s="182">
        <v>1.1838389199203041</v>
      </c>
      <c r="G25" s="182">
        <v>13559033.699999999</v>
      </c>
      <c r="H25" s="182">
        <v>3406776.4400000125</v>
      </c>
      <c r="I25" s="22">
        <v>0</v>
      </c>
      <c r="J25" s="169">
        <v>3.4</v>
      </c>
      <c r="K25" s="169">
        <v>3.2</v>
      </c>
      <c r="L25" s="169">
        <v>1.1499999999999999</v>
      </c>
      <c r="M25" s="169">
        <v>56908588.530000001</v>
      </c>
      <c r="N25" s="169">
        <v>43176565.590000004</v>
      </c>
      <c r="O25" s="24">
        <v>0</v>
      </c>
      <c r="P25" s="170">
        <f t="shared" si="0"/>
        <v>0</v>
      </c>
      <c r="Q25" s="171"/>
    </row>
    <row r="26" spans="1:17">
      <c r="A26" s="22">
        <v>20</v>
      </c>
      <c r="B26" s="8" t="s">
        <v>5</v>
      </c>
      <c r="C26" s="8" t="s">
        <v>42</v>
      </c>
      <c r="D26" s="182">
        <v>1.5824647199611865</v>
      </c>
      <c r="E26" s="182">
        <v>1.4982592077619621</v>
      </c>
      <c r="F26" s="182">
        <v>1.3652246359900935</v>
      </c>
      <c r="G26" s="182">
        <v>8167534.8600000031</v>
      </c>
      <c r="H26" s="182">
        <v>1067921.8000000045</v>
      </c>
      <c r="I26" s="22">
        <v>0</v>
      </c>
      <c r="J26" s="169">
        <v>1.69</v>
      </c>
      <c r="K26" s="169">
        <v>1.47</v>
      </c>
      <c r="L26" s="169">
        <v>1.1399999999999999</v>
      </c>
      <c r="M26" s="169">
        <v>12383516.01</v>
      </c>
      <c r="N26" s="169">
        <v>4448730.78</v>
      </c>
      <c r="O26" s="24">
        <v>0</v>
      </c>
      <c r="P26" s="170">
        <f t="shared" si="0"/>
        <v>0</v>
      </c>
      <c r="Q26" s="171"/>
    </row>
    <row r="27" spans="1:17">
      <c r="A27" s="28"/>
      <c r="B27" s="29" t="s">
        <v>172</v>
      </c>
      <c r="C27" s="29"/>
      <c r="D27" s="183"/>
      <c r="E27" s="183"/>
      <c r="F27" s="183"/>
      <c r="G27" s="183"/>
      <c r="H27" s="183"/>
      <c r="I27" s="28"/>
      <c r="J27" s="174"/>
      <c r="K27" s="174"/>
      <c r="L27" s="174"/>
      <c r="M27" s="174"/>
      <c r="N27" s="174"/>
      <c r="O27" s="174"/>
      <c r="P27" s="175">
        <f>SUM(P19:P26)</f>
        <v>5</v>
      </c>
      <c r="Q27" s="173">
        <f>AVERAGE(P19:P26)</f>
        <v>0.625</v>
      </c>
    </row>
    <row r="28" spans="1:17">
      <c r="A28" s="22">
        <v>21</v>
      </c>
      <c r="B28" s="8" t="s">
        <v>6</v>
      </c>
      <c r="C28" s="8" t="s">
        <v>44</v>
      </c>
      <c r="D28" s="182">
        <v>1.3555108577970751</v>
      </c>
      <c r="E28" s="182">
        <v>1.2370265947027064</v>
      </c>
      <c r="F28" s="182">
        <v>0.52416197087805161</v>
      </c>
      <c r="G28" s="182">
        <v>111514249.24000001</v>
      </c>
      <c r="H28" s="182">
        <v>56094962.529999971</v>
      </c>
      <c r="I28" s="22">
        <v>2</v>
      </c>
      <c r="J28" s="176">
        <v>1.42</v>
      </c>
      <c r="K28" s="176">
        <v>1.29</v>
      </c>
      <c r="L28" s="176">
        <v>0.43</v>
      </c>
      <c r="M28" s="176">
        <v>116602752.13</v>
      </c>
      <c r="N28" s="176">
        <v>107699489.68000001</v>
      </c>
      <c r="O28" s="24">
        <v>2</v>
      </c>
      <c r="P28" s="170">
        <f t="shared" si="0"/>
        <v>0</v>
      </c>
      <c r="Q28" s="171"/>
    </row>
    <row r="29" spans="1:17">
      <c r="A29" s="22">
        <v>22</v>
      </c>
      <c r="B29" s="8" t="s">
        <v>6</v>
      </c>
      <c r="C29" s="8" t="s">
        <v>45</v>
      </c>
      <c r="D29" s="182">
        <v>4.0286328005450764</v>
      </c>
      <c r="E29" s="182">
        <v>3.6893775915646252</v>
      </c>
      <c r="F29" s="182">
        <v>2.2414689420306382</v>
      </c>
      <c r="G29" s="182">
        <v>20707387.869999997</v>
      </c>
      <c r="H29" s="182">
        <v>16514773.760000005</v>
      </c>
      <c r="I29" s="22">
        <v>0</v>
      </c>
      <c r="J29" s="176">
        <v>4.7</v>
      </c>
      <c r="K29" s="176">
        <v>4.3499999999999996</v>
      </c>
      <c r="L29" s="176">
        <v>1.73</v>
      </c>
      <c r="M29" s="176">
        <v>33246667.25</v>
      </c>
      <c r="N29" s="176">
        <v>25376572.390000001</v>
      </c>
      <c r="O29" s="24">
        <v>0</v>
      </c>
      <c r="P29" s="170">
        <f t="shared" si="0"/>
        <v>0</v>
      </c>
      <c r="Q29" s="171"/>
    </row>
    <row r="30" spans="1:17">
      <c r="A30" s="22">
        <v>23</v>
      </c>
      <c r="B30" s="8" t="s">
        <v>6</v>
      </c>
      <c r="C30" s="8" t="s">
        <v>46</v>
      </c>
      <c r="D30" s="182">
        <v>4.6975739821815257</v>
      </c>
      <c r="E30" s="182">
        <v>3.8689723274797827</v>
      </c>
      <c r="F30" s="182">
        <v>3.100925137304873</v>
      </c>
      <c r="G30" s="182">
        <v>40922168.149999999</v>
      </c>
      <c r="H30" s="182">
        <v>334241.08000001311</v>
      </c>
      <c r="I30" s="22">
        <v>1</v>
      </c>
      <c r="J30" s="176">
        <v>3.85</v>
      </c>
      <c r="K30" s="176">
        <v>3.22</v>
      </c>
      <c r="L30" s="176">
        <v>1.58</v>
      </c>
      <c r="M30" s="176">
        <v>54221364.340000004</v>
      </c>
      <c r="N30" s="176">
        <v>14371565.91</v>
      </c>
      <c r="O30" s="24">
        <v>0</v>
      </c>
      <c r="P30" s="170">
        <f t="shared" si="0"/>
        <v>1</v>
      </c>
      <c r="Q30" s="171"/>
    </row>
    <row r="31" spans="1:17">
      <c r="A31" s="22">
        <v>24</v>
      </c>
      <c r="B31" s="8" t="s">
        <v>6</v>
      </c>
      <c r="C31" s="8" t="s">
        <v>47</v>
      </c>
      <c r="D31" s="182">
        <v>1.6970127688214061</v>
      </c>
      <c r="E31" s="182">
        <v>1.536617269609273</v>
      </c>
      <c r="F31" s="182">
        <v>1.3083618864902344</v>
      </c>
      <c r="G31" s="182">
        <v>20284557.820000004</v>
      </c>
      <c r="H31" s="182">
        <v>6935398.9499999881</v>
      </c>
      <c r="I31" s="22">
        <v>0</v>
      </c>
      <c r="J31" s="176">
        <v>1.92</v>
      </c>
      <c r="K31" s="176">
        <v>1.7</v>
      </c>
      <c r="L31" s="176">
        <v>1.2</v>
      </c>
      <c r="M31" s="176">
        <v>22343164.359999999</v>
      </c>
      <c r="N31" s="176">
        <v>-438911.35</v>
      </c>
      <c r="O31" s="24">
        <v>1</v>
      </c>
      <c r="P31" s="170">
        <f t="shared" si="0"/>
        <v>-1</v>
      </c>
      <c r="Q31" s="171"/>
    </row>
    <row r="32" spans="1:17">
      <c r="A32" s="22">
        <v>25</v>
      </c>
      <c r="B32" s="8" t="s">
        <v>6</v>
      </c>
      <c r="C32" s="8" t="s">
        <v>48</v>
      </c>
      <c r="D32" s="182">
        <v>2.6192395311578496</v>
      </c>
      <c r="E32" s="182">
        <v>2.2637767183598805</v>
      </c>
      <c r="F32" s="182">
        <v>1.8867302502326033</v>
      </c>
      <c r="G32" s="182">
        <v>10099043.290000001</v>
      </c>
      <c r="H32" s="182">
        <v>9926371.9699999988</v>
      </c>
      <c r="I32" s="22">
        <v>0</v>
      </c>
      <c r="J32" s="176">
        <v>2.29</v>
      </c>
      <c r="K32" s="176">
        <v>1.91</v>
      </c>
      <c r="L32" s="176">
        <v>1.26</v>
      </c>
      <c r="M32" s="176">
        <v>9845002.5299999993</v>
      </c>
      <c r="N32" s="176">
        <v>3541318.26</v>
      </c>
      <c r="O32" s="24">
        <v>0</v>
      </c>
      <c r="P32" s="170">
        <f t="shared" si="0"/>
        <v>0</v>
      </c>
      <c r="Q32" s="171"/>
    </row>
    <row r="33" spans="1:17">
      <c r="A33" s="22">
        <v>26</v>
      </c>
      <c r="B33" s="8" t="s">
        <v>6</v>
      </c>
      <c r="C33" s="8" t="s">
        <v>49</v>
      </c>
      <c r="D33" s="182">
        <v>2.9935823623924303</v>
      </c>
      <c r="E33" s="182">
        <v>2.7042367232843145</v>
      </c>
      <c r="F33" s="182">
        <v>2.3159087537321628</v>
      </c>
      <c r="G33" s="182">
        <v>14780082.519999998</v>
      </c>
      <c r="H33" s="182">
        <v>10465226.089999989</v>
      </c>
      <c r="I33" s="22">
        <v>0</v>
      </c>
      <c r="J33" s="176">
        <v>3.32</v>
      </c>
      <c r="K33" s="176">
        <v>2.99</v>
      </c>
      <c r="L33" s="176">
        <v>2.08</v>
      </c>
      <c r="M33" s="176">
        <v>17608737.640000001</v>
      </c>
      <c r="N33" s="176">
        <v>4652573.3499999996</v>
      </c>
      <c r="O33" s="24">
        <v>0</v>
      </c>
      <c r="P33" s="170">
        <f t="shared" si="0"/>
        <v>0</v>
      </c>
      <c r="Q33" s="171"/>
    </row>
    <row r="34" spans="1:17">
      <c r="A34" s="22">
        <v>27</v>
      </c>
      <c r="B34" s="8" t="s">
        <v>6</v>
      </c>
      <c r="C34" s="8" t="s">
        <v>50</v>
      </c>
      <c r="D34" s="182">
        <v>4.8917942056799655</v>
      </c>
      <c r="E34" s="182">
        <v>4.1855118331938668</v>
      </c>
      <c r="F34" s="182">
        <v>3.3927975839861539</v>
      </c>
      <c r="G34" s="182">
        <v>18788727.32</v>
      </c>
      <c r="H34" s="182">
        <v>3794067.5865000039</v>
      </c>
      <c r="I34" s="22">
        <v>0</v>
      </c>
      <c r="J34" s="176">
        <v>3.15</v>
      </c>
      <c r="K34" s="176">
        <v>2.73</v>
      </c>
      <c r="L34" s="176">
        <v>1.06</v>
      </c>
      <c r="M34" s="176">
        <v>18370467.649999999</v>
      </c>
      <c r="N34" s="176">
        <v>4162367.32</v>
      </c>
      <c r="O34" s="24">
        <v>0</v>
      </c>
      <c r="P34" s="170">
        <f t="shared" si="0"/>
        <v>0</v>
      </c>
      <c r="Q34" s="171"/>
    </row>
    <row r="35" spans="1:17">
      <c r="A35" s="22">
        <v>28</v>
      </c>
      <c r="B35" s="8" t="s">
        <v>6</v>
      </c>
      <c r="C35" s="8" t="s">
        <v>51</v>
      </c>
      <c r="D35" s="182">
        <v>0.96255001262704831</v>
      </c>
      <c r="E35" s="182">
        <v>0.71642874655274624</v>
      </c>
      <c r="F35" s="182">
        <v>0.50046409885670173</v>
      </c>
      <c r="G35" s="182">
        <v>-2054911.5300000012</v>
      </c>
      <c r="H35" s="182">
        <v>6314558.0600000322</v>
      </c>
      <c r="I35" s="22">
        <v>7</v>
      </c>
      <c r="J35" s="176">
        <v>1.25</v>
      </c>
      <c r="K35" s="176">
        <v>1.02</v>
      </c>
      <c r="L35" s="176">
        <v>0.45</v>
      </c>
      <c r="M35" s="176">
        <v>18590363.309999999</v>
      </c>
      <c r="N35" s="176">
        <v>24894554.670000002</v>
      </c>
      <c r="O35" s="24">
        <v>2</v>
      </c>
      <c r="P35" s="170">
        <f t="shared" si="0"/>
        <v>5</v>
      </c>
      <c r="Q35" s="171"/>
    </row>
    <row r="36" spans="1:17">
      <c r="A36" s="22">
        <v>29</v>
      </c>
      <c r="B36" s="8" t="s">
        <v>6</v>
      </c>
      <c r="C36" s="8" t="s">
        <v>52</v>
      </c>
      <c r="D36" s="182">
        <v>1.4156573811914199</v>
      </c>
      <c r="E36" s="182">
        <v>1.1070602345410898</v>
      </c>
      <c r="F36" s="182">
        <v>0.87532357181077547</v>
      </c>
      <c r="G36" s="182">
        <v>4768263.0699999984</v>
      </c>
      <c r="H36" s="182">
        <v>4530740.5300000012</v>
      </c>
      <c r="I36" s="22">
        <v>1</v>
      </c>
      <c r="J36" s="176">
        <v>1.97</v>
      </c>
      <c r="K36" s="176">
        <v>1.69</v>
      </c>
      <c r="L36" s="176">
        <v>0.6</v>
      </c>
      <c r="M36" s="176">
        <v>13897276.039999999</v>
      </c>
      <c r="N36" s="176">
        <v>11992756.32</v>
      </c>
      <c r="O36" s="24">
        <v>1</v>
      </c>
      <c r="P36" s="170">
        <f t="shared" si="0"/>
        <v>0</v>
      </c>
      <c r="Q36" s="171"/>
    </row>
    <row r="37" spans="1:17">
      <c r="A37" s="22">
        <v>30</v>
      </c>
      <c r="B37" s="8" t="s">
        <v>6</v>
      </c>
      <c r="C37" s="8" t="s">
        <v>53</v>
      </c>
      <c r="D37" s="182">
        <v>1.5575853332115668</v>
      </c>
      <c r="E37" s="182">
        <v>1.3665800391961014</v>
      </c>
      <c r="F37" s="182">
        <v>0.81912654250468564</v>
      </c>
      <c r="G37" s="182">
        <v>7972883.4900000002</v>
      </c>
      <c r="H37" s="182">
        <v>2934973.1799999923</v>
      </c>
      <c r="I37" s="22">
        <v>1</v>
      </c>
      <c r="J37" s="176">
        <v>1.71</v>
      </c>
      <c r="K37" s="176">
        <v>1.51</v>
      </c>
      <c r="L37" s="176">
        <v>0.6</v>
      </c>
      <c r="M37" s="176">
        <v>12659311.49</v>
      </c>
      <c r="N37" s="176">
        <v>8425805.7899999991</v>
      </c>
      <c r="O37" s="24">
        <v>1</v>
      </c>
      <c r="P37" s="170">
        <f t="shared" si="0"/>
        <v>0</v>
      </c>
      <c r="Q37" s="171"/>
    </row>
    <row r="38" spans="1:17">
      <c r="A38" s="22">
        <v>31</v>
      </c>
      <c r="B38" s="8" t="s">
        <v>6</v>
      </c>
      <c r="C38" s="8" t="s">
        <v>54</v>
      </c>
      <c r="D38" s="182">
        <v>4.6800635296110222</v>
      </c>
      <c r="E38" s="182">
        <v>4.2146758226551624</v>
      </c>
      <c r="F38" s="182">
        <v>3.8089107986502087</v>
      </c>
      <c r="G38" s="182">
        <v>33711048.079999998</v>
      </c>
      <c r="H38" s="182">
        <v>4254838.4800000042</v>
      </c>
      <c r="I38" s="22">
        <v>0</v>
      </c>
      <c r="J38" s="176">
        <v>2.56</v>
      </c>
      <c r="K38" s="176">
        <v>2.31</v>
      </c>
      <c r="L38" s="176">
        <v>1.31</v>
      </c>
      <c r="M38" s="176">
        <v>32394750</v>
      </c>
      <c r="N38" s="176">
        <v>10553626.960000001</v>
      </c>
      <c r="O38" s="24">
        <v>0</v>
      </c>
      <c r="P38" s="170">
        <f t="shared" si="0"/>
        <v>0</v>
      </c>
      <c r="Q38" s="171"/>
    </row>
    <row r="39" spans="1:17">
      <c r="A39" s="22">
        <v>32</v>
      </c>
      <c r="B39" s="8" t="s">
        <v>6</v>
      </c>
      <c r="C39" s="8" t="s">
        <v>55</v>
      </c>
      <c r="D39" s="182">
        <v>1.2464723582697796</v>
      </c>
      <c r="E39" s="182">
        <v>0.98599121299233161</v>
      </c>
      <c r="F39" s="182">
        <v>0.67728336217194818</v>
      </c>
      <c r="G39" s="182">
        <v>5996659.6700000018</v>
      </c>
      <c r="H39" s="182">
        <v>5129690.400000006</v>
      </c>
      <c r="I39" s="22">
        <v>4</v>
      </c>
      <c r="J39" s="176">
        <v>1.35</v>
      </c>
      <c r="K39" s="176">
        <v>1.18</v>
      </c>
      <c r="L39" s="176">
        <v>0.71</v>
      </c>
      <c r="M39" s="176">
        <v>13481178.550000001</v>
      </c>
      <c r="N39" s="176">
        <v>15393180.210000001</v>
      </c>
      <c r="O39" s="24">
        <v>2</v>
      </c>
      <c r="P39" s="170">
        <f t="shared" si="0"/>
        <v>2</v>
      </c>
      <c r="Q39" s="171"/>
    </row>
    <row r="40" spans="1:17">
      <c r="A40" s="22">
        <v>33</v>
      </c>
      <c r="B40" s="8" t="s">
        <v>6</v>
      </c>
      <c r="C40" s="8" t="s">
        <v>56</v>
      </c>
      <c r="D40" s="182">
        <v>6.277726083867667</v>
      </c>
      <c r="E40" s="182">
        <v>6.0778855314590903</v>
      </c>
      <c r="F40" s="182">
        <v>5.4463326711831206</v>
      </c>
      <c r="G40" s="182">
        <v>56611840.329999998</v>
      </c>
      <c r="H40" s="182">
        <v>4148453.7800000012</v>
      </c>
      <c r="I40" s="22">
        <v>0</v>
      </c>
      <c r="J40" s="176">
        <v>7.49</v>
      </c>
      <c r="K40" s="176">
        <v>7.03</v>
      </c>
      <c r="L40" s="176">
        <v>5.79</v>
      </c>
      <c r="M40" s="176">
        <v>61371707.170000002</v>
      </c>
      <c r="N40" s="176">
        <v>7243584.9000000004</v>
      </c>
      <c r="O40" s="24">
        <v>0</v>
      </c>
      <c r="P40" s="170">
        <f t="shared" si="0"/>
        <v>0</v>
      </c>
      <c r="Q40" s="171"/>
    </row>
    <row r="41" spans="1:17">
      <c r="A41" s="22">
        <v>34</v>
      </c>
      <c r="B41" s="8" t="s">
        <v>6</v>
      </c>
      <c r="C41" s="8" t="s">
        <v>57</v>
      </c>
      <c r="D41" s="182">
        <v>2.362256621179903</v>
      </c>
      <c r="E41" s="182">
        <v>1.8858842973642034</v>
      </c>
      <c r="F41" s="182">
        <v>1.1252244795031396</v>
      </c>
      <c r="G41" s="182">
        <v>8237724.7499999991</v>
      </c>
      <c r="H41" s="182">
        <v>8907208.1000000015</v>
      </c>
      <c r="I41" s="22">
        <v>0</v>
      </c>
      <c r="J41" s="176">
        <v>2.36</v>
      </c>
      <c r="K41" s="176">
        <v>1.99</v>
      </c>
      <c r="L41" s="176">
        <v>1.07</v>
      </c>
      <c r="M41" s="176">
        <v>14677785.300000001</v>
      </c>
      <c r="N41" s="176">
        <v>9829109.0399999991</v>
      </c>
      <c r="O41" s="24">
        <v>0</v>
      </c>
      <c r="P41" s="170">
        <f t="shared" si="0"/>
        <v>0</v>
      </c>
      <c r="Q41" s="171"/>
    </row>
    <row r="42" spans="1:17">
      <c r="A42" s="28"/>
      <c r="B42" s="29" t="s">
        <v>173</v>
      </c>
      <c r="C42" s="29"/>
      <c r="D42" s="183"/>
      <c r="E42" s="183"/>
      <c r="F42" s="183"/>
      <c r="G42" s="183"/>
      <c r="H42" s="183"/>
      <c r="I42" s="28"/>
      <c r="J42" s="174"/>
      <c r="K42" s="174"/>
      <c r="L42" s="174"/>
      <c r="M42" s="174"/>
      <c r="N42" s="174"/>
      <c r="O42" s="174"/>
      <c r="P42" s="175">
        <f>SUM(P28:P41)</f>
        <v>7</v>
      </c>
      <c r="Q42" s="173">
        <f>AVERAGE(P28:P41)</f>
        <v>0.5</v>
      </c>
    </row>
    <row r="43" spans="1:17">
      <c r="A43" s="22">
        <v>35</v>
      </c>
      <c r="B43" s="8" t="s">
        <v>7</v>
      </c>
      <c r="C43" s="8" t="s">
        <v>59</v>
      </c>
      <c r="D43" s="182">
        <v>1.3137039401099564</v>
      </c>
      <c r="E43" s="182">
        <v>1.0562977010510224</v>
      </c>
      <c r="F43" s="182">
        <v>0.57481979611955702</v>
      </c>
      <c r="G43" s="182">
        <v>193218562.70000005</v>
      </c>
      <c r="H43" s="182">
        <v>233753143.67000008</v>
      </c>
      <c r="I43" s="22">
        <v>2</v>
      </c>
      <c r="J43" s="176">
        <v>1.43</v>
      </c>
      <c r="K43" s="176">
        <v>1.18</v>
      </c>
      <c r="L43" s="176">
        <v>0.42</v>
      </c>
      <c r="M43" s="176">
        <v>283242292.13</v>
      </c>
      <c r="N43" s="176">
        <v>248856418.59999999</v>
      </c>
      <c r="O43" s="24">
        <v>2</v>
      </c>
      <c r="P43" s="170">
        <f t="shared" si="0"/>
        <v>0</v>
      </c>
      <c r="Q43" s="171"/>
    </row>
    <row r="44" spans="1:17">
      <c r="A44" s="22">
        <v>36</v>
      </c>
      <c r="B44" s="8" t="s">
        <v>7</v>
      </c>
      <c r="C44" s="8" t="s">
        <v>60</v>
      </c>
      <c r="D44" s="182">
        <v>2.0254814355101414</v>
      </c>
      <c r="E44" s="182">
        <v>1.5979753046265384</v>
      </c>
      <c r="F44" s="182">
        <v>1.2041759805072243</v>
      </c>
      <c r="G44" s="182">
        <v>11697380</v>
      </c>
      <c r="H44" s="182">
        <v>5525657.5700000077</v>
      </c>
      <c r="I44" s="22">
        <v>0</v>
      </c>
      <c r="J44" s="176">
        <v>3.59</v>
      </c>
      <c r="K44" s="176">
        <v>3.24</v>
      </c>
      <c r="L44" s="176">
        <v>1.24</v>
      </c>
      <c r="M44" s="176">
        <v>46878530.670000002</v>
      </c>
      <c r="N44" s="176">
        <v>38080165.909999996</v>
      </c>
      <c r="O44" s="24">
        <v>0</v>
      </c>
      <c r="P44" s="170">
        <f t="shared" si="0"/>
        <v>0</v>
      </c>
      <c r="Q44" s="171"/>
    </row>
    <row r="45" spans="1:17">
      <c r="A45" s="22">
        <v>37</v>
      </c>
      <c r="B45" s="8" t="s">
        <v>7</v>
      </c>
      <c r="C45" s="8" t="s">
        <v>61</v>
      </c>
      <c r="D45" s="182">
        <v>1.6983042510050244</v>
      </c>
      <c r="E45" s="182">
        <v>1.5609198933779305</v>
      </c>
      <c r="F45" s="182">
        <v>1.440344043925637</v>
      </c>
      <c r="G45" s="182">
        <v>13185737.680000003</v>
      </c>
      <c r="H45" s="182">
        <v>-2729052.6499999911</v>
      </c>
      <c r="I45" s="22">
        <v>1</v>
      </c>
      <c r="J45" s="176">
        <v>2.34</v>
      </c>
      <c r="K45" s="176">
        <v>2.21</v>
      </c>
      <c r="L45" s="176">
        <v>1.35</v>
      </c>
      <c r="M45" s="176">
        <v>26004906</v>
      </c>
      <c r="N45" s="176">
        <v>14721997.08</v>
      </c>
      <c r="O45" s="24">
        <v>0</v>
      </c>
      <c r="P45" s="170">
        <f t="shared" si="0"/>
        <v>1</v>
      </c>
      <c r="Q45" s="171"/>
    </row>
    <row r="46" spans="1:17">
      <c r="A46" s="22">
        <v>38</v>
      </c>
      <c r="B46" s="8" t="s">
        <v>7</v>
      </c>
      <c r="C46" s="8" t="s">
        <v>62</v>
      </c>
      <c r="D46" s="182">
        <v>1.1419970867527462</v>
      </c>
      <c r="E46" s="182">
        <v>0.80113162049696229</v>
      </c>
      <c r="F46" s="182">
        <v>0.3926607654430449</v>
      </c>
      <c r="G46" s="182">
        <v>9292758.2399999946</v>
      </c>
      <c r="H46" s="182">
        <v>6282195.9399999976</v>
      </c>
      <c r="I46" s="22">
        <v>3</v>
      </c>
      <c r="J46" s="176">
        <v>1.63</v>
      </c>
      <c r="K46" s="176">
        <v>1.27</v>
      </c>
      <c r="L46" s="176">
        <v>0.46</v>
      </c>
      <c r="M46" s="176">
        <v>42830792.43</v>
      </c>
      <c r="N46" s="176">
        <v>43542887.789999999</v>
      </c>
      <c r="O46" s="24">
        <v>1</v>
      </c>
      <c r="P46" s="170">
        <f t="shared" si="0"/>
        <v>2</v>
      </c>
      <c r="Q46" s="171"/>
    </row>
    <row r="47" spans="1:17">
      <c r="A47" s="22">
        <v>39</v>
      </c>
      <c r="B47" s="8" t="s">
        <v>7</v>
      </c>
      <c r="C47" s="8" t="s">
        <v>63</v>
      </c>
      <c r="D47" s="182">
        <v>0.89951273735551096</v>
      </c>
      <c r="E47" s="182">
        <v>0.6640996739764784</v>
      </c>
      <c r="F47" s="182">
        <v>0.36177553771003862</v>
      </c>
      <c r="G47" s="182">
        <v>-2174267.2699999996</v>
      </c>
      <c r="H47" s="182">
        <v>5374369.3300000131</v>
      </c>
      <c r="I47" s="22">
        <v>7</v>
      </c>
      <c r="J47" s="176">
        <v>1.32</v>
      </c>
      <c r="K47" s="176">
        <v>1.1200000000000001</v>
      </c>
      <c r="L47" s="176">
        <v>0.26</v>
      </c>
      <c r="M47" s="176">
        <v>9515102.3800000008</v>
      </c>
      <c r="N47" s="176">
        <v>18045015.309999999</v>
      </c>
      <c r="O47" s="24">
        <v>2</v>
      </c>
      <c r="P47" s="170">
        <f t="shared" si="0"/>
        <v>5</v>
      </c>
      <c r="Q47" s="171"/>
    </row>
    <row r="48" spans="1:17">
      <c r="A48" s="22">
        <v>40</v>
      </c>
      <c r="B48" s="8" t="s">
        <v>7</v>
      </c>
      <c r="C48" s="8" t="s">
        <v>64</v>
      </c>
      <c r="D48" s="182">
        <v>1.5685308934741427</v>
      </c>
      <c r="E48" s="182">
        <v>1.2497232230333197</v>
      </c>
      <c r="F48" s="182">
        <v>0.76753478245541329</v>
      </c>
      <c r="G48" s="182">
        <v>5847060.6699999999</v>
      </c>
      <c r="H48" s="182">
        <v>6751344.5599999875</v>
      </c>
      <c r="I48" s="22">
        <v>1</v>
      </c>
      <c r="J48" s="176">
        <v>3.04</v>
      </c>
      <c r="K48" s="176">
        <v>2.66</v>
      </c>
      <c r="L48" s="176">
        <v>1.03</v>
      </c>
      <c r="M48" s="176">
        <v>22826991.239999998</v>
      </c>
      <c r="N48" s="176">
        <v>19274614.23</v>
      </c>
      <c r="O48" s="24">
        <v>0</v>
      </c>
      <c r="P48" s="170">
        <f t="shared" si="0"/>
        <v>1</v>
      </c>
      <c r="Q48" s="171"/>
    </row>
    <row r="49" spans="1:17">
      <c r="A49" s="22">
        <v>41</v>
      </c>
      <c r="B49" s="8" t="s">
        <v>7</v>
      </c>
      <c r="C49" s="8" t="s">
        <v>65</v>
      </c>
      <c r="D49" s="182">
        <v>1.6088756340427295</v>
      </c>
      <c r="E49" s="182">
        <v>1.4988542500655939</v>
      </c>
      <c r="F49" s="182">
        <v>1.3016243043996973</v>
      </c>
      <c r="G49" s="182">
        <v>5509869.1100000013</v>
      </c>
      <c r="H49" s="182">
        <v>1287911.4399999976</v>
      </c>
      <c r="I49" s="22">
        <v>1</v>
      </c>
      <c r="J49" s="176">
        <v>1.95</v>
      </c>
      <c r="K49" s="176">
        <v>1.82</v>
      </c>
      <c r="L49" s="176">
        <v>1.01</v>
      </c>
      <c r="M49" s="176">
        <v>10117385.99</v>
      </c>
      <c r="N49" s="176">
        <v>4663333.3899999997</v>
      </c>
      <c r="O49" s="24">
        <v>0</v>
      </c>
      <c r="P49" s="170">
        <f t="shared" si="0"/>
        <v>1</v>
      </c>
      <c r="Q49" s="171"/>
    </row>
    <row r="50" spans="1:17">
      <c r="A50" s="22">
        <v>42</v>
      </c>
      <c r="B50" s="8" t="s">
        <v>7</v>
      </c>
      <c r="C50" s="8" t="s">
        <v>66</v>
      </c>
      <c r="D50" s="182">
        <v>1.7911192252694774</v>
      </c>
      <c r="E50" s="182">
        <v>1.4689577091477064</v>
      </c>
      <c r="F50" s="182">
        <v>0.93490289526017756</v>
      </c>
      <c r="G50" s="182">
        <v>42683876.549999997</v>
      </c>
      <c r="H50" s="182">
        <v>30203713.139999986</v>
      </c>
      <c r="I50" s="22">
        <v>0</v>
      </c>
      <c r="J50" s="176">
        <v>3.48</v>
      </c>
      <c r="K50" s="176">
        <v>3.09</v>
      </c>
      <c r="L50" s="176">
        <v>0.8</v>
      </c>
      <c r="M50" s="176">
        <v>160353321.84999999</v>
      </c>
      <c r="N50" s="176">
        <v>152914769.33000001</v>
      </c>
      <c r="O50" s="24">
        <v>0</v>
      </c>
      <c r="P50" s="170">
        <f t="shared" si="0"/>
        <v>0</v>
      </c>
      <c r="Q50" s="171"/>
    </row>
    <row r="51" spans="1:17">
      <c r="A51" s="22">
        <v>43</v>
      </c>
      <c r="B51" s="8" t="s">
        <v>7</v>
      </c>
      <c r="C51" s="8" t="s">
        <v>67</v>
      </c>
      <c r="D51" s="182">
        <v>2.7677635517732933</v>
      </c>
      <c r="E51" s="182">
        <v>2.3438864073307881</v>
      </c>
      <c r="F51" s="182">
        <v>1.9377988473899175</v>
      </c>
      <c r="G51" s="182">
        <v>15027640.91</v>
      </c>
      <c r="H51" s="182">
        <v>4380694.8900000006</v>
      </c>
      <c r="I51" s="22">
        <v>0</v>
      </c>
      <c r="J51" s="176">
        <v>3.95</v>
      </c>
      <c r="K51" s="176">
        <v>3.62</v>
      </c>
      <c r="L51" s="176">
        <v>1.24</v>
      </c>
      <c r="M51" s="176">
        <v>42720412.490000002</v>
      </c>
      <c r="N51" s="176">
        <v>30000815.48</v>
      </c>
      <c r="O51" s="24">
        <v>0</v>
      </c>
      <c r="P51" s="170">
        <f t="shared" si="0"/>
        <v>0</v>
      </c>
      <c r="Q51" s="171"/>
    </row>
    <row r="52" spans="1:17">
      <c r="A52" s="22">
        <v>44</v>
      </c>
      <c r="B52" s="8" t="s">
        <v>7</v>
      </c>
      <c r="C52" s="8" t="s">
        <v>68</v>
      </c>
      <c r="D52" s="182">
        <v>1.057073081640618</v>
      </c>
      <c r="E52" s="182">
        <v>0.8293850642561259</v>
      </c>
      <c r="F52" s="182">
        <v>0.57483909357724761</v>
      </c>
      <c r="G52" s="182">
        <v>1845730.3500000015</v>
      </c>
      <c r="H52" s="182">
        <v>7959193.849999994</v>
      </c>
      <c r="I52" s="22">
        <v>4</v>
      </c>
      <c r="J52" s="176">
        <v>1.95</v>
      </c>
      <c r="K52" s="176">
        <v>1.72</v>
      </c>
      <c r="L52" s="176">
        <v>0.4</v>
      </c>
      <c r="M52" s="176">
        <v>33236238.32</v>
      </c>
      <c r="N52" s="176">
        <v>41745495.380000003</v>
      </c>
      <c r="O52" s="24">
        <v>1</v>
      </c>
      <c r="P52" s="170">
        <f t="shared" si="0"/>
        <v>3</v>
      </c>
      <c r="Q52" s="171"/>
    </row>
    <row r="53" spans="1:17">
      <c r="A53" s="22">
        <v>45</v>
      </c>
      <c r="B53" s="8" t="s">
        <v>7</v>
      </c>
      <c r="C53" s="8" t="s">
        <v>69</v>
      </c>
      <c r="D53" s="182">
        <v>0.73434917001870526</v>
      </c>
      <c r="E53" s="182">
        <v>0.47535151790595592</v>
      </c>
      <c r="F53" s="182">
        <v>0.26897723238979909</v>
      </c>
      <c r="G53" s="182">
        <v>-10880922.02</v>
      </c>
      <c r="H53" s="182">
        <v>15302076.270000011</v>
      </c>
      <c r="I53" s="22">
        <v>6</v>
      </c>
      <c r="J53" s="176">
        <v>1.79</v>
      </c>
      <c r="K53" s="176">
        <v>1.41</v>
      </c>
      <c r="L53" s="176">
        <v>0.14000000000000001</v>
      </c>
      <c r="M53" s="176">
        <v>30228794.870000001</v>
      </c>
      <c r="N53" s="176">
        <v>57650703.649999999</v>
      </c>
      <c r="O53" s="24">
        <v>1</v>
      </c>
      <c r="P53" s="170">
        <f t="shared" si="0"/>
        <v>5</v>
      </c>
      <c r="Q53" s="171"/>
    </row>
    <row r="54" spans="1:17">
      <c r="A54" s="22">
        <v>46</v>
      </c>
      <c r="B54" s="8" t="s">
        <v>7</v>
      </c>
      <c r="C54" s="8" t="s">
        <v>70</v>
      </c>
      <c r="D54" s="182">
        <v>2.1849612934240503</v>
      </c>
      <c r="E54" s="182">
        <v>1.9275921373499723</v>
      </c>
      <c r="F54" s="182">
        <v>1.6754631630642782</v>
      </c>
      <c r="G54" s="182">
        <v>13129878.969999999</v>
      </c>
      <c r="H54" s="182">
        <v>3713018.2899999917</v>
      </c>
      <c r="I54" s="22">
        <v>0</v>
      </c>
      <c r="J54" s="176">
        <v>3.37</v>
      </c>
      <c r="K54" s="176">
        <v>3.11</v>
      </c>
      <c r="L54" s="176">
        <v>1.99</v>
      </c>
      <c r="M54" s="176">
        <v>30028114.129999999</v>
      </c>
      <c r="N54" s="176">
        <v>21431146.420000002</v>
      </c>
      <c r="O54" s="24">
        <v>0</v>
      </c>
      <c r="P54" s="170">
        <f t="shared" si="0"/>
        <v>0</v>
      </c>
      <c r="Q54" s="171"/>
    </row>
    <row r="55" spans="1:17">
      <c r="A55" s="22">
        <v>47</v>
      </c>
      <c r="B55" s="8" t="s">
        <v>7</v>
      </c>
      <c r="C55" s="8" t="s">
        <v>71</v>
      </c>
      <c r="D55" s="182">
        <v>1.2904968236967547</v>
      </c>
      <c r="E55" s="182">
        <v>1.1501772968161832</v>
      </c>
      <c r="F55" s="182">
        <v>0.90782303181593027</v>
      </c>
      <c r="G55" s="182">
        <v>3833617.629999999</v>
      </c>
      <c r="H55" s="182">
        <v>917285.02000000328</v>
      </c>
      <c r="I55" s="22">
        <v>2</v>
      </c>
      <c r="J55" s="176">
        <v>2.2200000000000002</v>
      </c>
      <c r="K55" s="176">
        <v>2.0099999999999998</v>
      </c>
      <c r="L55" s="176">
        <v>1</v>
      </c>
      <c r="M55" s="176">
        <v>14152602.98</v>
      </c>
      <c r="N55" s="176">
        <v>12754688.869999999</v>
      </c>
      <c r="O55" s="24">
        <v>0</v>
      </c>
      <c r="P55" s="170">
        <f t="shared" si="0"/>
        <v>2</v>
      </c>
      <c r="Q55" s="171"/>
    </row>
    <row r="56" spans="1:17">
      <c r="A56" s="22">
        <v>48</v>
      </c>
      <c r="B56" s="8" t="s">
        <v>7</v>
      </c>
      <c r="C56" s="8" t="s">
        <v>72</v>
      </c>
      <c r="D56" s="182">
        <v>0.96077832216732162</v>
      </c>
      <c r="E56" s="182">
        <v>0.79853201517957761</v>
      </c>
      <c r="F56" s="182">
        <v>0.57836274484200789</v>
      </c>
      <c r="G56" s="182">
        <v>-724518.33999999985</v>
      </c>
      <c r="H56" s="182">
        <v>7508910.8299999982</v>
      </c>
      <c r="I56" s="22">
        <v>5</v>
      </c>
      <c r="J56" s="176">
        <v>1.94</v>
      </c>
      <c r="K56" s="176">
        <v>1.8</v>
      </c>
      <c r="L56" s="176">
        <v>0.63</v>
      </c>
      <c r="M56" s="176">
        <v>20043275.32</v>
      </c>
      <c r="N56" s="176">
        <v>30699065.850000001</v>
      </c>
      <c r="O56" s="24">
        <v>1</v>
      </c>
      <c r="P56" s="170">
        <f t="shared" si="0"/>
        <v>4</v>
      </c>
      <c r="Q56" s="171"/>
    </row>
    <row r="57" spans="1:17">
      <c r="A57" s="22">
        <v>49</v>
      </c>
      <c r="B57" s="8" t="s">
        <v>7</v>
      </c>
      <c r="C57" s="8" t="s">
        <v>73</v>
      </c>
      <c r="D57" s="182">
        <v>1.4256263822798501</v>
      </c>
      <c r="E57" s="182">
        <v>1.1969076924861248</v>
      </c>
      <c r="F57" s="182">
        <v>1.0598597025326948</v>
      </c>
      <c r="G57" s="182">
        <v>9890823.1400000006</v>
      </c>
      <c r="H57" s="182">
        <v>7320221.25</v>
      </c>
      <c r="I57" s="22">
        <v>1</v>
      </c>
      <c r="J57" s="176">
        <v>1.66</v>
      </c>
      <c r="K57" s="176">
        <v>1.41</v>
      </c>
      <c r="L57" s="176">
        <v>0.94</v>
      </c>
      <c r="M57" s="176">
        <v>18400771.07</v>
      </c>
      <c r="N57" s="176">
        <v>12795484.51</v>
      </c>
      <c r="O57" s="24">
        <v>0</v>
      </c>
      <c r="P57" s="170">
        <f t="shared" si="0"/>
        <v>1</v>
      </c>
      <c r="Q57" s="171"/>
    </row>
    <row r="58" spans="1:17">
      <c r="A58" s="22">
        <v>50</v>
      </c>
      <c r="B58" s="8" t="s">
        <v>7</v>
      </c>
      <c r="C58" s="8" t="s">
        <v>74</v>
      </c>
      <c r="D58" s="182">
        <v>4.7090206524173279</v>
      </c>
      <c r="E58" s="182">
        <v>4.0522732956391696</v>
      </c>
      <c r="F58" s="182">
        <v>3.5745995833406461</v>
      </c>
      <c r="G58" s="182">
        <v>16738118.879999999</v>
      </c>
      <c r="H58" s="182">
        <v>8349257.9400000125</v>
      </c>
      <c r="I58" s="22">
        <v>0</v>
      </c>
      <c r="J58" s="176">
        <v>8.91</v>
      </c>
      <c r="K58" s="176">
        <v>8.3699999999999992</v>
      </c>
      <c r="L58" s="176">
        <v>2.84</v>
      </c>
      <c r="M58" s="176">
        <v>54949069.259999998</v>
      </c>
      <c r="N58" s="176">
        <v>41940878.189999998</v>
      </c>
      <c r="O58" s="24">
        <v>0</v>
      </c>
      <c r="P58" s="170">
        <f t="shared" si="0"/>
        <v>0</v>
      </c>
      <c r="Q58" s="171"/>
    </row>
    <row r="59" spans="1:17">
      <c r="A59" s="22">
        <v>51</v>
      </c>
      <c r="B59" s="8" t="s">
        <v>7</v>
      </c>
      <c r="C59" s="8" t="s">
        <v>75</v>
      </c>
      <c r="D59" s="182">
        <v>1.4198787679895508</v>
      </c>
      <c r="E59" s="182">
        <v>1.1060417581921052</v>
      </c>
      <c r="F59" s="182">
        <v>0.75574234923906802</v>
      </c>
      <c r="G59" s="182">
        <v>48231569.530000016</v>
      </c>
      <c r="H59" s="182">
        <v>-16487081.300000012</v>
      </c>
      <c r="I59" s="22">
        <v>3</v>
      </c>
      <c r="J59" s="176">
        <v>2.33</v>
      </c>
      <c r="K59" s="176">
        <v>1.9</v>
      </c>
      <c r="L59" s="176">
        <v>0.87</v>
      </c>
      <c r="M59" s="176">
        <v>150432967.66</v>
      </c>
      <c r="N59" s="176">
        <v>125806004.45</v>
      </c>
      <c r="O59" s="24">
        <v>0</v>
      </c>
      <c r="P59" s="170">
        <f t="shared" si="0"/>
        <v>3</v>
      </c>
      <c r="Q59" s="171"/>
    </row>
    <row r="60" spans="1:17">
      <c r="A60" s="22">
        <v>52</v>
      </c>
      <c r="B60" s="8" t="s">
        <v>7</v>
      </c>
      <c r="C60" s="8" t="s">
        <v>76</v>
      </c>
      <c r="D60" s="182">
        <v>1.2638630947042342</v>
      </c>
      <c r="E60" s="182">
        <v>1.0977509285047835</v>
      </c>
      <c r="F60" s="182">
        <v>0.91094775052630139</v>
      </c>
      <c r="G60" s="182">
        <v>5001351.4200000018</v>
      </c>
      <c r="H60" s="182">
        <v>15484157.060000002</v>
      </c>
      <c r="I60" s="22">
        <v>1</v>
      </c>
      <c r="J60" s="176">
        <v>3.82</v>
      </c>
      <c r="K60" s="176">
        <v>3.35</v>
      </c>
      <c r="L60" s="176">
        <v>1.58</v>
      </c>
      <c r="M60" s="176">
        <v>31035820.640000001</v>
      </c>
      <c r="N60" s="176">
        <v>34246771.509999998</v>
      </c>
      <c r="O60" s="24">
        <v>0</v>
      </c>
      <c r="P60" s="170">
        <f t="shared" si="0"/>
        <v>1</v>
      </c>
      <c r="Q60" s="171"/>
    </row>
    <row r="61" spans="1:17">
      <c r="A61" s="28"/>
      <c r="B61" s="29" t="s">
        <v>174</v>
      </c>
      <c r="C61" s="29"/>
      <c r="D61" s="183"/>
      <c r="E61" s="183"/>
      <c r="F61" s="183"/>
      <c r="G61" s="183"/>
      <c r="H61" s="183"/>
      <c r="I61" s="28"/>
      <c r="J61" s="174"/>
      <c r="K61" s="174"/>
      <c r="L61" s="174"/>
      <c r="M61" s="174"/>
      <c r="N61" s="174"/>
      <c r="O61" s="174"/>
      <c r="P61" s="175">
        <f>SUM(P43:P60)</f>
        <v>29</v>
      </c>
      <c r="Q61" s="173">
        <f>AVERAGE(P43:P60)</f>
        <v>1.6111111111111112</v>
      </c>
    </row>
    <row r="62" spans="1:17">
      <c r="A62" s="22">
        <v>53</v>
      </c>
      <c r="B62" s="8" t="s">
        <v>8</v>
      </c>
      <c r="C62" s="8" t="s">
        <v>78</v>
      </c>
      <c r="D62" s="182">
        <v>3.9089437163328462</v>
      </c>
      <c r="E62" s="182">
        <v>3.4366009675004348</v>
      </c>
      <c r="F62" s="182">
        <v>2.8154934915180596</v>
      </c>
      <c r="G62" s="182">
        <v>353026580.98999995</v>
      </c>
      <c r="H62" s="182">
        <v>97731619.379999876</v>
      </c>
      <c r="I62" s="22">
        <v>0</v>
      </c>
      <c r="J62" s="176">
        <v>3.86</v>
      </c>
      <c r="K62" s="176">
        <v>3.49</v>
      </c>
      <c r="L62" s="176">
        <v>2.17</v>
      </c>
      <c r="M62" s="176">
        <v>470573187.39999998</v>
      </c>
      <c r="N62" s="176">
        <v>137312656.84999999</v>
      </c>
      <c r="O62" s="24">
        <v>0</v>
      </c>
      <c r="P62" s="170">
        <f t="shared" si="0"/>
        <v>0</v>
      </c>
      <c r="Q62" s="171"/>
    </row>
    <row r="63" spans="1:17">
      <c r="A63" s="22">
        <v>54</v>
      </c>
      <c r="B63" s="8" t="s">
        <v>8</v>
      </c>
      <c r="C63" s="8" t="s">
        <v>79</v>
      </c>
      <c r="D63" s="182">
        <v>1.3249003095473586</v>
      </c>
      <c r="E63" s="182">
        <v>1.1684161778152429</v>
      </c>
      <c r="F63" s="182">
        <v>0.78020771338739592</v>
      </c>
      <c r="G63" s="182">
        <v>17647495.829999998</v>
      </c>
      <c r="H63" s="182">
        <v>15234538.860000014</v>
      </c>
      <c r="I63" s="22">
        <v>2</v>
      </c>
      <c r="J63" s="176">
        <v>1.58</v>
      </c>
      <c r="K63" s="176">
        <v>1.39</v>
      </c>
      <c r="L63" s="176">
        <v>0.51</v>
      </c>
      <c r="M63" s="176">
        <v>32684410.420000002</v>
      </c>
      <c r="N63" s="176">
        <v>15142716.109999999</v>
      </c>
      <c r="O63" s="24">
        <v>1</v>
      </c>
      <c r="P63" s="170">
        <f t="shared" si="0"/>
        <v>1</v>
      </c>
      <c r="Q63" s="171"/>
    </row>
    <row r="64" spans="1:17">
      <c r="A64" s="22">
        <v>55</v>
      </c>
      <c r="B64" s="8" t="s">
        <v>8</v>
      </c>
      <c r="C64" s="8" t="s">
        <v>80</v>
      </c>
      <c r="D64" s="182">
        <v>1.17270133715855</v>
      </c>
      <c r="E64" s="182">
        <v>1.0085109262945806</v>
      </c>
      <c r="F64" s="182">
        <v>0.50850257467058457</v>
      </c>
      <c r="G64" s="182">
        <v>2829062.9399999976</v>
      </c>
      <c r="H64" s="182">
        <v>2291058.3400000036</v>
      </c>
      <c r="I64" s="22">
        <v>2</v>
      </c>
      <c r="J64" s="176">
        <v>0.82</v>
      </c>
      <c r="K64" s="176">
        <v>0.7</v>
      </c>
      <c r="L64" s="176">
        <v>0.25</v>
      </c>
      <c r="M64" s="176">
        <v>-4095066.93</v>
      </c>
      <c r="N64" s="176">
        <v>382913.13</v>
      </c>
      <c r="O64" s="24">
        <v>6</v>
      </c>
      <c r="P64" s="170">
        <f t="shared" si="0"/>
        <v>-4</v>
      </c>
      <c r="Q64" s="171"/>
    </row>
    <row r="65" spans="1:17">
      <c r="A65" s="22">
        <v>56</v>
      </c>
      <c r="B65" s="8" t="s">
        <v>8</v>
      </c>
      <c r="C65" s="8" t="s">
        <v>81</v>
      </c>
      <c r="D65" s="182">
        <v>1.1703546634930828</v>
      </c>
      <c r="E65" s="182">
        <v>0.93346262411572667</v>
      </c>
      <c r="F65" s="182">
        <v>0.66024788087454578</v>
      </c>
      <c r="G65" s="182">
        <v>2574644.3500000015</v>
      </c>
      <c r="H65" s="182">
        <v>22203670.5</v>
      </c>
      <c r="I65" s="22">
        <v>3</v>
      </c>
      <c r="J65" s="176">
        <v>1.17</v>
      </c>
      <c r="K65" s="176">
        <v>1</v>
      </c>
      <c r="L65" s="176">
        <v>0.4</v>
      </c>
      <c r="M65" s="176">
        <v>3917810.35</v>
      </c>
      <c r="N65" s="176">
        <v>12291134.529999999</v>
      </c>
      <c r="O65" s="24">
        <v>2</v>
      </c>
      <c r="P65" s="170">
        <f t="shared" si="0"/>
        <v>1</v>
      </c>
      <c r="Q65" s="171"/>
    </row>
    <row r="66" spans="1:17">
      <c r="A66" s="22">
        <v>57</v>
      </c>
      <c r="B66" s="8" t="s">
        <v>8</v>
      </c>
      <c r="C66" s="8" t="s">
        <v>82</v>
      </c>
      <c r="D66" s="182">
        <v>0.6886063078493424</v>
      </c>
      <c r="E66" s="182">
        <v>0.56869386072086681</v>
      </c>
      <c r="F66" s="182">
        <v>0.27912073520286917</v>
      </c>
      <c r="G66" s="182">
        <v>-79953745.669999987</v>
      </c>
      <c r="H66" s="182">
        <v>24991371.909999967</v>
      </c>
      <c r="I66" s="22">
        <v>6</v>
      </c>
      <c r="J66" s="176">
        <v>0.81</v>
      </c>
      <c r="K66" s="176">
        <v>0.68</v>
      </c>
      <c r="L66" s="176">
        <v>0.15</v>
      </c>
      <c r="M66" s="176">
        <v>-47991675.530000001</v>
      </c>
      <c r="N66" s="176">
        <v>71026239.739999995</v>
      </c>
      <c r="O66" s="24">
        <v>6</v>
      </c>
      <c r="P66" s="170">
        <f t="shared" si="0"/>
        <v>0</v>
      </c>
      <c r="Q66" s="171"/>
    </row>
    <row r="67" spans="1:17">
      <c r="A67" s="22">
        <v>58</v>
      </c>
      <c r="B67" s="8" t="s">
        <v>8</v>
      </c>
      <c r="C67" s="8" t="s">
        <v>83</v>
      </c>
      <c r="D67" s="182">
        <v>2.5373497418989017</v>
      </c>
      <c r="E67" s="182">
        <v>2.3269653884472943</v>
      </c>
      <c r="F67" s="182">
        <v>2.1116293805768951</v>
      </c>
      <c r="G67" s="182">
        <v>15805794.140000002</v>
      </c>
      <c r="H67" s="182">
        <v>9104472.1299999952</v>
      </c>
      <c r="I67" s="22">
        <v>0</v>
      </c>
      <c r="J67" s="176">
        <v>3.53</v>
      </c>
      <c r="K67" s="176">
        <v>3.27</v>
      </c>
      <c r="L67" s="176">
        <v>1.81</v>
      </c>
      <c r="M67" s="176">
        <v>28351174.539999999</v>
      </c>
      <c r="N67" s="176">
        <v>16295607.26</v>
      </c>
      <c r="O67" s="24">
        <v>0</v>
      </c>
      <c r="P67" s="170">
        <f t="shared" si="0"/>
        <v>0</v>
      </c>
      <c r="Q67" s="171"/>
    </row>
    <row r="68" spans="1:17">
      <c r="A68" s="22">
        <v>59</v>
      </c>
      <c r="B68" s="8" t="s">
        <v>8</v>
      </c>
      <c r="C68" s="8" t="s">
        <v>84</v>
      </c>
      <c r="D68" s="182">
        <v>1.0162875139628433</v>
      </c>
      <c r="E68" s="182">
        <v>0.93304386699210495</v>
      </c>
      <c r="F68" s="182">
        <v>0.4489258191822208</v>
      </c>
      <c r="G68" s="182">
        <v>276261.23000000045</v>
      </c>
      <c r="H68" s="182">
        <v>4709271.140000008</v>
      </c>
      <c r="I68" s="22">
        <v>3</v>
      </c>
      <c r="J68" s="176">
        <v>1.19</v>
      </c>
      <c r="K68" s="176">
        <v>1.07</v>
      </c>
      <c r="L68" s="176">
        <v>0.51</v>
      </c>
      <c r="M68" s="176">
        <v>2381778.04</v>
      </c>
      <c r="N68" s="176">
        <v>5056263.03</v>
      </c>
      <c r="O68" s="24">
        <v>2</v>
      </c>
      <c r="P68" s="170">
        <f t="shared" si="0"/>
        <v>1</v>
      </c>
      <c r="Q68" s="171"/>
    </row>
    <row r="69" spans="1:17">
      <c r="A69" s="22">
        <v>60</v>
      </c>
      <c r="B69" s="8" t="s">
        <v>8</v>
      </c>
      <c r="C69" s="8" t="s">
        <v>85</v>
      </c>
      <c r="D69" s="182">
        <v>1.400188323850923</v>
      </c>
      <c r="E69" s="182">
        <v>1.231090636821607</v>
      </c>
      <c r="F69" s="182">
        <v>1.1221881229436299</v>
      </c>
      <c r="G69" s="182">
        <v>12007962.719999999</v>
      </c>
      <c r="H69" s="182">
        <v>-4050022.4600000083</v>
      </c>
      <c r="I69" s="22">
        <v>2</v>
      </c>
      <c r="J69" s="176">
        <v>2.17</v>
      </c>
      <c r="K69" s="176">
        <v>1.99</v>
      </c>
      <c r="L69" s="176">
        <v>1.42</v>
      </c>
      <c r="M69" s="176">
        <v>34230133.479999997</v>
      </c>
      <c r="N69" s="176">
        <v>-1964334.46</v>
      </c>
      <c r="O69" s="24">
        <v>1</v>
      </c>
      <c r="P69" s="170">
        <f t="shared" si="0"/>
        <v>1</v>
      </c>
      <c r="Q69" s="171"/>
    </row>
    <row r="70" spans="1:17">
      <c r="A70" s="22">
        <v>61</v>
      </c>
      <c r="B70" s="8" t="s">
        <v>8</v>
      </c>
      <c r="C70" s="8" t="s">
        <v>86</v>
      </c>
      <c r="D70" s="182">
        <v>1.2687513927660468</v>
      </c>
      <c r="E70" s="182">
        <v>1.0301339189306882</v>
      </c>
      <c r="F70" s="182">
        <v>0.71469523239615596</v>
      </c>
      <c r="G70" s="182">
        <v>3775790.5499999989</v>
      </c>
      <c r="H70" s="182">
        <v>1397629.0100000054</v>
      </c>
      <c r="I70" s="22">
        <v>2</v>
      </c>
      <c r="J70" s="176">
        <v>2.08</v>
      </c>
      <c r="K70" s="176">
        <v>1.87</v>
      </c>
      <c r="L70" s="176">
        <v>0.46</v>
      </c>
      <c r="M70" s="176">
        <v>15204028.140000001</v>
      </c>
      <c r="N70" s="176">
        <v>11030486.23</v>
      </c>
      <c r="O70" s="24">
        <v>1</v>
      </c>
      <c r="P70" s="170">
        <f t="shared" si="0"/>
        <v>1</v>
      </c>
      <c r="Q70" s="171"/>
    </row>
    <row r="71" spans="1:17">
      <c r="A71" s="28"/>
      <c r="B71" s="29" t="s">
        <v>175</v>
      </c>
      <c r="C71" s="29"/>
      <c r="D71" s="183"/>
      <c r="E71" s="183"/>
      <c r="F71" s="183"/>
      <c r="G71" s="183"/>
      <c r="H71" s="183"/>
      <c r="I71" s="28"/>
      <c r="J71" s="174"/>
      <c r="K71" s="174"/>
      <c r="L71" s="174"/>
      <c r="M71" s="174"/>
      <c r="N71" s="174"/>
      <c r="O71" s="174"/>
      <c r="P71" s="175">
        <f>SUM(P62:P70)</f>
        <v>1</v>
      </c>
      <c r="Q71" s="173">
        <f>AVERAGE(P62:P70)</f>
        <v>0.1111111111111111</v>
      </c>
    </row>
    <row r="72" spans="1:17">
      <c r="A72" s="22">
        <v>62</v>
      </c>
      <c r="B72" s="8" t="s">
        <v>9</v>
      </c>
      <c r="C72" s="8" t="s">
        <v>88</v>
      </c>
      <c r="D72" s="182">
        <v>1.377655242536262</v>
      </c>
      <c r="E72" s="182">
        <v>1.1586181781050486</v>
      </c>
      <c r="F72" s="182">
        <v>0.71461141202817358</v>
      </c>
      <c r="G72" s="182">
        <v>64172997.149999976</v>
      </c>
      <c r="H72" s="182">
        <v>6560222.060000062</v>
      </c>
      <c r="I72" s="22">
        <v>3</v>
      </c>
      <c r="J72" s="176">
        <v>2.71</v>
      </c>
      <c r="K72" s="176">
        <v>2.4300000000000002</v>
      </c>
      <c r="L72" s="176">
        <v>1.35</v>
      </c>
      <c r="M72" s="176">
        <v>244144416.38</v>
      </c>
      <c r="N72" s="176">
        <v>209550848.11000001</v>
      </c>
      <c r="O72" s="24">
        <v>0</v>
      </c>
      <c r="P72" s="170">
        <f t="shared" ref="P72:P99" si="1">I72-O72</f>
        <v>3</v>
      </c>
      <c r="Q72" s="171"/>
    </row>
    <row r="73" spans="1:17">
      <c r="A73" s="22">
        <v>63</v>
      </c>
      <c r="B73" s="8" t="s">
        <v>9</v>
      </c>
      <c r="C73" s="8" t="s">
        <v>89</v>
      </c>
      <c r="D73" s="182">
        <v>0.98074404674493998</v>
      </c>
      <c r="E73" s="182">
        <v>0.83886681342719005</v>
      </c>
      <c r="F73" s="182">
        <v>0.68071369406248017</v>
      </c>
      <c r="G73" s="182">
        <v>-777475.8900000006</v>
      </c>
      <c r="H73" s="182">
        <v>9752239.3000000119</v>
      </c>
      <c r="I73" s="22">
        <v>4</v>
      </c>
      <c r="J73" s="176">
        <v>1.4</v>
      </c>
      <c r="K73" s="176">
        <v>1.23</v>
      </c>
      <c r="L73" s="176">
        <v>0.66</v>
      </c>
      <c r="M73" s="176">
        <v>19397312.02</v>
      </c>
      <c r="N73" s="176">
        <v>26280442.66</v>
      </c>
      <c r="O73" s="24">
        <v>2</v>
      </c>
      <c r="P73" s="170">
        <f t="shared" si="1"/>
        <v>2</v>
      </c>
      <c r="Q73" s="171"/>
    </row>
    <row r="74" spans="1:17">
      <c r="A74" s="22">
        <v>64</v>
      </c>
      <c r="B74" s="8" t="s">
        <v>9</v>
      </c>
      <c r="C74" s="8" t="s">
        <v>90</v>
      </c>
      <c r="D74" s="182">
        <v>0.98668278773833462</v>
      </c>
      <c r="E74" s="182">
        <v>0.81986788286061174</v>
      </c>
      <c r="F74" s="182">
        <v>0.65299280925196723</v>
      </c>
      <c r="G74" s="182">
        <v>-408612.64999999851</v>
      </c>
      <c r="H74" s="182">
        <v>8829095.7900000066</v>
      </c>
      <c r="I74" s="22">
        <v>4</v>
      </c>
      <c r="J74" s="176">
        <v>1.94</v>
      </c>
      <c r="K74" s="176">
        <v>1.74</v>
      </c>
      <c r="L74" s="176">
        <v>0.67</v>
      </c>
      <c r="M74" s="176">
        <v>28670047.300000001</v>
      </c>
      <c r="N74" s="176">
        <v>36526192.799999997</v>
      </c>
      <c r="O74" s="24">
        <v>1</v>
      </c>
      <c r="P74" s="170">
        <f t="shared" si="1"/>
        <v>3</v>
      </c>
      <c r="Q74" s="171"/>
    </row>
    <row r="75" spans="1:17">
      <c r="A75" s="22">
        <v>65</v>
      </c>
      <c r="B75" s="8" t="s">
        <v>9</v>
      </c>
      <c r="C75" s="8" t="s">
        <v>91</v>
      </c>
      <c r="D75" s="182">
        <v>1.0566360790112763</v>
      </c>
      <c r="E75" s="182">
        <v>0.8575325868491861</v>
      </c>
      <c r="F75" s="182">
        <v>0.70763836928836177</v>
      </c>
      <c r="G75" s="182">
        <v>2027943.5600000024</v>
      </c>
      <c r="H75" s="182">
        <v>12458380.479999989</v>
      </c>
      <c r="I75" s="22">
        <v>3</v>
      </c>
      <c r="J75" s="176">
        <v>1.34</v>
      </c>
      <c r="K75" s="176">
        <v>1.19</v>
      </c>
      <c r="L75" s="176">
        <v>0.56000000000000005</v>
      </c>
      <c r="M75" s="176">
        <v>17114301.690000001</v>
      </c>
      <c r="N75" s="176">
        <v>21440113.219999999</v>
      </c>
      <c r="O75" s="24">
        <v>2</v>
      </c>
      <c r="P75" s="170">
        <f t="shared" si="1"/>
        <v>1</v>
      </c>
      <c r="Q75" s="171"/>
    </row>
    <row r="76" spans="1:17">
      <c r="A76" s="22">
        <v>66</v>
      </c>
      <c r="B76" s="8" t="s">
        <v>9</v>
      </c>
      <c r="C76" s="8" t="s">
        <v>92</v>
      </c>
      <c r="D76" s="182">
        <v>1.1732172149164579</v>
      </c>
      <c r="E76" s="182">
        <v>0.81198493279584349</v>
      </c>
      <c r="F76" s="182">
        <v>0.57075115767593521</v>
      </c>
      <c r="G76" s="182">
        <v>4398953.6100000031</v>
      </c>
      <c r="H76" s="182">
        <v>6771045.6700000018</v>
      </c>
      <c r="I76" s="22">
        <v>3</v>
      </c>
      <c r="J76" s="176">
        <v>2.15</v>
      </c>
      <c r="K76" s="176">
        <v>1.89</v>
      </c>
      <c r="L76" s="176">
        <v>0.78</v>
      </c>
      <c r="M76" s="176">
        <v>29417417.93</v>
      </c>
      <c r="N76" s="176">
        <v>30941404.469999999</v>
      </c>
      <c r="O76" s="24">
        <v>1</v>
      </c>
      <c r="P76" s="170">
        <f t="shared" si="1"/>
        <v>2</v>
      </c>
      <c r="Q76" s="171"/>
    </row>
    <row r="77" spans="1:17">
      <c r="A77" s="22">
        <v>67</v>
      </c>
      <c r="B77" s="8" t="s">
        <v>9</v>
      </c>
      <c r="C77" s="8" t="s">
        <v>93</v>
      </c>
      <c r="D77" s="182">
        <v>1.0360601942096956</v>
      </c>
      <c r="E77" s="182">
        <v>0.80489891268623037</v>
      </c>
      <c r="F77" s="182">
        <v>0.63009359479089899</v>
      </c>
      <c r="G77" s="182">
        <v>1054152.8500000015</v>
      </c>
      <c r="H77" s="182">
        <v>15656711.329999983</v>
      </c>
      <c r="I77" s="22">
        <v>3</v>
      </c>
      <c r="J77" s="176">
        <v>1.8</v>
      </c>
      <c r="K77" s="176">
        <v>1.62</v>
      </c>
      <c r="L77" s="176">
        <v>0.61</v>
      </c>
      <c r="M77" s="176">
        <v>25860639.440000001</v>
      </c>
      <c r="N77" s="176">
        <v>33698056.590000004</v>
      </c>
      <c r="O77" s="24">
        <v>1</v>
      </c>
      <c r="P77" s="170">
        <f t="shared" si="1"/>
        <v>2</v>
      </c>
      <c r="Q77" s="171"/>
    </row>
    <row r="78" spans="1:17">
      <c r="A78" s="28"/>
      <c r="B78" s="29" t="s">
        <v>176</v>
      </c>
      <c r="C78" s="29"/>
      <c r="D78" s="183"/>
      <c r="E78" s="183"/>
      <c r="F78" s="183"/>
      <c r="G78" s="183"/>
      <c r="H78" s="183"/>
      <c r="I78" s="177"/>
      <c r="J78" s="174"/>
      <c r="K78" s="174"/>
      <c r="L78" s="174"/>
      <c r="M78" s="174"/>
      <c r="N78" s="174"/>
      <c r="O78" s="174"/>
      <c r="P78" s="175">
        <f>SUM(P72:P77)</f>
        <v>13</v>
      </c>
      <c r="Q78" s="173">
        <f>AVERAGE(P72:P77)</f>
        <v>2.1666666666666665</v>
      </c>
    </row>
    <row r="79" spans="1:17">
      <c r="A79" s="22">
        <v>68</v>
      </c>
      <c r="B79" s="8" t="s">
        <v>10</v>
      </c>
      <c r="C79" s="8" t="s">
        <v>95</v>
      </c>
      <c r="D79" s="182">
        <v>3.077338960550914</v>
      </c>
      <c r="E79" s="182">
        <v>2.6331504467260656</v>
      </c>
      <c r="F79" s="182">
        <v>1.6626765168687274</v>
      </c>
      <c r="G79" s="182">
        <v>927777239.59000003</v>
      </c>
      <c r="H79" s="182">
        <v>-58535931.890000343</v>
      </c>
      <c r="I79" s="22">
        <v>1</v>
      </c>
      <c r="J79" s="176">
        <v>3.35</v>
      </c>
      <c r="K79" s="176">
        <v>3.02</v>
      </c>
      <c r="L79" s="176">
        <v>1.49</v>
      </c>
      <c r="M79" s="176">
        <v>1328183735.5</v>
      </c>
      <c r="N79" s="176">
        <v>582837893.10000002</v>
      </c>
      <c r="O79" s="24">
        <v>0</v>
      </c>
      <c r="P79" s="170">
        <f t="shared" si="1"/>
        <v>1</v>
      </c>
      <c r="Q79" s="171"/>
    </row>
    <row r="80" spans="1:17">
      <c r="A80" s="22">
        <v>69</v>
      </c>
      <c r="B80" s="8" t="s">
        <v>10</v>
      </c>
      <c r="C80" s="8" t="s">
        <v>96</v>
      </c>
      <c r="D80" s="182">
        <v>1.0706818638464781</v>
      </c>
      <c r="E80" s="182">
        <v>0.9134994847916631</v>
      </c>
      <c r="F80" s="182">
        <v>0.67752233482322122</v>
      </c>
      <c r="G80" s="182">
        <v>1868616.0500000007</v>
      </c>
      <c r="H80" s="182">
        <v>1792708.3799999952</v>
      </c>
      <c r="I80" s="22">
        <v>3</v>
      </c>
      <c r="J80" s="176">
        <v>1.49</v>
      </c>
      <c r="K80" s="176">
        <v>1.32</v>
      </c>
      <c r="L80" s="176">
        <v>0.82</v>
      </c>
      <c r="M80" s="176">
        <v>17479876.850000001</v>
      </c>
      <c r="N80" s="176">
        <v>25885396.800000001</v>
      </c>
      <c r="O80" s="24">
        <v>1</v>
      </c>
      <c r="P80" s="170">
        <f t="shared" si="1"/>
        <v>2</v>
      </c>
      <c r="Q80" s="171"/>
    </row>
    <row r="81" spans="1:17">
      <c r="A81" s="22">
        <v>70</v>
      </c>
      <c r="B81" s="8" t="s">
        <v>10</v>
      </c>
      <c r="C81" s="8" t="s">
        <v>97</v>
      </c>
      <c r="D81" s="182">
        <v>1.0746552365025428</v>
      </c>
      <c r="E81" s="182">
        <v>0.83669134581878346</v>
      </c>
      <c r="F81" s="182">
        <v>0.55019177248256301</v>
      </c>
      <c r="G81" s="182">
        <v>1799732.3800000027</v>
      </c>
      <c r="H81" s="182">
        <v>3640168.5900000036</v>
      </c>
      <c r="I81" s="22">
        <v>3</v>
      </c>
      <c r="J81" s="176">
        <v>1.86</v>
      </c>
      <c r="K81" s="176">
        <v>1.66</v>
      </c>
      <c r="L81" s="176">
        <v>0.78</v>
      </c>
      <c r="M81" s="176">
        <v>24747646.989999998</v>
      </c>
      <c r="N81" s="176">
        <v>23253784.43</v>
      </c>
      <c r="O81" s="24">
        <v>1</v>
      </c>
      <c r="P81" s="170">
        <f t="shared" si="1"/>
        <v>2</v>
      </c>
      <c r="Q81" s="171"/>
    </row>
    <row r="82" spans="1:17">
      <c r="A82" s="22">
        <v>71</v>
      </c>
      <c r="B82" s="8" t="s">
        <v>10</v>
      </c>
      <c r="C82" s="8" t="s">
        <v>98</v>
      </c>
      <c r="D82" s="182">
        <v>0.9778026514083229</v>
      </c>
      <c r="E82" s="182">
        <v>0.79623495999751792</v>
      </c>
      <c r="F82" s="182">
        <v>0.41383142329489936</v>
      </c>
      <c r="G82" s="182">
        <v>-3052271.8900000155</v>
      </c>
      <c r="H82" s="182">
        <v>34105193.160000026</v>
      </c>
      <c r="I82" s="22">
        <v>6</v>
      </c>
      <c r="J82" s="176">
        <v>1.36</v>
      </c>
      <c r="K82" s="176">
        <v>1.1499999999999999</v>
      </c>
      <c r="L82" s="176">
        <v>0.21</v>
      </c>
      <c r="M82" s="176">
        <v>54769595.630000003</v>
      </c>
      <c r="N82" s="176">
        <v>94234704.790000007</v>
      </c>
      <c r="O82" s="24">
        <v>2</v>
      </c>
      <c r="P82" s="170">
        <f t="shared" si="1"/>
        <v>4</v>
      </c>
      <c r="Q82" s="171"/>
    </row>
    <row r="83" spans="1:17">
      <c r="A83" s="22">
        <v>72</v>
      </c>
      <c r="B83" s="8" t="s">
        <v>10</v>
      </c>
      <c r="C83" s="8" t="s">
        <v>99</v>
      </c>
      <c r="D83" s="182">
        <v>2.5019472282216557</v>
      </c>
      <c r="E83" s="182">
        <v>2.0446756394939118</v>
      </c>
      <c r="F83" s="182">
        <v>1.7480185948994622</v>
      </c>
      <c r="G83" s="182">
        <v>4802011.74</v>
      </c>
      <c r="H83" s="182">
        <v>7510891.8000000007</v>
      </c>
      <c r="I83" s="22">
        <v>0</v>
      </c>
      <c r="J83" s="176">
        <v>3.07</v>
      </c>
      <c r="K83" s="176">
        <v>2.84</v>
      </c>
      <c r="L83" s="176">
        <v>1.1499999999999999</v>
      </c>
      <c r="M83" s="176">
        <v>16043775.689999999</v>
      </c>
      <c r="N83" s="176">
        <v>11940660.539999999</v>
      </c>
      <c r="O83" s="24">
        <v>0</v>
      </c>
      <c r="P83" s="170">
        <f t="shared" si="1"/>
        <v>0</v>
      </c>
      <c r="Q83" s="171"/>
    </row>
    <row r="84" spans="1:17">
      <c r="A84" s="22">
        <v>73</v>
      </c>
      <c r="B84" s="8" t="s">
        <v>10</v>
      </c>
      <c r="C84" s="8" t="s">
        <v>100</v>
      </c>
      <c r="D84" s="182">
        <v>1.5526985664060002</v>
      </c>
      <c r="E84" s="182">
        <v>1.3509982760418524</v>
      </c>
      <c r="F84" s="182">
        <v>0.94910094099628017</v>
      </c>
      <c r="G84" s="182">
        <v>7588395.7099999972</v>
      </c>
      <c r="H84" s="182">
        <v>-2769885.3400000036</v>
      </c>
      <c r="I84" s="22">
        <v>1</v>
      </c>
      <c r="J84" s="176">
        <v>2.11</v>
      </c>
      <c r="K84" s="176">
        <v>1.9</v>
      </c>
      <c r="L84" s="176">
        <v>0.62</v>
      </c>
      <c r="M84" s="176">
        <v>21249851.920000002</v>
      </c>
      <c r="N84" s="176">
        <v>16511202.699999999</v>
      </c>
      <c r="O84" s="24">
        <v>1</v>
      </c>
      <c r="P84" s="170">
        <f t="shared" si="1"/>
        <v>0</v>
      </c>
      <c r="Q84" s="171"/>
    </row>
    <row r="85" spans="1:17">
      <c r="A85" s="22">
        <v>74</v>
      </c>
      <c r="B85" s="8" t="s">
        <v>10</v>
      </c>
      <c r="C85" s="8" t="s">
        <v>101</v>
      </c>
      <c r="D85" s="182">
        <v>0.82512490020376805</v>
      </c>
      <c r="E85" s="182">
        <v>0.70507588678040711</v>
      </c>
      <c r="F85" s="182">
        <v>0.49514762291209025</v>
      </c>
      <c r="G85" s="182">
        <v>-12295480.409999996</v>
      </c>
      <c r="H85" s="182">
        <v>3839123.5900000334</v>
      </c>
      <c r="I85" s="22">
        <v>6</v>
      </c>
      <c r="J85" s="176">
        <v>1.27</v>
      </c>
      <c r="K85" s="176">
        <v>1.08</v>
      </c>
      <c r="L85" s="176">
        <v>0.46</v>
      </c>
      <c r="M85" s="176">
        <v>22454347.899999999</v>
      </c>
      <c r="N85" s="176">
        <v>43102953.670000002</v>
      </c>
      <c r="O85" s="24">
        <v>2</v>
      </c>
      <c r="P85" s="170">
        <f t="shared" si="1"/>
        <v>4</v>
      </c>
      <c r="Q85" s="171"/>
    </row>
    <row r="86" spans="1:17">
      <c r="A86" s="22">
        <v>75</v>
      </c>
      <c r="B86" s="8" t="s">
        <v>10</v>
      </c>
      <c r="C86" s="8" t="s">
        <v>102</v>
      </c>
      <c r="D86" s="182">
        <v>1.6022517915117045</v>
      </c>
      <c r="E86" s="182">
        <v>1.2326420967112981</v>
      </c>
      <c r="F86" s="182">
        <v>0.83463529477575771</v>
      </c>
      <c r="G86" s="182">
        <v>5960999.870000001</v>
      </c>
      <c r="H86" s="182">
        <v>5718043.9600000083</v>
      </c>
      <c r="I86" s="22">
        <v>0</v>
      </c>
      <c r="J86" s="176">
        <v>1.6</v>
      </c>
      <c r="K86" s="176">
        <v>1.34</v>
      </c>
      <c r="L86" s="176">
        <v>0.86</v>
      </c>
      <c r="M86" s="176">
        <v>8468891.4299999997</v>
      </c>
      <c r="N86" s="176">
        <v>5371679.8899999997</v>
      </c>
      <c r="O86" s="24">
        <v>0</v>
      </c>
      <c r="P86" s="170">
        <f t="shared" si="1"/>
        <v>0</v>
      </c>
      <c r="Q86" s="171"/>
    </row>
    <row r="87" spans="1:17">
      <c r="A87" s="22">
        <v>76</v>
      </c>
      <c r="B87" s="8" t="s">
        <v>10</v>
      </c>
      <c r="C87" s="8" t="s">
        <v>103</v>
      </c>
      <c r="D87" s="182">
        <v>1.0459081705061528</v>
      </c>
      <c r="E87" s="182">
        <v>0.79725871474443721</v>
      </c>
      <c r="F87" s="182">
        <v>0.60103815280110484</v>
      </c>
      <c r="G87" s="182">
        <v>634827.25000000186</v>
      </c>
      <c r="H87" s="182">
        <v>5798624.3999999911</v>
      </c>
      <c r="I87" s="22">
        <v>3</v>
      </c>
      <c r="J87" s="176">
        <v>1.1399999999999999</v>
      </c>
      <c r="K87" s="176">
        <v>0.96</v>
      </c>
      <c r="L87" s="176">
        <v>0.46</v>
      </c>
      <c r="M87" s="176">
        <v>2862558.56</v>
      </c>
      <c r="N87" s="176">
        <v>10030888.109999999</v>
      </c>
      <c r="O87" s="24">
        <v>3</v>
      </c>
      <c r="P87" s="170">
        <f t="shared" si="1"/>
        <v>0</v>
      </c>
      <c r="Q87" s="171"/>
    </row>
    <row r="88" spans="1:17">
      <c r="A88" s="22">
        <v>77</v>
      </c>
      <c r="B88" s="8" t="s">
        <v>10</v>
      </c>
      <c r="C88" s="8" t="s">
        <v>104</v>
      </c>
      <c r="D88" s="182">
        <v>2.1984789046161017</v>
      </c>
      <c r="E88" s="182">
        <v>1.9277125735784839</v>
      </c>
      <c r="F88" s="182">
        <v>1.678211681810607</v>
      </c>
      <c r="G88" s="182">
        <v>15695384.41</v>
      </c>
      <c r="H88" s="182">
        <v>3700501.25</v>
      </c>
      <c r="I88" s="22">
        <v>0</v>
      </c>
      <c r="J88" s="176">
        <v>2.59</v>
      </c>
      <c r="K88" s="176">
        <v>2.31</v>
      </c>
      <c r="L88" s="176">
        <v>1.72</v>
      </c>
      <c r="M88" s="176">
        <v>30880102.359999999</v>
      </c>
      <c r="N88" s="176">
        <v>18566343.989999998</v>
      </c>
      <c r="O88" s="24">
        <v>0</v>
      </c>
      <c r="P88" s="170">
        <f t="shared" si="1"/>
        <v>0</v>
      </c>
      <c r="Q88" s="171"/>
    </row>
    <row r="89" spans="1:17">
      <c r="A89" s="22">
        <v>78</v>
      </c>
      <c r="B89" s="8" t="s">
        <v>10</v>
      </c>
      <c r="C89" s="8" t="s">
        <v>105</v>
      </c>
      <c r="D89" s="182">
        <v>1.2821539397605859</v>
      </c>
      <c r="E89" s="182">
        <v>0.9935540123180252</v>
      </c>
      <c r="F89" s="182">
        <v>0.64015606583243345</v>
      </c>
      <c r="G89" s="182">
        <v>9185554.820000004</v>
      </c>
      <c r="H89" s="182">
        <v>7698550.7200000137</v>
      </c>
      <c r="I89" s="22">
        <v>3</v>
      </c>
      <c r="J89" s="176">
        <v>2.5099999999999998</v>
      </c>
      <c r="K89" s="176">
        <v>2.09</v>
      </c>
      <c r="L89" s="176">
        <v>0.71</v>
      </c>
      <c r="M89" s="176">
        <v>40889456.490000002</v>
      </c>
      <c r="N89" s="176">
        <v>38007409.719999999</v>
      </c>
      <c r="O89" s="24">
        <v>1</v>
      </c>
      <c r="P89" s="170">
        <f t="shared" si="1"/>
        <v>2</v>
      </c>
      <c r="Q89" s="171"/>
    </row>
    <row r="90" spans="1:17">
      <c r="A90" s="22">
        <v>79</v>
      </c>
      <c r="B90" s="8" t="s">
        <v>10</v>
      </c>
      <c r="C90" s="8" t="s">
        <v>106</v>
      </c>
      <c r="D90" s="182">
        <v>1.2552874783087913</v>
      </c>
      <c r="E90" s="182">
        <v>1.0330064981437461</v>
      </c>
      <c r="F90" s="182">
        <v>0.77696456426146687</v>
      </c>
      <c r="G90" s="182">
        <v>14240977.090000004</v>
      </c>
      <c r="H90" s="182">
        <v>-1753149.4400000274</v>
      </c>
      <c r="I90" s="22">
        <v>2</v>
      </c>
      <c r="J90" s="176">
        <v>1.59</v>
      </c>
      <c r="K90" s="176">
        <v>1.35</v>
      </c>
      <c r="L90" s="176">
        <v>0.65</v>
      </c>
      <c r="M90" s="176">
        <v>37841796.939999998</v>
      </c>
      <c r="N90" s="176">
        <v>25947485.210000001</v>
      </c>
      <c r="O90" s="24">
        <v>1</v>
      </c>
      <c r="P90" s="170">
        <f t="shared" si="1"/>
        <v>1</v>
      </c>
      <c r="Q90" s="171"/>
    </row>
    <row r="91" spans="1:17">
      <c r="A91" s="22">
        <v>80</v>
      </c>
      <c r="B91" s="8" t="s">
        <v>10</v>
      </c>
      <c r="C91" s="8" t="s">
        <v>107</v>
      </c>
      <c r="D91" s="182">
        <v>2.0683905686503725</v>
      </c>
      <c r="E91" s="182">
        <v>1.8460061419982088</v>
      </c>
      <c r="F91" s="182">
        <v>1.6124783664980613</v>
      </c>
      <c r="G91" s="182">
        <v>27650829.199999999</v>
      </c>
      <c r="H91" s="182">
        <v>9147220.4099999964</v>
      </c>
      <c r="I91" s="22">
        <v>0</v>
      </c>
      <c r="J91" s="176">
        <v>2.56</v>
      </c>
      <c r="K91" s="176">
        <v>2.25</v>
      </c>
      <c r="L91" s="176">
        <v>1.46</v>
      </c>
      <c r="M91" s="176">
        <v>51202339.140000001</v>
      </c>
      <c r="N91" s="176">
        <v>28123137.260000002</v>
      </c>
      <c r="O91" s="24">
        <v>0</v>
      </c>
      <c r="P91" s="170">
        <f t="shared" si="1"/>
        <v>0</v>
      </c>
      <c r="Q91" s="171"/>
    </row>
    <row r="92" spans="1:17">
      <c r="A92" s="22">
        <v>81</v>
      </c>
      <c r="B92" s="8" t="s">
        <v>10</v>
      </c>
      <c r="C92" s="8" t="s">
        <v>108</v>
      </c>
      <c r="D92" s="182">
        <v>2.5580648528871142</v>
      </c>
      <c r="E92" s="182">
        <v>2.2212265668250115</v>
      </c>
      <c r="F92" s="182">
        <v>1.8488229857850293</v>
      </c>
      <c r="G92" s="182">
        <v>41853206.230000004</v>
      </c>
      <c r="H92" s="182">
        <v>7822689.0799999833</v>
      </c>
      <c r="I92" s="22">
        <v>0</v>
      </c>
      <c r="J92" s="176">
        <v>2.86</v>
      </c>
      <c r="K92" s="176">
        <v>2.54</v>
      </c>
      <c r="L92" s="176">
        <v>1.62</v>
      </c>
      <c r="M92" s="176">
        <v>64342052.539999999</v>
      </c>
      <c r="N92" s="176">
        <v>38893445.43</v>
      </c>
      <c r="O92" s="24">
        <v>0</v>
      </c>
      <c r="P92" s="170">
        <f t="shared" si="1"/>
        <v>0</v>
      </c>
      <c r="Q92" s="171"/>
    </row>
    <row r="93" spans="1:17">
      <c r="A93" s="22">
        <v>82</v>
      </c>
      <c r="B93" s="8" t="s">
        <v>10</v>
      </c>
      <c r="C93" s="8" t="s">
        <v>109</v>
      </c>
      <c r="D93" s="182">
        <v>1.4629121891843302</v>
      </c>
      <c r="E93" s="182">
        <v>1.3031277889556863</v>
      </c>
      <c r="F93" s="182">
        <v>1.1924104320104527</v>
      </c>
      <c r="G93" s="182">
        <v>7864388.3100000024</v>
      </c>
      <c r="H93" s="182">
        <v>4015854.0900000036</v>
      </c>
      <c r="I93" s="22">
        <v>1</v>
      </c>
      <c r="J93" s="176">
        <v>1.49</v>
      </c>
      <c r="K93" s="176">
        <v>1.31</v>
      </c>
      <c r="L93" s="176">
        <v>1.1000000000000001</v>
      </c>
      <c r="M93" s="176">
        <v>9447255.2200000007</v>
      </c>
      <c r="N93" s="176">
        <v>3439654.83</v>
      </c>
      <c r="O93" s="24">
        <v>1</v>
      </c>
      <c r="P93" s="170">
        <f t="shared" si="1"/>
        <v>0</v>
      </c>
      <c r="Q93" s="171"/>
    </row>
    <row r="94" spans="1:17">
      <c r="A94" s="22">
        <v>83</v>
      </c>
      <c r="B94" s="8" t="s">
        <v>10</v>
      </c>
      <c r="C94" s="8" t="s">
        <v>110</v>
      </c>
      <c r="D94" s="182">
        <v>1.3906819999707727</v>
      </c>
      <c r="E94" s="182">
        <v>1.1905385964230621</v>
      </c>
      <c r="F94" s="182">
        <v>1.0670951989761881</v>
      </c>
      <c r="G94" s="182">
        <v>6888572.1699999981</v>
      </c>
      <c r="H94" s="182">
        <v>250282.86000001431</v>
      </c>
      <c r="I94" s="22">
        <v>1</v>
      </c>
      <c r="J94" s="176">
        <v>1.72</v>
      </c>
      <c r="K94" s="176">
        <v>1.53</v>
      </c>
      <c r="L94" s="176">
        <v>0.88</v>
      </c>
      <c r="M94" s="176">
        <v>15677337.15</v>
      </c>
      <c r="N94" s="176">
        <v>11086828.970000001</v>
      </c>
      <c r="O94" s="24">
        <v>0</v>
      </c>
      <c r="P94" s="170">
        <f t="shared" si="1"/>
        <v>1</v>
      </c>
      <c r="Q94" s="171"/>
    </row>
    <row r="95" spans="1:17">
      <c r="A95" s="22">
        <v>84</v>
      </c>
      <c r="B95" s="8" t="s">
        <v>10</v>
      </c>
      <c r="C95" s="8" t="s">
        <v>111</v>
      </c>
      <c r="D95" s="182">
        <v>1.3067543687732366</v>
      </c>
      <c r="E95" s="182">
        <v>1.1389646377764915</v>
      </c>
      <c r="F95" s="182">
        <v>0.96776535484624826</v>
      </c>
      <c r="G95" s="182">
        <v>5153129.4899999984</v>
      </c>
      <c r="H95" s="182">
        <v>6428437.099999994</v>
      </c>
      <c r="I95" s="22">
        <v>1</v>
      </c>
      <c r="J95" s="176">
        <v>1.51</v>
      </c>
      <c r="K95" s="176">
        <v>1.34</v>
      </c>
      <c r="L95" s="176">
        <v>1.06</v>
      </c>
      <c r="M95" s="176">
        <v>11198543.68</v>
      </c>
      <c r="N95" s="176">
        <v>7732967.2999999998</v>
      </c>
      <c r="O95" s="24">
        <v>0</v>
      </c>
      <c r="P95" s="170">
        <f t="shared" si="1"/>
        <v>1</v>
      </c>
      <c r="Q95" s="171"/>
    </row>
    <row r="96" spans="1:17">
      <c r="A96" s="22">
        <v>85</v>
      </c>
      <c r="B96" s="8" t="s">
        <v>10</v>
      </c>
      <c r="C96" s="8" t="s">
        <v>112</v>
      </c>
      <c r="D96" s="182">
        <v>1.1124807134229546</v>
      </c>
      <c r="E96" s="182">
        <v>0.87607999856502572</v>
      </c>
      <c r="F96" s="182">
        <v>0.69529195793259868</v>
      </c>
      <c r="G96" s="182">
        <v>1809318.08</v>
      </c>
      <c r="H96" s="182">
        <v>-576516.63999998569</v>
      </c>
      <c r="I96" s="22">
        <v>3</v>
      </c>
      <c r="J96" s="176">
        <v>1.71</v>
      </c>
      <c r="K96" s="176">
        <v>1.52</v>
      </c>
      <c r="L96" s="176">
        <v>0.77</v>
      </c>
      <c r="M96" s="176">
        <v>11337735.85</v>
      </c>
      <c r="N96" s="176">
        <v>11015103.34</v>
      </c>
      <c r="O96" s="24">
        <v>1</v>
      </c>
      <c r="P96" s="170">
        <f t="shared" si="1"/>
        <v>2</v>
      </c>
      <c r="Q96" s="171"/>
    </row>
    <row r="97" spans="1:19">
      <c r="A97" s="22">
        <v>86</v>
      </c>
      <c r="B97" s="8" t="s">
        <v>10</v>
      </c>
      <c r="C97" s="8" t="s">
        <v>113</v>
      </c>
      <c r="D97" s="182">
        <v>1.0555670414265632</v>
      </c>
      <c r="E97" s="182">
        <v>0.80560740082044346</v>
      </c>
      <c r="F97" s="182">
        <v>0.43099006089685049</v>
      </c>
      <c r="G97" s="182">
        <v>3285767.3299999982</v>
      </c>
      <c r="H97" s="182">
        <v>4999410.2099999785</v>
      </c>
      <c r="I97" s="22">
        <v>3</v>
      </c>
      <c r="J97" s="176">
        <v>1.95</v>
      </c>
      <c r="K97" s="176">
        <v>1.72</v>
      </c>
      <c r="L97" s="176">
        <v>0.7</v>
      </c>
      <c r="M97" s="176">
        <v>69579883.480000004</v>
      </c>
      <c r="N97" s="176">
        <v>79016825.739999995</v>
      </c>
      <c r="O97" s="24">
        <v>1</v>
      </c>
      <c r="P97" s="170">
        <f t="shared" si="1"/>
        <v>2</v>
      </c>
      <c r="Q97" s="171"/>
    </row>
    <row r="98" spans="1:19">
      <c r="A98" s="22">
        <v>87</v>
      </c>
      <c r="B98" s="8" t="s">
        <v>10</v>
      </c>
      <c r="C98" s="8" t="s">
        <v>114</v>
      </c>
      <c r="D98" s="182">
        <v>1.0961734148472964</v>
      </c>
      <c r="E98" s="182">
        <v>0.87738916112647236</v>
      </c>
      <c r="F98" s="182">
        <v>0.59396122935061724</v>
      </c>
      <c r="G98" s="182">
        <v>888624.78999999911</v>
      </c>
      <c r="H98" s="182">
        <v>2796224.4100000039</v>
      </c>
      <c r="I98" s="22">
        <v>3</v>
      </c>
      <c r="J98" s="176">
        <v>1.53</v>
      </c>
      <c r="K98" s="176">
        <v>1.32</v>
      </c>
      <c r="L98" s="176">
        <v>0.43</v>
      </c>
      <c r="M98" s="176">
        <v>7937333.1900000004</v>
      </c>
      <c r="N98" s="176">
        <v>19031864.629999999</v>
      </c>
      <c r="O98" s="24">
        <v>1</v>
      </c>
      <c r="P98" s="170">
        <f t="shared" si="1"/>
        <v>2</v>
      </c>
      <c r="Q98" s="171"/>
    </row>
    <row r="99" spans="1:19">
      <c r="A99" s="22">
        <v>88</v>
      </c>
      <c r="B99" s="8" t="s">
        <v>10</v>
      </c>
      <c r="C99" s="8" t="s">
        <v>115</v>
      </c>
      <c r="D99" s="182">
        <v>2.3248558952897986</v>
      </c>
      <c r="E99" s="182">
        <v>1.9574225421033489</v>
      </c>
      <c r="F99" s="182">
        <v>1.6504084852817491</v>
      </c>
      <c r="G99" s="182">
        <v>9024244.5899999999</v>
      </c>
      <c r="H99" s="182">
        <v>7601680.700000003</v>
      </c>
      <c r="I99" s="22">
        <v>0</v>
      </c>
      <c r="J99" s="176">
        <v>2.91</v>
      </c>
      <c r="K99" s="176">
        <v>2.59</v>
      </c>
      <c r="L99" s="176">
        <v>1.71</v>
      </c>
      <c r="M99" s="176">
        <v>17497322.879999999</v>
      </c>
      <c r="N99" s="176">
        <v>11755344.48</v>
      </c>
      <c r="O99" s="24">
        <v>0</v>
      </c>
      <c r="P99" s="170">
        <f t="shared" si="1"/>
        <v>0</v>
      </c>
      <c r="Q99" s="171"/>
    </row>
    <row r="100" spans="1:19">
      <c r="A100" s="9"/>
      <c r="B100" s="29" t="s">
        <v>177</v>
      </c>
      <c r="C100" s="9"/>
      <c r="D100" s="184"/>
      <c r="E100" s="184"/>
      <c r="F100" s="184"/>
      <c r="G100" s="184"/>
      <c r="H100" s="184"/>
      <c r="I100" s="178"/>
      <c r="J100" s="193"/>
      <c r="K100" s="193"/>
      <c r="L100" s="193"/>
      <c r="M100" s="193"/>
      <c r="N100" s="193"/>
      <c r="O100" s="179"/>
      <c r="P100" s="175">
        <f>SUM(P79:P99)</f>
        <v>24</v>
      </c>
      <c r="Q100" s="173">
        <f>AVERAGE(P79:P99)</f>
        <v>1.1428571428571428</v>
      </c>
    </row>
    <row r="102" spans="1:19">
      <c r="G102" s="13" t="s">
        <v>118</v>
      </c>
      <c r="I102" s="34"/>
      <c r="S102" s="59"/>
    </row>
    <row r="103" spans="1:19">
      <c r="G103" s="185" t="s">
        <v>0</v>
      </c>
      <c r="H103" s="185" t="s">
        <v>302</v>
      </c>
      <c r="I103" s="57" t="s">
        <v>130</v>
      </c>
      <c r="S103" s="59"/>
    </row>
    <row r="104" spans="1:19">
      <c r="G104" s="186" t="s">
        <v>4</v>
      </c>
      <c r="H104" s="187">
        <f>Q18</f>
        <v>0.66666666666666663</v>
      </c>
      <c r="I104" s="44">
        <v>3</v>
      </c>
      <c r="S104" s="59"/>
    </row>
    <row r="105" spans="1:19">
      <c r="G105" s="186" t="s">
        <v>5</v>
      </c>
      <c r="H105" s="187">
        <f>Q27</f>
        <v>0.625</v>
      </c>
      <c r="I105" s="44">
        <v>3</v>
      </c>
      <c r="S105" s="59"/>
    </row>
    <row r="106" spans="1:19">
      <c r="G106" s="186" t="s">
        <v>6</v>
      </c>
      <c r="H106" s="187">
        <f>Q42</f>
        <v>0.5</v>
      </c>
      <c r="I106" s="44">
        <v>3</v>
      </c>
      <c r="S106" s="59"/>
    </row>
    <row r="107" spans="1:19">
      <c r="G107" s="186" t="s">
        <v>7</v>
      </c>
      <c r="H107" s="187">
        <f>Q61</f>
        <v>1.6111111111111112</v>
      </c>
      <c r="I107" s="44">
        <v>3.5</v>
      </c>
      <c r="S107" s="59"/>
    </row>
    <row r="108" spans="1:19" ht="22" customHeight="1">
      <c r="G108" s="186" t="s">
        <v>8</v>
      </c>
      <c r="H108" s="187">
        <f>Q71</f>
        <v>0.1111111111111111</v>
      </c>
      <c r="I108" s="44">
        <v>2.5</v>
      </c>
      <c r="S108" s="59"/>
    </row>
    <row r="109" spans="1:19">
      <c r="G109" s="186" t="s">
        <v>9</v>
      </c>
      <c r="H109" s="187">
        <f>Q78</f>
        <v>2.1666666666666665</v>
      </c>
      <c r="I109" s="44">
        <v>4</v>
      </c>
      <c r="S109" s="59"/>
    </row>
    <row r="110" spans="1:19">
      <c r="G110" s="186" t="s">
        <v>10</v>
      </c>
      <c r="H110" s="187">
        <f>Q100</f>
        <v>1.1428571428571428</v>
      </c>
      <c r="I110" s="44">
        <v>3.5</v>
      </c>
      <c r="S110" s="59"/>
    </row>
    <row r="111" spans="1:19">
      <c r="G111" s="188" t="s">
        <v>123</v>
      </c>
      <c r="H111" s="189">
        <f>AVERAGE(H104:H110)</f>
        <v>0.97477324263038534</v>
      </c>
      <c r="I111" s="44"/>
      <c r="S111" s="59"/>
    </row>
    <row r="112" spans="1:19">
      <c r="G112" s="190" t="s">
        <v>127</v>
      </c>
      <c r="H112" s="187">
        <f>STDEV(H104:H110)</f>
        <v>0.71208390275648115</v>
      </c>
      <c r="I112" s="34"/>
      <c r="S112" s="59"/>
    </row>
    <row r="113" spans="7:19">
      <c r="G113" s="190" t="s">
        <v>125</v>
      </c>
      <c r="H113" s="187">
        <f>H111+H112</f>
        <v>1.6868571453868664</v>
      </c>
      <c r="I113" s="34"/>
      <c r="S113" s="59"/>
    </row>
    <row r="114" spans="7:19">
      <c r="G114" s="190" t="s">
        <v>126</v>
      </c>
      <c r="H114" s="187">
        <f>H111-H112</f>
        <v>0.26268933987390419</v>
      </c>
      <c r="I114" s="34"/>
      <c r="S114" s="59"/>
    </row>
    <row r="115" spans="7:19">
      <c r="G115" s="190" t="s">
        <v>129</v>
      </c>
      <c r="H115" s="187">
        <f>H111-H112-H112</f>
        <v>-0.44939456288257695</v>
      </c>
      <c r="I115" s="34"/>
      <c r="S115" s="59"/>
    </row>
    <row r="116" spans="7:19">
      <c r="G116" s="190" t="s">
        <v>128</v>
      </c>
      <c r="H116" s="187">
        <f>H111+H112+H112</f>
        <v>2.3989410481433477</v>
      </c>
      <c r="I116" s="34"/>
      <c r="S116" s="59"/>
    </row>
  </sheetData>
  <autoFilter ref="A5:S100" xr:uid="{B9290FEC-61D6-4FBC-AF7F-D737A1D5FAA9}"/>
  <mergeCells count="6">
    <mergeCell ref="P4:Q4"/>
    <mergeCell ref="A4:A5"/>
    <mergeCell ref="B4:B5"/>
    <mergeCell ref="C4:C5"/>
    <mergeCell ref="D4:I4"/>
    <mergeCell ref="J4:O4"/>
  </mergeCells>
  <conditionalFormatting sqref="O6:O17 O19:O26 O28:O41 O43:O60 O62:O70 O72:O77 O79:O9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D385-743A-4C43-B598-D55903E3A19B}">
  <sheetPr>
    <tabColor rgb="FFFFC000"/>
  </sheetPr>
  <dimension ref="A1:H18"/>
  <sheetViews>
    <sheetView workbookViewId="0">
      <selection activeCell="A3" sqref="A3:C13"/>
    </sheetView>
  </sheetViews>
  <sheetFormatPr defaultRowHeight="24"/>
  <cols>
    <col min="1" max="1" width="10.36328125" style="38" customWidth="1"/>
    <col min="2" max="2" width="11.90625" style="38" customWidth="1"/>
    <col min="3" max="4" width="9.90625" style="38" customWidth="1"/>
    <col min="5" max="5" width="12" style="60" customWidth="1"/>
    <col min="6" max="6" width="11.6328125" style="47" customWidth="1"/>
    <col min="7" max="7" width="17.453125" style="47" customWidth="1"/>
    <col min="8" max="8" width="8.7265625" style="45"/>
    <col min="9" max="16384" width="8.7265625" style="38"/>
  </cols>
  <sheetData>
    <row r="1" spans="1:8" s="72" customFormat="1" ht="14">
      <c r="A1" s="71" t="s">
        <v>142</v>
      </c>
      <c r="E1" s="73"/>
      <c r="F1" s="74"/>
      <c r="G1" s="74"/>
      <c r="H1" s="75"/>
    </row>
    <row r="2" spans="1:8" s="72" customFormat="1" ht="14">
      <c r="A2" s="74" t="s">
        <v>120</v>
      </c>
      <c r="B2" s="74"/>
      <c r="C2" s="74"/>
      <c r="E2" s="73"/>
      <c r="F2" s="74"/>
      <c r="G2" s="74"/>
      <c r="H2" s="75"/>
    </row>
    <row r="3" spans="1:8" ht="24" customHeight="1">
      <c r="A3" s="297" t="s">
        <v>0</v>
      </c>
      <c r="B3" s="300" t="s">
        <v>131</v>
      </c>
      <c r="C3" s="294" t="s">
        <v>130</v>
      </c>
      <c r="E3" s="38"/>
      <c r="F3" s="38"/>
      <c r="G3" s="38"/>
      <c r="H3" s="38"/>
    </row>
    <row r="4" spans="1:8">
      <c r="A4" s="298"/>
      <c r="B4" s="301"/>
      <c r="C4" s="295"/>
      <c r="E4" s="38"/>
      <c r="F4" s="38"/>
      <c r="G4" s="38"/>
      <c r="H4" s="38"/>
    </row>
    <row r="5" spans="1:8">
      <c r="A5" s="299"/>
      <c r="B5" s="302"/>
      <c r="C5" s="296"/>
      <c r="E5" s="38"/>
      <c r="F5" s="38"/>
      <c r="G5" s="38"/>
      <c r="H5" s="38"/>
    </row>
    <row r="6" spans="1:8">
      <c r="A6" s="48" t="s">
        <v>4</v>
      </c>
      <c r="B6" s="61">
        <v>1</v>
      </c>
      <c r="C6" s="40">
        <v>4</v>
      </c>
      <c r="E6" s="45">
        <f>4/100*B6*100</f>
        <v>4</v>
      </c>
      <c r="F6" s="38"/>
      <c r="G6" s="38"/>
      <c r="H6" s="38"/>
    </row>
    <row r="7" spans="1:8" s="43" customFormat="1" ht="18.5" customHeight="1">
      <c r="A7" s="48" t="s">
        <v>5</v>
      </c>
      <c r="B7" s="61">
        <v>1</v>
      </c>
      <c r="C7" s="40">
        <v>4</v>
      </c>
      <c r="E7" s="45">
        <f t="shared" ref="E7:E12" si="0">4/100*B7*100</f>
        <v>4</v>
      </c>
    </row>
    <row r="8" spans="1:8">
      <c r="A8" s="48" t="s">
        <v>6</v>
      </c>
      <c r="B8" s="61">
        <v>1</v>
      </c>
      <c r="C8" s="40">
        <v>4</v>
      </c>
      <c r="E8" s="45">
        <f t="shared" si="0"/>
        <v>4</v>
      </c>
      <c r="F8" s="38"/>
      <c r="G8" s="38"/>
      <c r="H8" s="38"/>
    </row>
    <row r="9" spans="1:8">
      <c r="A9" s="48" t="s">
        <v>7</v>
      </c>
      <c r="B9" s="61">
        <v>1</v>
      </c>
      <c r="C9" s="40">
        <v>4</v>
      </c>
      <c r="E9" s="45">
        <f t="shared" si="0"/>
        <v>4</v>
      </c>
      <c r="F9" s="38"/>
      <c r="G9" s="38"/>
      <c r="H9" s="38"/>
    </row>
    <row r="10" spans="1:8" ht="21" customHeight="1">
      <c r="A10" s="48" t="s">
        <v>8</v>
      </c>
      <c r="B10" s="61">
        <v>1</v>
      </c>
      <c r="C10" s="40">
        <v>4</v>
      </c>
      <c r="E10" s="45">
        <f t="shared" si="0"/>
        <v>4</v>
      </c>
      <c r="F10" s="38"/>
      <c r="G10" s="38"/>
      <c r="H10" s="38"/>
    </row>
    <row r="11" spans="1:8">
      <c r="A11" s="48" t="s">
        <v>9</v>
      </c>
      <c r="B11" s="61">
        <v>1</v>
      </c>
      <c r="C11" s="40">
        <v>4</v>
      </c>
      <c r="E11" s="45">
        <f t="shared" si="0"/>
        <v>4</v>
      </c>
      <c r="F11" s="38"/>
      <c r="G11" s="38"/>
      <c r="H11" s="38"/>
    </row>
    <row r="12" spans="1:8">
      <c r="A12" s="48" t="s">
        <v>10</v>
      </c>
      <c r="B12" s="61">
        <v>0.95240000000000002</v>
      </c>
      <c r="C12" s="40">
        <f>4/100*95.24</f>
        <v>3.8095999999999997</v>
      </c>
      <c r="E12" s="45">
        <f t="shared" si="0"/>
        <v>3.8096000000000005</v>
      </c>
      <c r="F12" s="38"/>
      <c r="G12" s="38"/>
      <c r="H12" s="38"/>
    </row>
    <row r="13" spans="1:8">
      <c r="A13" s="53" t="s">
        <v>123</v>
      </c>
      <c r="B13" s="62">
        <v>0.95454545454545459</v>
      </c>
      <c r="C13" s="45"/>
      <c r="E13" s="38"/>
      <c r="F13" s="38"/>
      <c r="G13" s="38"/>
      <c r="H13" s="38"/>
    </row>
    <row r="14" spans="1:8">
      <c r="A14" s="54" t="s">
        <v>127</v>
      </c>
      <c r="B14" s="61">
        <f>STDEV(B6:B12)</f>
        <v>1.7991108915239206E-2</v>
      </c>
      <c r="C14" s="45"/>
      <c r="E14" s="38"/>
      <c r="F14" s="38"/>
      <c r="G14" s="38"/>
      <c r="H14" s="38"/>
    </row>
    <row r="15" spans="1:8">
      <c r="A15" s="54" t="s">
        <v>125</v>
      </c>
      <c r="B15" s="61">
        <f>B13+B14</f>
        <v>0.97253656346069384</v>
      </c>
      <c r="C15" s="45"/>
      <c r="E15" s="38"/>
      <c r="F15" s="38"/>
      <c r="G15" s="38"/>
      <c r="H15" s="38"/>
    </row>
    <row r="16" spans="1:8">
      <c r="A16" s="54" t="s">
        <v>126</v>
      </c>
      <c r="B16" s="61">
        <f>B13-B14</f>
        <v>0.93655434563021533</v>
      </c>
      <c r="C16" s="45"/>
      <c r="E16" s="38"/>
      <c r="F16" s="38"/>
      <c r="G16" s="38"/>
      <c r="H16" s="38"/>
    </row>
    <row r="17" spans="1:8">
      <c r="A17" s="54" t="s">
        <v>129</v>
      </c>
      <c r="B17" s="61">
        <f>B16-B14</f>
        <v>0.91856323671497608</v>
      </c>
      <c r="C17" s="45"/>
      <c r="E17" s="38"/>
      <c r="F17" s="38"/>
      <c r="G17" s="38"/>
      <c r="H17" s="38"/>
    </row>
    <row r="18" spans="1:8">
      <c r="B18" s="39"/>
      <c r="C18" s="39"/>
    </row>
  </sheetData>
  <mergeCells count="3">
    <mergeCell ref="C3:C5"/>
    <mergeCell ref="A3:A5"/>
    <mergeCell ref="B3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8840-4526-4870-87FE-05F909523334}">
  <sheetPr>
    <tabColor rgb="FFFF99FF"/>
  </sheetPr>
  <dimension ref="A1:K12"/>
  <sheetViews>
    <sheetView workbookViewId="0">
      <selection sqref="A1:K12"/>
    </sheetView>
  </sheetViews>
  <sheetFormatPr defaultRowHeight="14.5"/>
  <cols>
    <col min="1" max="1" width="8.7265625" style="159"/>
    <col min="2" max="2" width="52.1796875" style="159" customWidth="1"/>
    <col min="3" max="3" width="7.81640625" style="159" customWidth="1"/>
    <col min="4" max="8" width="8.7265625" style="159"/>
    <col min="9" max="9" width="11.54296875" style="159" customWidth="1"/>
    <col min="10" max="10" width="8.7265625" style="159"/>
    <col min="11" max="11" width="36.7265625" style="159" customWidth="1"/>
    <col min="12" max="16384" width="8.7265625" style="159"/>
  </cols>
  <sheetData>
    <row r="1" spans="1:11">
      <c r="A1" s="159" t="s">
        <v>329</v>
      </c>
    </row>
    <row r="2" spans="1:11">
      <c r="A2" s="145" t="s">
        <v>283</v>
      </c>
      <c r="B2" s="145" t="s">
        <v>284</v>
      </c>
      <c r="C2" s="145" t="s">
        <v>288</v>
      </c>
      <c r="D2" s="145" t="s">
        <v>4</v>
      </c>
      <c r="E2" s="145" t="s">
        <v>5</v>
      </c>
      <c r="F2" s="145" t="s">
        <v>6</v>
      </c>
      <c r="G2" s="145" t="s">
        <v>7</v>
      </c>
      <c r="H2" s="145" t="s">
        <v>8</v>
      </c>
      <c r="I2" s="145" t="s">
        <v>9</v>
      </c>
      <c r="J2" s="145" t="s">
        <v>10</v>
      </c>
      <c r="K2" s="145" t="s">
        <v>286</v>
      </c>
    </row>
    <row r="3" spans="1:11">
      <c r="A3" s="309" t="s">
        <v>285</v>
      </c>
      <c r="B3" s="308" t="s">
        <v>304</v>
      </c>
      <c r="C3" s="89" t="s">
        <v>287</v>
      </c>
      <c r="D3" s="196">
        <v>0</v>
      </c>
      <c r="E3" s="196">
        <v>0.81</v>
      </c>
      <c r="F3" s="196">
        <v>1.32</v>
      </c>
      <c r="G3" s="196">
        <v>6.86</v>
      </c>
      <c r="H3" s="196">
        <v>6.5</v>
      </c>
      <c r="I3" s="196">
        <v>0</v>
      </c>
      <c r="J3" s="196">
        <v>1.86</v>
      </c>
      <c r="K3" s="303"/>
    </row>
    <row r="4" spans="1:11">
      <c r="A4" s="309"/>
      <c r="B4" s="308"/>
      <c r="C4" s="90" t="s">
        <v>117</v>
      </c>
      <c r="D4" s="146">
        <v>5</v>
      </c>
      <c r="E4" s="146">
        <v>5</v>
      </c>
      <c r="F4" s="147">
        <v>5</v>
      </c>
      <c r="G4" s="147">
        <v>5</v>
      </c>
      <c r="H4" s="146">
        <v>5</v>
      </c>
      <c r="I4" s="146">
        <v>5</v>
      </c>
      <c r="J4" s="146">
        <v>5</v>
      </c>
      <c r="K4" s="304"/>
    </row>
    <row r="5" spans="1:11">
      <c r="A5" s="307" t="s">
        <v>289</v>
      </c>
      <c r="B5" s="306" t="s">
        <v>280</v>
      </c>
      <c r="C5" s="89" t="s">
        <v>287</v>
      </c>
      <c r="D5" s="197">
        <v>27.13</v>
      </c>
      <c r="E5" s="197">
        <v>0</v>
      </c>
      <c r="F5" s="197">
        <v>88.37</v>
      </c>
      <c r="G5" s="197">
        <v>0</v>
      </c>
      <c r="H5" s="197">
        <v>0</v>
      </c>
      <c r="I5" s="197">
        <v>0</v>
      </c>
      <c r="J5" s="197">
        <v>22.98</v>
      </c>
      <c r="K5" s="303"/>
    </row>
    <row r="6" spans="1:11">
      <c r="A6" s="307"/>
      <c r="B6" s="306"/>
      <c r="C6" s="90" t="s">
        <v>117</v>
      </c>
      <c r="D6" s="146">
        <v>3</v>
      </c>
      <c r="E6" s="146">
        <v>5</v>
      </c>
      <c r="F6" s="146">
        <v>1</v>
      </c>
      <c r="G6" s="146">
        <v>5</v>
      </c>
      <c r="H6" s="146">
        <v>5</v>
      </c>
      <c r="I6" s="146">
        <v>5</v>
      </c>
      <c r="J6" s="146">
        <v>3</v>
      </c>
      <c r="K6" s="304"/>
    </row>
    <row r="7" spans="1:11">
      <c r="A7" s="307" t="s">
        <v>290</v>
      </c>
      <c r="B7" s="305" t="s">
        <v>292</v>
      </c>
      <c r="C7" s="89" t="s">
        <v>287</v>
      </c>
      <c r="D7" s="197">
        <v>27.3</v>
      </c>
      <c r="E7" s="197">
        <v>19.88</v>
      </c>
      <c r="F7" s="196">
        <v>16.02</v>
      </c>
      <c r="G7" s="197">
        <v>12.11</v>
      </c>
      <c r="H7" s="197">
        <v>23.84</v>
      </c>
      <c r="I7" s="197">
        <v>18.88</v>
      </c>
      <c r="J7" s="197">
        <v>23.26</v>
      </c>
      <c r="K7" s="303"/>
    </row>
    <row r="8" spans="1:11">
      <c r="A8" s="307"/>
      <c r="B8" s="305"/>
      <c r="C8" s="90" t="s">
        <v>117</v>
      </c>
      <c r="D8" s="198">
        <v>3.4125000000000001</v>
      </c>
      <c r="E8" s="198">
        <v>2.4849999999999999</v>
      </c>
      <c r="F8" s="198">
        <v>2.0024999999999999</v>
      </c>
      <c r="G8" s="198">
        <v>1.5137499999999999</v>
      </c>
      <c r="H8" s="198">
        <v>2.98</v>
      </c>
      <c r="I8" s="198">
        <v>2.36</v>
      </c>
      <c r="J8" s="198">
        <v>2.9075000000000002</v>
      </c>
      <c r="K8" s="304"/>
    </row>
    <row r="9" spans="1:11">
      <c r="A9" s="307"/>
      <c r="B9" s="306" t="s">
        <v>293</v>
      </c>
      <c r="C9" s="89" t="s">
        <v>287</v>
      </c>
      <c r="D9" s="197">
        <v>66.680000000000007</v>
      </c>
      <c r="E9" s="197">
        <v>65.62</v>
      </c>
      <c r="F9" s="197">
        <v>54.9</v>
      </c>
      <c r="G9" s="197">
        <v>58.74</v>
      </c>
      <c r="H9" s="197">
        <v>61.93</v>
      </c>
      <c r="I9" s="197">
        <v>51.41</v>
      </c>
      <c r="J9" s="197">
        <v>61.29</v>
      </c>
      <c r="K9" s="303"/>
    </row>
    <row r="10" spans="1:11">
      <c r="A10" s="307"/>
      <c r="B10" s="306"/>
      <c r="C10" s="90" t="s">
        <v>117</v>
      </c>
      <c r="D10" s="147">
        <v>5</v>
      </c>
      <c r="E10" s="146">
        <v>5</v>
      </c>
      <c r="F10" s="198">
        <v>4.5749999999999993</v>
      </c>
      <c r="G10" s="198">
        <v>4.8949999999999996</v>
      </c>
      <c r="H10" s="147">
        <v>5</v>
      </c>
      <c r="I10" s="198">
        <v>4.2841666666666658</v>
      </c>
      <c r="J10" s="147">
        <v>5</v>
      </c>
      <c r="K10" s="304"/>
    </row>
    <row r="11" spans="1:11">
      <c r="A11" s="307" t="s">
        <v>291</v>
      </c>
      <c r="B11" s="306" t="s">
        <v>294</v>
      </c>
      <c r="C11" s="89" t="s">
        <v>287</v>
      </c>
      <c r="D11" s="197">
        <v>0.84</v>
      </c>
      <c r="E11" s="197">
        <v>0.71</v>
      </c>
      <c r="F11" s="197">
        <v>2.0499999999999998</v>
      </c>
      <c r="G11" s="197">
        <v>0.26</v>
      </c>
      <c r="H11" s="197">
        <v>1.37</v>
      </c>
      <c r="I11" s="197">
        <v>0.39</v>
      </c>
      <c r="J11" s="197">
        <v>0.26</v>
      </c>
      <c r="K11" s="303"/>
    </row>
    <row r="12" spans="1:11">
      <c r="A12" s="307"/>
      <c r="B12" s="306"/>
      <c r="C12" s="90" t="s">
        <v>117</v>
      </c>
      <c r="D12" s="146">
        <v>5</v>
      </c>
      <c r="E12" s="146">
        <v>5</v>
      </c>
      <c r="F12" s="146">
        <v>5</v>
      </c>
      <c r="G12" s="146">
        <v>5</v>
      </c>
      <c r="H12" s="146">
        <v>5</v>
      </c>
      <c r="I12" s="146">
        <v>5</v>
      </c>
      <c r="J12" s="146">
        <v>5</v>
      </c>
      <c r="K12" s="304"/>
    </row>
  </sheetData>
  <mergeCells count="14">
    <mergeCell ref="B3:B4"/>
    <mergeCell ref="A3:A4"/>
    <mergeCell ref="A5:A6"/>
    <mergeCell ref="B5:B6"/>
    <mergeCell ref="B7:B8"/>
    <mergeCell ref="B9:B10"/>
    <mergeCell ref="A7:A10"/>
    <mergeCell ref="A11:A12"/>
    <mergeCell ref="B11:B12"/>
    <mergeCell ref="K3:K4"/>
    <mergeCell ref="K5:K6"/>
    <mergeCell ref="K7:K8"/>
    <mergeCell ref="K9:K10"/>
    <mergeCell ref="K11:K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AE8A-81E5-4A10-B840-E6A917D91A47}">
  <sheetPr>
    <tabColor rgb="FF00FFFF"/>
  </sheetPr>
  <dimension ref="A1:J10"/>
  <sheetViews>
    <sheetView workbookViewId="0">
      <selection activeCell="A3" sqref="A3:J10"/>
    </sheetView>
  </sheetViews>
  <sheetFormatPr defaultRowHeight="24"/>
  <cols>
    <col min="1" max="1" width="13.1796875" style="10" customWidth="1"/>
    <col min="2" max="2" width="8.7265625" style="37" customWidth="1"/>
    <col min="3" max="3" width="10.54296875" style="37" customWidth="1"/>
    <col min="4" max="4" width="9.81640625" style="37" customWidth="1"/>
    <col min="5" max="10" width="8.7265625" style="37"/>
    <col min="11" max="16384" width="8.7265625" style="10"/>
  </cols>
  <sheetData>
    <row r="1" spans="1:10">
      <c r="A1" s="36" t="s">
        <v>311</v>
      </c>
    </row>
    <row r="2" spans="1:10">
      <c r="A2" s="36"/>
    </row>
    <row r="3" spans="1:10" s="49" customFormat="1" ht="21">
      <c r="A3" s="46" t="s">
        <v>0</v>
      </c>
      <c r="B3" s="76" t="s">
        <v>134</v>
      </c>
      <c r="C3" s="76" t="s">
        <v>135</v>
      </c>
      <c r="D3" s="77" t="s">
        <v>136</v>
      </c>
      <c r="E3" s="77" t="s">
        <v>137</v>
      </c>
      <c r="F3" s="78" t="s">
        <v>178</v>
      </c>
      <c r="G3" s="79" t="s">
        <v>179</v>
      </c>
      <c r="H3" s="78" t="s">
        <v>138</v>
      </c>
      <c r="I3" s="78" t="s">
        <v>139</v>
      </c>
      <c r="J3" s="79" t="s">
        <v>180</v>
      </c>
    </row>
    <row r="4" spans="1:10">
      <c r="A4" s="35" t="s">
        <v>4</v>
      </c>
      <c r="B4" s="80">
        <v>3.5</v>
      </c>
      <c r="C4" s="80">
        <v>4</v>
      </c>
      <c r="D4" s="80">
        <v>3</v>
      </c>
      <c r="E4" s="80">
        <v>4</v>
      </c>
      <c r="F4" s="80">
        <v>5</v>
      </c>
      <c r="G4" s="81">
        <v>3</v>
      </c>
      <c r="H4" s="80">
        <v>3.4125000000000001</v>
      </c>
      <c r="I4" s="80">
        <v>5</v>
      </c>
      <c r="J4" s="80">
        <v>5</v>
      </c>
    </row>
    <row r="5" spans="1:10">
      <c r="A5" s="35" t="s">
        <v>5</v>
      </c>
      <c r="B5" s="80">
        <v>2.5</v>
      </c>
      <c r="C5" s="80">
        <v>4</v>
      </c>
      <c r="D5" s="80">
        <v>3</v>
      </c>
      <c r="E5" s="80">
        <v>4</v>
      </c>
      <c r="F5" s="80">
        <v>5</v>
      </c>
      <c r="G5" s="81">
        <v>5</v>
      </c>
      <c r="H5" s="82">
        <v>2.4849999999999999</v>
      </c>
      <c r="I5" s="82">
        <v>5</v>
      </c>
      <c r="J5" s="82">
        <v>5</v>
      </c>
    </row>
    <row r="6" spans="1:10">
      <c r="A6" s="35" t="s">
        <v>6</v>
      </c>
      <c r="B6" s="80">
        <v>3.5</v>
      </c>
      <c r="C6" s="80">
        <v>4</v>
      </c>
      <c r="D6" s="80">
        <v>3</v>
      </c>
      <c r="E6" s="80">
        <v>4</v>
      </c>
      <c r="F6" s="80">
        <v>5</v>
      </c>
      <c r="G6" s="81">
        <v>1</v>
      </c>
      <c r="H6" s="82">
        <v>2.0024999999999999</v>
      </c>
      <c r="I6" s="82">
        <v>4.5749999999999993</v>
      </c>
      <c r="J6" s="82">
        <v>5</v>
      </c>
    </row>
    <row r="7" spans="1:10">
      <c r="A7" s="35" t="s">
        <v>7</v>
      </c>
      <c r="B7" s="80">
        <v>2.5</v>
      </c>
      <c r="C7" s="80">
        <v>4</v>
      </c>
      <c r="D7" s="80">
        <v>3.5</v>
      </c>
      <c r="E7" s="80">
        <v>4</v>
      </c>
      <c r="F7" s="80">
        <v>5</v>
      </c>
      <c r="G7" s="81">
        <v>5</v>
      </c>
      <c r="H7" s="82">
        <v>1.5137499999999999</v>
      </c>
      <c r="I7" s="82">
        <v>4.8949999999999996</v>
      </c>
      <c r="J7" s="82">
        <v>5</v>
      </c>
    </row>
    <row r="8" spans="1:10">
      <c r="A8" s="35" t="s">
        <v>8</v>
      </c>
      <c r="B8" s="80">
        <v>3.5</v>
      </c>
      <c r="C8" s="80">
        <v>4</v>
      </c>
      <c r="D8" s="80">
        <v>2.5</v>
      </c>
      <c r="E8" s="80">
        <v>4</v>
      </c>
      <c r="F8" s="80">
        <v>5</v>
      </c>
      <c r="G8" s="81">
        <v>5</v>
      </c>
      <c r="H8" s="82">
        <v>2.98</v>
      </c>
      <c r="I8" s="82">
        <v>5</v>
      </c>
      <c r="J8" s="82">
        <v>5</v>
      </c>
    </row>
    <row r="9" spans="1:10">
      <c r="A9" s="35" t="s">
        <v>9</v>
      </c>
      <c r="B9" s="80">
        <v>3</v>
      </c>
      <c r="C9" s="80">
        <v>4</v>
      </c>
      <c r="D9" s="80">
        <v>4</v>
      </c>
      <c r="E9" s="80">
        <v>4</v>
      </c>
      <c r="F9" s="80">
        <v>5</v>
      </c>
      <c r="G9" s="81">
        <v>5</v>
      </c>
      <c r="H9" s="82">
        <v>2.36</v>
      </c>
      <c r="I9" s="82">
        <v>4.2841666666666658</v>
      </c>
      <c r="J9" s="82">
        <v>5</v>
      </c>
    </row>
    <row r="10" spans="1:10">
      <c r="A10" s="35" t="s">
        <v>10</v>
      </c>
      <c r="B10" s="80">
        <v>4</v>
      </c>
      <c r="C10" s="80">
        <v>4</v>
      </c>
      <c r="D10" s="80">
        <v>3.5</v>
      </c>
      <c r="E10" s="80">
        <v>3.8095999999999997</v>
      </c>
      <c r="F10" s="80">
        <v>5</v>
      </c>
      <c r="G10" s="81">
        <v>3</v>
      </c>
      <c r="H10" s="82">
        <v>2.9075000000000002</v>
      </c>
      <c r="I10" s="82">
        <v>5</v>
      </c>
      <c r="J10" s="82">
        <v>5</v>
      </c>
    </row>
  </sheetData>
  <phoneticPr fontId="10" type="noConversion"/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22C6-1212-4FA9-B99D-437681F15492}">
  <sheetPr>
    <tabColor rgb="FF00B050"/>
  </sheetPr>
  <dimension ref="A1:M23"/>
  <sheetViews>
    <sheetView view="pageBreakPreview" zoomScale="80" zoomScaleNormal="110" zoomScaleSheetLayoutView="80" workbookViewId="0">
      <pane xSplit="1" ySplit="14" topLeftCell="B15" activePane="bottomRight" state="frozen"/>
      <selection pane="topRight" activeCell="C1" sqref="C1"/>
      <selection pane="bottomLeft" activeCell="A7" sqref="A7"/>
      <selection pane="bottomRight" activeCell="G15" sqref="G15:G21"/>
    </sheetView>
  </sheetViews>
  <sheetFormatPr defaultRowHeight="14.5"/>
  <cols>
    <col min="1" max="1" width="14.81640625" customWidth="1"/>
    <col min="2" max="2" width="12.6328125" style="100" customWidth="1"/>
    <col min="3" max="3" width="9.7265625" style="58" customWidth="1"/>
    <col min="4" max="4" width="14.453125" style="58" bestFit="1" customWidth="1"/>
    <col min="5" max="5" width="15.1796875" style="58" bestFit="1" customWidth="1"/>
    <col min="6" max="6" width="14" style="58" bestFit="1" customWidth="1"/>
    <col min="7" max="7" width="12.26953125" style="58" customWidth="1"/>
    <col min="8" max="8" width="14.1796875" style="103" bestFit="1" customWidth="1"/>
    <col min="9" max="9" width="15.1796875" style="58" bestFit="1" customWidth="1"/>
    <col min="10" max="10" width="14.1796875" style="58" bestFit="1" customWidth="1"/>
    <col min="11" max="11" width="15.26953125" style="58" customWidth="1"/>
    <col min="13" max="13" width="12.54296875" bestFit="1" customWidth="1"/>
    <col min="241" max="241" width="11.36328125" customWidth="1"/>
    <col min="242" max="242" width="11.26953125" customWidth="1"/>
    <col min="243" max="244" width="15.26953125" customWidth="1"/>
    <col min="245" max="245" width="15.26953125" bestFit="1" customWidth="1"/>
    <col min="247" max="247" width="12.36328125" customWidth="1"/>
    <col min="248" max="248" width="12.08984375" customWidth="1"/>
    <col min="249" max="249" width="13.08984375" customWidth="1"/>
    <col min="250" max="251" width="13.36328125" customWidth="1"/>
    <col min="252" max="252" width="15.26953125" bestFit="1" customWidth="1"/>
    <col min="497" max="497" width="11.36328125" customWidth="1"/>
    <col min="498" max="498" width="11.26953125" customWidth="1"/>
    <col min="499" max="500" width="15.26953125" customWidth="1"/>
    <col min="501" max="501" width="15.26953125" bestFit="1" customWidth="1"/>
    <col min="503" max="503" width="12.36328125" customWidth="1"/>
    <col min="504" max="504" width="12.08984375" customWidth="1"/>
    <col min="505" max="505" width="13.08984375" customWidth="1"/>
    <col min="506" max="507" width="13.36328125" customWidth="1"/>
    <col min="508" max="508" width="15.26953125" bestFit="1" customWidth="1"/>
    <col min="753" max="753" width="11.36328125" customWidth="1"/>
    <col min="754" max="754" width="11.26953125" customWidth="1"/>
    <col min="755" max="756" width="15.26953125" customWidth="1"/>
    <col min="757" max="757" width="15.26953125" bestFit="1" customWidth="1"/>
    <col min="759" max="759" width="12.36328125" customWidth="1"/>
    <col min="760" max="760" width="12.08984375" customWidth="1"/>
    <col min="761" max="761" width="13.08984375" customWidth="1"/>
    <col min="762" max="763" width="13.36328125" customWidth="1"/>
    <col min="764" max="764" width="15.26953125" bestFit="1" customWidth="1"/>
    <col min="1009" max="1009" width="11.36328125" customWidth="1"/>
    <col min="1010" max="1010" width="11.26953125" customWidth="1"/>
    <col min="1011" max="1012" width="15.26953125" customWidth="1"/>
    <col min="1013" max="1013" width="15.26953125" bestFit="1" customWidth="1"/>
    <col min="1015" max="1015" width="12.36328125" customWidth="1"/>
    <col min="1016" max="1016" width="12.08984375" customWidth="1"/>
    <col min="1017" max="1017" width="13.08984375" customWidth="1"/>
    <col min="1018" max="1019" width="13.36328125" customWidth="1"/>
    <col min="1020" max="1020" width="15.26953125" bestFit="1" customWidth="1"/>
    <col min="1265" max="1265" width="11.36328125" customWidth="1"/>
    <col min="1266" max="1266" width="11.26953125" customWidth="1"/>
    <col min="1267" max="1268" width="15.26953125" customWidth="1"/>
    <col min="1269" max="1269" width="15.26953125" bestFit="1" customWidth="1"/>
    <col min="1271" max="1271" width="12.36328125" customWidth="1"/>
    <col min="1272" max="1272" width="12.08984375" customWidth="1"/>
    <col min="1273" max="1273" width="13.08984375" customWidth="1"/>
    <col min="1274" max="1275" width="13.36328125" customWidth="1"/>
    <col min="1276" max="1276" width="15.26953125" bestFit="1" customWidth="1"/>
    <col min="1521" max="1521" width="11.36328125" customWidth="1"/>
    <col min="1522" max="1522" width="11.26953125" customWidth="1"/>
    <col min="1523" max="1524" width="15.26953125" customWidth="1"/>
    <col min="1525" max="1525" width="15.26953125" bestFit="1" customWidth="1"/>
    <col min="1527" max="1527" width="12.36328125" customWidth="1"/>
    <col min="1528" max="1528" width="12.08984375" customWidth="1"/>
    <col min="1529" max="1529" width="13.08984375" customWidth="1"/>
    <col min="1530" max="1531" width="13.36328125" customWidth="1"/>
    <col min="1532" max="1532" width="15.26953125" bestFit="1" customWidth="1"/>
    <col min="1777" max="1777" width="11.36328125" customWidth="1"/>
    <col min="1778" max="1778" width="11.26953125" customWidth="1"/>
    <col min="1779" max="1780" width="15.26953125" customWidth="1"/>
    <col min="1781" max="1781" width="15.26953125" bestFit="1" customWidth="1"/>
    <col min="1783" max="1783" width="12.36328125" customWidth="1"/>
    <col min="1784" max="1784" width="12.08984375" customWidth="1"/>
    <col min="1785" max="1785" width="13.08984375" customWidth="1"/>
    <col min="1786" max="1787" width="13.36328125" customWidth="1"/>
    <col min="1788" max="1788" width="15.26953125" bestFit="1" customWidth="1"/>
    <col min="2033" max="2033" width="11.36328125" customWidth="1"/>
    <col min="2034" max="2034" width="11.26953125" customWidth="1"/>
    <col min="2035" max="2036" width="15.26953125" customWidth="1"/>
    <col min="2037" max="2037" width="15.26953125" bestFit="1" customWidth="1"/>
    <col min="2039" max="2039" width="12.36328125" customWidth="1"/>
    <col min="2040" max="2040" width="12.08984375" customWidth="1"/>
    <col min="2041" max="2041" width="13.08984375" customWidth="1"/>
    <col min="2042" max="2043" width="13.36328125" customWidth="1"/>
    <col min="2044" max="2044" width="15.26953125" bestFit="1" customWidth="1"/>
    <col min="2289" max="2289" width="11.36328125" customWidth="1"/>
    <col min="2290" max="2290" width="11.26953125" customWidth="1"/>
    <col min="2291" max="2292" width="15.26953125" customWidth="1"/>
    <col min="2293" max="2293" width="15.26953125" bestFit="1" customWidth="1"/>
    <col min="2295" max="2295" width="12.36328125" customWidth="1"/>
    <col min="2296" max="2296" width="12.08984375" customWidth="1"/>
    <col min="2297" max="2297" width="13.08984375" customWidth="1"/>
    <col min="2298" max="2299" width="13.36328125" customWidth="1"/>
    <col min="2300" max="2300" width="15.26953125" bestFit="1" customWidth="1"/>
    <col min="2545" max="2545" width="11.36328125" customWidth="1"/>
    <col min="2546" max="2546" width="11.26953125" customWidth="1"/>
    <col min="2547" max="2548" width="15.26953125" customWidth="1"/>
    <col min="2549" max="2549" width="15.26953125" bestFit="1" customWidth="1"/>
    <col min="2551" max="2551" width="12.36328125" customWidth="1"/>
    <col min="2552" max="2552" width="12.08984375" customWidth="1"/>
    <col min="2553" max="2553" width="13.08984375" customWidth="1"/>
    <col min="2554" max="2555" width="13.36328125" customWidth="1"/>
    <col min="2556" max="2556" width="15.26953125" bestFit="1" customWidth="1"/>
    <col min="2801" max="2801" width="11.36328125" customWidth="1"/>
    <col min="2802" max="2802" width="11.26953125" customWidth="1"/>
    <col min="2803" max="2804" width="15.26953125" customWidth="1"/>
    <col min="2805" max="2805" width="15.26953125" bestFit="1" customWidth="1"/>
    <col min="2807" max="2807" width="12.36328125" customWidth="1"/>
    <col min="2808" max="2808" width="12.08984375" customWidth="1"/>
    <col min="2809" max="2809" width="13.08984375" customWidth="1"/>
    <col min="2810" max="2811" width="13.36328125" customWidth="1"/>
    <col min="2812" max="2812" width="15.26953125" bestFit="1" customWidth="1"/>
    <col min="3057" max="3057" width="11.36328125" customWidth="1"/>
    <col min="3058" max="3058" width="11.26953125" customWidth="1"/>
    <col min="3059" max="3060" width="15.26953125" customWidth="1"/>
    <col min="3061" max="3061" width="15.26953125" bestFit="1" customWidth="1"/>
    <col min="3063" max="3063" width="12.36328125" customWidth="1"/>
    <col min="3064" max="3064" width="12.08984375" customWidth="1"/>
    <col min="3065" max="3065" width="13.08984375" customWidth="1"/>
    <col min="3066" max="3067" width="13.36328125" customWidth="1"/>
    <col min="3068" max="3068" width="15.26953125" bestFit="1" customWidth="1"/>
    <col min="3313" max="3313" width="11.36328125" customWidth="1"/>
    <col min="3314" max="3314" width="11.26953125" customWidth="1"/>
    <col min="3315" max="3316" width="15.26953125" customWidth="1"/>
    <col min="3317" max="3317" width="15.26953125" bestFit="1" customWidth="1"/>
    <col min="3319" max="3319" width="12.36328125" customWidth="1"/>
    <col min="3320" max="3320" width="12.08984375" customWidth="1"/>
    <col min="3321" max="3321" width="13.08984375" customWidth="1"/>
    <col min="3322" max="3323" width="13.36328125" customWidth="1"/>
    <col min="3324" max="3324" width="15.26953125" bestFit="1" customWidth="1"/>
    <col min="3569" max="3569" width="11.36328125" customWidth="1"/>
    <col min="3570" max="3570" width="11.26953125" customWidth="1"/>
    <col min="3571" max="3572" width="15.26953125" customWidth="1"/>
    <col min="3573" max="3573" width="15.26953125" bestFit="1" customWidth="1"/>
    <col min="3575" max="3575" width="12.36328125" customWidth="1"/>
    <col min="3576" max="3576" width="12.08984375" customWidth="1"/>
    <col min="3577" max="3577" width="13.08984375" customWidth="1"/>
    <col min="3578" max="3579" width="13.36328125" customWidth="1"/>
    <col min="3580" max="3580" width="15.26953125" bestFit="1" customWidth="1"/>
    <col min="3825" max="3825" width="11.36328125" customWidth="1"/>
    <col min="3826" max="3826" width="11.26953125" customWidth="1"/>
    <col min="3827" max="3828" width="15.26953125" customWidth="1"/>
    <col min="3829" max="3829" width="15.26953125" bestFit="1" customWidth="1"/>
    <col min="3831" max="3831" width="12.36328125" customWidth="1"/>
    <col min="3832" max="3832" width="12.08984375" customWidth="1"/>
    <col min="3833" max="3833" width="13.08984375" customWidth="1"/>
    <col min="3834" max="3835" width="13.36328125" customWidth="1"/>
    <col min="3836" max="3836" width="15.26953125" bestFit="1" customWidth="1"/>
    <col min="4081" max="4081" width="11.36328125" customWidth="1"/>
    <col min="4082" max="4082" width="11.26953125" customWidth="1"/>
    <col min="4083" max="4084" width="15.26953125" customWidth="1"/>
    <col min="4085" max="4085" width="15.26953125" bestFit="1" customWidth="1"/>
    <col min="4087" max="4087" width="12.36328125" customWidth="1"/>
    <col min="4088" max="4088" width="12.08984375" customWidth="1"/>
    <col min="4089" max="4089" width="13.08984375" customWidth="1"/>
    <col min="4090" max="4091" width="13.36328125" customWidth="1"/>
    <col min="4092" max="4092" width="15.26953125" bestFit="1" customWidth="1"/>
    <col min="4337" max="4337" width="11.36328125" customWidth="1"/>
    <col min="4338" max="4338" width="11.26953125" customWidth="1"/>
    <col min="4339" max="4340" width="15.26953125" customWidth="1"/>
    <col min="4341" max="4341" width="15.26953125" bestFit="1" customWidth="1"/>
    <col min="4343" max="4343" width="12.36328125" customWidth="1"/>
    <col min="4344" max="4344" width="12.08984375" customWidth="1"/>
    <col min="4345" max="4345" width="13.08984375" customWidth="1"/>
    <col min="4346" max="4347" width="13.36328125" customWidth="1"/>
    <col min="4348" max="4348" width="15.26953125" bestFit="1" customWidth="1"/>
    <col min="4593" max="4593" width="11.36328125" customWidth="1"/>
    <col min="4594" max="4594" width="11.26953125" customWidth="1"/>
    <col min="4595" max="4596" width="15.26953125" customWidth="1"/>
    <col min="4597" max="4597" width="15.26953125" bestFit="1" customWidth="1"/>
    <col min="4599" max="4599" width="12.36328125" customWidth="1"/>
    <col min="4600" max="4600" width="12.08984375" customWidth="1"/>
    <col min="4601" max="4601" width="13.08984375" customWidth="1"/>
    <col min="4602" max="4603" width="13.36328125" customWidth="1"/>
    <col min="4604" max="4604" width="15.26953125" bestFit="1" customWidth="1"/>
    <col min="4849" max="4849" width="11.36328125" customWidth="1"/>
    <col min="4850" max="4850" width="11.26953125" customWidth="1"/>
    <col min="4851" max="4852" width="15.26953125" customWidth="1"/>
    <col min="4853" max="4853" width="15.26953125" bestFit="1" customWidth="1"/>
    <col min="4855" max="4855" width="12.36328125" customWidth="1"/>
    <col min="4856" max="4856" width="12.08984375" customWidth="1"/>
    <col min="4857" max="4857" width="13.08984375" customWidth="1"/>
    <col min="4858" max="4859" width="13.36328125" customWidth="1"/>
    <col min="4860" max="4860" width="15.26953125" bestFit="1" customWidth="1"/>
    <col min="5105" max="5105" width="11.36328125" customWidth="1"/>
    <col min="5106" max="5106" width="11.26953125" customWidth="1"/>
    <col min="5107" max="5108" width="15.26953125" customWidth="1"/>
    <col min="5109" max="5109" width="15.26953125" bestFit="1" customWidth="1"/>
    <col min="5111" max="5111" width="12.36328125" customWidth="1"/>
    <col min="5112" max="5112" width="12.08984375" customWidth="1"/>
    <col min="5113" max="5113" width="13.08984375" customWidth="1"/>
    <col min="5114" max="5115" width="13.36328125" customWidth="1"/>
    <col min="5116" max="5116" width="15.26953125" bestFit="1" customWidth="1"/>
    <col min="5361" max="5361" width="11.36328125" customWidth="1"/>
    <col min="5362" max="5362" width="11.26953125" customWidth="1"/>
    <col min="5363" max="5364" width="15.26953125" customWidth="1"/>
    <col min="5365" max="5365" width="15.26953125" bestFit="1" customWidth="1"/>
    <col min="5367" max="5367" width="12.36328125" customWidth="1"/>
    <col min="5368" max="5368" width="12.08984375" customWidth="1"/>
    <col min="5369" max="5369" width="13.08984375" customWidth="1"/>
    <col min="5370" max="5371" width="13.36328125" customWidth="1"/>
    <col min="5372" max="5372" width="15.26953125" bestFit="1" customWidth="1"/>
    <col min="5617" max="5617" width="11.36328125" customWidth="1"/>
    <col min="5618" max="5618" width="11.26953125" customWidth="1"/>
    <col min="5619" max="5620" width="15.26953125" customWidth="1"/>
    <col min="5621" max="5621" width="15.26953125" bestFit="1" customWidth="1"/>
    <col min="5623" max="5623" width="12.36328125" customWidth="1"/>
    <col min="5624" max="5624" width="12.08984375" customWidth="1"/>
    <col min="5625" max="5625" width="13.08984375" customWidth="1"/>
    <col min="5626" max="5627" width="13.36328125" customWidth="1"/>
    <col min="5628" max="5628" width="15.26953125" bestFit="1" customWidth="1"/>
    <col min="5873" max="5873" width="11.36328125" customWidth="1"/>
    <col min="5874" max="5874" width="11.26953125" customWidth="1"/>
    <col min="5875" max="5876" width="15.26953125" customWidth="1"/>
    <col min="5877" max="5877" width="15.26953125" bestFit="1" customWidth="1"/>
    <col min="5879" max="5879" width="12.36328125" customWidth="1"/>
    <col min="5880" max="5880" width="12.08984375" customWidth="1"/>
    <col min="5881" max="5881" width="13.08984375" customWidth="1"/>
    <col min="5882" max="5883" width="13.36328125" customWidth="1"/>
    <col min="5884" max="5884" width="15.26953125" bestFit="1" customWidth="1"/>
    <col min="6129" max="6129" width="11.36328125" customWidth="1"/>
    <col min="6130" max="6130" width="11.26953125" customWidth="1"/>
    <col min="6131" max="6132" width="15.26953125" customWidth="1"/>
    <col min="6133" max="6133" width="15.26953125" bestFit="1" customWidth="1"/>
    <col min="6135" max="6135" width="12.36328125" customWidth="1"/>
    <col min="6136" max="6136" width="12.08984375" customWidth="1"/>
    <col min="6137" max="6137" width="13.08984375" customWidth="1"/>
    <col min="6138" max="6139" width="13.36328125" customWidth="1"/>
    <col min="6140" max="6140" width="15.26953125" bestFit="1" customWidth="1"/>
    <col min="6385" max="6385" width="11.36328125" customWidth="1"/>
    <col min="6386" max="6386" width="11.26953125" customWidth="1"/>
    <col min="6387" max="6388" width="15.26953125" customWidth="1"/>
    <col min="6389" max="6389" width="15.26953125" bestFit="1" customWidth="1"/>
    <col min="6391" max="6391" width="12.36328125" customWidth="1"/>
    <col min="6392" max="6392" width="12.08984375" customWidth="1"/>
    <col min="6393" max="6393" width="13.08984375" customWidth="1"/>
    <col min="6394" max="6395" width="13.36328125" customWidth="1"/>
    <col min="6396" max="6396" width="15.26953125" bestFit="1" customWidth="1"/>
    <col min="6641" max="6641" width="11.36328125" customWidth="1"/>
    <col min="6642" max="6642" width="11.26953125" customWidth="1"/>
    <col min="6643" max="6644" width="15.26953125" customWidth="1"/>
    <col min="6645" max="6645" width="15.26953125" bestFit="1" customWidth="1"/>
    <col min="6647" max="6647" width="12.36328125" customWidth="1"/>
    <col min="6648" max="6648" width="12.08984375" customWidth="1"/>
    <col min="6649" max="6649" width="13.08984375" customWidth="1"/>
    <col min="6650" max="6651" width="13.36328125" customWidth="1"/>
    <col min="6652" max="6652" width="15.26953125" bestFit="1" customWidth="1"/>
    <col min="6897" max="6897" width="11.36328125" customWidth="1"/>
    <col min="6898" max="6898" width="11.26953125" customWidth="1"/>
    <col min="6899" max="6900" width="15.26953125" customWidth="1"/>
    <col min="6901" max="6901" width="15.26953125" bestFit="1" customWidth="1"/>
    <col min="6903" max="6903" width="12.36328125" customWidth="1"/>
    <col min="6904" max="6904" width="12.08984375" customWidth="1"/>
    <col min="6905" max="6905" width="13.08984375" customWidth="1"/>
    <col min="6906" max="6907" width="13.36328125" customWidth="1"/>
    <col min="6908" max="6908" width="15.26953125" bestFit="1" customWidth="1"/>
    <col min="7153" max="7153" width="11.36328125" customWidth="1"/>
    <col min="7154" max="7154" width="11.26953125" customWidth="1"/>
    <col min="7155" max="7156" width="15.26953125" customWidth="1"/>
    <col min="7157" max="7157" width="15.26953125" bestFit="1" customWidth="1"/>
    <col min="7159" max="7159" width="12.36328125" customWidth="1"/>
    <col min="7160" max="7160" width="12.08984375" customWidth="1"/>
    <col min="7161" max="7161" width="13.08984375" customWidth="1"/>
    <col min="7162" max="7163" width="13.36328125" customWidth="1"/>
    <col min="7164" max="7164" width="15.26953125" bestFit="1" customWidth="1"/>
    <col min="7409" max="7409" width="11.36328125" customWidth="1"/>
    <col min="7410" max="7410" width="11.26953125" customWidth="1"/>
    <col min="7411" max="7412" width="15.26953125" customWidth="1"/>
    <col min="7413" max="7413" width="15.26953125" bestFit="1" customWidth="1"/>
    <col min="7415" max="7415" width="12.36328125" customWidth="1"/>
    <col min="7416" max="7416" width="12.08984375" customWidth="1"/>
    <col min="7417" max="7417" width="13.08984375" customWidth="1"/>
    <col min="7418" max="7419" width="13.36328125" customWidth="1"/>
    <col min="7420" max="7420" width="15.26953125" bestFit="1" customWidth="1"/>
    <col min="7665" max="7665" width="11.36328125" customWidth="1"/>
    <col min="7666" max="7666" width="11.26953125" customWidth="1"/>
    <col min="7667" max="7668" width="15.26953125" customWidth="1"/>
    <col min="7669" max="7669" width="15.26953125" bestFit="1" customWidth="1"/>
    <col min="7671" max="7671" width="12.36328125" customWidth="1"/>
    <col min="7672" max="7672" width="12.08984375" customWidth="1"/>
    <col min="7673" max="7673" width="13.08984375" customWidth="1"/>
    <col min="7674" max="7675" width="13.36328125" customWidth="1"/>
    <col min="7676" max="7676" width="15.26953125" bestFit="1" customWidth="1"/>
    <col min="7921" max="7921" width="11.36328125" customWidth="1"/>
    <col min="7922" max="7922" width="11.26953125" customWidth="1"/>
    <col min="7923" max="7924" width="15.26953125" customWidth="1"/>
    <col min="7925" max="7925" width="15.26953125" bestFit="1" customWidth="1"/>
    <col min="7927" max="7927" width="12.36328125" customWidth="1"/>
    <col min="7928" max="7928" width="12.08984375" customWidth="1"/>
    <col min="7929" max="7929" width="13.08984375" customWidth="1"/>
    <col min="7930" max="7931" width="13.36328125" customWidth="1"/>
    <col min="7932" max="7932" width="15.26953125" bestFit="1" customWidth="1"/>
    <col min="8177" max="8177" width="11.36328125" customWidth="1"/>
    <col min="8178" max="8178" width="11.26953125" customWidth="1"/>
    <col min="8179" max="8180" width="15.26953125" customWidth="1"/>
    <col min="8181" max="8181" width="15.26953125" bestFit="1" customWidth="1"/>
    <col min="8183" max="8183" width="12.36328125" customWidth="1"/>
    <col min="8184" max="8184" width="12.08984375" customWidth="1"/>
    <col min="8185" max="8185" width="13.08984375" customWidth="1"/>
    <col min="8186" max="8187" width="13.36328125" customWidth="1"/>
    <col min="8188" max="8188" width="15.26953125" bestFit="1" customWidth="1"/>
    <col min="8433" max="8433" width="11.36328125" customWidth="1"/>
    <col min="8434" max="8434" width="11.26953125" customWidth="1"/>
    <col min="8435" max="8436" width="15.26953125" customWidth="1"/>
    <col min="8437" max="8437" width="15.26953125" bestFit="1" customWidth="1"/>
    <col min="8439" max="8439" width="12.36328125" customWidth="1"/>
    <col min="8440" max="8440" width="12.08984375" customWidth="1"/>
    <col min="8441" max="8441" width="13.08984375" customWidth="1"/>
    <col min="8442" max="8443" width="13.36328125" customWidth="1"/>
    <col min="8444" max="8444" width="15.26953125" bestFit="1" customWidth="1"/>
    <col min="8689" max="8689" width="11.36328125" customWidth="1"/>
    <col min="8690" max="8690" width="11.26953125" customWidth="1"/>
    <col min="8691" max="8692" width="15.26953125" customWidth="1"/>
    <col min="8693" max="8693" width="15.26953125" bestFit="1" customWidth="1"/>
    <col min="8695" max="8695" width="12.36328125" customWidth="1"/>
    <col min="8696" max="8696" width="12.08984375" customWidth="1"/>
    <col min="8697" max="8697" width="13.08984375" customWidth="1"/>
    <col min="8698" max="8699" width="13.36328125" customWidth="1"/>
    <col min="8700" max="8700" width="15.26953125" bestFit="1" customWidth="1"/>
    <col min="8945" max="8945" width="11.36328125" customWidth="1"/>
    <col min="8946" max="8946" width="11.26953125" customWidth="1"/>
    <col min="8947" max="8948" width="15.26953125" customWidth="1"/>
    <col min="8949" max="8949" width="15.26953125" bestFit="1" customWidth="1"/>
    <col min="8951" max="8951" width="12.36328125" customWidth="1"/>
    <col min="8952" max="8952" width="12.08984375" customWidth="1"/>
    <col min="8953" max="8953" width="13.08984375" customWidth="1"/>
    <col min="8954" max="8955" width="13.36328125" customWidth="1"/>
    <col min="8956" max="8956" width="15.26953125" bestFit="1" customWidth="1"/>
    <col min="9201" max="9201" width="11.36328125" customWidth="1"/>
    <col min="9202" max="9202" width="11.26953125" customWidth="1"/>
    <col min="9203" max="9204" width="15.26953125" customWidth="1"/>
    <col min="9205" max="9205" width="15.26953125" bestFit="1" customWidth="1"/>
    <col min="9207" max="9207" width="12.36328125" customWidth="1"/>
    <col min="9208" max="9208" width="12.08984375" customWidth="1"/>
    <col min="9209" max="9209" width="13.08984375" customWidth="1"/>
    <col min="9210" max="9211" width="13.36328125" customWidth="1"/>
    <col min="9212" max="9212" width="15.26953125" bestFit="1" customWidth="1"/>
    <col min="9457" max="9457" width="11.36328125" customWidth="1"/>
    <col min="9458" max="9458" width="11.26953125" customWidth="1"/>
    <col min="9459" max="9460" width="15.26953125" customWidth="1"/>
    <col min="9461" max="9461" width="15.26953125" bestFit="1" customWidth="1"/>
    <col min="9463" max="9463" width="12.36328125" customWidth="1"/>
    <col min="9464" max="9464" width="12.08984375" customWidth="1"/>
    <col min="9465" max="9465" width="13.08984375" customWidth="1"/>
    <col min="9466" max="9467" width="13.36328125" customWidth="1"/>
    <col min="9468" max="9468" width="15.26953125" bestFit="1" customWidth="1"/>
    <col min="9713" max="9713" width="11.36328125" customWidth="1"/>
    <col min="9714" max="9714" width="11.26953125" customWidth="1"/>
    <col min="9715" max="9716" width="15.26953125" customWidth="1"/>
    <col min="9717" max="9717" width="15.26953125" bestFit="1" customWidth="1"/>
    <col min="9719" max="9719" width="12.36328125" customWidth="1"/>
    <col min="9720" max="9720" width="12.08984375" customWidth="1"/>
    <col min="9721" max="9721" width="13.08984375" customWidth="1"/>
    <col min="9722" max="9723" width="13.36328125" customWidth="1"/>
    <col min="9724" max="9724" width="15.26953125" bestFit="1" customWidth="1"/>
    <col min="9969" max="9969" width="11.36328125" customWidth="1"/>
    <col min="9970" max="9970" width="11.26953125" customWidth="1"/>
    <col min="9971" max="9972" width="15.26953125" customWidth="1"/>
    <col min="9973" max="9973" width="15.26953125" bestFit="1" customWidth="1"/>
    <col min="9975" max="9975" width="12.36328125" customWidth="1"/>
    <col min="9976" max="9976" width="12.08984375" customWidth="1"/>
    <col min="9977" max="9977" width="13.08984375" customWidth="1"/>
    <col min="9978" max="9979" width="13.36328125" customWidth="1"/>
    <col min="9980" max="9980" width="15.26953125" bestFit="1" customWidth="1"/>
    <col min="10225" max="10225" width="11.36328125" customWidth="1"/>
    <col min="10226" max="10226" width="11.26953125" customWidth="1"/>
    <col min="10227" max="10228" width="15.26953125" customWidth="1"/>
    <col min="10229" max="10229" width="15.26953125" bestFit="1" customWidth="1"/>
    <col min="10231" max="10231" width="12.36328125" customWidth="1"/>
    <col min="10232" max="10232" width="12.08984375" customWidth="1"/>
    <col min="10233" max="10233" width="13.08984375" customWidth="1"/>
    <col min="10234" max="10235" width="13.36328125" customWidth="1"/>
    <col min="10236" max="10236" width="15.26953125" bestFit="1" customWidth="1"/>
    <col min="10481" max="10481" width="11.36328125" customWidth="1"/>
    <col min="10482" max="10482" width="11.26953125" customWidth="1"/>
    <col min="10483" max="10484" width="15.26953125" customWidth="1"/>
    <col min="10485" max="10485" width="15.26953125" bestFit="1" customWidth="1"/>
    <col min="10487" max="10487" width="12.36328125" customWidth="1"/>
    <col min="10488" max="10488" width="12.08984375" customWidth="1"/>
    <col min="10489" max="10489" width="13.08984375" customWidth="1"/>
    <col min="10490" max="10491" width="13.36328125" customWidth="1"/>
    <col min="10492" max="10492" width="15.26953125" bestFit="1" customWidth="1"/>
    <col min="10737" max="10737" width="11.36328125" customWidth="1"/>
    <col min="10738" max="10738" width="11.26953125" customWidth="1"/>
    <col min="10739" max="10740" width="15.26953125" customWidth="1"/>
    <col min="10741" max="10741" width="15.26953125" bestFit="1" customWidth="1"/>
    <col min="10743" max="10743" width="12.36328125" customWidth="1"/>
    <col min="10744" max="10744" width="12.08984375" customWidth="1"/>
    <col min="10745" max="10745" width="13.08984375" customWidth="1"/>
    <col min="10746" max="10747" width="13.36328125" customWidth="1"/>
    <col min="10748" max="10748" width="15.26953125" bestFit="1" customWidth="1"/>
    <col min="10993" max="10993" width="11.36328125" customWidth="1"/>
    <col min="10994" max="10994" width="11.26953125" customWidth="1"/>
    <col min="10995" max="10996" width="15.26953125" customWidth="1"/>
    <col min="10997" max="10997" width="15.26953125" bestFit="1" customWidth="1"/>
    <col min="10999" max="10999" width="12.36328125" customWidth="1"/>
    <col min="11000" max="11000" width="12.08984375" customWidth="1"/>
    <col min="11001" max="11001" width="13.08984375" customWidth="1"/>
    <col min="11002" max="11003" width="13.36328125" customWidth="1"/>
    <col min="11004" max="11004" width="15.26953125" bestFit="1" customWidth="1"/>
    <col min="11249" max="11249" width="11.36328125" customWidth="1"/>
    <col min="11250" max="11250" width="11.26953125" customWidth="1"/>
    <col min="11251" max="11252" width="15.26953125" customWidth="1"/>
    <col min="11253" max="11253" width="15.26953125" bestFit="1" customWidth="1"/>
    <col min="11255" max="11255" width="12.36328125" customWidth="1"/>
    <col min="11256" max="11256" width="12.08984375" customWidth="1"/>
    <col min="11257" max="11257" width="13.08984375" customWidth="1"/>
    <col min="11258" max="11259" width="13.36328125" customWidth="1"/>
    <col min="11260" max="11260" width="15.26953125" bestFit="1" customWidth="1"/>
    <col min="11505" max="11505" width="11.36328125" customWidth="1"/>
    <col min="11506" max="11506" width="11.26953125" customWidth="1"/>
    <col min="11507" max="11508" width="15.26953125" customWidth="1"/>
    <col min="11509" max="11509" width="15.26953125" bestFit="1" customWidth="1"/>
    <col min="11511" max="11511" width="12.36328125" customWidth="1"/>
    <col min="11512" max="11512" width="12.08984375" customWidth="1"/>
    <col min="11513" max="11513" width="13.08984375" customWidth="1"/>
    <col min="11514" max="11515" width="13.36328125" customWidth="1"/>
    <col min="11516" max="11516" width="15.26953125" bestFit="1" customWidth="1"/>
    <col min="11761" max="11761" width="11.36328125" customWidth="1"/>
    <col min="11762" max="11762" width="11.26953125" customWidth="1"/>
    <col min="11763" max="11764" width="15.26953125" customWidth="1"/>
    <col min="11765" max="11765" width="15.26953125" bestFit="1" customWidth="1"/>
    <col min="11767" max="11767" width="12.36328125" customWidth="1"/>
    <col min="11768" max="11768" width="12.08984375" customWidth="1"/>
    <col min="11769" max="11769" width="13.08984375" customWidth="1"/>
    <col min="11770" max="11771" width="13.36328125" customWidth="1"/>
    <col min="11772" max="11772" width="15.26953125" bestFit="1" customWidth="1"/>
    <col min="12017" max="12017" width="11.36328125" customWidth="1"/>
    <col min="12018" max="12018" width="11.26953125" customWidth="1"/>
    <col min="12019" max="12020" width="15.26953125" customWidth="1"/>
    <col min="12021" max="12021" width="15.26953125" bestFit="1" customWidth="1"/>
    <col min="12023" max="12023" width="12.36328125" customWidth="1"/>
    <col min="12024" max="12024" width="12.08984375" customWidth="1"/>
    <col min="12025" max="12025" width="13.08984375" customWidth="1"/>
    <col min="12026" max="12027" width="13.36328125" customWidth="1"/>
    <col min="12028" max="12028" width="15.26953125" bestFit="1" customWidth="1"/>
    <col min="12273" max="12273" width="11.36328125" customWidth="1"/>
    <col min="12274" max="12274" width="11.26953125" customWidth="1"/>
    <col min="12275" max="12276" width="15.26953125" customWidth="1"/>
    <col min="12277" max="12277" width="15.26953125" bestFit="1" customWidth="1"/>
    <col min="12279" max="12279" width="12.36328125" customWidth="1"/>
    <col min="12280" max="12280" width="12.08984375" customWidth="1"/>
    <col min="12281" max="12281" width="13.08984375" customWidth="1"/>
    <col min="12282" max="12283" width="13.36328125" customWidth="1"/>
    <col min="12284" max="12284" width="15.26953125" bestFit="1" customWidth="1"/>
    <col min="12529" max="12529" width="11.36328125" customWidth="1"/>
    <col min="12530" max="12530" width="11.26953125" customWidth="1"/>
    <col min="12531" max="12532" width="15.26953125" customWidth="1"/>
    <col min="12533" max="12533" width="15.26953125" bestFit="1" customWidth="1"/>
    <col min="12535" max="12535" width="12.36328125" customWidth="1"/>
    <col min="12536" max="12536" width="12.08984375" customWidth="1"/>
    <col min="12537" max="12537" width="13.08984375" customWidth="1"/>
    <col min="12538" max="12539" width="13.36328125" customWidth="1"/>
    <col min="12540" max="12540" width="15.26953125" bestFit="1" customWidth="1"/>
    <col min="12785" max="12785" width="11.36328125" customWidth="1"/>
    <col min="12786" max="12786" width="11.26953125" customWidth="1"/>
    <col min="12787" max="12788" width="15.26953125" customWidth="1"/>
    <col min="12789" max="12789" width="15.26953125" bestFit="1" customWidth="1"/>
    <col min="12791" max="12791" width="12.36328125" customWidth="1"/>
    <col min="12792" max="12792" width="12.08984375" customWidth="1"/>
    <col min="12793" max="12793" width="13.08984375" customWidth="1"/>
    <col min="12794" max="12795" width="13.36328125" customWidth="1"/>
    <col min="12796" max="12796" width="15.26953125" bestFit="1" customWidth="1"/>
    <col min="13041" max="13041" width="11.36328125" customWidth="1"/>
    <col min="13042" max="13042" width="11.26953125" customWidth="1"/>
    <col min="13043" max="13044" width="15.26953125" customWidth="1"/>
    <col min="13045" max="13045" width="15.26953125" bestFit="1" customWidth="1"/>
    <col min="13047" max="13047" width="12.36328125" customWidth="1"/>
    <col min="13048" max="13048" width="12.08984375" customWidth="1"/>
    <col min="13049" max="13049" width="13.08984375" customWidth="1"/>
    <col min="13050" max="13051" width="13.36328125" customWidth="1"/>
    <col min="13052" max="13052" width="15.26953125" bestFit="1" customWidth="1"/>
    <col min="13297" max="13297" width="11.36328125" customWidth="1"/>
    <col min="13298" max="13298" width="11.26953125" customWidth="1"/>
    <col min="13299" max="13300" width="15.26953125" customWidth="1"/>
    <col min="13301" max="13301" width="15.26953125" bestFit="1" customWidth="1"/>
    <col min="13303" max="13303" width="12.36328125" customWidth="1"/>
    <col min="13304" max="13304" width="12.08984375" customWidth="1"/>
    <col min="13305" max="13305" width="13.08984375" customWidth="1"/>
    <col min="13306" max="13307" width="13.36328125" customWidth="1"/>
    <col min="13308" max="13308" width="15.26953125" bestFit="1" customWidth="1"/>
    <col min="13553" max="13553" width="11.36328125" customWidth="1"/>
    <col min="13554" max="13554" width="11.26953125" customWidth="1"/>
    <col min="13555" max="13556" width="15.26953125" customWidth="1"/>
    <col min="13557" max="13557" width="15.26953125" bestFit="1" customWidth="1"/>
    <col min="13559" max="13559" width="12.36328125" customWidth="1"/>
    <col min="13560" max="13560" width="12.08984375" customWidth="1"/>
    <col min="13561" max="13561" width="13.08984375" customWidth="1"/>
    <col min="13562" max="13563" width="13.36328125" customWidth="1"/>
    <col min="13564" max="13564" width="15.26953125" bestFit="1" customWidth="1"/>
    <col min="13809" max="13809" width="11.36328125" customWidth="1"/>
    <col min="13810" max="13810" width="11.26953125" customWidth="1"/>
    <col min="13811" max="13812" width="15.26953125" customWidth="1"/>
    <col min="13813" max="13813" width="15.26953125" bestFit="1" customWidth="1"/>
    <col min="13815" max="13815" width="12.36328125" customWidth="1"/>
    <col min="13816" max="13816" width="12.08984375" customWidth="1"/>
    <col min="13817" max="13817" width="13.08984375" customWidth="1"/>
    <col min="13818" max="13819" width="13.36328125" customWidth="1"/>
    <col min="13820" max="13820" width="15.26953125" bestFit="1" customWidth="1"/>
    <col min="14065" max="14065" width="11.36328125" customWidth="1"/>
    <col min="14066" max="14066" width="11.26953125" customWidth="1"/>
    <col min="14067" max="14068" width="15.26953125" customWidth="1"/>
    <col min="14069" max="14069" width="15.26953125" bestFit="1" customWidth="1"/>
    <col min="14071" max="14071" width="12.36328125" customWidth="1"/>
    <col min="14072" max="14072" width="12.08984375" customWidth="1"/>
    <col min="14073" max="14073" width="13.08984375" customWidth="1"/>
    <col min="14074" max="14075" width="13.36328125" customWidth="1"/>
    <col min="14076" max="14076" width="15.26953125" bestFit="1" customWidth="1"/>
    <col min="14321" max="14321" width="11.36328125" customWidth="1"/>
    <col min="14322" max="14322" width="11.26953125" customWidth="1"/>
    <col min="14323" max="14324" width="15.26953125" customWidth="1"/>
    <col min="14325" max="14325" width="15.26953125" bestFit="1" customWidth="1"/>
    <col min="14327" max="14327" width="12.36328125" customWidth="1"/>
    <col min="14328" max="14328" width="12.08984375" customWidth="1"/>
    <col min="14329" max="14329" width="13.08984375" customWidth="1"/>
    <col min="14330" max="14331" width="13.36328125" customWidth="1"/>
    <col min="14332" max="14332" width="15.26953125" bestFit="1" customWidth="1"/>
    <col min="14577" max="14577" width="11.36328125" customWidth="1"/>
    <col min="14578" max="14578" width="11.26953125" customWidth="1"/>
    <col min="14579" max="14580" width="15.26953125" customWidth="1"/>
    <col min="14581" max="14581" width="15.26953125" bestFit="1" customWidth="1"/>
    <col min="14583" max="14583" width="12.36328125" customWidth="1"/>
    <col min="14584" max="14584" width="12.08984375" customWidth="1"/>
    <col min="14585" max="14585" width="13.08984375" customWidth="1"/>
    <col min="14586" max="14587" width="13.36328125" customWidth="1"/>
    <col min="14588" max="14588" width="15.26953125" bestFit="1" customWidth="1"/>
    <col min="14833" max="14833" width="11.36328125" customWidth="1"/>
    <col min="14834" max="14834" width="11.26953125" customWidth="1"/>
    <col min="14835" max="14836" width="15.26953125" customWidth="1"/>
    <col min="14837" max="14837" width="15.26953125" bestFit="1" customWidth="1"/>
    <col min="14839" max="14839" width="12.36328125" customWidth="1"/>
    <col min="14840" max="14840" width="12.08984375" customWidth="1"/>
    <col min="14841" max="14841" width="13.08984375" customWidth="1"/>
    <col min="14842" max="14843" width="13.36328125" customWidth="1"/>
    <col min="14844" max="14844" width="15.26953125" bestFit="1" customWidth="1"/>
    <col min="15089" max="15089" width="11.36328125" customWidth="1"/>
    <col min="15090" max="15090" width="11.26953125" customWidth="1"/>
    <col min="15091" max="15092" width="15.26953125" customWidth="1"/>
    <col min="15093" max="15093" width="15.26953125" bestFit="1" customWidth="1"/>
    <col min="15095" max="15095" width="12.36328125" customWidth="1"/>
    <col min="15096" max="15096" width="12.08984375" customWidth="1"/>
    <col min="15097" max="15097" width="13.08984375" customWidth="1"/>
    <col min="15098" max="15099" width="13.36328125" customWidth="1"/>
    <col min="15100" max="15100" width="15.26953125" bestFit="1" customWidth="1"/>
    <col min="15345" max="15345" width="11.36328125" customWidth="1"/>
    <col min="15346" max="15346" width="11.26953125" customWidth="1"/>
    <col min="15347" max="15348" width="15.26953125" customWidth="1"/>
    <col min="15349" max="15349" width="15.26953125" bestFit="1" customWidth="1"/>
    <col min="15351" max="15351" width="12.36328125" customWidth="1"/>
    <col min="15352" max="15352" width="12.08984375" customWidth="1"/>
    <col min="15353" max="15353" width="13.08984375" customWidth="1"/>
    <col min="15354" max="15355" width="13.36328125" customWidth="1"/>
    <col min="15356" max="15356" width="15.26953125" bestFit="1" customWidth="1"/>
    <col min="15601" max="15601" width="11.36328125" customWidth="1"/>
    <col min="15602" max="15602" width="11.26953125" customWidth="1"/>
    <col min="15603" max="15604" width="15.26953125" customWidth="1"/>
    <col min="15605" max="15605" width="15.26953125" bestFit="1" customWidth="1"/>
    <col min="15607" max="15607" width="12.36328125" customWidth="1"/>
    <col min="15608" max="15608" width="12.08984375" customWidth="1"/>
    <col min="15609" max="15609" width="13.08984375" customWidth="1"/>
    <col min="15610" max="15611" width="13.36328125" customWidth="1"/>
    <col min="15612" max="15612" width="15.26953125" bestFit="1" customWidth="1"/>
    <col min="15857" max="15857" width="11.36328125" customWidth="1"/>
    <col min="15858" max="15858" width="11.26953125" customWidth="1"/>
    <col min="15859" max="15860" width="15.26953125" customWidth="1"/>
    <col min="15861" max="15861" width="15.26953125" bestFit="1" customWidth="1"/>
    <col min="15863" max="15863" width="12.36328125" customWidth="1"/>
    <col min="15864" max="15864" width="12.08984375" customWidth="1"/>
    <col min="15865" max="15865" width="13.08984375" customWidth="1"/>
    <col min="15866" max="15867" width="13.36328125" customWidth="1"/>
    <col min="15868" max="15868" width="15.26953125" bestFit="1" customWidth="1"/>
    <col min="16113" max="16113" width="11.36328125" customWidth="1"/>
    <col min="16114" max="16114" width="11.26953125" customWidth="1"/>
    <col min="16115" max="16116" width="15.26953125" customWidth="1"/>
    <col min="16117" max="16117" width="15.26953125" bestFit="1" customWidth="1"/>
    <col min="16119" max="16119" width="12.36328125" customWidth="1"/>
    <col min="16120" max="16120" width="12.08984375" customWidth="1"/>
    <col min="16121" max="16121" width="13.08984375" customWidth="1"/>
    <col min="16122" max="16123" width="13.36328125" customWidth="1"/>
    <col min="16124" max="16124" width="15.26953125" bestFit="1" customWidth="1"/>
  </cols>
  <sheetData>
    <row r="1" spans="1:13" s="58" customFormat="1" ht="15.5">
      <c r="A1" s="1"/>
      <c r="B1" s="118" t="s">
        <v>315</v>
      </c>
      <c r="C1" s="1"/>
      <c r="D1" s="1"/>
      <c r="E1" s="1"/>
      <c r="H1" s="103"/>
    </row>
    <row r="2" spans="1:13" s="58" customFormat="1">
      <c r="A2" s="1"/>
      <c r="B2" s="132" t="s">
        <v>170</v>
      </c>
      <c r="C2" s="1"/>
      <c r="D2" s="1"/>
      <c r="E2" s="1"/>
      <c r="H2" s="103"/>
    </row>
    <row r="3" spans="1:13" s="58" customFormat="1">
      <c r="A3" s="1"/>
      <c r="B3" s="104" t="s">
        <v>151</v>
      </c>
      <c r="C3" s="112">
        <v>0.35</v>
      </c>
      <c r="D3" s="113">
        <f>234214274.45/100*35-0.01</f>
        <v>81974996.047499999</v>
      </c>
      <c r="E3" s="105" t="s">
        <v>154</v>
      </c>
      <c r="F3" s="106">
        <f>D3/2+0.01</f>
        <v>40987498.033749998</v>
      </c>
      <c r="G3" s="105" t="s">
        <v>155</v>
      </c>
      <c r="H3" s="115">
        <f>D3/2</f>
        <v>40987498.02375</v>
      </c>
    </row>
    <row r="4" spans="1:13" s="58" customFormat="1">
      <c r="A4" s="1"/>
      <c r="B4" s="104" t="s">
        <v>152</v>
      </c>
      <c r="C4" s="112">
        <v>0.35</v>
      </c>
      <c r="D4" s="113">
        <f>234214274.45/100*35</f>
        <v>81974996.057500005</v>
      </c>
      <c r="E4" s="107" t="s">
        <v>156</v>
      </c>
      <c r="F4" s="108">
        <f>D4/2</f>
        <v>40987498.028750002</v>
      </c>
      <c r="G4" s="107" t="s">
        <v>157</v>
      </c>
      <c r="H4" s="116">
        <f>D4/2</f>
        <v>40987498.028750002</v>
      </c>
    </row>
    <row r="5" spans="1:13" s="58" customFormat="1">
      <c r="A5" s="1"/>
      <c r="B5" s="104" t="s">
        <v>153</v>
      </c>
      <c r="C5" s="112">
        <v>0.3</v>
      </c>
      <c r="D5" s="113">
        <f>234214274.45/100*30</f>
        <v>70264282.335000008</v>
      </c>
      <c r="E5" s="109"/>
      <c r="F5" s="114"/>
      <c r="G5" s="109"/>
      <c r="H5" s="117"/>
    </row>
    <row r="6" spans="1:13" s="58" customFormat="1">
      <c r="A6" s="1"/>
      <c r="B6" s="119" t="s">
        <v>163</v>
      </c>
      <c r="C6" s="120">
        <v>7.4999999999999997E-2</v>
      </c>
      <c r="D6" s="121">
        <f>$D$5/4</f>
        <v>17566070.583750002</v>
      </c>
      <c r="E6" s="109"/>
      <c r="F6" s="114"/>
      <c r="G6" s="109"/>
      <c r="H6" s="114"/>
    </row>
    <row r="7" spans="1:13" s="58" customFormat="1">
      <c r="A7" s="1"/>
      <c r="B7" s="119" t="s">
        <v>160</v>
      </c>
      <c r="C7" s="120">
        <v>7.4999999999999997E-2</v>
      </c>
      <c r="D7" s="121">
        <f>$D$5/4</f>
        <v>17566070.583750002</v>
      </c>
      <c r="E7" s="109"/>
      <c r="F7" s="114"/>
      <c r="G7" s="109"/>
      <c r="H7" s="117"/>
      <c r="I7" s="109"/>
      <c r="J7" s="110"/>
    </row>
    <row r="8" spans="1:13" s="58" customFormat="1">
      <c r="A8" s="1"/>
      <c r="B8" s="119" t="s">
        <v>161</v>
      </c>
      <c r="C8" s="120">
        <v>7.4999999999999997E-2</v>
      </c>
      <c r="D8" s="121">
        <f t="shared" ref="D8" si="0">$D$5/4</f>
        <v>17566070.583750002</v>
      </c>
      <c r="E8" s="105" t="s">
        <v>158</v>
      </c>
      <c r="F8" s="106">
        <f>ROUND(D8/100*50,2)</f>
        <v>8783035.2899999991</v>
      </c>
      <c r="G8" s="105" t="s">
        <v>159</v>
      </c>
      <c r="H8" s="106">
        <f>ROUND(D8/100*50,2)</f>
        <v>8783035.2899999991</v>
      </c>
      <c r="I8" s="109"/>
      <c r="J8" s="114"/>
      <c r="K8" s="102"/>
    </row>
    <row r="9" spans="1:13" s="58" customFormat="1">
      <c r="A9" s="1"/>
      <c r="B9" s="119" t="s">
        <v>162</v>
      </c>
      <c r="C9" s="120">
        <v>7.4999999999999997E-2</v>
      </c>
      <c r="D9" s="121">
        <f>$D$5/4</f>
        <v>17566070.583750002</v>
      </c>
      <c r="E9" s="109"/>
      <c r="F9" s="114"/>
      <c r="G9" s="109"/>
      <c r="H9" s="117"/>
    </row>
    <row r="10" spans="1:13" s="110" customFormat="1" ht="21">
      <c r="A10" s="125" t="s">
        <v>166</v>
      </c>
      <c r="B10" s="111"/>
      <c r="C10" s="109"/>
      <c r="D10" s="109"/>
      <c r="E10" s="1"/>
      <c r="F10" s="58"/>
      <c r="G10" s="58"/>
      <c r="H10" s="103"/>
    </row>
    <row r="11" spans="1:13" ht="14.5" customHeight="1">
      <c r="A11" s="241" t="s">
        <v>0</v>
      </c>
      <c r="B11" s="238" t="s">
        <v>316</v>
      </c>
      <c r="C11" s="244" t="s">
        <v>315</v>
      </c>
      <c r="D11" s="245"/>
      <c r="E11" s="245"/>
      <c r="F11" s="245"/>
      <c r="G11" s="245"/>
      <c r="H11" s="245"/>
      <c r="I11" s="245"/>
      <c r="J11" s="246"/>
      <c r="K11" s="235" t="s">
        <v>150</v>
      </c>
    </row>
    <row r="12" spans="1:13" s="3" customFormat="1" ht="14.5" customHeight="1">
      <c r="A12" s="242"/>
      <c r="B12" s="239"/>
      <c r="C12" s="247" t="s">
        <v>317</v>
      </c>
      <c r="D12" s="248"/>
      <c r="E12" s="248"/>
      <c r="F12" s="248"/>
      <c r="G12" s="248"/>
      <c r="H12" s="248"/>
      <c r="I12" s="248"/>
      <c r="J12" s="249"/>
      <c r="K12" s="236"/>
    </row>
    <row r="13" spans="1:13" s="3" customFormat="1" ht="53" customHeight="1">
      <c r="A13" s="242"/>
      <c r="B13" s="239"/>
      <c r="C13" s="250" t="s">
        <v>320</v>
      </c>
      <c r="D13" s="251"/>
      <c r="E13" s="251"/>
      <c r="F13" s="252"/>
      <c r="G13" s="250" t="s">
        <v>318</v>
      </c>
      <c r="H13" s="251"/>
      <c r="I13" s="251"/>
      <c r="J13" s="252"/>
      <c r="K13" s="236"/>
    </row>
    <row r="14" spans="1:13" s="5" customFormat="1" ht="30.5" customHeight="1">
      <c r="A14" s="243"/>
      <c r="B14" s="240"/>
      <c r="C14" s="63" t="s">
        <v>130</v>
      </c>
      <c r="D14" s="63" t="s">
        <v>149</v>
      </c>
      <c r="E14" s="101" t="s">
        <v>148</v>
      </c>
      <c r="F14" s="63" t="s">
        <v>140</v>
      </c>
      <c r="G14" s="63" t="s">
        <v>130</v>
      </c>
      <c r="H14" s="63" t="s">
        <v>149</v>
      </c>
      <c r="I14" s="63" t="s">
        <v>148</v>
      </c>
      <c r="J14" s="63" t="s">
        <v>140</v>
      </c>
      <c r="K14" s="237"/>
    </row>
    <row r="15" spans="1:13" ht="15.5">
      <c r="A15" s="6" t="s">
        <v>4</v>
      </c>
      <c r="B15" s="97">
        <v>534396</v>
      </c>
      <c r="C15" s="143">
        <v>3.5</v>
      </c>
      <c r="D15" s="6">
        <f>40987498.03/4134905*B15</f>
        <v>5297232.9466432426</v>
      </c>
      <c r="E15" s="6">
        <f t="shared" ref="E15:E21" si="1">C15*D15</f>
        <v>18540315.31325135</v>
      </c>
      <c r="F15" s="6">
        <f>E15/$E$22*$D$22</f>
        <v>5602431.2644538507</v>
      </c>
      <c r="G15" s="143">
        <v>4</v>
      </c>
      <c r="H15" s="6">
        <f>40987498.02/$B$22*B15</f>
        <v>5297232.9453508416</v>
      </c>
      <c r="I15" s="6">
        <f t="shared" ref="I15:I21" si="2">G15*H15</f>
        <v>21188931.781403366</v>
      </c>
      <c r="J15" s="6">
        <f>I15/$I$22*$H$22</f>
        <v>5297232.9453508416</v>
      </c>
      <c r="K15" s="6">
        <f>ROUND(F15+J15,2)</f>
        <v>10899664.210000001</v>
      </c>
      <c r="M15" s="134"/>
    </row>
    <row r="16" spans="1:13" ht="15.5">
      <c r="A16" s="6" t="s">
        <v>5</v>
      </c>
      <c r="B16" s="97">
        <v>326293</v>
      </c>
      <c r="C16" s="143">
        <v>2.5</v>
      </c>
      <c r="D16" s="6">
        <f t="shared" ref="D16:D21" si="3">40987498.03/4134905*B16</f>
        <v>3234399.2654493367</v>
      </c>
      <c r="E16" s="6">
        <f t="shared" si="1"/>
        <v>8085998.1636233423</v>
      </c>
      <c r="F16" s="6">
        <f t="shared" ref="F16:F21" si="4">E16/$E$22*$D$22</f>
        <v>2443391.5039094076</v>
      </c>
      <c r="G16" s="144">
        <v>4</v>
      </c>
      <c r="H16" s="6">
        <f t="shared" ref="H16:H21" si="5">40987498.02/$B$22*B16</f>
        <v>3234399.2646602187</v>
      </c>
      <c r="I16" s="6">
        <f t="shared" si="2"/>
        <v>12937597.058640875</v>
      </c>
      <c r="J16" s="6">
        <f t="shared" ref="J16:J21" si="6">I16/$I$22*$H$22</f>
        <v>3234399.2646602183</v>
      </c>
      <c r="K16" s="6">
        <f t="shared" ref="K16:K21" si="7">ROUND(F16+J16,2)</f>
        <v>5677790.7699999996</v>
      </c>
      <c r="M16" s="134"/>
    </row>
    <row r="17" spans="1:13" ht="15.5">
      <c r="A17" s="6" t="s">
        <v>6</v>
      </c>
      <c r="B17" s="97">
        <v>503202</v>
      </c>
      <c r="C17" s="143">
        <v>3.5</v>
      </c>
      <c r="D17" s="6">
        <f t="shared" si="3"/>
        <v>4988020.5188975465</v>
      </c>
      <c r="E17" s="6">
        <f t="shared" si="1"/>
        <v>17458071.816141412</v>
      </c>
      <c r="F17" s="6">
        <f t="shared" si="4"/>
        <v>5275403.665326287</v>
      </c>
      <c r="G17" s="144">
        <v>4</v>
      </c>
      <c r="H17" s="6">
        <f t="shared" si="5"/>
        <v>4988020.5176805854</v>
      </c>
      <c r="I17" s="6">
        <f t="shared" si="2"/>
        <v>19952082.070722342</v>
      </c>
      <c r="J17" s="6">
        <f t="shared" si="6"/>
        <v>4988020.5176805854</v>
      </c>
      <c r="K17" s="6">
        <f>ROUND(F17+J17,2)+0.01</f>
        <v>10263424.189999999</v>
      </c>
      <c r="M17" s="134"/>
    </row>
    <row r="18" spans="1:13" ht="15.5">
      <c r="A18" s="6" t="s">
        <v>7</v>
      </c>
      <c r="B18" s="97">
        <v>850320</v>
      </c>
      <c r="C18" s="143">
        <v>2.5</v>
      </c>
      <c r="D18" s="6">
        <f t="shared" si="3"/>
        <v>8428848.8671129327</v>
      </c>
      <c r="E18" s="6">
        <f t="shared" si="1"/>
        <v>21072122.167782333</v>
      </c>
      <c r="F18" s="6">
        <f t="shared" si="4"/>
        <v>6367481.5690322733</v>
      </c>
      <c r="G18" s="143">
        <v>4</v>
      </c>
      <c r="H18" s="6">
        <f t="shared" si="5"/>
        <v>8428848.8650564905</v>
      </c>
      <c r="I18" s="6">
        <f t="shared" si="2"/>
        <v>33715395.460225962</v>
      </c>
      <c r="J18" s="6">
        <f t="shared" si="6"/>
        <v>8428848.8650564905</v>
      </c>
      <c r="K18" s="6">
        <f t="shared" si="7"/>
        <v>14796330.43</v>
      </c>
      <c r="M18" s="134"/>
    </row>
    <row r="19" spans="1:13" ht="15.5">
      <c r="A19" s="6" t="s">
        <v>8</v>
      </c>
      <c r="B19" s="97">
        <v>378565</v>
      </c>
      <c r="C19" s="143">
        <v>3.5</v>
      </c>
      <c r="D19" s="6">
        <f t="shared" si="3"/>
        <v>3752548.653893366</v>
      </c>
      <c r="E19" s="6">
        <f t="shared" si="1"/>
        <v>13133920.288626781</v>
      </c>
      <c r="F19" s="6">
        <f t="shared" si="4"/>
        <v>3968750.4989333227</v>
      </c>
      <c r="G19" s="143">
        <v>4</v>
      </c>
      <c r="H19" s="6">
        <f t="shared" si="5"/>
        <v>3752548.6529778317</v>
      </c>
      <c r="I19" s="6">
        <f t="shared" si="2"/>
        <v>15010194.611911327</v>
      </c>
      <c r="J19" s="6">
        <f t="shared" si="6"/>
        <v>3752548.6529778321</v>
      </c>
      <c r="K19" s="6">
        <f t="shared" si="7"/>
        <v>7721299.1500000004</v>
      </c>
      <c r="M19" s="134"/>
    </row>
    <row r="20" spans="1:13" ht="15.5">
      <c r="A20" s="6" t="s">
        <v>9</v>
      </c>
      <c r="B20" s="97">
        <v>382838</v>
      </c>
      <c r="C20" s="144">
        <v>3</v>
      </c>
      <c r="D20" s="6">
        <f t="shared" si="3"/>
        <v>3794905.0270342701</v>
      </c>
      <c r="E20" s="6">
        <f t="shared" si="1"/>
        <v>11384715.081102811</v>
      </c>
      <c r="F20" s="6">
        <f t="shared" si="4"/>
        <v>3440183.3318165075</v>
      </c>
      <c r="G20" s="143">
        <v>4</v>
      </c>
      <c r="H20" s="6">
        <f t="shared" si="5"/>
        <v>3794905.0261084018</v>
      </c>
      <c r="I20" s="6">
        <f t="shared" si="2"/>
        <v>15179620.104433607</v>
      </c>
      <c r="J20" s="6">
        <f t="shared" si="6"/>
        <v>3794905.0261084018</v>
      </c>
      <c r="K20" s="6">
        <f t="shared" si="7"/>
        <v>7235088.3600000003</v>
      </c>
      <c r="M20" s="134"/>
    </row>
    <row r="21" spans="1:13" ht="15.5">
      <c r="A21" s="6" t="s">
        <v>10</v>
      </c>
      <c r="B21" s="97">
        <v>1159291</v>
      </c>
      <c r="C21" s="143">
        <v>4</v>
      </c>
      <c r="D21" s="6">
        <f t="shared" si="3"/>
        <v>11491542.750969304</v>
      </c>
      <c r="E21" s="6">
        <f t="shared" si="1"/>
        <v>45966171.003877215</v>
      </c>
      <c r="F21" s="6">
        <f t="shared" si="4"/>
        <v>13889856.196528353</v>
      </c>
      <c r="G21" s="143">
        <v>4</v>
      </c>
      <c r="H21" s="6">
        <f t="shared" si="5"/>
        <v>11491542.748165635</v>
      </c>
      <c r="I21" s="6">
        <f t="shared" si="2"/>
        <v>45966170.992662542</v>
      </c>
      <c r="J21" s="6">
        <f t="shared" si="6"/>
        <v>11491542.748165635</v>
      </c>
      <c r="K21" s="6">
        <f t="shared" si="7"/>
        <v>25381398.940000001</v>
      </c>
      <c r="M21" s="134"/>
    </row>
    <row r="22" spans="1:13">
      <c r="A22" s="7" t="s">
        <v>11</v>
      </c>
      <c r="B22" s="98">
        <f>SUM(B15:B21)</f>
        <v>4134905</v>
      </c>
      <c r="C22" s="7"/>
      <c r="D22" s="7">
        <f>SUM(D15:D21)</f>
        <v>40987498.030000001</v>
      </c>
      <c r="E22" s="7">
        <f>SUM(E15:E21)</f>
        <v>135641313.83440524</v>
      </c>
      <c r="F22" s="7">
        <f t="shared" ref="F22:K22" si="8">SUM(F15:F21)</f>
        <v>40987498.030000001</v>
      </c>
      <c r="G22" s="7"/>
      <c r="H22" s="7">
        <f>SUM(H15:H21)</f>
        <v>40987498.020000003</v>
      </c>
      <c r="I22" s="7">
        <f>SUM(I15:I21)</f>
        <v>163949992.08000001</v>
      </c>
      <c r="J22" s="7">
        <f t="shared" si="8"/>
        <v>40987498.020000003</v>
      </c>
      <c r="K22" s="7">
        <f t="shared" si="8"/>
        <v>81974996.049999997</v>
      </c>
      <c r="M22" s="134"/>
    </row>
    <row r="23" spans="1:13">
      <c r="A23" s="2"/>
      <c r="B23" s="99"/>
      <c r="C23" s="2"/>
      <c r="D23" s="2"/>
      <c r="E23" s="2"/>
      <c r="F23" s="2"/>
      <c r="G23" s="2"/>
      <c r="H23" s="2"/>
      <c r="I23" s="2"/>
      <c r="J23" s="2"/>
      <c r="K23" s="2"/>
    </row>
  </sheetData>
  <mergeCells count="7">
    <mergeCell ref="K11:K14"/>
    <mergeCell ref="B11:B14"/>
    <mergeCell ref="A11:A14"/>
    <mergeCell ref="C11:J11"/>
    <mergeCell ref="C12:J12"/>
    <mergeCell ref="C13:F13"/>
    <mergeCell ref="G13:J13"/>
  </mergeCells>
  <phoneticPr fontId="10" type="noConversion"/>
  <printOptions horizontalCentered="1"/>
  <pageMargins left="0.19685039370078741" right="0.19685039370078741" top="0.74803149606299213" bottom="0.74803149606299213" header="0.31496062992125984" footer="0.31496062992125984"/>
  <pageSetup scale="85" orientation="landscape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66D1-59AE-4C99-A1A6-10628CEEF583}">
  <sheetPr>
    <tabColor rgb="FF00B050"/>
  </sheetPr>
  <dimension ref="A1:K23"/>
  <sheetViews>
    <sheetView topLeftCell="A5" zoomScale="90" zoomScaleNormal="90" workbookViewId="0">
      <selection activeCell="G15" sqref="G15:G21"/>
    </sheetView>
  </sheetViews>
  <sheetFormatPr defaultRowHeight="14.5"/>
  <cols>
    <col min="1" max="1" width="14.81640625" style="58" customWidth="1"/>
    <col min="2" max="2" width="14.81640625" style="100" customWidth="1"/>
    <col min="3" max="3" width="7.6328125" style="58" customWidth="1"/>
    <col min="4" max="4" width="13.81640625" style="58" bestFit="1" customWidth="1"/>
    <col min="5" max="5" width="14.81640625" style="58" bestFit="1" customWidth="1"/>
    <col min="6" max="6" width="14.08984375" style="58" customWidth="1"/>
    <col min="7" max="7" width="12.54296875" style="58" customWidth="1"/>
    <col min="8" max="8" width="13.81640625" style="58" bestFit="1" customWidth="1"/>
    <col min="9" max="9" width="14.81640625" style="58" bestFit="1" customWidth="1"/>
    <col min="10" max="10" width="14.81640625" style="58" customWidth="1"/>
    <col min="11" max="11" width="13.6328125" style="58" bestFit="1" customWidth="1"/>
    <col min="12" max="12" width="8.7265625" style="58" customWidth="1"/>
    <col min="13" max="238" width="8.7265625" style="58"/>
    <col min="239" max="239" width="11.36328125" style="58" customWidth="1"/>
    <col min="240" max="240" width="11.26953125" style="58" customWidth="1"/>
    <col min="241" max="242" width="15.26953125" style="58" customWidth="1"/>
    <col min="243" max="243" width="15.26953125" style="58" bestFit="1" customWidth="1"/>
    <col min="244" max="244" width="8.7265625" style="58"/>
    <col min="245" max="245" width="12.36328125" style="58" customWidth="1"/>
    <col min="246" max="246" width="12.08984375" style="58" customWidth="1"/>
    <col min="247" max="247" width="13.08984375" style="58" customWidth="1"/>
    <col min="248" max="249" width="13.36328125" style="58" customWidth="1"/>
    <col min="250" max="250" width="15.26953125" style="58" bestFit="1" customWidth="1"/>
    <col min="251" max="494" width="8.7265625" style="58"/>
    <col min="495" max="495" width="11.36328125" style="58" customWidth="1"/>
    <col min="496" max="496" width="11.26953125" style="58" customWidth="1"/>
    <col min="497" max="498" width="15.26953125" style="58" customWidth="1"/>
    <col min="499" max="499" width="15.26953125" style="58" bestFit="1" customWidth="1"/>
    <col min="500" max="500" width="8.7265625" style="58"/>
    <col min="501" max="501" width="12.36328125" style="58" customWidth="1"/>
    <col min="502" max="502" width="12.08984375" style="58" customWidth="1"/>
    <col min="503" max="503" width="13.08984375" style="58" customWidth="1"/>
    <col min="504" max="505" width="13.36328125" style="58" customWidth="1"/>
    <col min="506" max="506" width="15.26953125" style="58" bestFit="1" customWidth="1"/>
    <col min="507" max="750" width="8.7265625" style="58"/>
    <col min="751" max="751" width="11.36328125" style="58" customWidth="1"/>
    <col min="752" max="752" width="11.26953125" style="58" customWidth="1"/>
    <col min="753" max="754" width="15.26953125" style="58" customWidth="1"/>
    <col min="755" max="755" width="15.26953125" style="58" bestFit="1" customWidth="1"/>
    <col min="756" max="756" width="8.7265625" style="58"/>
    <col min="757" max="757" width="12.36328125" style="58" customWidth="1"/>
    <col min="758" max="758" width="12.08984375" style="58" customWidth="1"/>
    <col min="759" max="759" width="13.08984375" style="58" customWidth="1"/>
    <col min="760" max="761" width="13.36328125" style="58" customWidth="1"/>
    <col min="762" max="762" width="15.26953125" style="58" bestFit="1" customWidth="1"/>
    <col min="763" max="1006" width="8.7265625" style="58"/>
    <col min="1007" max="1007" width="11.36328125" style="58" customWidth="1"/>
    <col min="1008" max="1008" width="11.26953125" style="58" customWidth="1"/>
    <col min="1009" max="1010" width="15.26953125" style="58" customWidth="1"/>
    <col min="1011" max="1011" width="15.26953125" style="58" bestFit="1" customWidth="1"/>
    <col min="1012" max="1012" width="8.7265625" style="58"/>
    <col min="1013" max="1013" width="12.36328125" style="58" customWidth="1"/>
    <col min="1014" max="1014" width="12.08984375" style="58" customWidth="1"/>
    <col min="1015" max="1015" width="13.08984375" style="58" customWidth="1"/>
    <col min="1016" max="1017" width="13.36328125" style="58" customWidth="1"/>
    <col min="1018" max="1018" width="15.26953125" style="58" bestFit="1" customWidth="1"/>
    <col min="1019" max="1262" width="8.7265625" style="58"/>
    <col min="1263" max="1263" width="11.36328125" style="58" customWidth="1"/>
    <col min="1264" max="1264" width="11.26953125" style="58" customWidth="1"/>
    <col min="1265" max="1266" width="15.26953125" style="58" customWidth="1"/>
    <col min="1267" max="1267" width="15.26953125" style="58" bestFit="1" customWidth="1"/>
    <col min="1268" max="1268" width="8.7265625" style="58"/>
    <col min="1269" max="1269" width="12.36328125" style="58" customWidth="1"/>
    <col min="1270" max="1270" width="12.08984375" style="58" customWidth="1"/>
    <col min="1271" max="1271" width="13.08984375" style="58" customWidth="1"/>
    <col min="1272" max="1273" width="13.36328125" style="58" customWidth="1"/>
    <col min="1274" max="1274" width="15.26953125" style="58" bestFit="1" customWidth="1"/>
    <col min="1275" max="1518" width="8.7265625" style="58"/>
    <col min="1519" max="1519" width="11.36328125" style="58" customWidth="1"/>
    <col min="1520" max="1520" width="11.26953125" style="58" customWidth="1"/>
    <col min="1521" max="1522" width="15.26953125" style="58" customWidth="1"/>
    <col min="1523" max="1523" width="15.26953125" style="58" bestFit="1" customWidth="1"/>
    <col min="1524" max="1524" width="8.7265625" style="58"/>
    <col min="1525" max="1525" width="12.36328125" style="58" customWidth="1"/>
    <col min="1526" max="1526" width="12.08984375" style="58" customWidth="1"/>
    <col min="1527" max="1527" width="13.08984375" style="58" customWidth="1"/>
    <col min="1528" max="1529" width="13.36328125" style="58" customWidth="1"/>
    <col min="1530" max="1530" width="15.26953125" style="58" bestFit="1" customWidth="1"/>
    <col min="1531" max="1774" width="8.7265625" style="58"/>
    <col min="1775" max="1775" width="11.36328125" style="58" customWidth="1"/>
    <col min="1776" max="1776" width="11.26953125" style="58" customWidth="1"/>
    <col min="1777" max="1778" width="15.26953125" style="58" customWidth="1"/>
    <col min="1779" max="1779" width="15.26953125" style="58" bestFit="1" customWidth="1"/>
    <col min="1780" max="1780" width="8.7265625" style="58"/>
    <col min="1781" max="1781" width="12.36328125" style="58" customWidth="1"/>
    <col min="1782" max="1782" width="12.08984375" style="58" customWidth="1"/>
    <col min="1783" max="1783" width="13.08984375" style="58" customWidth="1"/>
    <col min="1784" max="1785" width="13.36328125" style="58" customWidth="1"/>
    <col min="1786" max="1786" width="15.26953125" style="58" bestFit="1" customWidth="1"/>
    <col min="1787" max="2030" width="8.7265625" style="58"/>
    <col min="2031" max="2031" width="11.36328125" style="58" customWidth="1"/>
    <col min="2032" max="2032" width="11.26953125" style="58" customWidth="1"/>
    <col min="2033" max="2034" width="15.26953125" style="58" customWidth="1"/>
    <col min="2035" max="2035" width="15.26953125" style="58" bestFit="1" customWidth="1"/>
    <col min="2036" max="2036" width="8.7265625" style="58"/>
    <col min="2037" max="2037" width="12.36328125" style="58" customWidth="1"/>
    <col min="2038" max="2038" width="12.08984375" style="58" customWidth="1"/>
    <col min="2039" max="2039" width="13.08984375" style="58" customWidth="1"/>
    <col min="2040" max="2041" width="13.36328125" style="58" customWidth="1"/>
    <col min="2042" max="2042" width="15.26953125" style="58" bestFit="1" customWidth="1"/>
    <col min="2043" max="2286" width="8.7265625" style="58"/>
    <col min="2287" max="2287" width="11.36328125" style="58" customWidth="1"/>
    <col min="2288" max="2288" width="11.26953125" style="58" customWidth="1"/>
    <col min="2289" max="2290" width="15.26953125" style="58" customWidth="1"/>
    <col min="2291" max="2291" width="15.26953125" style="58" bestFit="1" customWidth="1"/>
    <col min="2292" max="2292" width="8.7265625" style="58"/>
    <col min="2293" max="2293" width="12.36328125" style="58" customWidth="1"/>
    <col min="2294" max="2294" width="12.08984375" style="58" customWidth="1"/>
    <col min="2295" max="2295" width="13.08984375" style="58" customWidth="1"/>
    <col min="2296" max="2297" width="13.36328125" style="58" customWidth="1"/>
    <col min="2298" max="2298" width="15.26953125" style="58" bestFit="1" customWidth="1"/>
    <col min="2299" max="2542" width="8.7265625" style="58"/>
    <col min="2543" max="2543" width="11.36328125" style="58" customWidth="1"/>
    <col min="2544" max="2544" width="11.26953125" style="58" customWidth="1"/>
    <col min="2545" max="2546" width="15.26953125" style="58" customWidth="1"/>
    <col min="2547" max="2547" width="15.26953125" style="58" bestFit="1" customWidth="1"/>
    <col min="2548" max="2548" width="8.7265625" style="58"/>
    <col min="2549" max="2549" width="12.36328125" style="58" customWidth="1"/>
    <col min="2550" max="2550" width="12.08984375" style="58" customWidth="1"/>
    <col min="2551" max="2551" width="13.08984375" style="58" customWidth="1"/>
    <col min="2552" max="2553" width="13.36328125" style="58" customWidth="1"/>
    <col min="2554" max="2554" width="15.26953125" style="58" bestFit="1" customWidth="1"/>
    <col min="2555" max="2798" width="8.7265625" style="58"/>
    <col min="2799" max="2799" width="11.36328125" style="58" customWidth="1"/>
    <col min="2800" max="2800" width="11.26953125" style="58" customWidth="1"/>
    <col min="2801" max="2802" width="15.26953125" style="58" customWidth="1"/>
    <col min="2803" max="2803" width="15.26953125" style="58" bestFit="1" customWidth="1"/>
    <col min="2804" max="2804" width="8.7265625" style="58"/>
    <col min="2805" max="2805" width="12.36328125" style="58" customWidth="1"/>
    <col min="2806" max="2806" width="12.08984375" style="58" customWidth="1"/>
    <col min="2807" max="2807" width="13.08984375" style="58" customWidth="1"/>
    <col min="2808" max="2809" width="13.36328125" style="58" customWidth="1"/>
    <col min="2810" max="2810" width="15.26953125" style="58" bestFit="1" customWidth="1"/>
    <col min="2811" max="3054" width="8.7265625" style="58"/>
    <col min="3055" max="3055" width="11.36328125" style="58" customWidth="1"/>
    <col min="3056" max="3056" width="11.26953125" style="58" customWidth="1"/>
    <col min="3057" max="3058" width="15.26953125" style="58" customWidth="1"/>
    <col min="3059" max="3059" width="15.26953125" style="58" bestFit="1" customWidth="1"/>
    <col min="3060" max="3060" width="8.7265625" style="58"/>
    <col min="3061" max="3061" width="12.36328125" style="58" customWidth="1"/>
    <col min="3062" max="3062" width="12.08984375" style="58" customWidth="1"/>
    <col min="3063" max="3063" width="13.08984375" style="58" customWidth="1"/>
    <col min="3064" max="3065" width="13.36328125" style="58" customWidth="1"/>
    <col min="3066" max="3066" width="15.26953125" style="58" bestFit="1" customWidth="1"/>
    <col min="3067" max="3310" width="8.7265625" style="58"/>
    <col min="3311" max="3311" width="11.36328125" style="58" customWidth="1"/>
    <col min="3312" max="3312" width="11.26953125" style="58" customWidth="1"/>
    <col min="3313" max="3314" width="15.26953125" style="58" customWidth="1"/>
    <col min="3315" max="3315" width="15.26953125" style="58" bestFit="1" customWidth="1"/>
    <col min="3316" max="3316" width="8.7265625" style="58"/>
    <col min="3317" max="3317" width="12.36328125" style="58" customWidth="1"/>
    <col min="3318" max="3318" width="12.08984375" style="58" customWidth="1"/>
    <col min="3319" max="3319" width="13.08984375" style="58" customWidth="1"/>
    <col min="3320" max="3321" width="13.36328125" style="58" customWidth="1"/>
    <col min="3322" max="3322" width="15.26953125" style="58" bestFit="1" customWidth="1"/>
    <col min="3323" max="3566" width="8.7265625" style="58"/>
    <col min="3567" max="3567" width="11.36328125" style="58" customWidth="1"/>
    <col min="3568" max="3568" width="11.26953125" style="58" customWidth="1"/>
    <col min="3569" max="3570" width="15.26953125" style="58" customWidth="1"/>
    <col min="3571" max="3571" width="15.26953125" style="58" bestFit="1" customWidth="1"/>
    <col min="3572" max="3572" width="8.7265625" style="58"/>
    <col min="3573" max="3573" width="12.36328125" style="58" customWidth="1"/>
    <col min="3574" max="3574" width="12.08984375" style="58" customWidth="1"/>
    <col min="3575" max="3575" width="13.08984375" style="58" customWidth="1"/>
    <col min="3576" max="3577" width="13.36328125" style="58" customWidth="1"/>
    <col min="3578" max="3578" width="15.26953125" style="58" bestFit="1" customWidth="1"/>
    <col min="3579" max="3822" width="8.7265625" style="58"/>
    <col min="3823" max="3823" width="11.36328125" style="58" customWidth="1"/>
    <col min="3824" max="3824" width="11.26953125" style="58" customWidth="1"/>
    <col min="3825" max="3826" width="15.26953125" style="58" customWidth="1"/>
    <col min="3827" max="3827" width="15.26953125" style="58" bestFit="1" customWidth="1"/>
    <col min="3828" max="3828" width="8.7265625" style="58"/>
    <col min="3829" max="3829" width="12.36328125" style="58" customWidth="1"/>
    <col min="3830" max="3830" width="12.08984375" style="58" customWidth="1"/>
    <col min="3831" max="3831" width="13.08984375" style="58" customWidth="1"/>
    <col min="3832" max="3833" width="13.36328125" style="58" customWidth="1"/>
    <col min="3834" max="3834" width="15.26953125" style="58" bestFit="1" customWidth="1"/>
    <col min="3835" max="4078" width="8.7265625" style="58"/>
    <col min="4079" max="4079" width="11.36328125" style="58" customWidth="1"/>
    <col min="4080" max="4080" width="11.26953125" style="58" customWidth="1"/>
    <col min="4081" max="4082" width="15.26953125" style="58" customWidth="1"/>
    <col min="4083" max="4083" width="15.26953125" style="58" bestFit="1" customWidth="1"/>
    <col min="4084" max="4084" width="8.7265625" style="58"/>
    <col min="4085" max="4085" width="12.36328125" style="58" customWidth="1"/>
    <col min="4086" max="4086" width="12.08984375" style="58" customWidth="1"/>
    <col min="4087" max="4087" width="13.08984375" style="58" customWidth="1"/>
    <col min="4088" max="4089" width="13.36328125" style="58" customWidth="1"/>
    <col min="4090" max="4090" width="15.26953125" style="58" bestFit="1" customWidth="1"/>
    <col min="4091" max="4334" width="8.7265625" style="58"/>
    <col min="4335" max="4335" width="11.36328125" style="58" customWidth="1"/>
    <col min="4336" max="4336" width="11.26953125" style="58" customWidth="1"/>
    <col min="4337" max="4338" width="15.26953125" style="58" customWidth="1"/>
    <col min="4339" max="4339" width="15.26953125" style="58" bestFit="1" customWidth="1"/>
    <col min="4340" max="4340" width="8.7265625" style="58"/>
    <col min="4341" max="4341" width="12.36328125" style="58" customWidth="1"/>
    <col min="4342" max="4342" width="12.08984375" style="58" customWidth="1"/>
    <col min="4343" max="4343" width="13.08984375" style="58" customWidth="1"/>
    <col min="4344" max="4345" width="13.36328125" style="58" customWidth="1"/>
    <col min="4346" max="4346" width="15.26953125" style="58" bestFit="1" customWidth="1"/>
    <col min="4347" max="4590" width="8.7265625" style="58"/>
    <col min="4591" max="4591" width="11.36328125" style="58" customWidth="1"/>
    <col min="4592" max="4592" width="11.26953125" style="58" customWidth="1"/>
    <col min="4593" max="4594" width="15.26953125" style="58" customWidth="1"/>
    <col min="4595" max="4595" width="15.26953125" style="58" bestFit="1" customWidth="1"/>
    <col min="4596" max="4596" width="8.7265625" style="58"/>
    <col min="4597" max="4597" width="12.36328125" style="58" customWidth="1"/>
    <col min="4598" max="4598" width="12.08984375" style="58" customWidth="1"/>
    <col min="4599" max="4599" width="13.08984375" style="58" customWidth="1"/>
    <col min="4600" max="4601" width="13.36328125" style="58" customWidth="1"/>
    <col min="4602" max="4602" width="15.26953125" style="58" bestFit="1" customWidth="1"/>
    <col min="4603" max="4846" width="8.7265625" style="58"/>
    <col min="4847" max="4847" width="11.36328125" style="58" customWidth="1"/>
    <col min="4848" max="4848" width="11.26953125" style="58" customWidth="1"/>
    <col min="4849" max="4850" width="15.26953125" style="58" customWidth="1"/>
    <col min="4851" max="4851" width="15.26953125" style="58" bestFit="1" customWidth="1"/>
    <col min="4852" max="4852" width="8.7265625" style="58"/>
    <col min="4853" max="4853" width="12.36328125" style="58" customWidth="1"/>
    <col min="4854" max="4854" width="12.08984375" style="58" customWidth="1"/>
    <col min="4855" max="4855" width="13.08984375" style="58" customWidth="1"/>
    <col min="4856" max="4857" width="13.36328125" style="58" customWidth="1"/>
    <col min="4858" max="4858" width="15.26953125" style="58" bestFit="1" customWidth="1"/>
    <col min="4859" max="5102" width="8.7265625" style="58"/>
    <col min="5103" max="5103" width="11.36328125" style="58" customWidth="1"/>
    <col min="5104" max="5104" width="11.26953125" style="58" customWidth="1"/>
    <col min="5105" max="5106" width="15.26953125" style="58" customWidth="1"/>
    <col min="5107" max="5107" width="15.26953125" style="58" bestFit="1" customWidth="1"/>
    <col min="5108" max="5108" width="8.7265625" style="58"/>
    <col min="5109" max="5109" width="12.36328125" style="58" customWidth="1"/>
    <col min="5110" max="5110" width="12.08984375" style="58" customWidth="1"/>
    <col min="5111" max="5111" width="13.08984375" style="58" customWidth="1"/>
    <col min="5112" max="5113" width="13.36328125" style="58" customWidth="1"/>
    <col min="5114" max="5114" width="15.26953125" style="58" bestFit="1" customWidth="1"/>
    <col min="5115" max="5358" width="8.7265625" style="58"/>
    <col min="5359" max="5359" width="11.36328125" style="58" customWidth="1"/>
    <col min="5360" max="5360" width="11.26953125" style="58" customWidth="1"/>
    <col min="5361" max="5362" width="15.26953125" style="58" customWidth="1"/>
    <col min="5363" max="5363" width="15.26953125" style="58" bestFit="1" customWidth="1"/>
    <col min="5364" max="5364" width="8.7265625" style="58"/>
    <col min="5365" max="5365" width="12.36328125" style="58" customWidth="1"/>
    <col min="5366" max="5366" width="12.08984375" style="58" customWidth="1"/>
    <col min="5367" max="5367" width="13.08984375" style="58" customWidth="1"/>
    <col min="5368" max="5369" width="13.36328125" style="58" customWidth="1"/>
    <col min="5370" max="5370" width="15.26953125" style="58" bestFit="1" customWidth="1"/>
    <col min="5371" max="5614" width="8.7265625" style="58"/>
    <col min="5615" max="5615" width="11.36328125" style="58" customWidth="1"/>
    <col min="5616" max="5616" width="11.26953125" style="58" customWidth="1"/>
    <col min="5617" max="5618" width="15.26953125" style="58" customWidth="1"/>
    <col min="5619" max="5619" width="15.26953125" style="58" bestFit="1" customWidth="1"/>
    <col min="5620" max="5620" width="8.7265625" style="58"/>
    <col min="5621" max="5621" width="12.36328125" style="58" customWidth="1"/>
    <col min="5622" max="5622" width="12.08984375" style="58" customWidth="1"/>
    <col min="5623" max="5623" width="13.08984375" style="58" customWidth="1"/>
    <col min="5624" max="5625" width="13.36328125" style="58" customWidth="1"/>
    <col min="5626" max="5626" width="15.26953125" style="58" bestFit="1" customWidth="1"/>
    <col min="5627" max="5870" width="8.7265625" style="58"/>
    <col min="5871" max="5871" width="11.36328125" style="58" customWidth="1"/>
    <col min="5872" max="5872" width="11.26953125" style="58" customWidth="1"/>
    <col min="5873" max="5874" width="15.26953125" style="58" customWidth="1"/>
    <col min="5875" max="5875" width="15.26953125" style="58" bestFit="1" customWidth="1"/>
    <col min="5876" max="5876" width="8.7265625" style="58"/>
    <col min="5877" max="5877" width="12.36328125" style="58" customWidth="1"/>
    <col min="5878" max="5878" width="12.08984375" style="58" customWidth="1"/>
    <col min="5879" max="5879" width="13.08984375" style="58" customWidth="1"/>
    <col min="5880" max="5881" width="13.36328125" style="58" customWidth="1"/>
    <col min="5882" max="5882" width="15.26953125" style="58" bestFit="1" customWidth="1"/>
    <col min="5883" max="6126" width="8.7265625" style="58"/>
    <col min="6127" max="6127" width="11.36328125" style="58" customWidth="1"/>
    <col min="6128" max="6128" width="11.26953125" style="58" customWidth="1"/>
    <col min="6129" max="6130" width="15.26953125" style="58" customWidth="1"/>
    <col min="6131" max="6131" width="15.26953125" style="58" bestFit="1" customWidth="1"/>
    <col min="6132" max="6132" width="8.7265625" style="58"/>
    <col min="6133" max="6133" width="12.36328125" style="58" customWidth="1"/>
    <col min="6134" max="6134" width="12.08984375" style="58" customWidth="1"/>
    <col min="6135" max="6135" width="13.08984375" style="58" customWidth="1"/>
    <col min="6136" max="6137" width="13.36328125" style="58" customWidth="1"/>
    <col min="6138" max="6138" width="15.26953125" style="58" bestFit="1" customWidth="1"/>
    <col min="6139" max="6382" width="8.7265625" style="58"/>
    <col min="6383" max="6383" width="11.36328125" style="58" customWidth="1"/>
    <col min="6384" max="6384" width="11.26953125" style="58" customWidth="1"/>
    <col min="6385" max="6386" width="15.26953125" style="58" customWidth="1"/>
    <col min="6387" max="6387" width="15.26953125" style="58" bestFit="1" customWidth="1"/>
    <col min="6388" max="6388" width="8.7265625" style="58"/>
    <col min="6389" max="6389" width="12.36328125" style="58" customWidth="1"/>
    <col min="6390" max="6390" width="12.08984375" style="58" customWidth="1"/>
    <col min="6391" max="6391" width="13.08984375" style="58" customWidth="1"/>
    <col min="6392" max="6393" width="13.36328125" style="58" customWidth="1"/>
    <col min="6394" max="6394" width="15.26953125" style="58" bestFit="1" customWidth="1"/>
    <col min="6395" max="6638" width="8.7265625" style="58"/>
    <col min="6639" max="6639" width="11.36328125" style="58" customWidth="1"/>
    <col min="6640" max="6640" width="11.26953125" style="58" customWidth="1"/>
    <col min="6641" max="6642" width="15.26953125" style="58" customWidth="1"/>
    <col min="6643" max="6643" width="15.26953125" style="58" bestFit="1" customWidth="1"/>
    <col min="6644" max="6644" width="8.7265625" style="58"/>
    <col min="6645" max="6645" width="12.36328125" style="58" customWidth="1"/>
    <col min="6646" max="6646" width="12.08984375" style="58" customWidth="1"/>
    <col min="6647" max="6647" width="13.08984375" style="58" customWidth="1"/>
    <col min="6648" max="6649" width="13.36328125" style="58" customWidth="1"/>
    <col min="6650" max="6650" width="15.26953125" style="58" bestFit="1" customWidth="1"/>
    <col min="6651" max="6894" width="8.7265625" style="58"/>
    <col min="6895" max="6895" width="11.36328125" style="58" customWidth="1"/>
    <col min="6896" max="6896" width="11.26953125" style="58" customWidth="1"/>
    <col min="6897" max="6898" width="15.26953125" style="58" customWidth="1"/>
    <col min="6899" max="6899" width="15.26953125" style="58" bestFit="1" customWidth="1"/>
    <col min="6900" max="6900" width="8.7265625" style="58"/>
    <col min="6901" max="6901" width="12.36328125" style="58" customWidth="1"/>
    <col min="6902" max="6902" width="12.08984375" style="58" customWidth="1"/>
    <col min="6903" max="6903" width="13.08984375" style="58" customWidth="1"/>
    <col min="6904" max="6905" width="13.36328125" style="58" customWidth="1"/>
    <col min="6906" max="6906" width="15.26953125" style="58" bestFit="1" customWidth="1"/>
    <col min="6907" max="7150" width="8.7265625" style="58"/>
    <col min="7151" max="7151" width="11.36328125" style="58" customWidth="1"/>
    <col min="7152" max="7152" width="11.26953125" style="58" customWidth="1"/>
    <col min="7153" max="7154" width="15.26953125" style="58" customWidth="1"/>
    <col min="7155" max="7155" width="15.26953125" style="58" bestFit="1" customWidth="1"/>
    <col min="7156" max="7156" width="8.7265625" style="58"/>
    <col min="7157" max="7157" width="12.36328125" style="58" customWidth="1"/>
    <col min="7158" max="7158" width="12.08984375" style="58" customWidth="1"/>
    <col min="7159" max="7159" width="13.08984375" style="58" customWidth="1"/>
    <col min="7160" max="7161" width="13.36328125" style="58" customWidth="1"/>
    <col min="7162" max="7162" width="15.26953125" style="58" bestFit="1" customWidth="1"/>
    <col min="7163" max="7406" width="8.7265625" style="58"/>
    <col min="7407" max="7407" width="11.36328125" style="58" customWidth="1"/>
    <col min="7408" max="7408" width="11.26953125" style="58" customWidth="1"/>
    <col min="7409" max="7410" width="15.26953125" style="58" customWidth="1"/>
    <col min="7411" max="7411" width="15.26953125" style="58" bestFit="1" customWidth="1"/>
    <col min="7412" max="7412" width="8.7265625" style="58"/>
    <col min="7413" max="7413" width="12.36328125" style="58" customWidth="1"/>
    <col min="7414" max="7414" width="12.08984375" style="58" customWidth="1"/>
    <col min="7415" max="7415" width="13.08984375" style="58" customWidth="1"/>
    <col min="7416" max="7417" width="13.36328125" style="58" customWidth="1"/>
    <col min="7418" max="7418" width="15.26953125" style="58" bestFit="1" customWidth="1"/>
    <col min="7419" max="7662" width="8.7265625" style="58"/>
    <col min="7663" max="7663" width="11.36328125" style="58" customWidth="1"/>
    <col min="7664" max="7664" width="11.26953125" style="58" customWidth="1"/>
    <col min="7665" max="7666" width="15.26953125" style="58" customWidth="1"/>
    <col min="7667" max="7667" width="15.26953125" style="58" bestFit="1" customWidth="1"/>
    <col min="7668" max="7668" width="8.7265625" style="58"/>
    <col min="7669" max="7669" width="12.36328125" style="58" customWidth="1"/>
    <col min="7670" max="7670" width="12.08984375" style="58" customWidth="1"/>
    <col min="7671" max="7671" width="13.08984375" style="58" customWidth="1"/>
    <col min="7672" max="7673" width="13.36328125" style="58" customWidth="1"/>
    <col min="7674" max="7674" width="15.26953125" style="58" bestFit="1" customWidth="1"/>
    <col min="7675" max="7918" width="8.7265625" style="58"/>
    <col min="7919" max="7919" width="11.36328125" style="58" customWidth="1"/>
    <col min="7920" max="7920" width="11.26953125" style="58" customWidth="1"/>
    <col min="7921" max="7922" width="15.26953125" style="58" customWidth="1"/>
    <col min="7923" max="7923" width="15.26953125" style="58" bestFit="1" customWidth="1"/>
    <col min="7924" max="7924" width="8.7265625" style="58"/>
    <col min="7925" max="7925" width="12.36328125" style="58" customWidth="1"/>
    <col min="7926" max="7926" width="12.08984375" style="58" customWidth="1"/>
    <col min="7927" max="7927" width="13.08984375" style="58" customWidth="1"/>
    <col min="7928" max="7929" width="13.36328125" style="58" customWidth="1"/>
    <col min="7930" max="7930" width="15.26953125" style="58" bestFit="1" customWidth="1"/>
    <col min="7931" max="8174" width="8.7265625" style="58"/>
    <col min="8175" max="8175" width="11.36328125" style="58" customWidth="1"/>
    <col min="8176" max="8176" width="11.26953125" style="58" customWidth="1"/>
    <col min="8177" max="8178" width="15.26953125" style="58" customWidth="1"/>
    <col min="8179" max="8179" width="15.26953125" style="58" bestFit="1" customWidth="1"/>
    <col min="8180" max="8180" width="8.7265625" style="58"/>
    <col min="8181" max="8181" width="12.36328125" style="58" customWidth="1"/>
    <col min="8182" max="8182" width="12.08984375" style="58" customWidth="1"/>
    <col min="8183" max="8183" width="13.08984375" style="58" customWidth="1"/>
    <col min="8184" max="8185" width="13.36328125" style="58" customWidth="1"/>
    <col min="8186" max="8186" width="15.26953125" style="58" bestFit="1" customWidth="1"/>
    <col min="8187" max="8430" width="8.7265625" style="58"/>
    <col min="8431" max="8431" width="11.36328125" style="58" customWidth="1"/>
    <col min="8432" max="8432" width="11.26953125" style="58" customWidth="1"/>
    <col min="8433" max="8434" width="15.26953125" style="58" customWidth="1"/>
    <col min="8435" max="8435" width="15.26953125" style="58" bestFit="1" customWidth="1"/>
    <col min="8436" max="8436" width="8.7265625" style="58"/>
    <col min="8437" max="8437" width="12.36328125" style="58" customWidth="1"/>
    <col min="8438" max="8438" width="12.08984375" style="58" customWidth="1"/>
    <col min="8439" max="8439" width="13.08984375" style="58" customWidth="1"/>
    <col min="8440" max="8441" width="13.36328125" style="58" customWidth="1"/>
    <col min="8442" max="8442" width="15.26953125" style="58" bestFit="1" customWidth="1"/>
    <col min="8443" max="8686" width="8.7265625" style="58"/>
    <col min="8687" max="8687" width="11.36328125" style="58" customWidth="1"/>
    <col min="8688" max="8688" width="11.26953125" style="58" customWidth="1"/>
    <col min="8689" max="8690" width="15.26953125" style="58" customWidth="1"/>
    <col min="8691" max="8691" width="15.26953125" style="58" bestFit="1" customWidth="1"/>
    <col min="8692" max="8692" width="8.7265625" style="58"/>
    <col min="8693" max="8693" width="12.36328125" style="58" customWidth="1"/>
    <col min="8694" max="8694" width="12.08984375" style="58" customWidth="1"/>
    <col min="8695" max="8695" width="13.08984375" style="58" customWidth="1"/>
    <col min="8696" max="8697" width="13.36328125" style="58" customWidth="1"/>
    <col min="8698" max="8698" width="15.26953125" style="58" bestFit="1" customWidth="1"/>
    <col min="8699" max="8942" width="8.7265625" style="58"/>
    <col min="8943" max="8943" width="11.36328125" style="58" customWidth="1"/>
    <col min="8944" max="8944" width="11.26953125" style="58" customWidth="1"/>
    <col min="8945" max="8946" width="15.26953125" style="58" customWidth="1"/>
    <col min="8947" max="8947" width="15.26953125" style="58" bestFit="1" customWidth="1"/>
    <col min="8948" max="8948" width="8.7265625" style="58"/>
    <col min="8949" max="8949" width="12.36328125" style="58" customWidth="1"/>
    <col min="8950" max="8950" width="12.08984375" style="58" customWidth="1"/>
    <col min="8951" max="8951" width="13.08984375" style="58" customWidth="1"/>
    <col min="8952" max="8953" width="13.36328125" style="58" customWidth="1"/>
    <col min="8954" max="8954" width="15.26953125" style="58" bestFit="1" customWidth="1"/>
    <col min="8955" max="9198" width="8.7265625" style="58"/>
    <col min="9199" max="9199" width="11.36328125" style="58" customWidth="1"/>
    <col min="9200" max="9200" width="11.26953125" style="58" customWidth="1"/>
    <col min="9201" max="9202" width="15.26953125" style="58" customWidth="1"/>
    <col min="9203" max="9203" width="15.26953125" style="58" bestFit="1" customWidth="1"/>
    <col min="9204" max="9204" width="8.7265625" style="58"/>
    <col min="9205" max="9205" width="12.36328125" style="58" customWidth="1"/>
    <col min="9206" max="9206" width="12.08984375" style="58" customWidth="1"/>
    <col min="9207" max="9207" width="13.08984375" style="58" customWidth="1"/>
    <col min="9208" max="9209" width="13.36328125" style="58" customWidth="1"/>
    <col min="9210" max="9210" width="15.26953125" style="58" bestFit="1" customWidth="1"/>
    <col min="9211" max="9454" width="8.7265625" style="58"/>
    <col min="9455" max="9455" width="11.36328125" style="58" customWidth="1"/>
    <col min="9456" max="9456" width="11.26953125" style="58" customWidth="1"/>
    <col min="9457" max="9458" width="15.26953125" style="58" customWidth="1"/>
    <col min="9459" max="9459" width="15.26953125" style="58" bestFit="1" customWidth="1"/>
    <col min="9460" max="9460" width="8.7265625" style="58"/>
    <col min="9461" max="9461" width="12.36328125" style="58" customWidth="1"/>
    <col min="9462" max="9462" width="12.08984375" style="58" customWidth="1"/>
    <col min="9463" max="9463" width="13.08984375" style="58" customWidth="1"/>
    <col min="9464" max="9465" width="13.36328125" style="58" customWidth="1"/>
    <col min="9466" max="9466" width="15.26953125" style="58" bestFit="1" customWidth="1"/>
    <col min="9467" max="9710" width="8.7265625" style="58"/>
    <col min="9711" max="9711" width="11.36328125" style="58" customWidth="1"/>
    <col min="9712" max="9712" width="11.26953125" style="58" customWidth="1"/>
    <col min="9713" max="9714" width="15.26953125" style="58" customWidth="1"/>
    <col min="9715" max="9715" width="15.26953125" style="58" bestFit="1" customWidth="1"/>
    <col min="9716" max="9716" width="8.7265625" style="58"/>
    <col min="9717" max="9717" width="12.36328125" style="58" customWidth="1"/>
    <col min="9718" max="9718" width="12.08984375" style="58" customWidth="1"/>
    <col min="9719" max="9719" width="13.08984375" style="58" customWidth="1"/>
    <col min="9720" max="9721" width="13.36328125" style="58" customWidth="1"/>
    <col min="9722" max="9722" width="15.26953125" style="58" bestFit="1" customWidth="1"/>
    <col min="9723" max="9966" width="8.7265625" style="58"/>
    <col min="9967" max="9967" width="11.36328125" style="58" customWidth="1"/>
    <col min="9968" max="9968" width="11.26953125" style="58" customWidth="1"/>
    <col min="9969" max="9970" width="15.26953125" style="58" customWidth="1"/>
    <col min="9971" max="9971" width="15.26953125" style="58" bestFit="1" customWidth="1"/>
    <col min="9972" max="9972" width="8.7265625" style="58"/>
    <col min="9973" max="9973" width="12.36328125" style="58" customWidth="1"/>
    <col min="9974" max="9974" width="12.08984375" style="58" customWidth="1"/>
    <col min="9975" max="9975" width="13.08984375" style="58" customWidth="1"/>
    <col min="9976" max="9977" width="13.36328125" style="58" customWidth="1"/>
    <col min="9978" max="9978" width="15.26953125" style="58" bestFit="1" customWidth="1"/>
    <col min="9979" max="10222" width="8.7265625" style="58"/>
    <col min="10223" max="10223" width="11.36328125" style="58" customWidth="1"/>
    <col min="10224" max="10224" width="11.26953125" style="58" customWidth="1"/>
    <col min="10225" max="10226" width="15.26953125" style="58" customWidth="1"/>
    <col min="10227" max="10227" width="15.26953125" style="58" bestFit="1" customWidth="1"/>
    <col min="10228" max="10228" width="8.7265625" style="58"/>
    <col min="10229" max="10229" width="12.36328125" style="58" customWidth="1"/>
    <col min="10230" max="10230" width="12.08984375" style="58" customWidth="1"/>
    <col min="10231" max="10231" width="13.08984375" style="58" customWidth="1"/>
    <col min="10232" max="10233" width="13.36328125" style="58" customWidth="1"/>
    <col min="10234" max="10234" width="15.26953125" style="58" bestFit="1" customWidth="1"/>
    <col min="10235" max="10478" width="8.7265625" style="58"/>
    <col min="10479" max="10479" width="11.36328125" style="58" customWidth="1"/>
    <col min="10480" max="10480" width="11.26953125" style="58" customWidth="1"/>
    <col min="10481" max="10482" width="15.26953125" style="58" customWidth="1"/>
    <col min="10483" max="10483" width="15.26953125" style="58" bestFit="1" customWidth="1"/>
    <col min="10484" max="10484" width="8.7265625" style="58"/>
    <col min="10485" max="10485" width="12.36328125" style="58" customWidth="1"/>
    <col min="10486" max="10486" width="12.08984375" style="58" customWidth="1"/>
    <col min="10487" max="10487" width="13.08984375" style="58" customWidth="1"/>
    <col min="10488" max="10489" width="13.36328125" style="58" customWidth="1"/>
    <col min="10490" max="10490" width="15.26953125" style="58" bestFit="1" customWidth="1"/>
    <col min="10491" max="10734" width="8.7265625" style="58"/>
    <col min="10735" max="10735" width="11.36328125" style="58" customWidth="1"/>
    <col min="10736" max="10736" width="11.26953125" style="58" customWidth="1"/>
    <col min="10737" max="10738" width="15.26953125" style="58" customWidth="1"/>
    <col min="10739" max="10739" width="15.26953125" style="58" bestFit="1" customWidth="1"/>
    <col min="10740" max="10740" width="8.7265625" style="58"/>
    <col min="10741" max="10741" width="12.36328125" style="58" customWidth="1"/>
    <col min="10742" max="10742" width="12.08984375" style="58" customWidth="1"/>
    <col min="10743" max="10743" width="13.08984375" style="58" customWidth="1"/>
    <col min="10744" max="10745" width="13.36328125" style="58" customWidth="1"/>
    <col min="10746" max="10746" width="15.26953125" style="58" bestFit="1" customWidth="1"/>
    <col min="10747" max="10990" width="8.7265625" style="58"/>
    <col min="10991" max="10991" width="11.36328125" style="58" customWidth="1"/>
    <col min="10992" max="10992" width="11.26953125" style="58" customWidth="1"/>
    <col min="10993" max="10994" width="15.26953125" style="58" customWidth="1"/>
    <col min="10995" max="10995" width="15.26953125" style="58" bestFit="1" customWidth="1"/>
    <col min="10996" max="10996" width="8.7265625" style="58"/>
    <col min="10997" max="10997" width="12.36328125" style="58" customWidth="1"/>
    <col min="10998" max="10998" width="12.08984375" style="58" customWidth="1"/>
    <col min="10999" max="10999" width="13.08984375" style="58" customWidth="1"/>
    <col min="11000" max="11001" width="13.36328125" style="58" customWidth="1"/>
    <col min="11002" max="11002" width="15.26953125" style="58" bestFit="1" customWidth="1"/>
    <col min="11003" max="11246" width="8.7265625" style="58"/>
    <col min="11247" max="11247" width="11.36328125" style="58" customWidth="1"/>
    <col min="11248" max="11248" width="11.26953125" style="58" customWidth="1"/>
    <col min="11249" max="11250" width="15.26953125" style="58" customWidth="1"/>
    <col min="11251" max="11251" width="15.26953125" style="58" bestFit="1" customWidth="1"/>
    <col min="11252" max="11252" width="8.7265625" style="58"/>
    <col min="11253" max="11253" width="12.36328125" style="58" customWidth="1"/>
    <col min="11254" max="11254" width="12.08984375" style="58" customWidth="1"/>
    <col min="11255" max="11255" width="13.08984375" style="58" customWidth="1"/>
    <col min="11256" max="11257" width="13.36328125" style="58" customWidth="1"/>
    <col min="11258" max="11258" width="15.26953125" style="58" bestFit="1" customWidth="1"/>
    <col min="11259" max="11502" width="8.7265625" style="58"/>
    <col min="11503" max="11503" width="11.36328125" style="58" customWidth="1"/>
    <col min="11504" max="11504" width="11.26953125" style="58" customWidth="1"/>
    <col min="11505" max="11506" width="15.26953125" style="58" customWidth="1"/>
    <col min="11507" max="11507" width="15.26953125" style="58" bestFit="1" customWidth="1"/>
    <col min="11508" max="11508" width="8.7265625" style="58"/>
    <col min="11509" max="11509" width="12.36328125" style="58" customWidth="1"/>
    <col min="11510" max="11510" width="12.08984375" style="58" customWidth="1"/>
    <col min="11511" max="11511" width="13.08984375" style="58" customWidth="1"/>
    <col min="11512" max="11513" width="13.36328125" style="58" customWidth="1"/>
    <col min="11514" max="11514" width="15.26953125" style="58" bestFit="1" customWidth="1"/>
    <col min="11515" max="11758" width="8.7265625" style="58"/>
    <col min="11759" max="11759" width="11.36328125" style="58" customWidth="1"/>
    <col min="11760" max="11760" width="11.26953125" style="58" customWidth="1"/>
    <col min="11761" max="11762" width="15.26953125" style="58" customWidth="1"/>
    <col min="11763" max="11763" width="15.26953125" style="58" bestFit="1" customWidth="1"/>
    <col min="11764" max="11764" width="8.7265625" style="58"/>
    <col min="11765" max="11765" width="12.36328125" style="58" customWidth="1"/>
    <col min="11766" max="11766" width="12.08984375" style="58" customWidth="1"/>
    <col min="11767" max="11767" width="13.08984375" style="58" customWidth="1"/>
    <col min="11768" max="11769" width="13.36328125" style="58" customWidth="1"/>
    <col min="11770" max="11770" width="15.26953125" style="58" bestFit="1" customWidth="1"/>
    <col min="11771" max="12014" width="8.7265625" style="58"/>
    <col min="12015" max="12015" width="11.36328125" style="58" customWidth="1"/>
    <col min="12016" max="12016" width="11.26953125" style="58" customWidth="1"/>
    <col min="12017" max="12018" width="15.26953125" style="58" customWidth="1"/>
    <col min="12019" max="12019" width="15.26953125" style="58" bestFit="1" customWidth="1"/>
    <col min="12020" max="12020" width="8.7265625" style="58"/>
    <col min="12021" max="12021" width="12.36328125" style="58" customWidth="1"/>
    <col min="12022" max="12022" width="12.08984375" style="58" customWidth="1"/>
    <col min="12023" max="12023" width="13.08984375" style="58" customWidth="1"/>
    <col min="12024" max="12025" width="13.36328125" style="58" customWidth="1"/>
    <col min="12026" max="12026" width="15.26953125" style="58" bestFit="1" customWidth="1"/>
    <col min="12027" max="12270" width="8.7265625" style="58"/>
    <col min="12271" max="12271" width="11.36328125" style="58" customWidth="1"/>
    <col min="12272" max="12272" width="11.26953125" style="58" customWidth="1"/>
    <col min="12273" max="12274" width="15.26953125" style="58" customWidth="1"/>
    <col min="12275" max="12275" width="15.26953125" style="58" bestFit="1" customWidth="1"/>
    <col min="12276" max="12276" width="8.7265625" style="58"/>
    <col min="12277" max="12277" width="12.36328125" style="58" customWidth="1"/>
    <col min="12278" max="12278" width="12.08984375" style="58" customWidth="1"/>
    <col min="12279" max="12279" width="13.08984375" style="58" customWidth="1"/>
    <col min="12280" max="12281" width="13.36328125" style="58" customWidth="1"/>
    <col min="12282" max="12282" width="15.26953125" style="58" bestFit="1" customWidth="1"/>
    <col min="12283" max="12526" width="8.7265625" style="58"/>
    <col min="12527" max="12527" width="11.36328125" style="58" customWidth="1"/>
    <col min="12528" max="12528" width="11.26953125" style="58" customWidth="1"/>
    <col min="12529" max="12530" width="15.26953125" style="58" customWidth="1"/>
    <col min="12531" max="12531" width="15.26953125" style="58" bestFit="1" customWidth="1"/>
    <col min="12532" max="12532" width="8.7265625" style="58"/>
    <col min="12533" max="12533" width="12.36328125" style="58" customWidth="1"/>
    <col min="12534" max="12534" width="12.08984375" style="58" customWidth="1"/>
    <col min="12535" max="12535" width="13.08984375" style="58" customWidth="1"/>
    <col min="12536" max="12537" width="13.36328125" style="58" customWidth="1"/>
    <col min="12538" max="12538" width="15.26953125" style="58" bestFit="1" customWidth="1"/>
    <col min="12539" max="12782" width="8.7265625" style="58"/>
    <col min="12783" max="12783" width="11.36328125" style="58" customWidth="1"/>
    <col min="12784" max="12784" width="11.26953125" style="58" customWidth="1"/>
    <col min="12785" max="12786" width="15.26953125" style="58" customWidth="1"/>
    <col min="12787" max="12787" width="15.26953125" style="58" bestFit="1" customWidth="1"/>
    <col min="12788" max="12788" width="8.7265625" style="58"/>
    <col min="12789" max="12789" width="12.36328125" style="58" customWidth="1"/>
    <col min="12790" max="12790" width="12.08984375" style="58" customWidth="1"/>
    <col min="12791" max="12791" width="13.08984375" style="58" customWidth="1"/>
    <col min="12792" max="12793" width="13.36328125" style="58" customWidth="1"/>
    <col min="12794" max="12794" width="15.26953125" style="58" bestFit="1" customWidth="1"/>
    <col min="12795" max="13038" width="8.7265625" style="58"/>
    <col min="13039" max="13039" width="11.36328125" style="58" customWidth="1"/>
    <col min="13040" max="13040" width="11.26953125" style="58" customWidth="1"/>
    <col min="13041" max="13042" width="15.26953125" style="58" customWidth="1"/>
    <col min="13043" max="13043" width="15.26953125" style="58" bestFit="1" customWidth="1"/>
    <col min="13044" max="13044" width="8.7265625" style="58"/>
    <col min="13045" max="13045" width="12.36328125" style="58" customWidth="1"/>
    <col min="13046" max="13046" width="12.08984375" style="58" customWidth="1"/>
    <col min="13047" max="13047" width="13.08984375" style="58" customWidth="1"/>
    <col min="13048" max="13049" width="13.36328125" style="58" customWidth="1"/>
    <col min="13050" max="13050" width="15.26953125" style="58" bestFit="1" customWidth="1"/>
    <col min="13051" max="13294" width="8.7265625" style="58"/>
    <col min="13295" max="13295" width="11.36328125" style="58" customWidth="1"/>
    <col min="13296" max="13296" width="11.26953125" style="58" customWidth="1"/>
    <col min="13297" max="13298" width="15.26953125" style="58" customWidth="1"/>
    <col min="13299" max="13299" width="15.26953125" style="58" bestFit="1" customWidth="1"/>
    <col min="13300" max="13300" width="8.7265625" style="58"/>
    <col min="13301" max="13301" width="12.36328125" style="58" customWidth="1"/>
    <col min="13302" max="13302" width="12.08984375" style="58" customWidth="1"/>
    <col min="13303" max="13303" width="13.08984375" style="58" customWidth="1"/>
    <col min="13304" max="13305" width="13.36328125" style="58" customWidth="1"/>
    <col min="13306" max="13306" width="15.26953125" style="58" bestFit="1" customWidth="1"/>
    <col min="13307" max="13550" width="8.7265625" style="58"/>
    <col min="13551" max="13551" width="11.36328125" style="58" customWidth="1"/>
    <col min="13552" max="13552" width="11.26953125" style="58" customWidth="1"/>
    <col min="13553" max="13554" width="15.26953125" style="58" customWidth="1"/>
    <col min="13555" max="13555" width="15.26953125" style="58" bestFit="1" customWidth="1"/>
    <col min="13556" max="13556" width="8.7265625" style="58"/>
    <col min="13557" max="13557" width="12.36328125" style="58" customWidth="1"/>
    <col min="13558" max="13558" width="12.08984375" style="58" customWidth="1"/>
    <col min="13559" max="13559" width="13.08984375" style="58" customWidth="1"/>
    <col min="13560" max="13561" width="13.36328125" style="58" customWidth="1"/>
    <col min="13562" max="13562" width="15.26953125" style="58" bestFit="1" customWidth="1"/>
    <col min="13563" max="13806" width="8.7265625" style="58"/>
    <col min="13807" max="13807" width="11.36328125" style="58" customWidth="1"/>
    <col min="13808" max="13808" width="11.26953125" style="58" customWidth="1"/>
    <col min="13809" max="13810" width="15.26953125" style="58" customWidth="1"/>
    <col min="13811" max="13811" width="15.26953125" style="58" bestFit="1" customWidth="1"/>
    <col min="13812" max="13812" width="8.7265625" style="58"/>
    <col min="13813" max="13813" width="12.36328125" style="58" customWidth="1"/>
    <col min="13814" max="13814" width="12.08984375" style="58" customWidth="1"/>
    <col min="13815" max="13815" width="13.08984375" style="58" customWidth="1"/>
    <col min="13816" max="13817" width="13.36328125" style="58" customWidth="1"/>
    <col min="13818" max="13818" width="15.26953125" style="58" bestFit="1" customWidth="1"/>
    <col min="13819" max="14062" width="8.7265625" style="58"/>
    <col min="14063" max="14063" width="11.36328125" style="58" customWidth="1"/>
    <col min="14064" max="14064" width="11.26953125" style="58" customWidth="1"/>
    <col min="14065" max="14066" width="15.26953125" style="58" customWidth="1"/>
    <col min="14067" max="14067" width="15.26953125" style="58" bestFit="1" customWidth="1"/>
    <col min="14068" max="14068" width="8.7265625" style="58"/>
    <col min="14069" max="14069" width="12.36328125" style="58" customWidth="1"/>
    <col min="14070" max="14070" width="12.08984375" style="58" customWidth="1"/>
    <col min="14071" max="14071" width="13.08984375" style="58" customWidth="1"/>
    <col min="14072" max="14073" width="13.36328125" style="58" customWidth="1"/>
    <col min="14074" max="14074" width="15.26953125" style="58" bestFit="1" customWidth="1"/>
    <col min="14075" max="14318" width="8.7265625" style="58"/>
    <col min="14319" max="14319" width="11.36328125" style="58" customWidth="1"/>
    <col min="14320" max="14320" width="11.26953125" style="58" customWidth="1"/>
    <col min="14321" max="14322" width="15.26953125" style="58" customWidth="1"/>
    <col min="14323" max="14323" width="15.26953125" style="58" bestFit="1" customWidth="1"/>
    <col min="14324" max="14324" width="8.7265625" style="58"/>
    <col min="14325" max="14325" width="12.36328125" style="58" customWidth="1"/>
    <col min="14326" max="14326" width="12.08984375" style="58" customWidth="1"/>
    <col min="14327" max="14327" width="13.08984375" style="58" customWidth="1"/>
    <col min="14328" max="14329" width="13.36328125" style="58" customWidth="1"/>
    <col min="14330" max="14330" width="15.26953125" style="58" bestFit="1" customWidth="1"/>
    <col min="14331" max="14574" width="8.7265625" style="58"/>
    <col min="14575" max="14575" width="11.36328125" style="58" customWidth="1"/>
    <col min="14576" max="14576" width="11.26953125" style="58" customWidth="1"/>
    <col min="14577" max="14578" width="15.26953125" style="58" customWidth="1"/>
    <col min="14579" max="14579" width="15.26953125" style="58" bestFit="1" customWidth="1"/>
    <col min="14580" max="14580" width="8.7265625" style="58"/>
    <col min="14581" max="14581" width="12.36328125" style="58" customWidth="1"/>
    <col min="14582" max="14582" width="12.08984375" style="58" customWidth="1"/>
    <col min="14583" max="14583" width="13.08984375" style="58" customWidth="1"/>
    <col min="14584" max="14585" width="13.36328125" style="58" customWidth="1"/>
    <col min="14586" max="14586" width="15.26953125" style="58" bestFit="1" customWidth="1"/>
    <col min="14587" max="14830" width="8.7265625" style="58"/>
    <col min="14831" max="14831" width="11.36328125" style="58" customWidth="1"/>
    <col min="14832" max="14832" width="11.26953125" style="58" customWidth="1"/>
    <col min="14833" max="14834" width="15.26953125" style="58" customWidth="1"/>
    <col min="14835" max="14835" width="15.26953125" style="58" bestFit="1" customWidth="1"/>
    <col min="14836" max="14836" width="8.7265625" style="58"/>
    <col min="14837" max="14837" width="12.36328125" style="58" customWidth="1"/>
    <col min="14838" max="14838" width="12.08984375" style="58" customWidth="1"/>
    <col min="14839" max="14839" width="13.08984375" style="58" customWidth="1"/>
    <col min="14840" max="14841" width="13.36328125" style="58" customWidth="1"/>
    <col min="14842" max="14842" width="15.26953125" style="58" bestFit="1" customWidth="1"/>
    <col min="14843" max="15086" width="8.7265625" style="58"/>
    <col min="15087" max="15087" width="11.36328125" style="58" customWidth="1"/>
    <col min="15088" max="15088" width="11.26953125" style="58" customWidth="1"/>
    <col min="15089" max="15090" width="15.26953125" style="58" customWidth="1"/>
    <col min="15091" max="15091" width="15.26953125" style="58" bestFit="1" customWidth="1"/>
    <col min="15092" max="15092" width="8.7265625" style="58"/>
    <col min="15093" max="15093" width="12.36328125" style="58" customWidth="1"/>
    <col min="15094" max="15094" width="12.08984375" style="58" customWidth="1"/>
    <col min="15095" max="15095" width="13.08984375" style="58" customWidth="1"/>
    <col min="15096" max="15097" width="13.36328125" style="58" customWidth="1"/>
    <col min="15098" max="15098" width="15.26953125" style="58" bestFit="1" customWidth="1"/>
    <col min="15099" max="15342" width="8.7265625" style="58"/>
    <col min="15343" max="15343" width="11.36328125" style="58" customWidth="1"/>
    <col min="15344" max="15344" width="11.26953125" style="58" customWidth="1"/>
    <col min="15345" max="15346" width="15.26953125" style="58" customWidth="1"/>
    <col min="15347" max="15347" width="15.26953125" style="58" bestFit="1" customWidth="1"/>
    <col min="15348" max="15348" width="8.7265625" style="58"/>
    <col min="15349" max="15349" width="12.36328125" style="58" customWidth="1"/>
    <col min="15350" max="15350" width="12.08984375" style="58" customWidth="1"/>
    <col min="15351" max="15351" width="13.08984375" style="58" customWidth="1"/>
    <col min="15352" max="15353" width="13.36328125" style="58" customWidth="1"/>
    <col min="15354" max="15354" width="15.26953125" style="58" bestFit="1" customWidth="1"/>
    <col min="15355" max="15598" width="8.7265625" style="58"/>
    <col min="15599" max="15599" width="11.36328125" style="58" customWidth="1"/>
    <col min="15600" max="15600" width="11.26953125" style="58" customWidth="1"/>
    <col min="15601" max="15602" width="15.26953125" style="58" customWidth="1"/>
    <col min="15603" max="15603" width="15.26953125" style="58" bestFit="1" customWidth="1"/>
    <col min="15604" max="15604" width="8.7265625" style="58"/>
    <col min="15605" max="15605" width="12.36328125" style="58" customWidth="1"/>
    <col min="15606" max="15606" width="12.08984375" style="58" customWidth="1"/>
    <col min="15607" max="15607" width="13.08984375" style="58" customWidth="1"/>
    <col min="15608" max="15609" width="13.36328125" style="58" customWidth="1"/>
    <col min="15610" max="15610" width="15.26953125" style="58" bestFit="1" customWidth="1"/>
    <col min="15611" max="15854" width="8.7265625" style="58"/>
    <col min="15855" max="15855" width="11.36328125" style="58" customWidth="1"/>
    <col min="15856" max="15856" width="11.26953125" style="58" customWidth="1"/>
    <col min="15857" max="15858" width="15.26953125" style="58" customWidth="1"/>
    <col min="15859" max="15859" width="15.26953125" style="58" bestFit="1" customWidth="1"/>
    <col min="15860" max="15860" width="8.7265625" style="58"/>
    <col min="15861" max="15861" width="12.36328125" style="58" customWidth="1"/>
    <col min="15862" max="15862" width="12.08984375" style="58" customWidth="1"/>
    <col min="15863" max="15863" width="13.08984375" style="58" customWidth="1"/>
    <col min="15864" max="15865" width="13.36328125" style="58" customWidth="1"/>
    <col min="15866" max="15866" width="15.26953125" style="58" bestFit="1" customWidth="1"/>
    <col min="15867" max="16110" width="8.7265625" style="58"/>
    <col min="16111" max="16111" width="11.36328125" style="58" customWidth="1"/>
    <col min="16112" max="16112" width="11.26953125" style="58" customWidth="1"/>
    <col min="16113" max="16114" width="15.26953125" style="58" customWidth="1"/>
    <col min="16115" max="16115" width="15.26953125" style="58" bestFit="1" customWidth="1"/>
    <col min="16116" max="16116" width="8.7265625" style="58"/>
    <col min="16117" max="16117" width="12.36328125" style="58" customWidth="1"/>
    <col min="16118" max="16118" width="12.08984375" style="58" customWidth="1"/>
    <col min="16119" max="16119" width="13.08984375" style="58" customWidth="1"/>
    <col min="16120" max="16121" width="13.36328125" style="58" customWidth="1"/>
    <col min="16122" max="16122" width="15.26953125" style="58" bestFit="1" customWidth="1"/>
    <col min="16123" max="16384" width="8.7265625" style="58"/>
  </cols>
  <sheetData>
    <row r="1" spans="1:11" s="159" customFormat="1" ht="15.5">
      <c r="A1" s="1"/>
      <c r="B1" s="118" t="s">
        <v>315</v>
      </c>
      <c r="C1" s="1"/>
      <c r="D1" s="1"/>
      <c r="E1" s="1"/>
      <c r="H1" s="103"/>
    </row>
    <row r="2" spans="1:11" s="159" customFormat="1">
      <c r="A2" s="1"/>
      <c r="B2" s="132" t="s">
        <v>170</v>
      </c>
      <c r="C2" s="1"/>
      <c r="D2" s="1"/>
      <c r="E2" s="1"/>
      <c r="H2" s="103"/>
    </row>
    <row r="3" spans="1:11" s="159" customFormat="1">
      <c r="A3" s="1"/>
      <c r="B3" s="104" t="s">
        <v>151</v>
      </c>
      <c r="C3" s="112">
        <v>0.35</v>
      </c>
      <c r="D3" s="113">
        <f>234214274.45/100*35-0.01</f>
        <v>81974996.047499999</v>
      </c>
      <c r="E3" s="105" t="s">
        <v>154</v>
      </c>
      <c r="F3" s="106">
        <f>D3/2+0.01</f>
        <v>40987498.033749998</v>
      </c>
      <c r="G3" s="105" t="s">
        <v>155</v>
      </c>
      <c r="H3" s="115">
        <f>D3/2</f>
        <v>40987498.02375</v>
      </c>
    </row>
    <row r="4" spans="1:11" s="159" customFormat="1">
      <c r="A4" s="1"/>
      <c r="B4" s="104" t="s">
        <v>152</v>
      </c>
      <c r="C4" s="112">
        <v>0.35</v>
      </c>
      <c r="D4" s="113">
        <f>234214274.45/100*35</f>
        <v>81974996.057500005</v>
      </c>
      <c r="E4" s="107" t="s">
        <v>156</v>
      </c>
      <c r="F4" s="108">
        <f>D4/2</f>
        <v>40987498.028750002</v>
      </c>
      <c r="G4" s="107" t="s">
        <v>157</v>
      </c>
      <c r="H4" s="116">
        <f>D4/2</f>
        <v>40987498.028750002</v>
      </c>
    </row>
    <row r="5" spans="1:11" s="159" customFormat="1">
      <c r="A5" s="1"/>
      <c r="B5" s="104" t="s">
        <v>153</v>
      </c>
      <c r="C5" s="112">
        <v>0.3</v>
      </c>
      <c r="D5" s="113">
        <f>234214274.45/100*30</f>
        <v>70264282.335000008</v>
      </c>
      <c r="E5" s="109"/>
      <c r="F5" s="114"/>
      <c r="G5" s="109"/>
      <c r="H5" s="117"/>
    </row>
    <row r="6" spans="1:11" s="159" customFormat="1">
      <c r="A6" s="1"/>
      <c r="B6" s="119" t="s">
        <v>163</v>
      </c>
      <c r="C6" s="120">
        <v>7.4999999999999997E-2</v>
      </c>
      <c r="D6" s="121">
        <f>$D$5/4</f>
        <v>17566070.583750002</v>
      </c>
      <c r="E6" s="109"/>
      <c r="F6" s="114"/>
      <c r="G6" s="109"/>
      <c r="H6" s="114"/>
    </row>
    <row r="7" spans="1:11" s="159" customFormat="1">
      <c r="A7" s="1"/>
      <c r="B7" s="119" t="s">
        <v>160</v>
      </c>
      <c r="C7" s="120">
        <v>7.4999999999999997E-2</v>
      </c>
      <c r="D7" s="121">
        <f>$D$5/4</f>
        <v>17566070.583750002</v>
      </c>
      <c r="E7" s="109"/>
      <c r="F7" s="114"/>
      <c r="G7" s="109"/>
      <c r="H7" s="117"/>
      <c r="I7" s="109"/>
      <c r="J7" s="110"/>
    </row>
    <row r="8" spans="1:11" s="159" customFormat="1">
      <c r="A8" s="1"/>
      <c r="B8" s="119" t="s">
        <v>161</v>
      </c>
      <c r="C8" s="120">
        <v>7.4999999999999997E-2</v>
      </c>
      <c r="D8" s="121">
        <f t="shared" ref="D8" si="0">$D$5/4</f>
        <v>17566070.583750002</v>
      </c>
      <c r="E8" s="105" t="s">
        <v>158</v>
      </c>
      <c r="F8" s="106">
        <f>ROUND(D8/100*50,2)</f>
        <v>8783035.2899999991</v>
      </c>
      <c r="G8" s="105" t="s">
        <v>159</v>
      </c>
      <c r="H8" s="106">
        <f>ROUND(D8/100*50,2)</f>
        <v>8783035.2899999991</v>
      </c>
      <c r="I8" s="109"/>
      <c r="J8" s="114"/>
      <c r="K8" s="102"/>
    </row>
    <row r="9" spans="1:11" s="159" customFormat="1">
      <c r="A9" s="1"/>
      <c r="B9" s="119" t="s">
        <v>162</v>
      </c>
      <c r="C9" s="120">
        <v>7.4999999999999997E-2</v>
      </c>
      <c r="D9" s="121">
        <f>$D$5/4</f>
        <v>17566070.583750002</v>
      </c>
      <c r="E9" s="109"/>
      <c r="F9" s="114"/>
      <c r="G9" s="109"/>
      <c r="H9" s="117"/>
    </row>
    <row r="10" spans="1:11" ht="21">
      <c r="A10" s="125" t="s">
        <v>167</v>
      </c>
      <c r="B10" s="96"/>
    </row>
    <row r="11" spans="1:11" ht="14.5" customHeight="1">
      <c r="A11" s="241" t="s">
        <v>0</v>
      </c>
      <c r="B11" s="253" t="s">
        <v>147</v>
      </c>
      <c r="C11" s="244" t="s">
        <v>315</v>
      </c>
      <c r="D11" s="245"/>
      <c r="E11" s="245"/>
      <c r="F11" s="245"/>
      <c r="G11" s="245"/>
      <c r="H11" s="245"/>
      <c r="I11" s="245"/>
      <c r="J11" s="245"/>
      <c r="K11" s="235" t="s">
        <v>165</v>
      </c>
    </row>
    <row r="12" spans="1:11" s="3" customFormat="1" ht="14.5" customHeight="1">
      <c r="A12" s="242"/>
      <c r="B12" s="239"/>
      <c r="C12" s="254" t="s">
        <v>321</v>
      </c>
      <c r="D12" s="255"/>
      <c r="E12" s="255"/>
      <c r="F12" s="255"/>
      <c r="G12" s="255"/>
      <c r="H12" s="255"/>
      <c r="I12" s="255"/>
      <c r="J12" s="256"/>
      <c r="K12" s="236"/>
    </row>
    <row r="13" spans="1:11" s="3" customFormat="1" ht="23.5" customHeight="1">
      <c r="A13" s="242"/>
      <c r="B13" s="239"/>
      <c r="C13" s="257" t="s">
        <v>322</v>
      </c>
      <c r="D13" s="258"/>
      <c r="E13" s="258"/>
      <c r="F13" s="259"/>
      <c r="G13" s="257" t="s">
        <v>323</v>
      </c>
      <c r="H13" s="258"/>
      <c r="I13" s="258"/>
      <c r="J13" s="259"/>
      <c r="K13" s="236"/>
    </row>
    <row r="14" spans="1:11" s="5" customFormat="1" ht="30.5" customHeight="1">
      <c r="A14" s="243"/>
      <c r="B14" s="240"/>
      <c r="C14" s="64" t="s">
        <v>130</v>
      </c>
      <c r="D14" s="64" t="s">
        <v>149</v>
      </c>
      <c r="E14" s="64" t="s">
        <v>148</v>
      </c>
      <c r="F14" s="64" t="s">
        <v>140</v>
      </c>
      <c r="G14" s="64" t="s">
        <v>130</v>
      </c>
      <c r="H14" s="64" t="s">
        <v>149</v>
      </c>
      <c r="I14" s="64" t="s">
        <v>148</v>
      </c>
      <c r="J14" s="64" t="s">
        <v>140</v>
      </c>
      <c r="K14" s="236"/>
    </row>
    <row r="15" spans="1:11" ht="15.5">
      <c r="A15" s="6" t="s">
        <v>4</v>
      </c>
      <c r="B15" s="97">
        <v>534396</v>
      </c>
      <c r="C15" s="144">
        <v>3</v>
      </c>
      <c r="D15" s="6">
        <f>40987498.03/4134905*B15</f>
        <v>5297232.9466432426</v>
      </c>
      <c r="E15" s="6">
        <f>C15*D15</f>
        <v>15891698.839929728</v>
      </c>
      <c r="F15" s="6">
        <f>E15/$E$22*$D$22</f>
        <v>4830573.9813347831</v>
      </c>
      <c r="G15" s="144">
        <v>4</v>
      </c>
      <c r="H15" s="6">
        <f>40987498.03/4134905*B15</f>
        <v>5297232.9466432426</v>
      </c>
      <c r="I15" s="6">
        <f>G15*H15</f>
        <v>21188931.78657297</v>
      </c>
      <c r="J15" s="6">
        <f>I15/$I$22*$H$22</f>
        <v>5368883.2178191748</v>
      </c>
      <c r="K15" s="122">
        <f>ROUND(F15+J15,2)</f>
        <v>10199457.199999999</v>
      </c>
    </row>
    <row r="16" spans="1:11" ht="15.5">
      <c r="A16" s="6" t="s">
        <v>5</v>
      </c>
      <c r="B16" s="97">
        <v>326293</v>
      </c>
      <c r="C16" s="143">
        <v>3</v>
      </c>
      <c r="D16" s="6">
        <f t="shared" ref="D16:D21" si="1">40987498.03/4134905*B16</f>
        <v>3234399.2654493367</v>
      </c>
      <c r="E16" s="6">
        <f t="shared" ref="E16:E21" si="2">C16*D16</f>
        <v>9703197.7963480093</v>
      </c>
      <c r="F16" s="6">
        <f t="shared" ref="F16:F21" si="3">E16/$E$22*$D$22</f>
        <v>2949465.3329958878</v>
      </c>
      <c r="G16" s="144">
        <v>4</v>
      </c>
      <c r="H16" s="6">
        <f t="shared" ref="H16:H21" si="4">40987498.03/4134905*B16</f>
        <v>3234399.2654493367</v>
      </c>
      <c r="I16" s="6">
        <f t="shared" ref="I16:I21" si="5">G16*H16</f>
        <v>12937597.061797347</v>
      </c>
      <c r="J16" s="6">
        <f t="shared" ref="J16:J21" si="6">I16/$I$22*$H$22</f>
        <v>3278147.6878417353</v>
      </c>
      <c r="K16" s="122">
        <f t="shared" ref="K16:K20" si="7">ROUND(F16+J16,2)</f>
        <v>6227613.0199999996</v>
      </c>
    </row>
    <row r="17" spans="1:11" ht="15.5">
      <c r="A17" s="6" t="s">
        <v>6</v>
      </c>
      <c r="B17" s="97">
        <v>503202</v>
      </c>
      <c r="C17" s="143">
        <v>3</v>
      </c>
      <c r="D17" s="6">
        <f t="shared" si="1"/>
        <v>4988020.5188975465</v>
      </c>
      <c r="E17" s="6">
        <f t="shared" si="2"/>
        <v>14964061.556692639</v>
      </c>
      <c r="F17" s="6">
        <f t="shared" si="3"/>
        <v>4548601.577398832</v>
      </c>
      <c r="G17" s="144">
        <v>4</v>
      </c>
      <c r="H17" s="6">
        <f t="shared" si="4"/>
        <v>4988020.5188975465</v>
      </c>
      <c r="I17" s="6">
        <f t="shared" si="5"/>
        <v>19952082.075590186</v>
      </c>
      <c r="J17" s="6">
        <f t="shared" si="6"/>
        <v>5055488.388709954</v>
      </c>
      <c r="K17" s="122">
        <f t="shared" si="7"/>
        <v>9604089.9700000007</v>
      </c>
    </row>
    <row r="18" spans="1:11" ht="15.5">
      <c r="A18" s="6" t="s">
        <v>7</v>
      </c>
      <c r="B18" s="97">
        <v>850320</v>
      </c>
      <c r="C18" s="143">
        <v>3.5</v>
      </c>
      <c r="D18" s="6">
        <f t="shared" si="1"/>
        <v>8428848.8671129327</v>
      </c>
      <c r="E18" s="6">
        <f t="shared" si="2"/>
        <v>29500971.034895264</v>
      </c>
      <c r="F18" s="6">
        <f t="shared" si="3"/>
        <v>8967362.4286921285</v>
      </c>
      <c r="G18" s="144">
        <v>4</v>
      </c>
      <c r="H18" s="6">
        <f t="shared" si="4"/>
        <v>8428848.8671129327</v>
      </c>
      <c r="I18" s="6">
        <f t="shared" si="5"/>
        <v>33715395.468451731</v>
      </c>
      <c r="J18" s="6">
        <f t="shared" si="6"/>
        <v>8542857.3151296061</v>
      </c>
      <c r="K18" s="122">
        <f t="shared" si="7"/>
        <v>17510219.739999998</v>
      </c>
    </row>
    <row r="19" spans="1:11" ht="15.5">
      <c r="A19" s="6" t="s">
        <v>8</v>
      </c>
      <c r="B19" s="97">
        <v>378565</v>
      </c>
      <c r="C19" s="143">
        <v>2.5</v>
      </c>
      <c r="D19" s="6">
        <f t="shared" si="1"/>
        <v>3752548.653893366</v>
      </c>
      <c r="E19" s="6">
        <f t="shared" si="2"/>
        <v>9381371.6347334143</v>
      </c>
      <c r="F19" s="6">
        <f t="shared" si="3"/>
        <v>2851640.3554105978</v>
      </c>
      <c r="G19" s="144">
        <v>4</v>
      </c>
      <c r="H19" s="6">
        <f t="shared" si="4"/>
        <v>3752548.653893366</v>
      </c>
      <c r="I19" s="6">
        <f t="shared" si="5"/>
        <v>15010194.615573464</v>
      </c>
      <c r="J19" s="6">
        <f t="shared" si="6"/>
        <v>3803305.5549699394</v>
      </c>
      <c r="K19" s="122">
        <f>ROUND(F19+J19,2)</f>
        <v>6654945.9100000001</v>
      </c>
    </row>
    <row r="20" spans="1:11" ht="15.5">
      <c r="A20" s="6" t="s">
        <v>9</v>
      </c>
      <c r="B20" s="97">
        <v>382838</v>
      </c>
      <c r="C20" s="143">
        <v>4</v>
      </c>
      <c r="D20" s="6">
        <f t="shared" si="1"/>
        <v>3794905.0270342701</v>
      </c>
      <c r="E20" s="6">
        <f t="shared" si="2"/>
        <v>15179620.10813708</v>
      </c>
      <c r="F20" s="6">
        <f t="shared" si="3"/>
        <v>4614124.5614768723</v>
      </c>
      <c r="G20" s="144">
        <v>4</v>
      </c>
      <c r="H20" s="6">
        <f t="shared" si="4"/>
        <v>3794905.0270342701</v>
      </c>
      <c r="I20" s="6">
        <f t="shared" si="5"/>
        <v>15179620.10813708</v>
      </c>
      <c r="J20" s="6">
        <f t="shared" si="6"/>
        <v>3846234.8396010771</v>
      </c>
      <c r="K20" s="122">
        <f t="shared" si="7"/>
        <v>8460359.4000000004</v>
      </c>
    </row>
    <row r="21" spans="1:11" ht="15.5">
      <c r="A21" s="6" t="s">
        <v>10</v>
      </c>
      <c r="B21" s="97">
        <v>1159291</v>
      </c>
      <c r="C21" s="143">
        <v>3.5</v>
      </c>
      <c r="D21" s="6">
        <f t="shared" si="1"/>
        <v>11491542.750969304</v>
      </c>
      <c r="E21" s="6">
        <f t="shared" si="2"/>
        <v>40220399.628392562</v>
      </c>
      <c r="F21" s="6">
        <f t="shared" si="3"/>
        <v>12225729.792690901</v>
      </c>
      <c r="G21" s="144">
        <v>3.8095999999999997</v>
      </c>
      <c r="H21" s="6">
        <f t="shared" si="4"/>
        <v>11491542.750969304</v>
      </c>
      <c r="I21" s="6">
        <f t="shared" si="5"/>
        <v>43778181.264092654</v>
      </c>
      <c r="J21" s="6">
        <f t="shared" si="6"/>
        <v>11092581.025928514</v>
      </c>
      <c r="K21" s="122">
        <f>ROUND(F21+J21,2)</f>
        <v>23318310.82</v>
      </c>
    </row>
    <row r="22" spans="1:11">
      <c r="A22" s="7" t="s">
        <v>11</v>
      </c>
      <c r="B22" s="98">
        <f>SUM(B15:B21)</f>
        <v>4134905</v>
      </c>
      <c r="C22" s="7"/>
      <c r="D22" s="7">
        <f>SUM(D15:D21)</f>
        <v>40987498.030000001</v>
      </c>
      <c r="E22" s="7">
        <f>SUM(E15:E21)</f>
        <v>134841320.59912869</v>
      </c>
      <c r="F22" s="7">
        <f t="shared" ref="F22:J22" si="8">SUM(F15:F21)</f>
        <v>40987498.030000001</v>
      </c>
      <c r="G22" s="7"/>
      <c r="H22" s="7">
        <f>SUM(H15:H21)</f>
        <v>40987498.030000001</v>
      </c>
      <c r="I22" s="7">
        <f>SUM(I15:I21)</f>
        <v>161762002.38021544</v>
      </c>
      <c r="J22" s="7">
        <f t="shared" si="8"/>
        <v>40987498.030000001</v>
      </c>
      <c r="K22" s="123">
        <f>SUM(K15:K21)</f>
        <v>81974996.059999987</v>
      </c>
    </row>
    <row r="23" spans="1:11">
      <c r="A23" s="2"/>
      <c r="B23" s="99"/>
      <c r="C23" s="2"/>
      <c r="D23" s="2"/>
      <c r="E23" s="2"/>
      <c r="F23" s="2"/>
      <c r="G23" s="2"/>
      <c r="H23" s="2"/>
      <c r="I23" s="2"/>
      <c r="J23" s="2"/>
    </row>
  </sheetData>
  <mergeCells count="7">
    <mergeCell ref="A11:A14"/>
    <mergeCell ref="B11:B14"/>
    <mergeCell ref="C12:J12"/>
    <mergeCell ref="C11:J11"/>
    <mergeCell ref="K11:K14"/>
    <mergeCell ref="C13:F13"/>
    <mergeCell ref="G13:J13"/>
  </mergeCells>
  <printOptions horizontalCentered="1"/>
  <pageMargins left="0.2" right="0.2" top="0.75" bottom="0.75" header="0.3" footer="0.3"/>
  <pageSetup scale="90" orientation="landscape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A2CF-CA96-48FC-BFE4-097EA35AF6ED}">
  <sheetPr>
    <tabColor rgb="FF00B050"/>
  </sheetPr>
  <dimension ref="A1:W24"/>
  <sheetViews>
    <sheetView zoomScale="80" zoomScaleNormal="8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B1" sqref="B1"/>
    </sheetView>
  </sheetViews>
  <sheetFormatPr defaultRowHeight="14.5"/>
  <cols>
    <col min="1" max="1" width="14.81640625" style="58" customWidth="1"/>
    <col min="2" max="2" width="14.81640625" style="100" customWidth="1"/>
    <col min="3" max="3" width="13.6328125" style="58" customWidth="1"/>
    <col min="4" max="4" width="16.54296875" style="58" customWidth="1"/>
    <col min="5" max="5" width="15.7265625" style="58" customWidth="1"/>
    <col min="6" max="6" width="16.1796875" style="58" customWidth="1"/>
    <col min="7" max="7" width="12" style="58" customWidth="1"/>
    <col min="8" max="9" width="14.1796875" style="58" bestFit="1" customWidth="1"/>
    <col min="10" max="10" width="13.08984375" style="58" bestFit="1" customWidth="1"/>
    <col min="11" max="11" width="6.90625" style="58" customWidth="1"/>
    <col min="12" max="14" width="13.08984375" style="58" bestFit="1" customWidth="1"/>
    <col min="15" max="15" width="11.08984375" style="58" customWidth="1"/>
    <col min="16" max="16" width="13.08984375" style="58" bestFit="1" customWidth="1"/>
    <col min="17" max="17" width="14.1796875" style="58" bestFit="1" customWidth="1"/>
    <col min="18" max="18" width="13.08984375" style="58" bestFit="1" customWidth="1"/>
    <col min="19" max="19" width="9.6328125" style="58" customWidth="1"/>
    <col min="20" max="20" width="14.36328125" style="58" customWidth="1"/>
    <col min="21" max="21" width="14.81640625" style="58" customWidth="1"/>
    <col min="22" max="22" width="15.54296875" style="58" customWidth="1"/>
    <col min="23" max="23" width="15" style="58" customWidth="1"/>
    <col min="24" max="253" width="8.7265625" style="58"/>
    <col min="254" max="254" width="11.36328125" style="58" customWidth="1"/>
    <col min="255" max="255" width="11.26953125" style="58" customWidth="1"/>
    <col min="256" max="257" width="15.26953125" style="58" customWidth="1"/>
    <col min="258" max="258" width="15.26953125" style="58" bestFit="1" customWidth="1"/>
    <col min="259" max="259" width="8.7265625" style="58"/>
    <col min="260" max="260" width="12.36328125" style="58" customWidth="1"/>
    <col min="261" max="261" width="12.08984375" style="58" customWidth="1"/>
    <col min="262" max="262" width="13.08984375" style="58" customWidth="1"/>
    <col min="263" max="264" width="13.36328125" style="58" customWidth="1"/>
    <col min="265" max="265" width="15.26953125" style="58" bestFit="1" customWidth="1"/>
    <col min="266" max="509" width="8.7265625" style="58"/>
    <col min="510" max="510" width="11.36328125" style="58" customWidth="1"/>
    <col min="511" max="511" width="11.26953125" style="58" customWidth="1"/>
    <col min="512" max="513" width="15.26953125" style="58" customWidth="1"/>
    <col min="514" max="514" width="15.26953125" style="58" bestFit="1" customWidth="1"/>
    <col min="515" max="515" width="8.7265625" style="58"/>
    <col min="516" max="516" width="12.36328125" style="58" customWidth="1"/>
    <col min="517" max="517" width="12.08984375" style="58" customWidth="1"/>
    <col min="518" max="518" width="13.08984375" style="58" customWidth="1"/>
    <col min="519" max="520" width="13.36328125" style="58" customWidth="1"/>
    <col min="521" max="521" width="15.26953125" style="58" bestFit="1" customWidth="1"/>
    <col min="522" max="765" width="8.7265625" style="58"/>
    <col min="766" max="766" width="11.36328125" style="58" customWidth="1"/>
    <col min="767" max="767" width="11.26953125" style="58" customWidth="1"/>
    <col min="768" max="769" width="15.26953125" style="58" customWidth="1"/>
    <col min="770" max="770" width="15.26953125" style="58" bestFit="1" customWidth="1"/>
    <col min="771" max="771" width="8.7265625" style="58"/>
    <col min="772" max="772" width="12.36328125" style="58" customWidth="1"/>
    <col min="773" max="773" width="12.08984375" style="58" customWidth="1"/>
    <col min="774" max="774" width="13.08984375" style="58" customWidth="1"/>
    <col min="775" max="776" width="13.36328125" style="58" customWidth="1"/>
    <col min="777" max="777" width="15.26953125" style="58" bestFit="1" customWidth="1"/>
    <col min="778" max="1021" width="8.7265625" style="58"/>
    <col min="1022" max="1022" width="11.36328125" style="58" customWidth="1"/>
    <col min="1023" max="1023" width="11.26953125" style="58" customWidth="1"/>
    <col min="1024" max="1025" width="15.26953125" style="58" customWidth="1"/>
    <col min="1026" max="1026" width="15.26953125" style="58" bestFit="1" customWidth="1"/>
    <col min="1027" max="1027" width="8.7265625" style="58"/>
    <col min="1028" max="1028" width="12.36328125" style="58" customWidth="1"/>
    <col min="1029" max="1029" width="12.08984375" style="58" customWidth="1"/>
    <col min="1030" max="1030" width="13.08984375" style="58" customWidth="1"/>
    <col min="1031" max="1032" width="13.36328125" style="58" customWidth="1"/>
    <col min="1033" max="1033" width="15.26953125" style="58" bestFit="1" customWidth="1"/>
    <col min="1034" max="1277" width="8.7265625" style="58"/>
    <col min="1278" max="1278" width="11.36328125" style="58" customWidth="1"/>
    <col min="1279" max="1279" width="11.26953125" style="58" customWidth="1"/>
    <col min="1280" max="1281" width="15.26953125" style="58" customWidth="1"/>
    <col min="1282" max="1282" width="15.26953125" style="58" bestFit="1" customWidth="1"/>
    <col min="1283" max="1283" width="8.7265625" style="58"/>
    <col min="1284" max="1284" width="12.36328125" style="58" customWidth="1"/>
    <col min="1285" max="1285" width="12.08984375" style="58" customWidth="1"/>
    <col min="1286" max="1286" width="13.08984375" style="58" customWidth="1"/>
    <col min="1287" max="1288" width="13.36328125" style="58" customWidth="1"/>
    <col min="1289" max="1289" width="15.26953125" style="58" bestFit="1" customWidth="1"/>
    <col min="1290" max="1533" width="8.7265625" style="58"/>
    <col min="1534" max="1534" width="11.36328125" style="58" customWidth="1"/>
    <col min="1535" max="1535" width="11.26953125" style="58" customWidth="1"/>
    <col min="1536" max="1537" width="15.26953125" style="58" customWidth="1"/>
    <col min="1538" max="1538" width="15.26953125" style="58" bestFit="1" customWidth="1"/>
    <col min="1539" max="1539" width="8.7265625" style="58"/>
    <col min="1540" max="1540" width="12.36328125" style="58" customWidth="1"/>
    <col min="1541" max="1541" width="12.08984375" style="58" customWidth="1"/>
    <col min="1542" max="1542" width="13.08984375" style="58" customWidth="1"/>
    <col min="1543" max="1544" width="13.36328125" style="58" customWidth="1"/>
    <col min="1545" max="1545" width="15.26953125" style="58" bestFit="1" customWidth="1"/>
    <col min="1546" max="1789" width="8.7265625" style="58"/>
    <col min="1790" max="1790" width="11.36328125" style="58" customWidth="1"/>
    <col min="1791" max="1791" width="11.26953125" style="58" customWidth="1"/>
    <col min="1792" max="1793" width="15.26953125" style="58" customWidth="1"/>
    <col min="1794" max="1794" width="15.26953125" style="58" bestFit="1" customWidth="1"/>
    <col min="1795" max="1795" width="8.7265625" style="58"/>
    <col min="1796" max="1796" width="12.36328125" style="58" customWidth="1"/>
    <col min="1797" max="1797" width="12.08984375" style="58" customWidth="1"/>
    <col min="1798" max="1798" width="13.08984375" style="58" customWidth="1"/>
    <col min="1799" max="1800" width="13.36328125" style="58" customWidth="1"/>
    <col min="1801" max="1801" width="15.26953125" style="58" bestFit="1" customWidth="1"/>
    <col min="1802" max="2045" width="8.7265625" style="58"/>
    <col min="2046" max="2046" width="11.36328125" style="58" customWidth="1"/>
    <col min="2047" max="2047" width="11.26953125" style="58" customWidth="1"/>
    <col min="2048" max="2049" width="15.26953125" style="58" customWidth="1"/>
    <col min="2050" max="2050" width="15.26953125" style="58" bestFit="1" customWidth="1"/>
    <col min="2051" max="2051" width="8.7265625" style="58"/>
    <col min="2052" max="2052" width="12.36328125" style="58" customWidth="1"/>
    <col min="2053" max="2053" width="12.08984375" style="58" customWidth="1"/>
    <col min="2054" max="2054" width="13.08984375" style="58" customWidth="1"/>
    <col min="2055" max="2056" width="13.36328125" style="58" customWidth="1"/>
    <col min="2057" max="2057" width="15.26953125" style="58" bestFit="1" customWidth="1"/>
    <col min="2058" max="2301" width="8.7265625" style="58"/>
    <col min="2302" max="2302" width="11.36328125" style="58" customWidth="1"/>
    <col min="2303" max="2303" width="11.26953125" style="58" customWidth="1"/>
    <col min="2304" max="2305" width="15.26953125" style="58" customWidth="1"/>
    <col min="2306" max="2306" width="15.26953125" style="58" bestFit="1" customWidth="1"/>
    <col min="2307" max="2307" width="8.7265625" style="58"/>
    <col min="2308" max="2308" width="12.36328125" style="58" customWidth="1"/>
    <col min="2309" max="2309" width="12.08984375" style="58" customWidth="1"/>
    <col min="2310" max="2310" width="13.08984375" style="58" customWidth="1"/>
    <col min="2311" max="2312" width="13.36328125" style="58" customWidth="1"/>
    <col min="2313" max="2313" width="15.26953125" style="58" bestFit="1" customWidth="1"/>
    <col min="2314" max="2557" width="8.7265625" style="58"/>
    <col min="2558" max="2558" width="11.36328125" style="58" customWidth="1"/>
    <col min="2559" max="2559" width="11.26953125" style="58" customWidth="1"/>
    <col min="2560" max="2561" width="15.26953125" style="58" customWidth="1"/>
    <col min="2562" max="2562" width="15.26953125" style="58" bestFit="1" customWidth="1"/>
    <col min="2563" max="2563" width="8.7265625" style="58"/>
    <col min="2564" max="2564" width="12.36328125" style="58" customWidth="1"/>
    <col min="2565" max="2565" width="12.08984375" style="58" customWidth="1"/>
    <col min="2566" max="2566" width="13.08984375" style="58" customWidth="1"/>
    <col min="2567" max="2568" width="13.36328125" style="58" customWidth="1"/>
    <col min="2569" max="2569" width="15.26953125" style="58" bestFit="1" customWidth="1"/>
    <col min="2570" max="2813" width="8.7265625" style="58"/>
    <col min="2814" max="2814" width="11.36328125" style="58" customWidth="1"/>
    <col min="2815" max="2815" width="11.26953125" style="58" customWidth="1"/>
    <col min="2816" max="2817" width="15.26953125" style="58" customWidth="1"/>
    <col min="2818" max="2818" width="15.26953125" style="58" bestFit="1" customWidth="1"/>
    <col min="2819" max="2819" width="8.7265625" style="58"/>
    <col min="2820" max="2820" width="12.36328125" style="58" customWidth="1"/>
    <col min="2821" max="2821" width="12.08984375" style="58" customWidth="1"/>
    <col min="2822" max="2822" width="13.08984375" style="58" customWidth="1"/>
    <col min="2823" max="2824" width="13.36328125" style="58" customWidth="1"/>
    <col min="2825" max="2825" width="15.26953125" style="58" bestFit="1" customWidth="1"/>
    <col min="2826" max="3069" width="8.7265625" style="58"/>
    <col min="3070" max="3070" width="11.36328125" style="58" customWidth="1"/>
    <col min="3071" max="3071" width="11.26953125" style="58" customWidth="1"/>
    <col min="3072" max="3073" width="15.26953125" style="58" customWidth="1"/>
    <col min="3074" max="3074" width="15.26953125" style="58" bestFit="1" customWidth="1"/>
    <col min="3075" max="3075" width="8.7265625" style="58"/>
    <col min="3076" max="3076" width="12.36328125" style="58" customWidth="1"/>
    <col min="3077" max="3077" width="12.08984375" style="58" customWidth="1"/>
    <col min="3078" max="3078" width="13.08984375" style="58" customWidth="1"/>
    <col min="3079" max="3080" width="13.36328125" style="58" customWidth="1"/>
    <col min="3081" max="3081" width="15.26953125" style="58" bestFit="1" customWidth="1"/>
    <col min="3082" max="3325" width="8.7265625" style="58"/>
    <col min="3326" max="3326" width="11.36328125" style="58" customWidth="1"/>
    <col min="3327" max="3327" width="11.26953125" style="58" customWidth="1"/>
    <col min="3328" max="3329" width="15.26953125" style="58" customWidth="1"/>
    <col min="3330" max="3330" width="15.26953125" style="58" bestFit="1" customWidth="1"/>
    <col min="3331" max="3331" width="8.7265625" style="58"/>
    <col min="3332" max="3332" width="12.36328125" style="58" customWidth="1"/>
    <col min="3333" max="3333" width="12.08984375" style="58" customWidth="1"/>
    <col min="3334" max="3334" width="13.08984375" style="58" customWidth="1"/>
    <col min="3335" max="3336" width="13.36328125" style="58" customWidth="1"/>
    <col min="3337" max="3337" width="15.26953125" style="58" bestFit="1" customWidth="1"/>
    <col min="3338" max="3581" width="8.7265625" style="58"/>
    <col min="3582" max="3582" width="11.36328125" style="58" customWidth="1"/>
    <col min="3583" max="3583" width="11.26953125" style="58" customWidth="1"/>
    <col min="3584" max="3585" width="15.26953125" style="58" customWidth="1"/>
    <col min="3586" max="3586" width="15.26953125" style="58" bestFit="1" customWidth="1"/>
    <col min="3587" max="3587" width="8.7265625" style="58"/>
    <col min="3588" max="3588" width="12.36328125" style="58" customWidth="1"/>
    <col min="3589" max="3589" width="12.08984375" style="58" customWidth="1"/>
    <col min="3590" max="3590" width="13.08984375" style="58" customWidth="1"/>
    <col min="3591" max="3592" width="13.36328125" style="58" customWidth="1"/>
    <col min="3593" max="3593" width="15.26953125" style="58" bestFit="1" customWidth="1"/>
    <col min="3594" max="3837" width="8.7265625" style="58"/>
    <col min="3838" max="3838" width="11.36328125" style="58" customWidth="1"/>
    <col min="3839" max="3839" width="11.26953125" style="58" customWidth="1"/>
    <col min="3840" max="3841" width="15.26953125" style="58" customWidth="1"/>
    <col min="3842" max="3842" width="15.26953125" style="58" bestFit="1" customWidth="1"/>
    <col min="3843" max="3843" width="8.7265625" style="58"/>
    <col min="3844" max="3844" width="12.36328125" style="58" customWidth="1"/>
    <col min="3845" max="3845" width="12.08984375" style="58" customWidth="1"/>
    <col min="3846" max="3846" width="13.08984375" style="58" customWidth="1"/>
    <col min="3847" max="3848" width="13.36328125" style="58" customWidth="1"/>
    <col min="3849" max="3849" width="15.26953125" style="58" bestFit="1" customWidth="1"/>
    <col min="3850" max="4093" width="8.7265625" style="58"/>
    <col min="4094" max="4094" width="11.36328125" style="58" customWidth="1"/>
    <col min="4095" max="4095" width="11.26953125" style="58" customWidth="1"/>
    <col min="4096" max="4097" width="15.26953125" style="58" customWidth="1"/>
    <col min="4098" max="4098" width="15.26953125" style="58" bestFit="1" customWidth="1"/>
    <col min="4099" max="4099" width="8.7265625" style="58"/>
    <col min="4100" max="4100" width="12.36328125" style="58" customWidth="1"/>
    <col min="4101" max="4101" width="12.08984375" style="58" customWidth="1"/>
    <col min="4102" max="4102" width="13.08984375" style="58" customWidth="1"/>
    <col min="4103" max="4104" width="13.36328125" style="58" customWidth="1"/>
    <col min="4105" max="4105" width="15.26953125" style="58" bestFit="1" customWidth="1"/>
    <col min="4106" max="4349" width="8.7265625" style="58"/>
    <col min="4350" max="4350" width="11.36328125" style="58" customWidth="1"/>
    <col min="4351" max="4351" width="11.26953125" style="58" customWidth="1"/>
    <col min="4352" max="4353" width="15.26953125" style="58" customWidth="1"/>
    <col min="4354" max="4354" width="15.26953125" style="58" bestFit="1" customWidth="1"/>
    <col min="4355" max="4355" width="8.7265625" style="58"/>
    <col min="4356" max="4356" width="12.36328125" style="58" customWidth="1"/>
    <col min="4357" max="4357" width="12.08984375" style="58" customWidth="1"/>
    <col min="4358" max="4358" width="13.08984375" style="58" customWidth="1"/>
    <col min="4359" max="4360" width="13.36328125" style="58" customWidth="1"/>
    <col min="4361" max="4361" width="15.26953125" style="58" bestFit="1" customWidth="1"/>
    <col min="4362" max="4605" width="8.7265625" style="58"/>
    <col min="4606" max="4606" width="11.36328125" style="58" customWidth="1"/>
    <col min="4607" max="4607" width="11.26953125" style="58" customWidth="1"/>
    <col min="4608" max="4609" width="15.26953125" style="58" customWidth="1"/>
    <col min="4610" max="4610" width="15.26953125" style="58" bestFit="1" customWidth="1"/>
    <col min="4611" max="4611" width="8.7265625" style="58"/>
    <col min="4612" max="4612" width="12.36328125" style="58" customWidth="1"/>
    <col min="4613" max="4613" width="12.08984375" style="58" customWidth="1"/>
    <col min="4614" max="4614" width="13.08984375" style="58" customWidth="1"/>
    <col min="4615" max="4616" width="13.36328125" style="58" customWidth="1"/>
    <col min="4617" max="4617" width="15.26953125" style="58" bestFit="1" customWidth="1"/>
    <col min="4618" max="4861" width="8.7265625" style="58"/>
    <col min="4862" max="4862" width="11.36328125" style="58" customWidth="1"/>
    <col min="4863" max="4863" width="11.26953125" style="58" customWidth="1"/>
    <col min="4864" max="4865" width="15.26953125" style="58" customWidth="1"/>
    <col min="4866" max="4866" width="15.26953125" style="58" bestFit="1" customWidth="1"/>
    <col min="4867" max="4867" width="8.7265625" style="58"/>
    <col min="4868" max="4868" width="12.36328125" style="58" customWidth="1"/>
    <col min="4869" max="4869" width="12.08984375" style="58" customWidth="1"/>
    <col min="4870" max="4870" width="13.08984375" style="58" customWidth="1"/>
    <col min="4871" max="4872" width="13.36328125" style="58" customWidth="1"/>
    <col min="4873" max="4873" width="15.26953125" style="58" bestFit="1" customWidth="1"/>
    <col min="4874" max="5117" width="8.7265625" style="58"/>
    <col min="5118" max="5118" width="11.36328125" style="58" customWidth="1"/>
    <col min="5119" max="5119" width="11.26953125" style="58" customWidth="1"/>
    <col min="5120" max="5121" width="15.26953125" style="58" customWidth="1"/>
    <col min="5122" max="5122" width="15.26953125" style="58" bestFit="1" customWidth="1"/>
    <col min="5123" max="5123" width="8.7265625" style="58"/>
    <col min="5124" max="5124" width="12.36328125" style="58" customWidth="1"/>
    <col min="5125" max="5125" width="12.08984375" style="58" customWidth="1"/>
    <col min="5126" max="5126" width="13.08984375" style="58" customWidth="1"/>
    <col min="5127" max="5128" width="13.36328125" style="58" customWidth="1"/>
    <col min="5129" max="5129" width="15.26953125" style="58" bestFit="1" customWidth="1"/>
    <col min="5130" max="5373" width="8.7265625" style="58"/>
    <col min="5374" max="5374" width="11.36328125" style="58" customWidth="1"/>
    <col min="5375" max="5375" width="11.26953125" style="58" customWidth="1"/>
    <col min="5376" max="5377" width="15.26953125" style="58" customWidth="1"/>
    <col min="5378" max="5378" width="15.26953125" style="58" bestFit="1" customWidth="1"/>
    <col min="5379" max="5379" width="8.7265625" style="58"/>
    <col min="5380" max="5380" width="12.36328125" style="58" customWidth="1"/>
    <col min="5381" max="5381" width="12.08984375" style="58" customWidth="1"/>
    <col min="5382" max="5382" width="13.08984375" style="58" customWidth="1"/>
    <col min="5383" max="5384" width="13.36328125" style="58" customWidth="1"/>
    <col min="5385" max="5385" width="15.26953125" style="58" bestFit="1" customWidth="1"/>
    <col min="5386" max="5629" width="8.7265625" style="58"/>
    <col min="5630" max="5630" width="11.36328125" style="58" customWidth="1"/>
    <col min="5631" max="5631" width="11.26953125" style="58" customWidth="1"/>
    <col min="5632" max="5633" width="15.26953125" style="58" customWidth="1"/>
    <col min="5634" max="5634" width="15.26953125" style="58" bestFit="1" customWidth="1"/>
    <col min="5635" max="5635" width="8.7265625" style="58"/>
    <col min="5636" max="5636" width="12.36328125" style="58" customWidth="1"/>
    <col min="5637" max="5637" width="12.08984375" style="58" customWidth="1"/>
    <col min="5638" max="5638" width="13.08984375" style="58" customWidth="1"/>
    <col min="5639" max="5640" width="13.36328125" style="58" customWidth="1"/>
    <col min="5641" max="5641" width="15.26953125" style="58" bestFit="1" customWidth="1"/>
    <col min="5642" max="5885" width="8.7265625" style="58"/>
    <col min="5886" max="5886" width="11.36328125" style="58" customWidth="1"/>
    <col min="5887" max="5887" width="11.26953125" style="58" customWidth="1"/>
    <col min="5888" max="5889" width="15.26953125" style="58" customWidth="1"/>
    <col min="5890" max="5890" width="15.26953125" style="58" bestFit="1" customWidth="1"/>
    <col min="5891" max="5891" width="8.7265625" style="58"/>
    <col min="5892" max="5892" width="12.36328125" style="58" customWidth="1"/>
    <col min="5893" max="5893" width="12.08984375" style="58" customWidth="1"/>
    <col min="5894" max="5894" width="13.08984375" style="58" customWidth="1"/>
    <col min="5895" max="5896" width="13.36328125" style="58" customWidth="1"/>
    <col min="5897" max="5897" width="15.26953125" style="58" bestFit="1" customWidth="1"/>
    <col min="5898" max="6141" width="8.7265625" style="58"/>
    <col min="6142" max="6142" width="11.36328125" style="58" customWidth="1"/>
    <col min="6143" max="6143" width="11.26953125" style="58" customWidth="1"/>
    <col min="6144" max="6145" width="15.26953125" style="58" customWidth="1"/>
    <col min="6146" max="6146" width="15.26953125" style="58" bestFit="1" customWidth="1"/>
    <col min="6147" max="6147" width="8.7265625" style="58"/>
    <col min="6148" max="6148" width="12.36328125" style="58" customWidth="1"/>
    <col min="6149" max="6149" width="12.08984375" style="58" customWidth="1"/>
    <col min="6150" max="6150" width="13.08984375" style="58" customWidth="1"/>
    <col min="6151" max="6152" width="13.36328125" style="58" customWidth="1"/>
    <col min="6153" max="6153" width="15.26953125" style="58" bestFit="1" customWidth="1"/>
    <col min="6154" max="6397" width="8.7265625" style="58"/>
    <col min="6398" max="6398" width="11.36328125" style="58" customWidth="1"/>
    <col min="6399" max="6399" width="11.26953125" style="58" customWidth="1"/>
    <col min="6400" max="6401" width="15.26953125" style="58" customWidth="1"/>
    <col min="6402" max="6402" width="15.26953125" style="58" bestFit="1" customWidth="1"/>
    <col min="6403" max="6403" width="8.7265625" style="58"/>
    <col min="6404" max="6404" width="12.36328125" style="58" customWidth="1"/>
    <col min="6405" max="6405" width="12.08984375" style="58" customWidth="1"/>
    <col min="6406" max="6406" width="13.08984375" style="58" customWidth="1"/>
    <col min="6407" max="6408" width="13.36328125" style="58" customWidth="1"/>
    <col min="6409" max="6409" width="15.26953125" style="58" bestFit="1" customWidth="1"/>
    <col min="6410" max="6653" width="8.7265625" style="58"/>
    <col min="6654" max="6654" width="11.36328125" style="58" customWidth="1"/>
    <col min="6655" max="6655" width="11.26953125" style="58" customWidth="1"/>
    <col min="6656" max="6657" width="15.26953125" style="58" customWidth="1"/>
    <col min="6658" max="6658" width="15.26953125" style="58" bestFit="1" customWidth="1"/>
    <col min="6659" max="6659" width="8.7265625" style="58"/>
    <col min="6660" max="6660" width="12.36328125" style="58" customWidth="1"/>
    <col min="6661" max="6661" width="12.08984375" style="58" customWidth="1"/>
    <col min="6662" max="6662" width="13.08984375" style="58" customWidth="1"/>
    <col min="6663" max="6664" width="13.36328125" style="58" customWidth="1"/>
    <col min="6665" max="6665" width="15.26953125" style="58" bestFit="1" customWidth="1"/>
    <col min="6666" max="6909" width="8.7265625" style="58"/>
    <col min="6910" max="6910" width="11.36328125" style="58" customWidth="1"/>
    <col min="6911" max="6911" width="11.26953125" style="58" customWidth="1"/>
    <col min="6912" max="6913" width="15.26953125" style="58" customWidth="1"/>
    <col min="6914" max="6914" width="15.26953125" style="58" bestFit="1" customWidth="1"/>
    <col min="6915" max="6915" width="8.7265625" style="58"/>
    <col min="6916" max="6916" width="12.36328125" style="58" customWidth="1"/>
    <col min="6917" max="6917" width="12.08984375" style="58" customWidth="1"/>
    <col min="6918" max="6918" width="13.08984375" style="58" customWidth="1"/>
    <col min="6919" max="6920" width="13.36328125" style="58" customWidth="1"/>
    <col min="6921" max="6921" width="15.26953125" style="58" bestFit="1" customWidth="1"/>
    <col min="6922" max="7165" width="8.7265625" style="58"/>
    <col min="7166" max="7166" width="11.36328125" style="58" customWidth="1"/>
    <col min="7167" max="7167" width="11.26953125" style="58" customWidth="1"/>
    <col min="7168" max="7169" width="15.26953125" style="58" customWidth="1"/>
    <col min="7170" max="7170" width="15.26953125" style="58" bestFit="1" customWidth="1"/>
    <col min="7171" max="7171" width="8.7265625" style="58"/>
    <col min="7172" max="7172" width="12.36328125" style="58" customWidth="1"/>
    <col min="7173" max="7173" width="12.08984375" style="58" customWidth="1"/>
    <col min="7174" max="7174" width="13.08984375" style="58" customWidth="1"/>
    <col min="7175" max="7176" width="13.36328125" style="58" customWidth="1"/>
    <col min="7177" max="7177" width="15.26953125" style="58" bestFit="1" customWidth="1"/>
    <col min="7178" max="7421" width="8.7265625" style="58"/>
    <col min="7422" max="7422" width="11.36328125" style="58" customWidth="1"/>
    <col min="7423" max="7423" width="11.26953125" style="58" customWidth="1"/>
    <col min="7424" max="7425" width="15.26953125" style="58" customWidth="1"/>
    <col min="7426" max="7426" width="15.26953125" style="58" bestFit="1" customWidth="1"/>
    <col min="7427" max="7427" width="8.7265625" style="58"/>
    <col min="7428" max="7428" width="12.36328125" style="58" customWidth="1"/>
    <col min="7429" max="7429" width="12.08984375" style="58" customWidth="1"/>
    <col min="7430" max="7430" width="13.08984375" style="58" customWidth="1"/>
    <col min="7431" max="7432" width="13.36328125" style="58" customWidth="1"/>
    <col min="7433" max="7433" width="15.26953125" style="58" bestFit="1" customWidth="1"/>
    <col min="7434" max="7677" width="8.7265625" style="58"/>
    <col min="7678" max="7678" width="11.36328125" style="58" customWidth="1"/>
    <col min="7679" max="7679" width="11.26953125" style="58" customWidth="1"/>
    <col min="7680" max="7681" width="15.26953125" style="58" customWidth="1"/>
    <col min="7682" max="7682" width="15.26953125" style="58" bestFit="1" customWidth="1"/>
    <col min="7683" max="7683" width="8.7265625" style="58"/>
    <col min="7684" max="7684" width="12.36328125" style="58" customWidth="1"/>
    <col min="7685" max="7685" width="12.08984375" style="58" customWidth="1"/>
    <col min="7686" max="7686" width="13.08984375" style="58" customWidth="1"/>
    <col min="7687" max="7688" width="13.36328125" style="58" customWidth="1"/>
    <col min="7689" max="7689" width="15.26953125" style="58" bestFit="1" customWidth="1"/>
    <col min="7690" max="7933" width="8.7265625" style="58"/>
    <col min="7934" max="7934" width="11.36328125" style="58" customWidth="1"/>
    <col min="7935" max="7935" width="11.26953125" style="58" customWidth="1"/>
    <col min="7936" max="7937" width="15.26953125" style="58" customWidth="1"/>
    <col min="7938" max="7938" width="15.26953125" style="58" bestFit="1" customWidth="1"/>
    <col min="7939" max="7939" width="8.7265625" style="58"/>
    <col min="7940" max="7940" width="12.36328125" style="58" customWidth="1"/>
    <col min="7941" max="7941" width="12.08984375" style="58" customWidth="1"/>
    <col min="7942" max="7942" width="13.08984375" style="58" customWidth="1"/>
    <col min="7943" max="7944" width="13.36328125" style="58" customWidth="1"/>
    <col min="7945" max="7945" width="15.26953125" style="58" bestFit="1" customWidth="1"/>
    <col min="7946" max="8189" width="8.7265625" style="58"/>
    <col min="8190" max="8190" width="11.36328125" style="58" customWidth="1"/>
    <col min="8191" max="8191" width="11.26953125" style="58" customWidth="1"/>
    <col min="8192" max="8193" width="15.26953125" style="58" customWidth="1"/>
    <col min="8194" max="8194" width="15.26953125" style="58" bestFit="1" customWidth="1"/>
    <col min="8195" max="8195" width="8.7265625" style="58"/>
    <col min="8196" max="8196" width="12.36328125" style="58" customWidth="1"/>
    <col min="8197" max="8197" width="12.08984375" style="58" customWidth="1"/>
    <col min="8198" max="8198" width="13.08984375" style="58" customWidth="1"/>
    <col min="8199" max="8200" width="13.36328125" style="58" customWidth="1"/>
    <col min="8201" max="8201" width="15.26953125" style="58" bestFit="1" customWidth="1"/>
    <col min="8202" max="8445" width="8.7265625" style="58"/>
    <col min="8446" max="8446" width="11.36328125" style="58" customWidth="1"/>
    <col min="8447" max="8447" width="11.26953125" style="58" customWidth="1"/>
    <col min="8448" max="8449" width="15.26953125" style="58" customWidth="1"/>
    <col min="8450" max="8450" width="15.26953125" style="58" bestFit="1" customWidth="1"/>
    <col min="8451" max="8451" width="8.7265625" style="58"/>
    <col min="8452" max="8452" width="12.36328125" style="58" customWidth="1"/>
    <col min="8453" max="8453" width="12.08984375" style="58" customWidth="1"/>
    <col min="8454" max="8454" width="13.08984375" style="58" customWidth="1"/>
    <col min="8455" max="8456" width="13.36328125" style="58" customWidth="1"/>
    <col min="8457" max="8457" width="15.26953125" style="58" bestFit="1" customWidth="1"/>
    <col min="8458" max="8701" width="8.7265625" style="58"/>
    <col min="8702" max="8702" width="11.36328125" style="58" customWidth="1"/>
    <col min="8703" max="8703" width="11.26953125" style="58" customWidth="1"/>
    <col min="8704" max="8705" width="15.26953125" style="58" customWidth="1"/>
    <col min="8706" max="8706" width="15.26953125" style="58" bestFit="1" customWidth="1"/>
    <col min="8707" max="8707" width="8.7265625" style="58"/>
    <col min="8708" max="8708" width="12.36328125" style="58" customWidth="1"/>
    <col min="8709" max="8709" width="12.08984375" style="58" customWidth="1"/>
    <col min="8710" max="8710" width="13.08984375" style="58" customWidth="1"/>
    <col min="8711" max="8712" width="13.36328125" style="58" customWidth="1"/>
    <col min="8713" max="8713" width="15.26953125" style="58" bestFit="1" customWidth="1"/>
    <col min="8714" max="8957" width="8.7265625" style="58"/>
    <col min="8958" max="8958" width="11.36328125" style="58" customWidth="1"/>
    <col min="8959" max="8959" width="11.26953125" style="58" customWidth="1"/>
    <col min="8960" max="8961" width="15.26953125" style="58" customWidth="1"/>
    <col min="8962" max="8962" width="15.26953125" style="58" bestFit="1" customWidth="1"/>
    <col min="8963" max="8963" width="8.7265625" style="58"/>
    <col min="8964" max="8964" width="12.36328125" style="58" customWidth="1"/>
    <col min="8965" max="8965" width="12.08984375" style="58" customWidth="1"/>
    <col min="8966" max="8966" width="13.08984375" style="58" customWidth="1"/>
    <col min="8967" max="8968" width="13.36328125" style="58" customWidth="1"/>
    <col min="8969" max="8969" width="15.26953125" style="58" bestFit="1" customWidth="1"/>
    <col min="8970" max="9213" width="8.7265625" style="58"/>
    <col min="9214" max="9214" width="11.36328125" style="58" customWidth="1"/>
    <col min="9215" max="9215" width="11.26953125" style="58" customWidth="1"/>
    <col min="9216" max="9217" width="15.26953125" style="58" customWidth="1"/>
    <col min="9218" max="9218" width="15.26953125" style="58" bestFit="1" customWidth="1"/>
    <col min="9219" max="9219" width="8.7265625" style="58"/>
    <col min="9220" max="9220" width="12.36328125" style="58" customWidth="1"/>
    <col min="9221" max="9221" width="12.08984375" style="58" customWidth="1"/>
    <col min="9222" max="9222" width="13.08984375" style="58" customWidth="1"/>
    <col min="9223" max="9224" width="13.36328125" style="58" customWidth="1"/>
    <col min="9225" max="9225" width="15.26953125" style="58" bestFit="1" customWidth="1"/>
    <col min="9226" max="9469" width="8.7265625" style="58"/>
    <col min="9470" max="9470" width="11.36328125" style="58" customWidth="1"/>
    <col min="9471" max="9471" width="11.26953125" style="58" customWidth="1"/>
    <col min="9472" max="9473" width="15.26953125" style="58" customWidth="1"/>
    <col min="9474" max="9474" width="15.26953125" style="58" bestFit="1" customWidth="1"/>
    <col min="9475" max="9475" width="8.7265625" style="58"/>
    <col min="9476" max="9476" width="12.36328125" style="58" customWidth="1"/>
    <col min="9477" max="9477" width="12.08984375" style="58" customWidth="1"/>
    <col min="9478" max="9478" width="13.08984375" style="58" customWidth="1"/>
    <col min="9479" max="9480" width="13.36328125" style="58" customWidth="1"/>
    <col min="9481" max="9481" width="15.26953125" style="58" bestFit="1" customWidth="1"/>
    <col min="9482" max="9725" width="8.7265625" style="58"/>
    <col min="9726" max="9726" width="11.36328125" style="58" customWidth="1"/>
    <col min="9727" max="9727" width="11.26953125" style="58" customWidth="1"/>
    <col min="9728" max="9729" width="15.26953125" style="58" customWidth="1"/>
    <col min="9730" max="9730" width="15.26953125" style="58" bestFit="1" customWidth="1"/>
    <col min="9731" max="9731" width="8.7265625" style="58"/>
    <col min="9732" max="9732" width="12.36328125" style="58" customWidth="1"/>
    <col min="9733" max="9733" width="12.08984375" style="58" customWidth="1"/>
    <col min="9734" max="9734" width="13.08984375" style="58" customWidth="1"/>
    <col min="9735" max="9736" width="13.36328125" style="58" customWidth="1"/>
    <col min="9737" max="9737" width="15.26953125" style="58" bestFit="1" customWidth="1"/>
    <col min="9738" max="9981" width="8.7265625" style="58"/>
    <col min="9982" max="9982" width="11.36328125" style="58" customWidth="1"/>
    <col min="9983" max="9983" width="11.26953125" style="58" customWidth="1"/>
    <col min="9984" max="9985" width="15.26953125" style="58" customWidth="1"/>
    <col min="9986" max="9986" width="15.26953125" style="58" bestFit="1" customWidth="1"/>
    <col min="9987" max="9987" width="8.7265625" style="58"/>
    <col min="9988" max="9988" width="12.36328125" style="58" customWidth="1"/>
    <col min="9989" max="9989" width="12.08984375" style="58" customWidth="1"/>
    <col min="9990" max="9990" width="13.08984375" style="58" customWidth="1"/>
    <col min="9991" max="9992" width="13.36328125" style="58" customWidth="1"/>
    <col min="9993" max="9993" width="15.26953125" style="58" bestFit="1" customWidth="1"/>
    <col min="9994" max="10237" width="8.7265625" style="58"/>
    <col min="10238" max="10238" width="11.36328125" style="58" customWidth="1"/>
    <col min="10239" max="10239" width="11.26953125" style="58" customWidth="1"/>
    <col min="10240" max="10241" width="15.26953125" style="58" customWidth="1"/>
    <col min="10242" max="10242" width="15.26953125" style="58" bestFit="1" customWidth="1"/>
    <col min="10243" max="10243" width="8.7265625" style="58"/>
    <col min="10244" max="10244" width="12.36328125" style="58" customWidth="1"/>
    <col min="10245" max="10245" width="12.08984375" style="58" customWidth="1"/>
    <col min="10246" max="10246" width="13.08984375" style="58" customWidth="1"/>
    <col min="10247" max="10248" width="13.36328125" style="58" customWidth="1"/>
    <col min="10249" max="10249" width="15.26953125" style="58" bestFit="1" customWidth="1"/>
    <col min="10250" max="10493" width="8.7265625" style="58"/>
    <col min="10494" max="10494" width="11.36328125" style="58" customWidth="1"/>
    <col min="10495" max="10495" width="11.26953125" style="58" customWidth="1"/>
    <col min="10496" max="10497" width="15.26953125" style="58" customWidth="1"/>
    <col min="10498" max="10498" width="15.26953125" style="58" bestFit="1" customWidth="1"/>
    <col min="10499" max="10499" width="8.7265625" style="58"/>
    <col min="10500" max="10500" width="12.36328125" style="58" customWidth="1"/>
    <col min="10501" max="10501" width="12.08984375" style="58" customWidth="1"/>
    <col min="10502" max="10502" width="13.08984375" style="58" customWidth="1"/>
    <col min="10503" max="10504" width="13.36328125" style="58" customWidth="1"/>
    <col min="10505" max="10505" width="15.26953125" style="58" bestFit="1" customWidth="1"/>
    <col min="10506" max="10749" width="8.7265625" style="58"/>
    <col min="10750" max="10750" width="11.36328125" style="58" customWidth="1"/>
    <col min="10751" max="10751" width="11.26953125" style="58" customWidth="1"/>
    <col min="10752" max="10753" width="15.26953125" style="58" customWidth="1"/>
    <col min="10754" max="10754" width="15.26953125" style="58" bestFit="1" customWidth="1"/>
    <col min="10755" max="10755" width="8.7265625" style="58"/>
    <col min="10756" max="10756" width="12.36328125" style="58" customWidth="1"/>
    <col min="10757" max="10757" width="12.08984375" style="58" customWidth="1"/>
    <col min="10758" max="10758" width="13.08984375" style="58" customWidth="1"/>
    <col min="10759" max="10760" width="13.36328125" style="58" customWidth="1"/>
    <col min="10761" max="10761" width="15.26953125" style="58" bestFit="1" customWidth="1"/>
    <col min="10762" max="11005" width="8.7265625" style="58"/>
    <col min="11006" max="11006" width="11.36328125" style="58" customWidth="1"/>
    <col min="11007" max="11007" width="11.26953125" style="58" customWidth="1"/>
    <col min="11008" max="11009" width="15.26953125" style="58" customWidth="1"/>
    <col min="11010" max="11010" width="15.26953125" style="58" bestFit="1" customWidth="1"/>
    <col min="11011" max="11011" width="8.7265625" style="58"/>
    <col min="11012" max="11012" width="12.36328125" style="58" customWidth="1"/>
    <col min="11013" max="11013" width="12.08984375" style="58" customWidth="1"/>
    <col min="11014" max="11014" width="13.08984375" style="58" customWidth="1"/>
    <col min="11015" max="11016" width="13.36328125" style="58" customWidth="1"/>
    <col min="11017" max="11017" width="15.26953125" style="58" bestFit="1" customWidth="1"/>
    <col min="11018" max="11261" width="8.7265625" style="58"/>
    <col min="11262" max="11262" width="11.36328125" style="58" customWidth="1"/>
    <col min="11263" max="11263" width="11.26953125" style="58" customWidth="1"/>
    <col min="11264" max="11265" width="15.26953125" style="58" customWidth="1"/>
    <col min="11266" max="11266" width="15.26953125" style="58" bestFit="1" customWidth="1"/>
    <col min="11267" max="11267" width="8.7265625" style="58"/>
    <col min="11268" max="11268" width="12.36328125" style="58" customWidth="1"/>
    <col min="11269" max="11269" width="12.08984375" style="58" customWidth="1"/>
    <col min="11270" max="11270" width="13.08984375" style="58" customWidth="1"/>
    <col min="11271" max="11272" width="13.36328125" style="58" customWidth="1"/>
    <col min="11273" max="11273" width="15.26953125" style="58" bestFit="1" customWidth="1"/>
    <col min="11274" max="11517" width="8.7265625" style="58"/>
    <col min="11518" max="11518" width="11.36328125" style="58" customWidth="1"/>
    <col min="11519" max="11519" width="11.26953125" style="58" customWidth="1"/>
    <col min="11520" max="11521" width="15.26953125" style="58" customWidth="1"/>
    <col min="11522" max="11522" width="15.26953125" style="58" bestFit="1" customWidth="1"/>
    <col min="11523" max="11523" width="8.7265625" style="58"/>
    <col min="11524" max="11524" width="12.36328125" style="58" customWidth="1"/>
    <col min="11525" max="11525" width="12.08984375" style="58" customWidth="1"/>
    <col min="11526" max="11526" width="13.08984375" style="58" customWidth="1"/>
    <col min="11527" max="11528" width="13.36328125" style="58" customWidth="1"/>
    <col min="11529" max="11529" width="15.26953125" style="58" bestFit="1" customWidth="1"/>
    <col min="11530" max="11773" width="8.7265625" style="58"/>
    <col min="11774" max="11774" width="11.36328125" style="58" customWidth="1"/>
    <col min="11775" max="11775" width="11.26953125" style="58" customWidth="1"/>
    <col min="11776" max="11777" width="15.26953125" style="58" customWidth="1"/>
    <col min="11778" max="11778" width="15.26953125" style="58" bestFit="1" customWidth="1"/>
    <col min="11779" max="11779" width="8.7265625" style="58"/>
    <col min="11780" max="11780" width="12.36328125" style="58" customWidth="1"/>
    <col min="11781" max="11781" width="12.08984375" style="58" customWidth="1"/>
    <col min="11782" max="11782" width="13.08984375" style="58" customWidth="1"/>
    <col min="11783" max="11784" width="13.36328125" style="58" customWidth="1"/>
    <col min="11785" max="11785" width="15.26953125" style="58" bestFit="1" customWidth="1"/>
    <col min="11786" max="12029" width="8.7265625" style="58"/>
    <col min="12030" max="12030" width="11.36328125" style="58" customWidth="1"/>
    <col min="12031" max="12031" width="11.26953125" style="58" customWidth="1"/>
    <col min="12032" max="12033" width="15.26953125" style="58" customWidth="1"/>
    <col min="12034" max="12034" width="15.26953125" style="58" bestFit="1" customWidth="1"/>
    <col min="12035" max="12035" width="8.7265625" style="58"/>
    <col min="12036" max="12036" width="12.36328125" style="58" customWidth="1"/>
    <col min="12037" max="12037" width="12.08984375" style="58" customWidth="1"/>
    <col min="12038" max="12038" width="13.08984375" style="58" customWidth="1"/>
    <col min="12039" max="12040" width="13.36328125" style="58" customWidth="1"/>
    <col min="12041" max="12041" width="15.26953125" style="58" bestFit="1" customWidth="1"/>
    <col min="12042" max="12285" width="8.7265625" style="58"/>
    <col min="12286" max="12286" width="11.36328125" style="58" customWidth="1"/>
    <col min="12287" max="12287" width="11.26953125" style="58" customWidth="1"/>
    <col min="12288" max="12289" width="15.26953125" style="58" customWidth="1"/>
    <col min="12290" max="12290" width="15.26953125" style="58" bestFit="1" customWidth="1"/>
    <col min="12291" max="12291" width="8.7265625" style="58"/>
    <col min="12292" max="12292" width="12.36328125" style="58" customWidth="1"/>
    <col min="12293" max="12293" width="12.08984375" style="58" customWidth="1"/>
    <col min="12294" max="12294" width="13.08984375" style="58" customWidth="1"/>
    <col min="12295" max="12296" width="13.36328125" style="58" customWidth="1"/>
    <col min="12297" max="12297" width="15.26953125" style="58" bestFit="1" customWidth="1"/>
    <col min="12298" max="12541" width="8.7265625" style="58"/>
    <col min="12542" max="12542" width="11.36328125" style="58" customWidth="1"/>
    <col min="12543" max="12543" width="11.26953125" style="58" customWidth="1"/>
    <col min="12544" max="12545" width="15.26953125" style="58" customWidth="1"/>
    <col min="12546" max="12546" width="15.26953125" style="58" bestFit="1" customWidth="1"/>
    <col min="12547" max="12547" width="8.7265625" style="58"/>
    <col min="12548" max="12548" width="12.36328125" style="58" customWidth="1"/>
    <col min="12549" max="12549" width="12.08984375" style="58" customWidth="1"/>
    <col min="12550" max="12550" width="13.08984375" style="58" customWidth="1"/>
    <col min="12551" max="12552" width="13.36328125" style="58" customWidth="1"/>
    <col min="12553" max="12553" width="15.26953125" style="58" bestFit="1" customWidth="1"/>
    <col min="12554" max="12797" width="8.7265625" style="58"/>
    <col min="12798" max="12798" width="11.36328125" style="58" customWidth="1"/>
    <col min="12799" max="12799" width="11.26953125" style="58" customWidth="1"/>
    <col min="12800" max="12801" width="15.26953125" style="58" customWidth="1"/>
    <col min="12802" max="12802" width="15.26953125" style="58" bestFit="1" customWidth="1"/>
    <col min="12803" max="12803" width="8.7265625" style="58"/>
    <col min="12804" max="12804" width="12.36328125" style="58" customWidth="1"/>
    <col min="12805" max="12805" width="12.08984375" style="58" customWidth="1"/>
    <col min="12806" max="12806" width="13.08984375" style="58" customWidth="1"/>
    <col min="12807" max="12808" width="13.36328125" style="58" customWidth="1"/>
    <col min="12809" max="12809" width="15.26953125" style="58" bestFit="1" customWidth="1"/>
    <col min="12810" max="13053" width="8.7265625" style="58"/>
    <col min="13054" max="13054" width="11.36328125" style="58" customWidth="1"/>
    <col min="13055" max="13055" width="11.26953125" style="58" customWidth="1"/>
    <col min="13056" max="13057" width="15.26953125" style="58" customWidth="1"/>
    <col min="13058" max="13058" width="15.26953125" style="58" bestFit="1" customWidth="1"/>
    <col min="13059" max="13059" width="8.7265625" style="58"/>
    <col min="13060" max="13060" width="12.36328125" style="58" customWidth="1"/>
    <col min="13061" max="13061" width="12.08984375" style="58" customWidth="1"/>
    <col min="13062" max="13062" width="13.08984375" style="58" customWidth="1"/>
    <col min="13063" max="13064" width="13.36328125" style="58" customWidth="1"/>
    <col min="13065" max="13065" width="15.26953125" style="58" bestFit="1" customWidth="1"/>
    <col min="13066" max="13309" width="8.7265625" style="58"/>
    <col min="13310" max="13310" width="11.36328125" style="58" customWidth="1"/>
    <col min="13311" max="13311" width="11.26953125" style="58" customWidth="1"/>
    <col min="13312" max="13313" width="15.26953125" style="58" customWidth="1"/>
    <col min="13314" max="13314" width="15.26953125" style="58" bestFit="1" customWidth="1"/>
    <col min="13315" max="13315" width="8.7265625" style="58"/>
    <col min="13316" max="13316" width="12.36328125" style="58" customWidth="1"/>
    <col min="13317" max="13317" width="12.08984375" style="58" customWidth="1"/>
    <col min="13318" max="13318" width="13.08984375" style="58" customWidth="1"/>
    <col min="13319" max="13320" width="13.36328125" style="58" customWidth="1"/>
    <col min="13321" max="13321" width="15.26953125" style="58" bestFit="1" customWidth="1"/>
    <col min="13322" max="13565" width="8.7265625" style="58"/>
    <col min="13566" max="13566" width="11.36328125" style="58" customWidth="1"/>
    <col min="13567" max="13567" width="11.26953125" style="58" customWidth="1"/>
    <col min="13568" max="13569" width="15.26953125" style="58" customWidth="1"/>
    <col min="13570" max="13570" width="15.26953125" style="58" bestFit="1" customWidth="1"/>
    <col min="13571" max="13571" width="8.7265625" style="58"/>
    <col min="13572" max="13572" width="12.36328125" style="58" customWidth="1"/>
    <col min="13573" max="13573" width="12.08984375" style="58" customWidth="1"/>
    <col min="13574" max="13574" width="13.08984375" style="58" customWidth="1"/>
    <col min="13575" max="13576" width="13.36328125" style="58" customWidth="1"/>
    <col min="13577" max="13577" width="15.26953125" style="58" bestFit="1" customWidth="1"/>
    <col min="13578" max="13821" width="8.7265625" style="58"/>
    <col min="13822" max="13822" width="11.36328125" style="58" customWidth="1"/>
    <col min="13823" max="13823" width="11.26953125" style="58" customWidth="1"/>
    <col min="13824" max="13825" width="15.26953125" style="58" customWidth="1"/>
    <col min="13826" max="13826" width="15.26953125" style="58" bestFit="1" customWidth="1"/>
    <col min="13827" max="13827" width="8.7265625" style="58"/>
    <col min="13828" max="13828" width="12.36328125" style="58" customWidth="1"/>
    <col min="13829" max="13829" width="12.08984375" style="58" customWidth="1"/>
    <col min="13830" max="13830" width="13.08984375" style="58" customWidth="1"/>
    <col min="13831" max="13832" width="13.36328125" style="58" customWidth="1"/>
    <col min="13833" max="13833" width="15.26953125" style="58" bestFit="1" customWidth="1"/>
    <col min="13834" max="14077" width="8.7265625" style="58"/>
    <col min="14078" max="14078" width="11.36328125" style="58" customWidth="1"/>
    <col min="14079" max="14079" width="11.26953125" style="58" customWidth="1"/>
    <col min="14080" max="14081" width="15.26953125" style="58" customWidth="1"/>
    <col min="14082" max="14082" width="15.26953125" style="58" bestFit="1" customWidth="1"/>
    <col min="14083" max="14083" width="8.7265625" style="58"/>
    <col min="14084" max="14084" width="12.36328125" style="58" customWidth="1"/>
    <col min="14085" max="14085" width="12.08984375" style="58" customWidth="1"/>
    <col min="14086" max="14086" width="13.08984375" style="58" customWidth="1"/>
    <col min="14087" max="14088" width="13.36328125" style="58" customWidth="1"/>
    <col min="14089" max="14089" width="15.26953125" style="58" bestFit="1" customWidth="1"/>
    <col min="14090" max="14333" width="8.7265625" style="58"/>
    <col min="14334" max="14334" width="11.36328125" style="58" customWidth="1"/>
    <col min="14335" max="14335" width="11.26953125" style="58" customWidth="1"/>
    <col min="14336" max="14337" width="15.26953125" style="58" customWidth="1"/>
    <col min="14338" max="14338" width="15.26953125" style="58" bestFit="1" customWidth="1"/>
    <col min="14339" max="14339" width="8.7265625" style="58"/>
    <col min="14340" max="14340" width="12.36328125" style="58" customWidth="1"/>
    <col min="14341" max="14341" width="12.08984375" style="58" customWidth="1"/>
    <col min="14342" max="14342" width="13.08984375" style="58" customWidth="1"/>
    <col min="14343" max="14344" width="13.36328125" style="58" customWidth="1"/>
    <col min="14345" max="14345" width="15.26953125" style="58" bestFit="1" customWidth="1"/>
    <col min="14346" max="14589" width="8.7265625" style="58"/>
    <col min="14590" max="14590" width="11.36328125" style="58" customWidth="1"/>
    <col min="14591" max="14591" width="11.26953125" style="58" customWidth="1"/>
    <col min="14592" max="14593" width="15.26953125" style="58" customWidth="1"/>
    <col min="14594" max="14594" width="15.26953125" style="58" bestFit="1" customWidth="1"/>
    <col min="14595" max="14595" width="8.7265625" style="58"/>
    <col min="14596" max="14596" width="12.36328125" style="58" customWidth="1"/>
    <col min="14597" max="14597" width="12.08984375" style="58" customWidth="1"/>
    <col min="14598" max="14598" width="13.08984375" style="58" customWidth="1"/>
    <col min="14599" max="14600" width="13.36328125" style="58" customWidth="1"/>
    <col min="14601" max="14601" width="15.26953125" style="58" bestFit="1" customWidth="1"/>
    <col min="14602" max="14845" width="8.7265625" style="58"/>
    <col min="14846" max="14846" width="11.36328125" style="58" customWidth="1"/>
    <col min="14847" max="14847" width="11.26953125" style="58" customWidth="1"/>
    <col min="14848" max="14849" width="15.26953125" style="58" customWidth="1"/>
    <col min="14850" max="14850" width="15.26953125" style="58" bestFit="1" customWidth="1"/>
    <col min="14851" max="14851" width="8.7265625" style="58"/>
    <col min="14852" max="14852" width="12.36328125" style="58" customWidth="1"/>
    <col min="14853" max="14853" width="12.08984375" style="58" customWidth="1"/>
    <col min="14854" max="14854" width="13.08984375" style="58" customWidth="1"/>
    <col min="14855" max="14856" width="13.36328125" style="58" customWidth="1"/>
    <col min="14857" max="14857" width="15.26953125" style="58" bestFit="1" customWidth="1"/>
    <col min="14858" max="15101" width="8.7265625" style="58"/>
    <col min="15102" max="15102" width="11.36328125" style="58" customWidth="1"/>
    <col min="15103" max="15103" width="11.26953125" style="58" customWidth="1"/>
    <col min="15104" max="15105" width="15.26953125" style="58" customWidth="1"/>
    <col min="15106" max="15106" width="15.26953125" style="58" bestFit="1" customWidth="1"/>
    <col min="15107" max="15107" width="8.7265625" style="58"/>
    <col min="15108" max="15108" width="12.36328125" style="58" customWidth="1"/>
    <col min="15109" max="15109" width="12.08984375" style="58" customWidth="1"/>
    <col min="15110" max="15110" width="13.08984375" style="58" customWidth="1"/>
    <col min="15111" max="15112" width="13.36328125" style="58" customWidth="1"/>
    <col min="15113" max="15113" width="15.26953125" style="58" bestFit="1" customWidth="1"/>
    <col min="15114" max="15357" width="8.7265625" style="58"/>
    <col min="15358" max="15358" width="11.36328125" style="58" customWidth="1"/>
    <col min="15359" max="15359" width="11.26953125" style="58" customWidth="1"/>
    <col min="15360" max="15361" width="15.26953125" style="58" customWidth="1"/>
    <col min="15362" max="15362" width="15.26953125" style="58" bestFit="1" customWidth="1"/>
    <col min="15363" max="15363" width="8.7265625" style="58"/>
    <col min="15364" max="15364" width="12.36328125" style="58" customWidth="1"/>
    <col min="15365" max="15365" width="12.08984375" style="58" customWidth="1"/>
    <col min="15366" max="15366" width="13.08984375" style="58" customWidth="1"/>
    <col min="15367" max="15368" width="13.36328125" style="58" customWidth="1"/>
    <col min="15369" max="15369" width="15.26953125" style="58" bestFit="1" customWidth="1"/>
    <col min="15370" max="15613" width="8.7265625" style="58"/>
    <col min="15614" max="15614" width="11.36328125" style="58" customWidth="1"/>
    <col min="15615" max="15615" width="11.26953125" style="58" customWidth="1"/>
    <col min="15616" max="15617" width="15.26953125" style="58" customWidth="1"/>
    <col min="15618" max="15618" width="15.26953125" style="58" bestFit="1" customWidth="1"/>
    <col min="15619" max="15619" width="8.7265625" style="58"/>
    <col min="15620" max="15620" width="12.36328125" style="58" customWidth="1"/>
    <col min="15621" max="15621" width="12.08984375" style="58" customWidth="1"/>
    <col min="15622" max="15622" width="13.08984375" style="58" customWidth="1"/>
    <col min="15623" max="15624" width="13.36328125" style="58" customWidth="1"/>
    <col min="15625" max="15625" width="15.26953125" style="58" bestFit="1" customWidth="1"/>
    <col min="15626" max="15869" width="8.7265625" style="58"/>
    <col min="15870" max="15870" width="11.36328125" style="58" customWidth="1"/>
    <col min="15871" max="15871" width="11.26953125" style="58" customWidth="1"/>
    <col min="15872" max="15873" width="15.26953125" style="58" customWidth="1"/>
    <col min="15874" max="15874" width="15.26953125" style="58" bestFit="1" customWidth="1"/>
    <col min="15875" max="15875" width="8.7265625" style="58"/>
    <col min="15876" max="15876" width="12.36328125" style="58" customWidth="1"/>
    <col min="15877" max="15877" width="12.08984375" style="58" customWidth="1"/>
    <col min="15878" max="15878" width="13.08984375" style="58" customWidth="1"/>
    <col min="15879" max="15880" width="13.36328125" style="58" customWidth="1"/>
    <col min="15881" max="15881" width="15.26953125" style="58" bestFit="1" customWidth="1"/>
    <col min="15882" max="16125" width="8.7265625" style="58"/>
    <col min="16126" max="16126" width="11.36328125" style="58" customWidth="1"/>
    <col min="16127" max="16127" width="11.26953125" style="58" customWidth="1"/>
    <col min="16128" max="16129" width="15.26953125" style="58" customWidth="1"/>
    <col min="16130" max="16130" width="15.26953125" style="58" bestFit="1" customWidth="1"/>
    <col min="16131" max="16131" width="8.7265625" style="58"/>
    <col min="16132" max="16132" width="12.36328125" style="58" customWidth="1"/>
    <col min="16133" max="16133" width="12.08984375" style="58" customWidth="1"/>
    <col min="16134" max="16134" width="13.08984375" style="58" customWidth="1"/>
    <col min="16135" max="16136" width="13.36328125" style="58" customWidth="1"/>
    <col min="16137" max="16137" width="15.26953125" style="58" bestFit="1" customWidth="1"/>
    <col min="16138" max="16384" width="8.7265625" style="58"/>
  </cols>
  <sheetData>
    <row r="1" spans="1:23" s="159" customFormat="1" ht="15.5">
      <c r="A1" s="1"/>
      <c r="B1" s="118" t="s">
        <v>315</v>
      </c>
      <c r="C1" s="1"/>
      <c r="D1" s="1"/>
      <c r="E1" s="1"/>
      <c r="H1" s="103"/>
    </row>
    <row r="2" spans="1:23" s="159" customFormat="1">
      <c r="A2" s="1"/>
      <c r="B2" s="132" t="s">
        <v>170</v>
      </c>
      <c r="C2" s="1"/>
      <c r="D2" s="1"/>
      <c r="E2" s="1"/>
      <c r="H2" s="103"/>
    </row>
    <row r="3" spans="1:23" s="159" customFormat="1">
      <c r="A3" s="1"/>
      <c r="B3" s="104" t="s">
        <v>151</v>
      </c>
      <c r="C3" s="112">
        <v>0.35</v>
      </c>
      <c r="D3" s="113">
        <f>234214274.45/100*35-0.01</f>
        <v>81974996.047499999</v>
      </c>
      <c r="E3" s="105" t="s">
        <v>154</v>
      </c>
      <c r="F3" s="106">
        <f>D3/2+0.01</f>
        <v>40987498.033749998</v>
      </c>
      <c r="G3" s="105" t="s">
        <v>155</v>
      </c>
      <c r="H3" s="115">
        <f>D3/2</f>
        <v>40987498.02375</v>
      </c>
    </row>
    <row r="4" spans="1:23" s="159" customFormat="1">
      <c r="A4" s="1"/>
      <c r="B4" s="104" t="s">
        <v>152</v>
      </c>
      <c r="C4" s="112">
        <v>0.35</v>
      </c>
      <c r="D4" s="113">
        <f>234214274.45/100*35</f>
        <v>81974996.057500005</v>
      </c>
      <c r="E4" s="107" t="s">
        <v>156</v>
      </c>
      <c r="F4" s="108">
        <f>D4/2</f>
        <v>40987498.028750002</v>
      </c>
      <c r="G4" s="107" t="s">
        <v>157</v>
      </c>
      <c r="H4" s="116">
        <f>D4/2</f>
        <v>40987498.028750002</v>
      </c>
    </row>
    <row r="5" spans="1:23" s="159" customFormat="1">
      <c r="A5" s="1"/>
      <c r="B5" s="104" t="s">
        <v>153</v>
      </c>
      <c r="C5" s="112">
        <v>0.3</v>
      </c>
      <c r="D5" s="113">
        <f>234214274.45/100*30</f>
        <v>70264282.335000008</v>
      </c>
      <c r="E5" s="109"/>
      <c r="F5" s="114"/>
      <c r="G5" s="109"/>
      <c r="H5" s="117"/>
    </row>
    <row r="6" spans="1:23" s="159" customFormat="1">
      <c r="A6" s="1"/>
      <c r="B6" s="119" t="s">
        <v>163</v>
      </c>
      <c r="C6" s="120">
        <v>7.4999999999999997E-2</v>
      </c>
      <c r="D6" s="121">
        <f>$D$5/4</f>
        <v>17566070.583750002</v>
      </c>
      <c r="E6" s="109"/>
      <c r="F6" s="114"/>
      <c r="G6" s="109"/>
      <c r="H6" s="114"/>
    </row>
    <row r="7" spans="1:23" s="159" customFormat="1">
      <c r="A7" s="1"/>
      <c r="B7" s="119" t="s">
        <v>160</v>
      </c>
      <c r="C7" s="120">
        <v>7.4999999999999997E-2</v>
      </c>
      <c r="D7" s="121">
        <f>$D$5/4</f>
        <v>17566070.583750002</v>
      </c>
      <c r="E7" s="109"/>
      <c r="F7" s="114"/>
      <c r="G7" s="109"/>
      <c r="H7" s="117"/>
      <c r="I7" s="109"/>
      <c r="J7" s="110"/>
    </row>
    <row r="8" spans="1:23" s="159" customFormat="1">
      <c r="A8" s="1"/>
      <c r="B8" s="119" t="s">
        <v>161</v>
      </c>
      <c r="C8" s="120">
        <v>7.4999999999999997E-2</v>
      </c>
      <c r="D8" s="121">
        <f>$D$5/4+0.02</f>
        <v>17566070.603750002</v>
      </c>
      <c r="E8" s="105" t="s">
        <v>158</v>
      </c>
      <c r="F8" s="106">
        <f>ROUND(D8/100*50,2)</f>
        <v>8783035.3000000007</v>
      </c>
      <c r="G8" s="105" t="s">
        <v>159</v>
      </c>
      <c r="H8" s="106">
        <f>ROUND(D8/100*50,2)</f>
        <v>8783035.3000000007</v>
      </c>
      <c r="I8" s="109"/>
      <c r="J8" s="114"/>
      <c r="K8" s="102"/>
    </row>
    <row r="9" spans="1:23" s="159" customFormat="1">
      <c r="A9" s="1"/>
      <c r="B9" s="119" t="s">
        <v>162</v>
      </c>
      <c r="C9" s="120">
        <v>7.4999999999999997E-2</v>
      </c>
      <c r="D9" s="121">
        <f>$D$5/4</f>
        <v>17566070.583750002</v>
      </c>
      <c r="E9" s="109"/>
      <c r="F9" s="114"/>
      <c r="G9" s="109"/>
      <c r="H9" s="117"/>
    </row>
    <row r="10" spans="1:23" ht="21">
      <c r="A10" s="125" t="s">
        <v>168</v>
      </c>
      <c r="B10" s="96"/>
      <c r="G10" s="1"/>
      <c r="H10" s="1"/>
      <c r="I10" s="1"/>
    </row>
    <row r="11" spans="1:23" ht="14.5" customHeight="1">
      <c r="A11" s="241" t="s">
        <v>0</v>
      </c>
      <c r="B11" s="253" t="s">
        <v>147</v>
      </c>
      <c r="C11" s="244" t="s">
        <v>315</v>
      </c>
      <c r="D11" s="245"/>
      <c r="E11" s="245"/>
      <c r="F11" s="245"/>
      <c r="G11" s="244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6"/>
      <c r="W11" s="235" t="s">
        <v>164</v>
      </c>
    </row>
    <row r="12" spans="1:23" s="3" customFormat="1" ht="14.5" customHeight="1">
      <c r="A12" s="242"/>
      <c r="B12" s="239"/>
      <c r="C12" s="263" t="s">
        <v>327</v>
      </c>
      <c r="D12" s="264"/>
      <c r="E12" s="264"/>
      <c r="F12" s="264"/>
      <c r="G12" s="263" t="s">
        <v>331</v>
      </c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6"/>
      <c r="W12" s="236"/>
    </row>
    <row r="13" spans="1:23" s="3" customFormat="1" ht="17.5" customHeight="1">
      <c r="A13" s="242"/>
      <c r="B13" s="239"/>
      <c r="C13" s="263" t="s">
        <v>328</v>
      </c>
      <c r="D13" s="264"/>
      <c r="E13" s="264"/>
      <c r="F13" s="264"/>
      <c r="G13" s="247" t="s">
        <v>330</v>
      </c>
      <c r="H13" s="248"/>
      <c r="I13" s="248"/>
      <c r="J13" s="249"/>
      <c r="K13" s="265" t="s">
        <v>333</v>
      </c>
      <c r="L13" s="265"/>
      <c r="M13" s="265"/>
      <c r="N13" s="265"/>
      <c r="O13" s="265"/>
      <c r="P13" s="265"/>
      <c r="Q13" s="265"/>
      <c r="R13" s="265"/>
      <c r="S13" s="247" t="s">
        <v>332</v>
      </c>
      <c r="T13" s="248"/>
      <c r="U13" s="248"/>
      <c r="V13" s="249"/>
      <c r="W13" s="236"/>
    </row>
    <row r="14" spans="1:23" s="3" customFormat="1" ht="26.5" customHeight="1">
      <c r="A14" s="242"/>
      <c r="B14" s="239"/>
      <c r="C14" s="260" t="s">
        <v>279</v>
      </c>
      <c r="D14" s="261"/>
      <c r="E14" s="261"/>
      <c r="F14" s="262"/>
      <c r="G14" s="267" t="s">
        <v>281</v>
      </c>
      <c r="H14" s="251"/>
      <c r="I14" s="251"/>
      <c r="J14" s="252"/>
      <c r="K14" s="268" t="s">
        <v>334</v>
      </c>
      <c r="L14" s="269"/>
      <c r="M14" s="269"/>
      <c r="N14" s="270"/>
      <c r="O14" s="268" t="s">
        <v>335</v>
      </c>
      <c r="P14" s="269"/>
      <c r="Q14" s="269"/>
      <c r="R14" s="270"/>
      <c r="S14" s="267" t="s">
        <v>282</v>
      </c>
      <c r="T14" s="251"/>
      <c r="U14" s="251"/>
      <c r="V14" s="252"/>
      <c r="W14" s="236"/>
    </row>
    <row r="15" spans="1:23" s="5" customFormat="1" ht="30.5" customHeight="1">
      <c r="A15" s="243"/>
      <c r="B15" s="240"/>
      <c r="C15" s="65" t="s">
        <v>130</v>
      </c>
      <c r="D15" s="65" t="s">
        <v>149</v>
      </c>
      <c r="E15" s="65" t="s">
        <v>148</v>
      </c>
      <c r="F15" s="65" t="s">
        <v>140</v>
      </c>
      <c r="G15" s="63" t="s">
        <v>130</v>
      </c>
      <c r="H15" s="63" t="s">
        <v>149</v>
      </c>
      <c r="I15" s="63" t="s">
        <v>148</v>
      </c>
      <c r="J15" s="63" t="s">
        <v>140</v>
      </c>
      <c r="K15" s="4" t="s">
        <v>130</v>
      </c>
      <c r="L15" s="129" t="s">
        <v>149</v>
      </c>
      <c r="M15" s="4" t="s">
        <v>148</v>
      </c>
      <c r="N15" s="4" t="s">
        <v>140</v>
      </c>
      <c r="O15" s="4" t="s">
        <v>130</v>
      </c>
      <c r="P15" s="129" t="s">
        <v>149</v>
      </c>
      <c r="Q15" s="4" t="s">
        <v>148</v>
      </c>
      <c r="R15" s="4" t="s">
        <v>140</v>
      </c>
      <c r="S15" s="63" t="s">
        <v>130</v>
      </c>
      <c r="T15" s="63" t="s">
        <v>149</v>
      </c>
      <c r="U15" s="63" t="s">
        <v>148</v>
      </c>
      <c r="V15" s="63" t="s">
        <v>140</v>
      </c>
      <c r="W15" s="237"/>
    </row>
    <row r="16" spans="1:23">
      <c r="A16" s="6" t="s">
        <v>4</v>
      </c>
      <c r="B16" s="97">
        <v>534396</v>
      </c>
      <c r="C16" s="160">
        <v>5</v>
      </c>
      <c r="D16" s="6">
        <f>ROUND(17566070.58/4134905*B16,2)</f>
        <v>2270242.69</v>
      </c>
      <c r="E16" s="6">
        <f>ROUND(C16*D16,2)</f>
        <v>11351213.449999999</v>
      </c>
      <c r="F16" s="6">
        <f>ROUND(E16/$E$23*$D$23,2)</f>
        <v>2270242.69</v>
      </c>
      <c r="G16" s="148">
        <v>3</v>
      </c>
      <c r="H16" s="6">
        <f>17566070.58/$B$23*B16</f>
        <v>2270242.6908646463</v>
      </c>
      <c r="I16" s="6">
        <f>G16*H16</f>
        <v>6810728.0725939386</v>
      </c>
      <c r="J16" s="6">
        <f>ROUND(I16/$I$23*$H$23,2)</f>
        <v>1843726.67</v>
      </c>
      <c r="K16" s="6">
        <v>3.4125000000000001</v>
      </c>
      <c r="L16" s="6">
        <f>8783035.3/$B$23*B16</f>
        <v>1135121.3467247253</v>
      </c>
      <c r="M16" s="6">
        <f>K16*L16</f>
        <v>3873601.5956981252</v>
      </c>
      <c r="N16" s="6">
        <f>ROUND(M16/$M$23*$L$23,2)</f>
        <v>1550296.1</v>
      </c>
      <c r="O16" s="161">
        <v>5</v>
      </c>
      <c r="P16" s="6">
        <f>8783035.3/$B$23*B16</f>
        <v>1135121.3467247253</v>
      </c>
      <c r="Q16" s="6">
        <f>O16*P16</f>
        <v>5675606.7336236266</v>
      </c>
      <c r="R16" s="6">
        <f>ROUND(Q16/$Q$23*$P$23,2)</f>
        <v>1167721.8799999999</v>
      </c>
      <c r="S16" s="6">
        <v>5</v>
      </c>
      <c r="T16" s="6">
        <f>17566070.58/$B$23*B16</f>
        <v>2270242.6908646463</v>
      </c>
      <c r="U16" s="6">
        <f>S16*T16</f>
        <v>11351213.454323232</v>
      </c>
      <c r="V16" s="6">
        <f>ROUND(U16/$U$23*$T$23,2)</f>
        <v>2270242.69</v>
      </c>
      <c r="W16" s="6">
        <f>F16+J16+N16+R16+V16</f>
        <v>9102230.0299999993</v>
      </c>
    </row>
    <row r="17" spans="1:23">
      <c r="A17" s="6" t="s">
        <v>5</v>
      </c>
      <c r="B17" s="97">
        <v>326293</v>
      </c>
      <c r="C17" s="160">
        <v>5</v>
      </c>
      <c r="D17" s="6">
        <f t="shared" ref="D17:D22" si="0">ROUND(17566070.58/4134905*B17,2)</f>
        <v>1386171.11</v>
      </c>
      <c r="E17" s="6">
        <f t="shared" ref="E17:E22" si="1">ROUND(C17*D17,2)</f>
        <v>6930855.5499999998</v>
      </c>
      <c r="F17" s="6">
        <f t="shared" ref="F17:F22" si="2">ROUND(E17/$E$23*$D$23,2)</f>
        <v>1386171.11</v>
      </c>
      <c r="G17" s="148">
        <v>5</v>
      </c>
      <c r="H17" s="6">
        <f t="shared" ref="H17:H22" si="3">17566070.58/$B$23*B17</f>
        <v>1386171.1134258078</v>
      </c>
      <c r="I17" s="6">
        <f t="shared" ref="I17:I22" si="4">G17*H17</f>
        <v>6930855.5671290392</v>
      </c>
      <c r="J17" s="6">
        <f>ROUND(I17/$I$23*$H$23,2)</f>
        <v>1876246.29</v>
      </c>
      <c r="K17" s="6">
        <v>2.4849999999999999</v>
      </c>
      <c r="L17" s="6">
        <f t="shared" ref="L17:L22" si="5">8783035.3/$B$23*B17</f>
        <v>693085.5575020226</v>
      </c>
      <c r="M17" s="6">
        <f t="shared" ref="M17:M22" si="6">K17*L17</f>
        <v>1722317.610392526</v>
      </c>
      <c r="N17" s="6">
        <f t="shared" ref="N17:N21" si="7">ROUND(M17/$M$23*$L$23,2)</f>
        <v>689307.41</v>
      </c>
      <c r="O17" s="161">
        <v>5</v>
      </c>
      <c r="P17" s="6">
        <f t="shared" ref="P17:P22" si="8">8783035.3/$B$23*B17</f>
        <v>693085.5575020226</v>
      </c>
      <c r="Q17" s="6">
        <f t="shared" ref="Q17:Q22" si="9">O17*P17</f>
        <v>3465427.7875101129</v>
      </c>
      <c r="R17" s="6">
        <f t="shared" ref="R17:R21" si="10">ROUND(Q17/$Q$23*$P$23,2)</f>
        <v>712990.88</v>
      </c>
      <c r="S17" s="6">
        <v>5</v>
      </c>
      <c r="T17" s="6">
        <f t="shared" ref="T17:T22" si="11">17566070.58/$B$23*B17</f>
        <v>1386171.1134258078</v>
      </c>
      <c r="U17" s="6">
        <f t="shared" ref="U17:U22" si="12">S17*T17</f>
        <v>6930855.5671290392</v>
      </c>
      <c r="V17" s="6">
        <f t="shared" ref="V17:V22" si="13">ROUND(U17/$U$23*$T$23,2)</f>
        <v>1386171.11</v>
      </c>
      <c r="W17" s="6">
        <f t="shared" ref="W17:W22" si="14">F17+J17+N17+R17+V17</f>
        <v>6050886.8000000007</v>
      </c>
    </row>
    <row r="18" spans="1:23">
      <c r="A18" s="6" t="s">
        <v>6</v>
      </c>
      <c r="B18" s="97">
        <v>503202</v>
      </c>
      <c r="C18" s="160">
        <v>5</v>
      </c>
      <c r="D18" s="6">
        <f t="shared" si="0"/>
        <v>2137723.08</v>
      </c>
      <c r="E18" s="6">
        <f t="shared" si="1"/>
        <v>10688615.4</v>
      </c>
      <c r="F18" s="6">
        <f t="shared" si="2"/>
        <v>2137723.08</v>
      </c>
      <c r="G18" s="148">
        <v>1</v>
      </c>
      <c r="H18" s="6">
        <f t="shared" si="3"/>
        <v>2137723.079005965</v>
      </c>
      <c r="I18" s="6">
        <f t="shared" si="4"/>
        <v>2137723.079005965</v>
      </c>
      <c r="J18" s="6">
        <f>ROUND(I18/$I$23*$H$23,2)</f>
        <v>578701.28</v>
      </c>
      <c r="K18" s="6">
        <v>2.0024999999999999</v>
      </c>
      <c r="L18" s="6">
        <f t="shared" si="5"/>
        <v>1068861.5407199443</v>
      </c>
      <c r="M18" s="6">
        <f t="shared" si="6"/>
        <v>2140395.2352916882</v>
      </c>
      <c r="N18" s="6">
        <f t="shared" si="7"/>
        <v>856630.79</v>
      </c>
      <c r="O18" s="161">
        <v>4.5749999999999993</v>
      </c>
      <c r="P18" s="6">
        <f t="shared" si="8"/>
        <v>1068861.5407199443</v>
      </c>
      <c r="Q18" s="6">
        <f t="shared" si="9"/>
        <v>4890041.5487937443</v>
      </c>
      <c r="R18" s="6">
        <f t="shared" si="10"/>
        <v>1006096.58</v>
      </c>
      <c r="S18" s="6">
        <v>5</v>
      </c>
      <c r="T18" s="6">
        <f t="shared" si="11"/>
        <v>2137723.079005965</v>
      </c>
      <c r="U18" s="6">
        <f t="shared" si="12"/>
        <v>10688615.395029824</v>
      </c>
      <c r="V18" s="6">
        <f t="shared" si="13"/>
        <v>2137723.08</v>
      </c>
      <c r="W18" s="6">
        <f t="shared" si="14"/>
        <v>6716874.8100000005</v>
      </c>
    </row>
    <row r="19" spans="1:23">
      <c r="A19" s="6" t="s">
        <v>7</v>
      </c>
      <c r="B19" s="97">
        <v>850320</v>
      </c>
      <c r="C19" s="160">
        <v>5</v>
      </c>
      <c r="D19" s="6">
        <f t="shared" si="0"/>
        <v>3612363.8</v>
      </c>
      <c r="E19" s="6">
        <f t="shared" si="1"/>
        <v>18061819</v>
      </c>
      <c r="F19" s="6">
        <f t="shared" si="2"/>
        <v>3612363.8</v>
      </c>
      <c r="G19" s="148">
        <v>5</v>
      </c>
      <c r="H19" s="6">
        <f t="shared" si="3"/>
        <v>3612363.7993099238</v>
      </c>
      <c r="I19" s="6">
        <f t="shared" si="4"/>
        <v>18061818.996549617</v>
      </c>
      <c r="J19" s="6">
        <f t="shared" ref="J19:J21" si="15">ROUND(I19/$I$23*$H$23,2)</f>
        <v>4889500.37</v>
      </c>
      <c r="K19" s="6">
        <v>1.5137499999999999</v>
      </c>
      <c r="L19" s="6">
        <f t="shared" si="5"/>
        <v>1806181.901711406</v>
      </c>
      <c r="M19" s="6">
        <f t="shared" si="6"/>
        <v>2734107.8537156405</v>
      </c>
      <c r="N19" s="6">
        <f>ROUND(M19/$M$23*$L$23,2)</f>
        <v>1094246.96</v>
      </c>
      <c r="O19" s="161">
        <v>4.8949999999999996</v>
      </c>
      <c r="P19" s="6">
        <f t="shared" si="8"/>
        <v>1806181.901711406</v>
      </c>
      <c r="Q19" s="6">
        <f t="shared" si="9"/>
        <v>8841260.4088773318</v>
      </c>
      <c r="R19" s="6">
        <f t="shared" si="10"/>
        <v>1819036.04</v>
      </c>
      <c r="S19" s="6">
        <v>5</v>
      </c>
      <c r="T19" s="6">
        <f t="shared" si="11"/>
        <v>3612363.7993099238</v>
      </c>
      <c r="U19" s="6">
        <f t="shared" si="12"/>
        <v>18061818.996549617</v>
      </c>
      <c r="V19" s="6">
        <f t="shared" si="13"/>
        <v>3612363.8</v>
      </c>
      <c r="W19" s="6">
        <f t="shared" si="14"/>
        <v>15027510.969999999</v>
      </c>
    </row>
    <row r="20" spans="1:23">
      <c r="A20" s="6" t="s">
        <v>8</v>
      </c>
      <c r="B20" s="97">
        <v>378565</v>
      </c>
      <c r="C20" s="160">
        <v>5</v>
      </c>
      <c r="D20" s="6">
        <f t="shared" si="0"/>
        <v>1608235.14</v>
      </c>
      <c r="E20" s="6">
        <f t="shared" si="1"/>
        <v>8041175.7000000002</v>
      </c>
      <c r="F20" s="6">
        <f t="shared" si="2"/>
        <v>1608235.14</v>
      </c>
      <c r="G20" s="148">
        <v>5</v>
      </c>
      <c r="H20" s="6">
        <f t="shared" si="3"/>
        <v>1608235.1369904992</v>
      </c>
      <c r="I20" s="6">
        <f t="shared" si="4"/>
        <v>8041175.6849524956</v>
      </c>
      <c r="J20" s="6">
        <f t="shared" si="15"/>
        <v>2176820.15</v>
      </c>
      <c r="K20" s="6">
        <v>2.98</v>
      </c>
      <c r="L20" s="6">
        <f t="shared" si="5"/>
        <v>804117.56941078464</v>
      </c>
      <c r="M20" s="6">
        <f t="shared" si="6"/>
        <v>2396270.3568441384</v>
      </c>
      <c r="N20" s="6">
        <f t="shared" si="7"/>
        <v>959037.35</v>
      </c>
      <c r="O20" s="161">
        <v>5</v>
      </c>
      <c r="P20" s="6">
        <f t="shared" si="8"/>
        <v>804117.56941078464</v>
      </c>
      <c r="Q20" s="6">
        <f t="shared" si="9"/>
        <v>4020587.8470539232</v>
      </c>
      <c r="R20" s="6">
        <f t="shared" si="10"/>
        <v>827211.72</v>
      </c>
      <c r="S20" s="6">
        <v>5</v>
      </c>
      <c r="T20" s="6">
        <f t="shared" si="11"/>
        <v>1608235.1369904992</v>
      </c>
      <c r="U20" s="6">
        <f t="shared" si="12"/>
        <v>8041175.6849524956</v>
      </c>
      <c r="V20" s="6">
        <f t="shared" si="13"/>
        <v>1608235.14</v>
      </c>
      <c r="W20" s="6">
        <f t="shared" si="14"/>
        <v>7179539.4999999991</v>
      </c>
    </row>
    <row r="21" spans="1:23">
      <c r="A21" s="6" t="s">
        <v>9</v>
      </c>
      <c r="B21" s="97">
        <v>382838</v>
      </c>
      <c r="C21" s="160">
        <v>5</v>
      </c>
      <c r="D21" s="6">
        <f t="shared" si="0"/>
        <v>1626387.87</v>
      </c>
      <c r="E21" s="6">
        <f t="shared" si="1"/>
        <v>8131939.3499999996</v>
      </c>
      <c r="F21" s="6">
        <f t="shared" si="2"/>
        <v>1626387.87</v>
      </c>
      <c r="G21" s="148">
        <v>5</v>
      </c>
      <c r="H21" s="6">
        <f t="shared" si="3"/>
        <v>1626387.868332172</v>
      </c>
      <c r="I21" s="6">
        <f t="shared" si="4"/>
        <v>8131939.34166086</v>
      </c>
      <c r="J21" s="6">
        <f t="shared" si="15"/>
        <v>2201390.7000000002</v>
      </c>
      <c r="K21" s="6">
        <v>2.36</v>
      </c>
      <c r="L21" s="6">
        <f t="shared" si="5"/>
        <v>813193.93509195512</v>
      </c>
      <c r="M21" s="6">
        <f t="shared" si="6"/>
        <v>1919137.6868170139</v>
      </c>
      <c r="N21" s="6">
        <f t="shared" si="7"/>
        <v>768078.91</v>
      </c>
      <c r="O21" s="161">
        <v>4.2841666666666658</v>
      </c>
      <c r="P21" s="6">
        <f t="shared" si="8"/>
        <v>813193.93509195512</v>
      </c>
      <c r="Q21" s="6">
        <f t="shared" si="9"/>
        <v>3483858.3502564505</v>
      </c>
      <c r="R21" s="6">
        <f t="shared" si="10"/>
        <v>716782.86</v>
      </c>
      <c r="S21" s="6">
        <v>5</v>
      </c>
      <c r="T21" s="6">
        <f t="shared" si="11"/>
        <v>1626387.868332172</v>
      </c>
      <c r="U21" s="6">
        <f t="shared" si="12"/>
        <v>8131939.34166086</v>
      </c>
      <c r="V21" s="6">
        <f t="shared" si="13"/>
        <v>1626387.87</v>
      </c>
      <c r="W21" s="6">
        <f t="shared" si="14"/>
        <v>6939028.2100000009</v>
      </c>
    </row>
    <row r="22" spans="1:23">
      <c r="A22" s="6" t="s">
        <v>10</v>
      </c>
      <c r="B22" s="97">
        <v>1159291</v>
      </c>
      <c r="C22" s="160">
        <v>5</v>
      </c>
      <c r="D22" s="6">
        <f t="shared" si="0"/>
        <v>4924946.8899999997</v>
      </c>
      <c r="E22" s="6">
        <f t="shared" si="1"/>
        <v>24624734.449999999</v>
      </c>
      <c r="F22" s="6">
        <f t="shared" si="2"/>
        <v>4924946.8899999997</v>
      </c>
      <c r="G22" s="148">
        <v>3</v>
      </c>
      <c r="H22" s="6">
        <f t="shared" si="3"/>
        <v>4924946.8920709854</v>
      </c>
      <c r="I22" s="6">
        <f t="shared" si="4"/>
        <v>14774840.676212955</v>
      </c>
      <c r="J22" s="6">
        <f>ROUND(I22/$I$23*$H$23,2)-0.01</f>
        <v>3999685.12</v>
      </c>
      <c r="K22" s="6">
        <v>2.9075000000000002</v>
      </c>
      <c r="L22" s="6">
        <f t="shared" si="5"/>
        <v>2462473.4488391634</v>
      </c>
      <c r="M22" s="6">
        <f t="shared" si="6"/>
        <v>7159641.552499868</v>
      </c>
      <c r="N22" s="6">
        <f>ROUND(M22/$M$23*$L$23,2)-0.01</f>
        <v>2865437.7800000003</v>
      </c>
      <c r="O22" s="161">
        <v>5</v>
      </c>
      <c r="P22" s="6">
        <f t="shared" si="8"/>
        <v>2462473.4488391634</v>
      </c>
      <c r="Q22" s="6">
        <f t="shared" si="9"/>
        <v>12312367.244195817</v>
      </c>
      <c r="R22" s="6">
        <f>ROUND(Q22/$Q$23*$P$23,2)-0.01</f>
        <v>2533195.3400000003</v>
      </c>
      <c r="S22" s="6">
        <v>5</v>
      </c>
      <c r="T22" s="6">
        <f t="shared" si="11"/>
        <v>4924946.8920709854</v>
      </c>
      <c r="U22" s="6">
        <f t="shared" si="12"/>
        <v>24624734.460354928</v>
      </c>
      <c r="V22" s="6">
        <f t="shared" si="13"/>
        <v>4924946.8899999997</v>
      </c>
      <c r="W22" s="6">
        <f t="shared" si="14"/>
        <v>19248212.02</v>
      </c>
    </row>
    <row r="23" spans="1:23" s="128" customFormat="1" ht="13">
      <c r="A23" s="126" t="s">
        <v>11</v>
      </c>
      <c r="B23" s="127">
        <f>SUM(B16:B22)</f>
        <v>4134905</v>
      </c>
      <c r="C23" s="126"/>
      <c r="D23" s="126">
        <f>SUM(D16:D22)</f>
        <v>17566070.580000002</v>
      </c>
      <c r="E23" s="126">
        <f>SUM(E16:E22)</f>
        <v>87830352.900000006</v>
      </c>
      <c r="F23" s="126">
        <f t="shared" ref="F23:W23" si="16">SUM(F16:F22)</f>
        <v>17566070.580000002</v>
      </c>
      <c r="G23" s="126"/>
      <c r="H23" s="126">
        <f>SUM(H16:H22)</f>
        <v>17566070.579999998</v>
      </c>
      <c r="I23" s="126">
        <f>SUM(I16:I22)</f>
        <v>64889081.418104872</v>
      </c>
      <c r="J23" s="126">
        <f t="shared" si="16"/>
        <v>17566070.580000002</v>
      </c>
      <c r="K23" s="126"/>
      <c r="L23" s="126">
        <f>SUM(L16:L22)</f>
        <v>8783035.3000000026</v>
      </c>
      <c r="M23" s="126">
        <f>SUM(M16:M22)</f>
        <v>21945471.891259</v>
      </c>
      <c r="N23" s="126">
        <f t="shared" si="16"/>
        <v>8783035.3000000007</v>
      </c>
      <c r="O23" s="126"/>
      <c r="P23" s="126">
        <f>SUM(P16:P22)</f>
        <v>8783035.3000000026</v>
      </c>
      <c r="Q23" s="126">
        <f>SUM(Q16:Q22)</f>
        <v>42689149.920311004</v>
      </c>
      <c r="R23" s="126">
        <f>ROUND(SUM(R16:R22),2)</f>
        <v>8783035.3000000007</v>
      </c>
      <c r="S23" s="126"/>
      <c r="T23" s="126">
        <f>SUM(T16:T22)</f>
        <v>17566070.579999998</v>
      </c>
      <c r="U23" s="126">
        <f>SUM(U16:U22)</f>
        <v>87830352.899999991</v>
      </c>
      <c r="V23" s="126">
        <f>ROUND(SUM(V16:V22),2)</f>
        <v>17566070.579999998</v>
      </c>
      <c r="W23" s="126">
        <f t="shared" si="16"/>
        <v>70264282.340000004</v>
      </c>
    </row>
    <row r="24" spans="1:23">
      <c r="A24" s="2"/>
      <c r="B24" s="9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16">
    <mergeCell ref="K13:R13"/>
    <mergeCell ref="S13:V13"/>
    <mergeCell ref="G11:V11"/>
    <mergeCell ref="W11:W15"/>
    <mergeCell ref="C12:F12"/>
    <mergeCell ref="G12:V12"/>
    <mergeCell ref="S14:V14"/>
    <mergeCell ref="C11:F11"/>
    <mergeCell ref="G14:J14"/>
    <mergeCell ref="O14:R14"/>
    <mergeCell ref="K14:N14"/>
    <mergeCell ref="A11:A15"/>
    <mergeCell ref="B11:B15"/>
    <mergeCell ref="C14:F14"/>
    <mergeCell ref="C13:F13"/>
    <mergeCell ref="G13:J13"/>
  </mergeCells>
  <printOptions horizontalCentered="1"/>
  <pageMargins left="0.25" right="0.25" top="0.75" bottom="0.75" header="0.3" footer="0.3"/>
  <pageSetup scale="55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E7" sqref="E7"/>
    </sheetView>
  </sheetViews>
  <sheetFormatPr defaultRowHeight="14"/>
  <cols>
    <col min="1" max="1" width="8.453125" style="83" customWidth="1"/>
    <col min="2" max="2" width="12.90625" style="83" bestFit="1" customWidth="1"/>
    <col min="3" max="3" width="13.1796875" style="83" customWidth="1"/>
    <col min="4" max="7" width="18.08984375" style="83" bestFit="1" customWidth="1"/>
    <col min="8" max="8" width="19.36328125" style="83" bestFit="1" customWidth="1"/>
    <col min="9" max="9" width="11.6328125" style="83" customWidth="1"/>
    <col min="10" max="10" width="19.36328125" style="83" bestFit="1" customWidth="1"/>
    <col min="11" max="235" width="8.7265625" style="83"/>
    <col min="236" max="236" width="11.36328125" style="83" customWidth="1"/>
    <col min="237" max="237" width="11.26953125" style="83" customWidth="1"/>
    <col min="238" max="239" width="15.26953125" style="83" customWidth="1"/>
    <col min="240" max="240" width="15.26953125" style="83" bestFit="1" customWidth="1"/>
    <col min="241" max="241" width="8.7265625" style="83" customWidth="1"/>
    <col min="242" max="242" width="12.36328125" style="83" customWidth="1"/>
    <col min="243" max="243" width="12.08984375" style="83" customWidth="1"/>
    <col min="244" max="244" width="13.08984375" style="83" customWidth="1"/>
    <col min="245" max="246" width="13.36328125" style="83" customWidth="1"/>
    <col min="247" max="247" width="15.26953125" style="83" bestFit="1" customWidth="1"/>
    <col min="248" max="491" width="8.7265625" style="83"/>
    <col min="492" max="492" width="11.36328125" style="83" customWidth="1"/>
    <col min="493" max="493" width="11.26953125" style="83" customWidth="1"/>
    <col min="494" max="495" width="15.26953125" style="83" customWidth="1"/>
    <col min="496" max="496" width="15.26953125" style="83" bestFit="1" customWidth="1"/>
    <col min="497" max="497" width="8.7265625" style="83" customWidth="1"/>
    <col min="498" max="498" width="12.36328125" style="83" customWidth="1"/>
    <col min="499" max="499" width="12.08984375" style="83" customWidth="1"/>
    <col min="500" max="500" width="13.08984375" style="83" customWidth="1"/>
    <col min="501" max="502" width="13.36328125" style="83" customWidth="1"/>
    <col min="503" max="503" width="15.26953125" style="83" bestFit="1" customWidth="1"/>
    <col min="504" max="747" width="8.7265625" style="83"/>
    <col min="748" max="748" width="11.36328125" style="83" customWidth="1"/>
    <col min="749" max="749" width="11.26953125" style="83" customWidth="1"/>
    <col min="750" max="751" width="15.26953125" style="83" customWidth="1"/>
    <col min="752" max="752" width="15.26953125" style="83" bestFit="1" customWidth="1"/>
    <col min="753" max="753" width="8.7265625" style="83" customWidth="1"/>
    <col min="754" max="754" width="12.36328125" style="83" customWidth="1"/>
    <col min="755" max="755" width="12.08984375" style="83" customWidth="1"/>
    <col min="756" max="756" width="13.08984375" style="83" customWidth="1"/>
    <col min="757" max="758" width="13.36328125" style="83" customWidth="1"/>
    <col min="759" max="759" width="15.26953125" style="83" bestFit="1" customWidth="1"/>
    <col min="760" max="1003" width="8.7265625" style="83"/>
    <col min="1004" max="1004" width="11.36328125" style="83" customWidth="1"/>
    <col min="1005" max="1005" width="11.26953125" style="83" customWidth="1"/>
    <col min="1006" max="1007" width="15.26953125" style="83" customWidth="1"/>
    <col min="1008" max="1008" width="15.26953125" style="83" bestFit="1" customWidth="1"/>
    <col min="1009" max="1009" width="8.7265625" style="83" customWidth="1"/>
    <col min="1010" max="1010" width="12.36328125" style="83" customWidth="1"/>
    <col min="1011" max="1011" width="12.08984375" style="83" customWidth="1"/>
    <col min="1012" max="1012" width="13.08984375" style="83" customWidth="1"/>
    <col min="1013" max="1014" width="13.36328125" style="83" customWidth="1"/>
    <col min="1015" max="1015" width="15.26953125" style="83" bestFit="1" customWidth="1"/>
    <col min="1016" max="1259" width="8.7265625" style="83"/>
    <col min="1260" max="1260" width="11.36328125" style="83" customWidth="1"/>
    <col min="1261" max="1261" width="11.26953125" style="83" customWidth="1"/>
    <col min="1262" max="1263" width="15.26953125" style="83" customWidth="1"/>
    <col min="1264" max="1264" width="15.26953125" style="83" bestFit="1" customWidth="1"/>
    <col min="1265" max="1265" width="8.7265625" style="83" customWidth="1"/>
    <col min="1266" max="1266" width="12.36328125" style="83" customWidth="1"/>
    <col min="1267" max="1267" width="12.08984375" style="83" customWidth="1"/>
    <col min="1268" max="1268" width="13.08984375" style="83" customWidth="1"/>
    <col min="1269" max="1270" width="13.36328125" style="83" customWidth="1"/>
    <col min="1271" max="1271" width="15.26953125" style="83" bestFit="1" customWidth="1"/>
    <col min="1272" max="1515" width="8.7265625" style="83"/>
    <col min="1516" max="1516" width="11.36328125" style="83" customWidth="1"/>
    <col min="1517" max="1517" width="11.26953125" style="83" customWidth="1"/>
    <col min="1518" max="1519" width="15.26953125" style="83" customWidth="1"/>
    <col min="1520" max="1520" width="15.26953125" style="83" bestFit="1" customWidth="1"/>
    <col min="1521" max="1521" width="8.7265625" style="83" customWidth="1"/>
    <col min="1522" max="1522" width="12.36328125" style="83" customWidth="1"/>
    <col min="1523" max="1523" width="12.08984375" style="83" customWidth="1"/>
    <col min="1524" max="1524" width="13.08984375" style="83" customWidth="1"/>
    <col min="1525" max="1526" width="13.36328125" style="83" customWidth="1"/>
    <col min="1527" max="1527" width="15.26953125" style="83" bestFit="1" customWidth="1"/>
    <col min="1528" max="1771" width="8.7265625" style="83"/>
    <col min="1772" max="1772" width="11.36328125" style="83" customWidth="1"/>
    <col min="1773" max="1773" width="11.26953125" style="83" customWidth="1"/>
    <col min="1774" max="1775" width="15.26953125" style="83" customWidth="1"/>
    <col min="1776" max="1776" width="15.26953125" style="83" bestFit="1" customWidth="1"/>
    <col min="1777" max="1777" width="8.7265625" style="83" customWidth="1"/>
    <col min="1778" max="1778" width="12.36328125" style="83" customWidth="1"/>
    <col min="1779" max="1779" width="12.08984375" style="83" customWidth="1"/>
    <col min="1780" max="1780" width="13.08984375" style="83" customWidth="1"/>
    <col min="1781" max="1782" width="13.36328125" style="83" customWidth="1"/>
    <col min="1783" max="1783" width="15.26953125" style="83" bestFit="1" customWidth="1"/>
    <col min="1784" max="2027" width="8.7265625" style="83"/>
    <col min="2028" max="2028" width="11.36328125" style="83" customWidth="1"/>
    <col min="2029" max="2029" width="11.26953125" style="83" customWidth="1"/>
    <col min="2030" max="2031" width="15.26953125" style="83" customWidth="1"/>
    <col min="2032" max="2032" width="15.26953125" style="83" bestFit="1" customWidth="1"/>
    <col min="2033" max="2033" width="8.7265625" style="83" customWidth="1"/>
    <col min="2034" max="2034" width="12.36328125" style="83" customWidth="1"/>
    <col min="2035" max="2035" width="12.08984375" style="83" customWidth="1"/>
    <col min="2036" max="2036" width="13.08984375" style="83" customWidth="1"/>
    <col min="2037" max="2038" width="13.36328125" style="83" customWidth="1"/>
    <col min="2039" max="2039" width="15.26953125" style="83" bestFit="1" customWidth="1"/>
    <col min="2040" max="2283" width="8.7265625" style="83"/>
    <col min="2284" max="2284" width="11.36328125" style="83" customWidth="1"/>
    <col min="2285" max="2285" width="11.26953125" style="83" customWidth="1"/>
    <col min="2286" max="2287" width="15.26953125" style="83" customWidth="1"/>
    <col min="2288" max="2288" width="15.26953125" style="83" bestFit="1" customWidth="1"/>
    <col min="2289" max="2289" width="8.7265625" style="83" customWidth="1"/>
    <col min="2290" max="2290" width="12.36328125" style="83" customWidth="1"/>
    <col min="2291" max="2291" width="12.08984375" style="83" customWidth="1"/>
    <col min="2292" max="2292" width="13.08984375" style="83" customWidth="1"/>
    <col min="2293" max="2294" width="13.36328125" style="83" customWidth="1"/>
    <col min="2295" max="2295" width="15.26953125" style="83" bestFit="1" customWidth="1"/>
    <col min="2296" max="2539" width="8.7265625" style="83"/>
    <col min="2540" max="2540" width="11.36328125" style="83" customWidth="1"/>
    <col min="2541" max="2541" width="11.26953125" style="83" customWidth="1"/>
    <col min="2542" max="2543" width="15.26953125" style="83" customWidth="1"/>
    <col min="2544" max="2544" width="15.26953125" style="83" bestFit="1" customWidth="1"/>
    <col min="2545" max="2545" width="8.7265625" style="83" customWidth="1"/>
    <col min="2546" max="2546" width="12.36328125" style="83" customWidth="1"/>
    <col min="2547" max="2547" width="12.08984375" style="83" customWidth="1"/>
    <col min="2548" max="2548" width="13.08984375" style="83" customWidth="1"/>
    <col min="2549" max="2550" width="13.36328125" style="83" customWidth="1"/>
    <col min="2551" max="2551" width="15.26953125" style="83" bestFit="1" customWidth="1"/>
    <col min="2552" max="2795" width="8.7265625" style="83"/>
    <col min="2796" max="2796" width="11.36328125" style="83" customWidth="1"/>
    <col min="2797" max="2797" width="11.26953125" style="83" customWidth="1"/>
    <col min="2798" max="2799" width="15.26953125" style="83" customWidth="1"/>
    <col min="2800" max="2800" width="15.26953125" style="83" bestFit="1" customWidth="1"/>
    <col min="2801" max="2801" width="8.7265625" style="83" customWidth="1"/>
    <col min="2802" max="2802" width="12.36328125" style="83" customWidth="1"/>
    <col min="2803" max="2803" width="12.08984375" style="83" customWidth="1"/>
    <col min="2804" max="2804" width="13.08984375" style="83" customWidth="1"/>
    <col min="2805" max="2806" width="13.36328125" style="83" customWidth="1"/>
    <col min="2807" max="2807" width="15.26953125" style="83" bestFit="1" customWidth="1"/>
    <col min="2808" max="3051" width="8.7265625" style="83"/>
    <col min="3052" max="3052" width="11.36328125" style="83" customWidth="1"/>
    <col min="3053" max="3053" width="11.26953125" style="83" customWidth="1"/>
    <col min="3054" max="3055" width="15.26953125" style="83" customWidth="1"/>
    <col min="3056" max="3056" width="15.26953125" style="83" bestFit="1" customWidth="1"/>
    <col min="3057" max="3057" width="8.7265625" style="83" customWidth="1"/>
    <col min="3058" max="3058" width="12.36328125" style="83" customWidth="1"/>
    <col min="3059" max="3059" width="12.08984375" style="83" customWidth="1"/>
    <col min="3060" max="3060" width="13.08984375" style="83" customWidth="1"/>
    <col min="3061" max="3062" width="13.36328125" style="83" customWidth="1"/>
    <col min="3063" max="3063" width="15.26953125" style="83" bestFit="1" customWidth="1"/>
    <col min="3064" max="3307" width="8.7265625" style="83"/>
    <col min="3308" max="3308" width="11.36328125" style="83" customWidth="1"/>
    <col min="3309" max="3309" width="11.26953125" style="83" customWidth="1"/>
    <col min="3310" max="3311" width="15.26953125" style="83" customWidth="1"/>
    <col min="3312" max="3312" width="15.26953125" style="83" bestFit="1" customWidth="1"/>
    <col min="3313" max="3313" width="8.7265625" style="83" customWidth="1"/>
    <col min="3314" max="3314" width="12.36328125" style="83" customWidth="1"/>
    <col min="3315" max="3315" width="12.08984375" style="83" customWidth="1"/>
    <col min="3316" max="3316" width="13.08984375" style="83" customWidth="1"/>
    <col min="3317" max="3318" width="13.36328125" style="83" customWidth="1"/>
    <col min="3319" max="3319" width="15.26953125" style="83" bestFit="1" customWidth="1"/>
    <col min="3320" max="3563" width="8.7265625" style="83"/>
    <col min="3564" max="3564" width="11.36328125" style="83" customWidth="1"/>
    <col min="3565" max="3565" width="11.26953125" style="83" customWidth="1"/>
    <col min="3566" max="3567" width="15.26953125" style="83" customWidth="1"/>
    <col min="3568" max="3568" width="15.26953125" style="83" bestFit="1" customWidth="1"/>
    <col min="3569" max="3569" width="8.7265625" style="83" customWidth="1"/>
    <col min="3570" max="3570" width="12.36328125" style="83" customWidth="1"/>
    <col min="3571" max="3571" width="12.08984375" style="83" customWidth="1"/>
    <col min="3572" max="3572" width="13.08984375" style="83" customWidth="1"/>
    <col min="3573" max="3574" width="13.36328125" style="83" customWidth="1"/>
    <col min="3575" max="3575" width="15.26953125" style="83" bestFit="1" customWidth="1"/>
    <col min="3576" max="3819" width="8.7265625" style="83"/>
    <col min="3820" max="3820" width="11.36328125" style="83" customWidth="1"/>
    <col min="3821" max="3821" width="11.26953125" style="83" customWidth="1"/>
    <col min="3822" max="3823" width="15.26953125" style="83" customWidth="1"/>
    <col min="3824" max="3824" width="15.26953125" style="83" bestFit="1" customWidth="1"/>
    <col min="3825" max="3825" width="8.7265625" style="83" customWidth="1"/>
    <col min="3826" max="3826" width="12.36328125" style="83" customWidth="1"/>
    <col min="3827" max="3827" width="12.08984375" style="83" customWidth="1"/>
    <col min="3828" max="3828" width="13.08984375" style="83" customWidth="1"/>
    <col min="3829" max="3830" width="13.36328125" style="83" customWidth="1"/>
    <col min="3831" max="3831" width="15.26953125" style="83" bestFit="1" customWidth="1"/>
    <col min="3832" max="4075" width="8.7265625" style="83"/>
    <col min="4076" max="4076" width="11.36328125" style="83" customWidth="1"/>
    <col min="4077" max="4077" width="11.26953125" style="83" customWidth="1"/>
    <col min="4078" max="4079" width="15.26953125" style="83" customWidth="1"/>
    <col min="4080" max="4080" width="15.26953125" style="83" bestFit="1" customWidth="1"/>
    <col min="4081" max="4081" width="8.7265625" style="83" customWidth="1"/>
    <col min="4082" max="4082" width="12.36328125" style="83" customWidth="1"/>
    <col min="4083" max="4083" width="12.08984375" style="83" customWidth="1"/>
    <col min="4084" max="4084" width="13.08984375" style="83" customWidth="1"/>
    <col min="4085" max="4086" width="13.36328125" style="83" customWidth="1"/>
    <col min="4087" max="4087" width="15.26953125" style="83" bestFit="1" customWidth="1"/>
    <col min="4088" max="4331" width="8.7265625" style="83"/>
    <col min="4332" max="4332" width="11.36328125" style="83" customWidth="1"/>
    <col min="4333" max="4333" width="11.26953125" style="83" customWidth="1"/>
    <col min="4334" max="4335" width="15.26953125" style="83" customWidth="1"/>
    <col min="4336" max="4336" width="15.26953125" style="83" bestFit="1" customWidth="1"/>
    <col min="4337" max="4337" width="8.7265625" style="83" customWidth="1"/>
    <col min="4338" max="4338" width="12.36328125" style="83" customWidth="1"/>
    <col min="4339" max="4339" width="12.08984375" style="83" customWidth="1"/>
    <col min="4340" max="4340" width="13.08984375" style="83" customWidth="1"/>
    <col min="4341" max="4342" width="13.36328125" style="83" customWidth="1"/>
    <col min="4343" max="4343" width="15.26953125" style="83" bestFit="1" customWidth="1"/>
    <col min="4344" max="4587" width="8.7265625" style="83"/>
    <col min="4588" max="4588" width="11.36328125" style="83" customWidth="1"/>
    <col min="4589" max="4589" width="11.26953125" style="83" customWidth="1"/>
    <col min="4590" max="4591" width="15.26953125" style="83" customWidth="1"/>
    <col min="4592" max="4592" width="15.26953125" style="83" bestFit="1" customWidth="1"/>
    <col min="4593" max="4593" width="8.7265625" style="83" customWidth="1"/>
    <col min="4594" max="4594" width="12.36328125" style="83" customWidth="1"/>
    <col min="4595" max="4595" width="12.08984375" style="83" customWidth="1"/>
    <col min="4596" max="4596" width="13.08984375" style="83" customWidth="1"/>
    <col min="4597" max="4598" width="13.36328125" style="83" customWidth="1"/>
    <col min="4599" max="4599" width="15.26953125" style="83" bestFit="1" customWidth="1"/>
    <col min="4600" max="4843" width="8.7265625" style="83"/>
    <col min="4844" max="4844" width="11.36328125" style="83" customWidth="1"/>
    <col min="4845" max="4845" width="11.26953125" style="83" customWidth="1"/>
    <col min="4846" max="4847" width="15.26953125" style="83" customWidth="1"/>
    <col min="4848" max="4848" width="15.26953125" style="83" bestFit="1" customWidth="1"/>
    <col min="4849" max="4849" width="8.7265625" style="83" customWidth="1"/>
    <col min="4850" max="4850" width="12.36328125" style="83" customWidth="1"/>
    <col min="4851" max="4851" width="12.08984375" style="83" customWidth="1"/>
    <col min="4852" max="4852" width="13.08984375" style="83" customWidth="1"/>
    <col min="4853" max="4854" width="13.36328125" style="83" customWidth="1"/>
    <col min="4855" max="4855" width="15.26953125" style="83" bestFit="1" customWidth="1"/>
    <col min="4856" max="5099" width="8.7265625" style="83"/>
    <col min="5100" max="5100" width="11.36328125" style="83" customWidth="1"/>
    <col min="5101" max="5101" width="11.26953125" style="83" customWidth="1"/>
    <col min="5102" max="5103" width="15.26953125" style="83" customWidth="1"/>
    <col min="5104" max="5104" width="15.26953125" style="83" bestFit="1" customWidth="1"/>
    <col min="5105" max="5105" width="8.7265625" style="83" customWidth="1"/>
    <col min="5106" max="5106" width="12.36328125" style="83" customWidth="1"/>
    <col min="5107" max="5107" width="12.08984375" style="83" customWidth="1"/>
    <col min="5108" max="5108" width="13.08984375" style="83" customWidth="1"/>
    <col min="5109" max="5110" width="13.36328125" style="83" customWidth="1"/>
    <col min="5111" max="5111" width="15.26953125" style="83" bestFit="1" customWidth="1"/>
    <col min="5112" max="5355" width="8.7265625" style="83"/>
    <col min="5356" max="5356" width="11.36328125" style="83" customWidth="1"/>
    <col min="5357" max="5357" width="11.26953125" style="83" customWidth="1"/>
    <col min="5358" max="5359" width="15.26953125" style="83" customWidth="1"/>
    <col min="5360" max="5360" width="15.26953125" style="83" bestFit="1" customWidth="1"/>
    <col min="5361" max="5361" width="8.7265625" style="83" customWidth="1"/>
    <col min="5362" max="5362" width="12.36328125" style="83" customWidth="1"/>
    <col min="5363" max="5363" width="12.08984375" style="83" customWidth="1"/>
    <col min="5364" max="5364" width="13.08984375" style="83" customWidth="1"/>
    <col min="5365" max="5366" width="13.36328125" style="83" customWidth="1"/>
    <col min="5367" max="5367" width="15.26953125" style="83" bestFit="1" customWidth="1"/>
    <col min="5368" max="5611" width="8.7265625" style="83"/>
    <col min="5612" max="5612" width="11.36328125" style="83" customWidth="1"/>
    <col min="5613" max="5613" width="11.26953125" style="83" customWidth="1"/>
    <col min="5614" max="5615" width="15.26953125" style="83" customWidth="1"/>
    <col min="5616" max="5616" width="15.26953125" style="83" bestFit="1" customWidth="1"/>
    <col min="5617" max="5617" width="8.7265625" style="83" customWidth="1"/>
    <col min="5618" max="5618" width="12.36328125" style="83" customWidth="1"/>
    <col min="5619" max="5619" width="12.08984375" style="83" customWidth="1"/>
    <col min="5620" max="5620" width="13.08984375" style="83" customWidth="1"/>
    <col min="5621" max="5622" width="13.36328125" style="83" customWidth="1"/>
    <col min="5623" max="5623" width="15.26953125" style="83" bestFit="1" customWidth="1"/>
    <col min="5624" max="5867" width="8.7265625" style="83"/>
    <col min="5868" max="5868" width="11.36328125" style="83" customWidth="1"/>
    <col min="5869" max="5869" width="11.26953125" style="83" customWidth="1"/>
    <col min="5870" max="5871" width="15.26953125" style="83" customWidth="1"/>
    <col min="5872" max="5872" width="15.26953125" style="83" bestFit="1" customWidth="1"/>
    <col min="5873" max="5873" width="8.7265625" style="83" customWidth="1"/>
    <col min="5874" max="5874" width="12.36328125" style="83" customWidth="1"/>
    <col min="5875" max="5875" width="12.08984375" style="83" customWidth="1"/>
    <col min="5876" max="5876" width="13.08984375" style="83" customWidth="1"/>
    <col min="5877" max="5878" width="13.36328125" style="83" customWidth="1"/>
    <col min="5879" max="5879" width="15.26953125" style="83" bestFit="1" customWidth="1"/>
    <col min="5880" max="6123" width="8.7265625" style="83"/>
    <col min="6124" max="6124" width="11.36328125" style="83" customWidth="1"/>
    <col min="6125" max="6125" width="11.26953125" style="83" customWidth="1"/>
    <col min="6126" max="6127" width="15.26953125" style="83" customWidth="1"/>
    <col min="6128" max="6128" width="15.26953125" style="83" bestFit="1" customWidth="1"/>
    <col min="6129" max="6129" width="8.7265625" style="83" customWidth="1"/>
    <col min="6130" max="6130" width="12.36328125" style="83" customWidth="1"/>
    <col min="6131" max="6131" width="12.08984375" style="83" customWidth="1"/>
    <col min="6132" max="6132" width="13.08984375" style="83" customWidth="1"/>
    <col min="6133" max="6134" width="13.36328125" style="83" customWidth="1"/>
    <col min="6135" max="6135" width="15.26953125" style="83" bestFit="1" customWidth="1"/>
    <col min="6136" max="6379" width="8.7265625" style="83"/>
    <col min="6380" max="6380" width="11.36328125" style="83" customWidth="1"/>
    <col min="6381" max="6381" width="11.26953125" style="83" customWidth="1"/>
    <col min="6382" max="6383" width="15.26953125" style="83" customWidth="1"/>
    <col min="6384" max="6384" width="15.26953125" style="83" bestFit="1" customWidth="1"/>
    <col min="6385" max="6385" width="8.7265625" style="83" customWidth="1"/>
    <col min="6386" max="6386" width="12.36328125" style="83" customWidth="1"/>
    <col min="6387" max="6387" width="12.08984375" style="83" customWidth="1"/>
    <col min="6388" max="6388" width="13.08984375" style="83" customWidth="1"/>
    <col min="6389" max="6390" width="13.36328125" style="83" customWidth="1"/>
    <col min="6391" max="6391" width="15.26953125" style="83" bestFit="1" customWidth="1"/>
    <col min="6392" max="6635" width="8.7265625" style="83"/>
    <col min="6636" max="6636" width="11.36328125" style="83" customWidth="1"/>
    <col min="6637" max="6637" width="11.26953125" style="83" customWidth="1"/>
    <col min="6638" max="6639" width="15.26953125" style="83" customWidth="1"/>
    <col min="6640" max="6640" width="15.26953125" style="83" bestFit="1" customWidth="1"/>
    <col min="6641" max="6641" width="8.7265625" style="83" customWidth="1"/>
    <col min="6642" max="6642" width="12.36328125" style="83" customWidth="1"/>
    <col min="6643" max="6643" width="12.08984375" style="83" customWidth="1"/>
    <col min="6644" max="6644" width="13.08984375" style="83" customWidth="1"/>
    <col min="6645" max="6646" width="13.36328125" style="83" customWidth="1"/>
    <col min="6647" max="6647" width="15.26953125" style="83" bestFit="1" customWidth="1"/>
    <col min="6648" max="6891" width="8.7265625" style="83"/>
    <col min="6892" max="6892" width="11.36328125" style="83" customWidth="1"/>
    <col min="6893" max="6893" width="11.26953125" style="83" customWidth="1"/>
    <col min="6894" max="6895" width="15.26953125" style="83" customWidth="1"/>
    <col min="6896" max="6896" width="15.26953125" style="83" bestFit="1" customWidth="1"/>
    <col min="6897" max="6897" width="8.7265625" style="83" customWidth="1"/>
    <col min="6898" max="6898" width="12.36328125" style="83" customWidth="1"/>
    <col min="6899" max="6899" width="12.08984375" style="83" customWidth="1"/>
    <col min="6900" max="6900" width="13.08984375" style="83" customWidth="1"/>
    <col min="6901" max="6902" width="13.36328125" style="83" customWidth="1"/>
    <col min="6903" max="6903" width="15.26953125" style="83" bestFit="1" customWidth="1"/>
    <col min="6904" max="7147" width="8.7265625" style="83"/>
    <col min="7148" max="7148" width="11.36328125" style="83" customWidth="1"/>
    <col min="7149" max="7149" width="11.26953125" style="83" customWidth="1"/>
    <col min="7150" max="7151" width="15.26953125" style="83" customWidth="1"/>
    <col min="7152" max="7152" width="15.26953125" style="83" bestFit="1" customWidth="1"/>
    <col min="7153" max="7153" width="8.7265625" style="83" customWidth="1"/>
    <col min="7154" max="7154" width="12.36328125" style="83" customWidth="1"/>
    <col min="7155" max="7155" width="12.08984375" style="83" customWidth="1"/>
    <col min="7156" max="7156" width="13.08984375" style="83" customWidth="1"/>
    <col min="7157" max="7158" width="13.36328125" style="83" customWidth="1"/>
    <col min="7159" max="7159" width="15.26953125" style="83" bestFit="1" customWidth="1"/>
    <col min="7160" max="7403" width="8.7265625" style="83"/>
    <col min="7404" max="7404" width="11.36328125" style="83" customWidth="1"/>
    <col min="7405" max="7405" width="11.26953125" style="83" customWidth="1"/>
    <col min="7406" max="7407" width="15.26953125" style="83" customWidth="1"/>
    <col min="7408" max="7408" width="15.26953125" style="83" bestFit="1" customWidth="1"/>
    <col min="7409" max="7409" width="8.7265625" style="83" customWidth="1"/>
    <col min="7410" max="7410" width="12.36328125" style="83" customWidth="1"/>
    <col min="7411" max="7411" width="12.08984375" style="83" customWidth="1"/>
    <col min="7412" max="7412" width="13.08984375" style="83" customWidth="1"/>
    <col min="7413" max="7414" width="13.36328125" style="83" customWidth="1"/>
    <col min="7415" max="7415" width="15.26953125" style="83" bestFit="1" customWidth="1"/>
    <col min="7416" max="7659" width="8.7265625" style="83"/>
    <col min="7660" max="7660" width="11.36328125" style="83" customWidth="1"/>
    <col min="7661" max="7661" width="11.26953125" style="83" customWidth="1"/>
    <col min="7662" max="7663" width="15.26953125" style="83" customWidth="1"/>
    <col min="7664" max="7664" width="15.26953125" style="83" bestFit="1" customWidth="1"/>
    <col min="7665" max="7665" width="8.7265625" style="83" customWidth="1"/>
    <col min="7666" max="7666" width="12.36328125" style="83" customWidth="1"/>
    <col min="7667" max="7667" width="12.08984375" style="83" customWidth="1"/>
    <col min="7668" max="7668" width="13.08984375" style="83" customWidth="1"/>
    <col min="7669" max="7670" width="13.36328125" style="83" customWidth="1"/>
    <col min="7671" max="7671" width="15.26953125" style="83" bestFit="1" customWidth="1"/>
    <col min="7672" max="7915" width="8.7265625" style="83"/>
    <col min="7916" max="7916" width="11.36328125" style="83" customWidth="1"/>
    <col min="7917" max="7917" width="11.26953125" style="83" customWidth="1"/>
    <col min="7918" max="7919" width="15.26953125" style="83" customWidth="1"/>
    <col min="7920" max="7920" width="15.26953125" style="83" bestFit="1" customWidth="1"/>
    <col min="7921" max="7921" width="8.7265625" style="83" customWidth="1"/>
    <col min="7922" max="7922" width="12.36328125" style="83" customWidth="1"/>
    <col min="7923" max="7923" width="12.08984375" style="83" customWidth="1"/>
    <col min="7924" max="7924" width="13.08984375" style="83" customWidth="1"/>
    <col min="7925" max="7926" width="13.36328125" style="83" customWidth="1"/>
    <col min="7927" max="7927" width="15.26953125" style="83" bestFit="1" customWidth="1"/>
    <col min="7928" max="8171" width="8.7265625" style="83"/>
    <col min="8172" max="8172" width="11.36328125" style="83" customWidth="1"/>
    <col min="8173" max="8173" width="11.26953125" style="83" customWidth="1"/>
    <col min="8174" max="8175" width="15.26953125" style="83" customWidth="1"/>
    <col min="8176" max="8176" width="15.26953125" style="83" bestFit="1" customWidth="1"/>
    <col min="8177" max="8177" width="8.7265625" style="83" customWidth="1"/>
    <col min="8178" max="8178" width="12.36328125" style="83" customWidth="1"/>
    <col min="8179" max="8179" width="12.08984375" style="83" customWidth="1"/>
    <col min="8180" max="8180" width="13.08984375" style="83" customWidth="1"/>
    <col min="8181" max="8182" width="13.36328125" style="83" customWidth="1"/>
    <col min="8183" max="8183" width="15.26953125" style="83" bestFit="1" customWidth="1"/>
    <col min="8184" max="8427" width="8.7265625" style="83"/>
    <col min="8428" max="8428" width="11.36328125" style="83" customWidth="1"/>
    <col min="8429" max="8429" width="11.26953125" style="83" customWidth="1"/>
    <col min="8430" max="8431" width="15.26953125" style="83" customWidth="1"/>
    <col min="8432" max="8432" width="15.26953125" style="83" bestFit="1" customWidth="1"/>
    <col min="8433" max="8433" width="8.7265625" style="83" customWidth="1"/>
    <col min="8434" max="8434" width="12.36328125" style="83" customWidth="1"/>
    <col min="8435" max="8435" width="12.08984375" style="83" customWidth="1"/>
    <col min="8436" max="8436" width="13.08984375" style="83" customWidth="1"/>
    <col min="8437" max="8438" width="13.36328125" style="83" customWidth="1"/>
    <col min="8439" max="8439" width="15.26953125" style="83" bestFit="1" customWidth="1"/>
    <col min="8440" max="8683" width="8.7265625" style="83"/>
    <col min="8684" max="8684" width="11.36328125" style="83" customWidth="1"/>
    <col min="8685" max="8685" width="11.26953125" style="83" customWidth="1"/>
    <col min="8686" max="8687" width="15.26953125" style="83" customWidth="1"/>
    <col min="8688" max="8688" width="15.26953125" style="83" bestFit="1" customWidth="1"/>
    <col min="8689" max="8689" width="8.7265625" style="83" customWidth="1"/>
    <col min="8690" max="8690" width="12.36328125" style="83" customWidth="1"/>
    <col min="8691" max="8691" width="12.08984375" style="83" customWidth="1"/>
    <col min="8692" max="8692" width="13.08984375" style="83" customWidth="1"/>
    <col min="8693" max="8694" width="13.36328125" style="83" customWidth="1"/>
    <col min="8695" max="8695" width="15.26953125" style="83" bestFit="1" customWidth="1"/>
    <col min="8696" max="8939" width="8.7265625" style="83"/>
    <col min="8940" max="8940" width="11.36328125" style="83" customWidth="1"/>
    <col min="8941" max="8941" width="11.26953125" style="83" customWidth="1"/>
    <col min="8942" max="8943" width="15.26953125" style="83" customWidth="1"/>
    <col min="8944" max="8944" width="15.26953125" style="83" bestFit="1" customWidth="1"/>
    <col min="8945" max="8945" width="8.7265625" style="83" customWidth="1"/>
    <col min="8946" max="8946" width="12.36328125" style="83" customWidth="1"/>
    <col min="8947" max="8947" width="12.08984375" style="83" customWidth="1"/>
    <col min="8948" max="8948" width="13.08984375" style="83" customWidth="1"/>
    <col min="8949" max="8950" width="13.36328125" style="83" customWidth="1"/>
    <col min="8951" max="8951" width="15.26953125" style="83" bestFit="1" customWidth="1"/>
    <col min="8952" max="9195" width="8.7265625" style="83"/>
    <col min="9196" max="9196" width="11.36328125" style="83" customWidth="1"/>
    <col min="9197" max="9197" width="11.26953125" style="83" customWidth="1"/>
    <col min="9198" max="9199" width="15.26953125" style="83" customWidth="1"/>
    <col min="9200" max="9200" width="15.26953125" style="83" bestFit="1" customWidth="1"/>
    <col min="9201" max="9201" width="8.7265625" style="83" customWidth="1"/>
    <col min="9202" max="9202" width="12.36328125" style="83" customWidth="1"/>
    <col min="9203" max="9203" width="12.08984375" style="83" customWidth="1"/>
    <col min="9204" max="9204" width="13.08984375" style="83" customWidth="1"/>
    <col min="9205" max="9206" width="13.36328125" style="83" customWidth="1"/>
    <col min="9207" max="9207" width="15.26953125" style="83" bestFit="1" customWidth="1"/>
    <col min="9208" max="9451" width="8.7265625" style="83"/>
    <col min="9452" max="9452" width="11.36328125" style="83" customWidth="1"/>
    <col min="9453" max="9453" width="11.26953125" style="83" customWidth="1"/>
    <col min="9454" max="9455" width="15.26953125" style="83" customWidth="1"/>
    <col min="9456" max="9456" width="15.26953125" style="83" bestFit="1" customWidth="1"/>
    <col min="9457" max="9457" width="8.7265625" style="83" customWidth="1"/>
    <col min="9458" max="9458" width="12.36328125" style="83" customWidth="1"/>
    <col min="9459" max="9459" width="12.08984375" style="83" customWidth="1"/>
    <col min="9460" max="9460" width="13.08984375" style="83" customWidth="1"/>
    <col min="9461" max="9462" width="13.36328125" style="83" customWidth="1"/>
    <col min="9463" max="9463" width="15.26953125" style="83" bestFit="1" customWidth="1"/>
    <col min="9464" max="9707" width="8.7265625" style="83"/>
    <col min="9708" max="9708" width="11.36328125" style="83" customWidth="1"/>
    <col min="9709" max="9709" width="11.26953125" style="83" customWidth="1"/>
    <col min="9710" max="9711" width="15.26953125" style="83" customWidth="1"/>
    <col min="9712" max="9712" width="15.26953125" style="83" bestFit="1" customWidth="1"/>
    <col min="9713" max="9713" width="8.7265625" style="83" customWidth="1"/>
    <col min="9714" max="9714" width="12.36328125" style="83" customWidth="1"/>
    <col min="9715" max="9715" width="12.08984375" style="83" customWidth="1"/>
    <col min="9716" max="9716" width="13.08984375" style="83" customWidth="1"/>
    <col min="9717" max="9718" width="13.36328125" style="83" customWidth="1"/>
    <col min="9719" max="9719" width="15.26953125" style="83" bestFit="1" customWidth="1"/>
    <col min="9720" max="9963" width="8.7265625" style="83"/>
    <col min="9964" max="9964" width="11.36328125" style="83" customWidth="1"/>
    <col min="9965" max="9965" width="11.26953125" style="83" customWidth="1"/>
    <col min="9966" max="9967" width="15.26953125" style="83" customWidth="1"/>
    <col min="9968" max="9968" width="15.26953125" style="83" bestFit="1" customWidth="1"/>
    <col min="9969" max="9969" width="8.7265625" style="83" customWidth="1"/>
    <col min="9970" max="9970" width="12.36328125" style="83" customWidth="1"/>
    <col min="9971" max="9971" width="12.08984375" style="83" customWidth="1"/>
    <col min="9972" max="9972" width="13.08984375" style="83" customWidth="1"/>
    <col min="9973" max="9974" width="13.36328125" style="83" customWidth="1"/>
    <col min="9975" max="9975" width="15.26953125" style="83" bestFit="1" customWidth="1"/>
    <col min="9976" max="10219" width="8.7265625" style="83"/>
    <col min="10220" max="10220" width="11.36328125" style="83" customWidth="1"/>
    <col min="10221" max="10221" width="11.26953125" style="83" customWidth="1"/>
    <col min="10222" max="10223" width="15.26953125" style="83" customWidth="1"/>
    <col min="10224" max="10224" width="15.26953125" style="83" bestFit="1" customWidth="1"/>
    <col min="10225" max="10225" width="8.7265625" style="83" customWidth="1"/>
    <col min="10226" max="10226" width="12.36328125" style="83" customWidth="1"/>
    <col min="10227" max="10227" width="12.08984375" style="83" customWidth="1"/>
    <col min="10228" max="10228" width="13.08984375" style="83" customWidth="1"/>
    <col min="10229" max="10230" width="13.36328125" style="83" customWidth="1"/>
    <col min="10231" max="10231" width="15.26953125" style="83" bestFit="1" customWidth="1"/>
    <col min="10232" max="10475" width="8.7265625" style="83"/>
    <col min="10476" max="10476" width="11.36328125" style="83" customWidth="1"/>
    <col min="10477" max="10477" width="11.26953125" style="83" customWidth="1"/>
    <col min="10478" max="10479" width="15.26953125" style="83" customWidth="1"/>
    <col min="10480" max="10480" width="15.26953125" style="83" bestFit="1" customWidth="1"/>
    <col min="10481" max="10481" width="8.7265625" style="83" customWidth="1"/>
    <col min="10482" max="10482" width="12.36328125" style="83" customWidth="1"/>
    <col min="10483" max="10483" width="12.08984375" style="83" customWidth="1"/>
    <col min="10484" max="10484" width="13.08984375" style="83" customWidth="1"/>
    <col min="10485" max="10486" width="13.36328125" style="83" customWidth="1"/>
    <col min="10487" max="10487" width="15.26953125" style="83" bestFit="1" customWidth="1"/>
    <col min="10488" max="10731" width="8.7265625" style="83"/>
    <col min="10732" max="10732" width="11.36328125" style="83" customWidth="1"/>
    <col min="10733" max="10733" width="11.26953125" style="83" customWidth="1"/>
    <col min="10734" max="10735" width="15.26953125" style="83" customWidth="1"/>
    <col min="10736" max="10736" width="15.26953125" style="83" bestFit="1" customWidth="1"/>
    <col min="10737" max="10737" width="8.7265625" style="83" customWidth="1"/>
    <col min="10738" max="10738" width="12.36328125" style="83" customWidth="1"/>
    <col min="10739" max="10739" width="12.08984375" style="83" customWidth="1"/>
    <col min="10740" max="10740" width="13.08984375" style="83" customWidth="1"/>
    <col min="10741" max="10742" width="13.36328125" style="83" customWidth="1"/>
    <col min="10743" max="10743" width="15.26953125" style="83" bestFit="1" customWidth="1"/>
    <col min="10744" max="10987" width="8.7265625" style="83"/>
    <col min="10988" max="10988" width="11.36328125" style="83" customWidth="1"/>
    <col min="10989" max="10989" width="11.26953125" style="83" customWidth="1"/>
    <col min="10990" max="10991" width="15.26953125" style="83" customWidth="1"/>
    <col min="10992" max="10992" width="15.26953125" style="83" bestFit="1" customWidth="1"/>
    <col min="10993" max="10993" width="8.7265625" style="83" customWidth="1"/>
    <col min="10994" max="10994" width="12.36328125" style="83" customWidth="1"/>
    <col min="10995" max="10995" width="12.08984375" style="83" customWidth="1"/>
    <col min="10996" max="10996" width="13.08984375" style="83" customWidth="1"/>
    <col min="10997" max="10998" width="13.36328125" style="83" customWidth="1"/>
    <col min="10999" max="10999" width="15.26953125" style="83" bestFit="1" customWidth="1"/>
    <col min="11000" max="11243" width="8.7265625" style="83"/>
    <col min="11244" max="11244" width="11.36328125" style="83" customWidth="1"/>
    <col min="11245" max="11245" width="11.26953125" style="83" customWidth="1"/>
    <col min="11246" max="11247" width="15.26953125" style="83" customWidth="1"/>
    <col min="11248" max="11248" width="15.26953125" style="83" bestFit="1" customWidth="1"/>
    <col min="11249" max="11249" width="8.7265625" style="83" customWidth="1"/>
    <col min="11250" max="11250" width="12.36328125" style="83" customWidth="1"/>
    <col min="11251" max="11251" width="12.08984375" style="83" customWidth="1"/>
    <col min="11252" max="11252" width="13.08984375" style="83" customWidth="1"/>
    <col min="11253" max="11254" width="13.36328125" style="83" customWidth="1"/>
    <col min="11255" max="11255" width="15.26953125" style="83" bestFit="1" customWidth="1"/>
    <col min="11256" max="11499" width="8.7265625" style="83"/>
    <col min="11500" max="11500" width="11.36328125" style="83" customWidth="1"/>
    <col min="11501" max="11501" width="11.26953125" style="83" customWidth="1"/>
    <col min="11502" max="11503" width="15.26953125" style="83" customWidth="1"/>
    <col min="11504" max="11504" width="15.26953125" style="83" bestFit="1" customWidth="1"/>
    <col min="11505" max="11505" width="8.7265625" style="83" customWidth="1"/>
    <col min="11506" max="11506" width="12.36328125" style="83" customWidth="1"/>
    <col min="11507" max="11507" width="12.08984375" style="83" customWidth="1"/>
    <col min="11508" max="11508" width="13.08984375" style="83" customWidth="1"/>
    <col min="11509" max="11510" width="13.36328125" style="83" customWidth="1"/>
    <col min="11511" max="11511" width="15.26953125" style="83" bestFit="1" customWidth="1"/>
    <col min="11512" max="11755" width="8.7265625" style="83"/>
    <col min="11756" max="11756" width="11.36328125" style="83" customWidth="1"/>
    <col min="11757" max="11757" width="11.26953125" style="83" customWidth="1"/>
    <col min="11758" max="11759" width="15.26953125" style="83" customWidth="1"/>
    <col min="11760" max="11760" width="15.26953125" style="83" bestFit="1" customWidth="1"/>
    <col min="11761" max="11761" width="8.7265625" style="83" customWidth="1"/>
    <col min="11762" max="11762" width="12.36328125" style="83" customWidth="1"/>
    <col min="11763" max="11763" width="12.08984375" style="83" customWidth="1"/>
    <col min="11764" max="11764" width="13.08984375" style="83" customWidth="1"/>
    <col min="11765" max="11766" width="13.36328125" style="83" customWidth="1"/>
    <col min="11767" max="11767" width="15.26953125" style="83" bestFit="1" customWidth="1"/>
    <col min="11768" max="12011" width="8.7265625" style="83"/>
    <col min="12012" max="12012" width="11.36328125" style="83" customWidth="1"/>
    <col min="12013" max="12013" width="11.26953125" style="83" customWidth="1"/>
    <col min="12014" max="12015" width="15.26953125" style="83" customWidth="1"/>
    <col min="12016" max="12016" width="15.26953125" style="83" bestFit="1" customWidth="1"/>
    <col min="12017" max="12017" width="8.7265625" style="83" customWidth="1"/>
    <col min="12018" max="12018" width="12.36328125" style="83" customWidth="1"/>
    <col min="12019" max="12019" width="12.08984375" style="83" customWidth="1"/>
    <col min="12020" max="12020" width="13.08984375" style="83" customWidth="1"/>
    <col min="12021" max="12022" width="13.36328125" style="83" customWidth="1"/>
    <col min="12023" max="12023" width="15.26953125" style="83" bestFit="1" customWidth="1"/>
    <col min="12024" max="12267" width="8.7265625" style="83"/>
    <col min="12268" max="12268" width="11.36328125" style="83" customWidth="1"/>
    <col min="12269" max="12269" width="11.26953125" style="83" customWidth="1"/>
    <col min="12270" max="12271" width="15.26953125" style="83" customWidth="1"/>
    <col min="12272" max="12272" width="15.26953125" style="83" bestFit="1" customWidth="1"/>
    <col min="12273" max="12273" width="8.7265625" style="83" customWidth="1"/>
    <col min="12274" max="12274" width="12.36328125" style="83" customWidth="1"/>
    <col min="12275" max="12275" width="12.08984375" style="83" customWidth="1"/>
    <col min="12276" max="12276" width="13.08984375" style="83" customWidth="1"/>
    <col min="12277" max="12278" width="13.36328125" style="83" customWidth="1"/>
    <col min="12279" max="12279" width="15.26953125" style="83" bestFit="1" customWidth="1"/>
    <col min="12280" max="12523" width="8.7265625" style="83"/>
    <col min="12524" max="12524" width="11.36328125" style="83" customWidth="1"/>
    <col min="12525" max="12525" width="11.26953125" style="83" customWidth="1"/>
    <col min="12526" max="12527" width="15.26953125" style="83" customWidth="1"/>
    <col min="12528" max="12528" width="15.26953125" style="83" bestFit="1" customWidth="1"/>
    <col min="12529" max="12529" width="8.7265625" style="83" customWidth="1"/>
    <col min="12530" max="12530" width="12.36328125" style="83" customWidth="1"/>
    <col min="12531" max="12531" width="12.08984375" style="83" customWidth="1"/>
    <col min="12532" max="12532" width="13.08984375" style="83" customWidth="1"/>
    <col min="12533" max="12534" width="13.36328125" style="83" customWidth="1"/>
    <col min="12535" max="12535" width="15.26953125" style="83" bestFit="1" customWidth="1"/>
    <col min="12536" max="12779" width="8.7265625" style="83"/>
    <col min="12780" max="12780" width="11.36328125" style="83" customWidth="1"/>
    <col min="12781" max="12781" width="11.26953125" style="83" customWidth="1"/>
    <col min="12782" max="12783" width="15.26953125" style="83" customWidth="1"/>
    <col min="12784" max="12784" width="15.26953125" style="83" bestFit="1" customWidth="1"/>
    <col min="12785" max="12785" width="8.7265625" style="83" customWidth="1"/>
    <col min="12786" max="12786" width="12.36328125" style="83" customWidth="1"/>
    <col min="12787" max="12787" width="12.08984375" style="83" customWidth="1"/>
    <col min="12788" max="12788" width="13.08984375" style="83" customWidth="1"/>
    <col min="12789" max="12790" width="13.36328125" style="83" customWidth="1"/>
    <col min="12791" max="12791" width="15.26953125" style="83" bestFit="1" customWidth="1"/>
    <col min="12792" max="13035" width="8.7265625" style="83"/>
    <col min="13036" max="13036" width="11.36328125" style="83" customWidth="1"/>
    <col min="13037" max="13037" width="11.26953125" style="83" customWidth="1"/>
    <col min="13038" max="13039" width="15.26953125" style="83" customWidth="1"/>
    <col min="13040" max="13040" width="15.26953125" style="83" bestFit="1" customWidth="1"/>
    <col min="13041" max="13041" width="8.7265625" style="83" customWidth="1"/>
    <col min="13042" max="13042" width="12.36328125" style="83" customWidth="1"/>
    <col min="13043" max="13043" width="12.08984375" style="83" customWidth="1"/>
    <col min="13044" max="13044" width="13.08984375" style="83" customWidth="1"/>
    <col min="13045" max="13046" width="13.36328125" style="83" customWidth="1"/>
    <col min="13047" max="13047" width="15.26953125" style="83" bestFit="1" customWidth="1"/>
    <col min="13048" max="13291" width="8.7265625" style="83"/>
    <col min="13292" max="13292" width="11.36328125" style="83" customWidth="1"/>
    <col min="13293" max="13293" width="11.26953125" style="83" customWidth="1"/>
    <col min="13294" max="13295" width="15.26953125" style="83" customWidth="1"/>
    <col min="13296" max="13296" width="15.26953125" style="83" bestFit="1" customWidth="1"/>
    <col min="13297" max="13297" width="8.7265625" style="83" customWidth="1"/>
    <col min="13298" max="13298" width="12.36328125" style="83" customWidth="1"/>
    <col min="13299" max="13299" width="12.08984375" style="83" customWidth="1"/>
    <col min="13300" max="13300" width="13.08984375" style="83" customWidth="1"/>
    <col min="13301" max="13302" width="13.36328125" style="83" customWidth="1"/>
    <col min="13303" max="13303" width="15.26953125" style="83" bestFit="1" customWidth="1"/>
    <col min="13304" max="13547" width="8.7265625" style="83"/>
    <col min="13548" max="13548" width="11.36328125" style="83" customWidth="1"/>
    <col min="13549" max="13549" width="11.26953125" style="83" customWidth="1"/>
    <col min="13550" max="13551" width="15.26953125" style="83" customWidth="1"/>
    <col min="13552" max="13552" width="15.26953125" style="83" bestFit="1" customWidth="1"/>
    <col min="13553" max="13553" width="8.7265625" style="83" customWidth="1"/>
    <col min="13554" max="13554" width="12.36328125" style="83" customWidth="1"/>
    <col min="13555" max="13555" width="12.08984375" style="83" customWidth="1"/>
    <col min="13556" max="13556" width="13.08984375" style="83" customWidth="1"/>
    <col min="13557" max="13558" width="13.36328125" style="83" customWidth="1"/>
    <col min="13559" max="13559" width="15.26953125" style="83" bestFit="1" customWidth="1"/>
    <col min="13560" max="13803" width="8.7265625" style="83"/>
    <col min="13804" max="13804" width="11.36328125" style="83" customWidth="1"/>
    <col min="13805" max="13805" width="11.26953125" style="83" customWidth="1"/>
    <col min="13806" max="13807" width="15.26953125" style="83" customWidth="1"/>
    <col min="13808" max="13808" width="15.26953125" style="83" bestFit="1" customWidth="1"/>
    <col min="13809" max="13809" width="8.7265625" style="83" customWidth="1"/>
    <col min="13810" max="13810" width="12.36328125" style="83" customWidth="1"/>
    <col min="13811" max="13811" width="12.08984375" style="83" customWidth="1"/>
    <col min="13812" max="13812" width="13.08984375" style="83" customWidth="1"/>
    <col min="13813" max="13814" width="13.36328125" style="83" customWidth="1"/>
    <col min="13815" max="13815" width="15.26953125" style="83" bestFit="1" customWidth="1"/>
    <col min="13816" max="14059" width="8.7265625" style="83"/>
    <col min="14060" max="14060" width="11.36328125" style="83" customWidth="1"/>
    <col min="14061" max="14061" width="11.26953125" style="83" customWidth="1"/>
    <col min="14062" max="14063" width="15.26953125" style="83" customWidth="1"/>
    <col min="14064" max="14064" width="15.26953125" style="83" bestFit="1" customWidth="1"/>
    <col min="14065" max="14065" width="8.7265625" style="83" customWidth="1"/>
    <col min="14066" max="14066" width="12.36328125" style="83" customWidth="1"/>
    <col min="14067" max="14067" width="12.08984375" style="83" customWidth="1"/>
    <col min="14068" max="14068" width="13.08984375" style="83" customWidth="1"/>
    <col min="14069" max="14070" width="13.36328125" style="83" customWidth="1"/>
    <col min="14071" max="14071" width="15.26953125" style="83" bestFit="1" customWidth="1"/>
    <col min="14072" max="14315" width="8.7265625" style="83"/>
    <col min="14316" max="14316" width="11.36328125" style="83" customWidth="1"/>
    <col min="14317" max="14317" width="11.26953125" style="83" customWidth="1"/>
    <col min="14318" max="14319" width="15.26953125" style="83" customWidth="1"/>
    <col min="14320" max="14320" width="15.26953125" style="83" bestFit="1" customWidth="1"/>
    <col min="14321" max="14321" width="8.7265625" style="83" customWidth="1"/>
    <col min="14322" max="14322" width="12.36328125" style="83" customWidth="1"/>
    <col min="14323" max="14323" width="12.08984375" style="83" customWidth="1"/>
    <col min="14324" max="14324" width="13.08984375" style="83" customWidth="1"/>
    <col min="14325" max="14326" width="13.36328125" style="83" customWidth="1"/>
    <col min="14327" max="14327" width="15.26953125" style="83" bestFit="1" customWidth="1"/>
    <col min="14328" max="14571" width="8.7265625" style="83"/>
    <col min="14572" max="14572" width="11.36328125" style="83" customWidth="1"/>
    <col min="14573" max="14573" width="11.26953125" style="83" customWidth="1"/>
    <col min="14574" max="14575" width="15.26953125" style="83" customWidth="1"/>
    <col min="14576" max="14576" width="15.26953125" style="83" bestFit="1" customWidth="1"/>
    <col min="14577" max="14577" width="8.7265625" style="83" customWidth="1"/>
    <col min="14578" max="14578" width="12.36328125" style="83" customWidth="1"/>
    <col min="14579" max="14579" width="12.08984375" style="83" customWidth="1"/>
    <col min="14580" max="14580" width="13.08984375" style="83" customWidth="1"/>
    <col min="14581" max="14582" width="13.36328125" style="83" customWidth="1"/>
    <col min="14583" max="14583" width="15.26953125" style="83" bestFit="1" customWidth="1"/>
    <col min="14584" max="14827" width="8.7265625" style="83"/>
    <col min="14828" max="14828" width="11.36328125" style="83" customWidth="1"/>
    <col min="14829" max="14829" width="11.26953125" style="83" customWidth="1"/>
    <col min="14830" max="14831" width="15.26953125" style="83" customWidth="1"/>
    <col min="14832" max="14832" width="15.26953125" style="83" bestFit="1" customWidth="1"/>
    <col min="14833" max="14833" width="8.7265625" style="83" customWidth="1"/>
    <col min="14834" max="14834" width="12.36328125" style="83" customWidth="1"/>
    <col min="14835" max="14835" width="12.08984375" style="83" customWidth="1"/>
    <col min="14836" max="14836" width="13.08984375" style="83" customWidth="1"/>
    <col min="14837" max="14838" width="13.36328125" style="83" customWidth="1"/>
    <col min="14839" max="14839" width="15.26953125" style="83" bestFit="1" customWidth="1"/>
    <col min="14840" max="15083" width="8.7265625" style="83"/>
    <col min="15084" max="15084" width="11.36328125" style="83" customWidth="1"/>
    <col min="15085" max="15085" width="11.26953125" style="83" customWidth="1"/>
    <col min="15086" max="15087" width="15.26953125" style="83" customWidth="1"/>
    <col min="15088" max="15088" width="15.26953125" style="83" bestFit="1" customWidth="1"/>
    <col min="15089" max="15089" width="8.7265625" style="83" customWidth="1"/>
    <col min="15090" max="15090" width="12.36328125" style="83" customWidth="1"/>
    <col min="15091" max="15091" width="12.08984375" style="83" customWidth="1"/>
    <col min="15092" max="15092" width="13.08984375" style="83" customWidth="1"/>
    <col min="15093" max="15094" width="13.36328125" style="83" customWidth="1"/>
    <col min="15095" max="15095" width="15.26953125" style="83" bestFit="1" customWidth="1"/>
    <col min="15096" max="15339" width="8.7265625" style="83"/>
    <col min="15340" max="15340" width="11.36328125" style="83" customWidth="1"/>
    <col min="15341" max="15341" width="11.26953125" style="83" customWidth="1"/>
    <col min="15342" max="15343" width="15.26953125" style="83" customWidth="1"/>
    <col min="15344" max="15344" width="15.26953125" style="83" bestFit="1" customWidth="1"/>
    <col min="15345" max="15345" width="8.7265625" style="83" customWidth="1"/>
    <col min="15346" max="15346" width="12.36328125" style="83" customWidth="1"/>
    <col min="15347" max="15347" width="12.08984375" style="83" customWidth="1"/>
    <col min="15348" max="15348" width="13.08984375" style="83" customWidth="1"/>
    <col min="15349" max="15350" width="13.36328125" style="83" customWidth="1"/>
    <col min="15351" max="15351" width="15.26953125" style="83" bestFit="1" customWidth="1"/>
    <col min="15352" max="15595" width="8.7265625" style="83"/>
    <col min="15596" max="15596" width="11.36328125" style="83" customWidth="1"/>
    <col min="15597" max="15597" width="11.26953125" style="83" customWidth="1"/>
    <col min="15598" max="15599" width="15.26953125" style="83" customWidth="1"/>
    <col min="15600" max="15600" width="15.26953125" style="83" bestFit="1" customWidth="1"/>
    <col min="15601" max="15601" width="8.7265625" style="83" customWidth="1"/>
    <col min="15602" max="15602" width="12.36328125" style="83" customWidth="1"/>
    <col min="15603" max="15603" width="12.08984375" style="83" customWidth="1"/>
    <col min="15604" max="15604" width="13.08984375" style="83" customWidth="1"/>
    <col min="15605" max="15606" width="13.36328125" style="83" customWidth="1"/>
    <col min="15607" max="15607" width="15.26953125" style="83" bestFit="1" customWidth="1"/>
    <col min="15608" max="15851" width="8.7265625" style="83"/>
    <col min="15852" max="15852" width="11.36328125" style="83" customWidth="1"/>
    <col min="15853" max="15853" width="11.26953125" style="83" customWidth="1"/>
    <col min="15854" max="15855" width="15.26953125" style="83" customWidth="1"/>
    <col min="15856" max="15856" width="15.26953125" style="83" bestFit="1" customWidth="1"/>
    <col min="15857" max="15857" width="8.7265625" style="83" customWidth="1"/>
    <col min="15858" max="15858" width="12.36328125" style="83" customWidth="1"/>
    <col min="15859" max="15859" width="12.08984375" style="83" customWidth="1"/>
    <col min="15860" max="15860" width="13.08984375" style="83" customWidth="1"/>
    <col min="15861" max="15862" width="13.36328125" style="83" customWidth="1"/>
    <col min="15863" max="15863" width="15.26953125" style="83" bestFit="1" customWidth="1"/>
    <col min="15864" max="16107" width="8.7265625" style="83"/>
    <col min="16108" max="16108" width="11.36328125" style="83" customWidth="1"/>
    <col min="16109" max="16109" width="11.26953125" style="83" customWidth="1"/>
    <col min="16110" max="16111" width="15.26953125" style="83" customWidth="1"/>
    <col min="16112" max="16112" width="15.26953125" style="83" bestFit="1" customWidth="1"/>
    <col min="16113" max="16113" width="8.7265625" style="83" customWidth="1"/>
    <col min="16114" max="16114" width="12.36328125" style="83" customWidth="1"/>
    <col min="16115" max="16115" width="12.08984375" style="83" customWidth="1"/>
    <col min="16116" max="16116" width="13.08984375" style="83" customWidth="1"/>
    <col min="16117" max="16118" width="13.36328125" style="83" customWidth="1"/>
    <col min="16119" max="16119" width="15.26953125" style="83" bestFit="1" customWidth="1"/>
    <col min="16120" max="16384" width="8.7265625" style="83"/>
  </cols>
  <sheetData>
    <row r="1" spans="1:10">
      <c r="A1" s="135"/>
    </row>
    <row r="2" spans="1:10" ht="15">
      <c r="A2" s="124" t="s">
        <v>352</v>
      </c>
    </row>
    <row r="3" spans="1:10" ht="15">
      <c r="A3" s="156"/>
    </row>
    <row r="4" spans="1:10" s="150" customFormat="1" ht="11.5">
      <c r="A4" s="149"/>
      <c r="C4" s="151" t="s">
        <v>1</v>
      </c>
      <c r="D4" s="151" t="s">
        <v>2</v>
      </c>
      <c r="E4" s="151" t="s">
        <v>3</v>
      </c>
      <c r="F4" s="151" t="s">
        <v>295</v>
      </c>
      <c r="G4" s="151" t="s">
        <v>124</v>
      </c>
      <c r="H4" s="151" t="s">
        <v>355</v>
      </c>
      <c r="I4" s="151" t="s">
        <v>356</v>
      </c>
      <c r="J4" s="151" t="s">
        <v>358</v>
      </c>
    </row>
    <row r="5" spans="1:10" ht="24" customHeight="1">
      <c r="A5" s="281" t="s">
        <v>121</v>
      </c>
      <c r="B5" s="279" t="s">
        <v>0</v>
      </c>
      <c r="C5" s="271" t="s">
        <v>147</v>
      </c>
      <c r="D5" s="274" t="s">
        <v>353</v>
      </c>
      <c r="E5" s="276" t="s">
        <v>354</v>
      </c>
      <c r="F5" s="277"/>
      <c r="G5" s="277"/>
      <c r="H5" s="277"/>
      <c r="I5" s="278"/>
      <c r="J5" s="273" t="s">
        <v>357</v>
      </c>
    </row>
    <row r="6" spans="1:10" s="84" customFormat="1" ht="47" customHeight="1">
      <c r="A6" s="281"/>
      <c r="B6" s="280"/>
      <c r="C6" s="272"/>
      <c r="D6" s="275"/>
      <c r="E6" s="229" t="s">
        <v>143</v>
      </c>
      <c r="F6" s="229" t="s">
        <v>144</v>
      </c>
      <c r="G6" s="229" t="s">
        <v>145</v>
      </c>
      <c r="H6" s="229" t="s">
        <v>146</v>
      </c>
      <c r="I6" s="229" t="s">
        <v>169</v>
      </c>
      <c r="J6" s="273"/>
    </row>
    <row r="7" spans="1:10" ht="14" customHeight="1">
      <c r="A7" s="85">
        <v>1</v>
      </c>
      <c r="B7" s="86" t="s">
        <v>4</v>
      </c>
      <c r="C7" s="230">
        <v>534396</v>
      </c>
      <c r="D7" s="231">
        <v>1980137.9100000001</v>
      </c>
      <c r="E7" s="86">
        <v>10899664.210000001</v>
      </c>
      <c r="F7" s="137">
        <v>10199457.199999999</v>
      </c>
      <c r="G7" s="86">
        <v>9102230.0299999993</v>
      </c>
      <c r="H7" s="86">
        <f>E7+F7+G7</f>
        <v>30201351.439999998</v>
      </c>
      <c r="I7" s="137">
        <f>H7/C7</f>
        <v>56.514927956047572</v>
      </c>
      <c r="J7" s="233">
        <f>D7+H7</f>
        <v>32181489.349999998</v>
      </c>
    </row>
    <row r="8" spans="1:10" ht="14" customHeight="1">
      <c r="A8" s="85">
        <v>2</v>
      </c>
      <c r="B8" s="86" t="s">
        <v>5</v>
      </c>
      <c r="C8" s="230">
        <v>326293</v>
      </c>
      <c r="D8" s="231">
        <v>1060919.96</v>
      </c>
      <c r="E8" s="86">
        <v>5677790.7699999996</v>
      </c>
      <c r="F8" s="137">
        <v>6227613.0199999996</v>
      </c>
      <c r="G8" s="86">
        <v>6050886.8000000007</v>
      </c>
      <c r="H8" s="86">
        <f t="shared" ref="H8:H13" si="0">E8+F8+G8</f>
        <v>17956290.59</v>
      </c>
      <c r="I8" s="137">
        <f t="shared" ref="I8:I14" si="1">H8/C8</f>
        <v>55.031185437628146</v>
      </c>
      <c r="J8" s="233">
        <f t="shared" ref="J8:J13" si="2">D8+H8</f>
        <v>19017210.550000001</v>
      </c>
    </row>
    <row r="9" spans="1:10" ht="15.5">
      <c r="A9" s="85">
        <v>3</v>
      </c>
      <c r="B9" s="86" t="s">
        <v>6</v>
      </c>
      <c r="C9" s="232">
        <v>503202</v>
      </c>
      <c r="D9" s="144">
        <v>1035783.11</v>
      </c>
      <c r="E9" s="86">
        <v>10263424.189999999</v>
      </c>
      <c r="F9" s="137">
        <v>9604089.9700000007</v>
      </c>
      <c r="G9" s="86">
        <v>6716874.8100000005</v>
      </c>
      <c r="H9" s="86">
        <f t="shared" si="0"/>
        <v>26584388.969999999</v>
      </c>
      <c r="I9" s="137">
        <f t="shared" si="1"/>
        <v>52.830451727139398</v>
      </c>
      <c r="J9" s="233">
        <f t="shared" si="2"/>
        <v>27620172.079999998</v>
      </c>
    </row>
    <row r="10" spans="1:10" ht="15.5">
      <c r="A10" s="85">
        <v>4</v>
      </c>
      <c r="B10" s="86" t="s">
        <v>7</v>
      </c>
      <c r="C10" s="232">
        <v>850320</v>
      </c>
      <c r="D10" s="144">
        <v>3248393.4</v>
      </c>
      <c r="E10" s="86">
        <v>14796330.43</v>
      </c>
      <c r="F10" s="137">
        <v>17510219.739999998</v>
      </c>
      <c r="G10" s="86">
        <v>15027510.969999999</v>
      </c>
      <c r="H10" s="86">
        <f t="shared" si="0"/>
        <v>47334061.140000001</v>
      </c>
      <c r="I10" s="137">
        <f t="shared" si="1"/>
        <v>55.666174075642111</v>
      </c>
      <c r="J10" s="233">
        <f t="shared" si="2"/>
        <v>50582454.539999999</v>
      </c>
    </row>
    <row r="11" spans="1:10" ht="15.5">
      <c r="A11" s="85">
        <v>5</v>
      </c>
      <c r="B11" s="86" t="s">
        <v>8</v>
      </c>
      <c r="C11" s="232">
        <v>378565</v>
      </c>
      <c r="D11" s="144">
        <v>584036.5</v>
      </c>
      <c r="E11" s="86">
        <v>7721299.1500000004</v>
      </c>
      <c r="F11" s="137">
        <v>6654945.9100000001</v>
      </c>
      <c r="G11" s="86">
        <v>7179539.4999999991</v>
      </c>
      <c r="H11" s="86">
        <f t="shared" si="0"/>
        <v>21555784.559999999</v>
      </c>
      <c r="I11" s="137">
        <f t="shared" si="1"/>
        <v>56.940775190522096</v>
      </c>
      <c r="J11" s="233">
        <f t="shared" si="2"/>
        <v>22139821.059999999</v>
      </c>
    </row>
    <row r="12" spans="1:10" ht="15.5">
      <c r="A12" s="85">
        <v>6</v>
      </c>
      <c r="B12" s="86" t="s">
        <v>9</v>
      </c>
      <c r="C12" s="232">
        <v>382838</v>
      </c>
      <c r="D12" s="144">
        <v>2196038.1799999997</v>
      </c>
      <c r="E12" s="86">
        <v>7235088.3600000003</v>
      </c>
      <c r="F12" s="137">
        <v>8460359.4000000004</v>
      </c>
      <c r="G12" s="86">
        <v>6939028.2100000009</v>
      </c>
      <c r="H12" s="86">
        <f t="shared" si="0"/>
        <v>22634475.970000003</v>
      </c>
      <c r="I12" s="137">
        <f t="shared" si="1"/>
        <v>59.122856064445017</v>
      </c>
      <c r="J12" s="233">
        <f t="shared" si="2"/>
        <v>24830514.150000002</v>
      </c>
    </row>
    <row r="13" spans="1:10" ht="15.5">
      <c r="A13" s="85">
        <v>7</v>
      </c>
      <c r="B13" s="86" t="s">
        <v>10</v>
      </c>
      <c r="C13" s="232">
        <v>1159291</v>
      </c>
      <c r="D13" s="144">
        <v>5267261.6900000004</v>
      </c>
      <c r="E13" s="86">
        <v>25381398.940000001</v>
      </c>
      <c r="F13" s="137">
        <v>23318310.82</v>
      </c>
      <c r="G13" s="86">
        <v>19248212.02</v>
      </c>
      <c r="H13" s="86">
        <f t="shared" si="0"/>
        <v>67947921.780000001</v>
      </c>
      <c r="I13" s="137">
        <f t="shared" si="1"/>
        <v>58.611618463353899</v>
      </c>
      <c r="J13" s="233">
        <f t="shared" si="2"/>
        <v>73215183.469999999</v>
      </c>
    </row>
    <row r="14" spans="1:10">
      <c r="A14" s="282" t="s">
        <v>11</v>
      </c>
      <c r="B14" s="283"/>
      <c r="C14" s="130">
        <f>SUM(C7:C13)</f>
        <v>4134905</v>
      </c>
      <c r="D14" s="211">
        <f>SUM(D7:D13)</f>
        <v>15372570.75</v>
      </c>
      <c r="E14" s="87">
        <f t="shared" ref="E14:H14" si="3">SUM(E7:E13)</f>
        <v>81974996.049999997</v>
      </c>
      <c r="F14" s="133">
        <f t="shared" si="3"/>
        <v>81974996.059999987</v>
      </c>
      <c r="G14" s="87">
        <f t="shared" si="3"/>
        <v>70264282.340000004</v>
      </c>
      <c r="H14" s="87">
        <f t="shared" si="3"/>
        <v>234214274.44999999</v>
      </c>
      <c r="I14" s="131">
        <f t="shared" si="1"/>
        <v>56.643205696382381</v>
      </c>
      <c r="J14" s="234">
        <f>SUM(J7:J13)</f>
        <v>249586845.19999999</v>
      </c>
    </row>
    <row r="15" spans="1:10" ht="14.25" customHeight="1">
      <c r="A15" s="88"/>
    </row>
    <row r="16" spans="1:10">
      <c r="H16" s="152">
        <f>H14-H8</f>
        <v>216257983.85999998</v>
      </c>
    </row>
  </sheetData>
  <mergeCells count="7">
    <mergeCell ref="A5:A6"/>
    <mergeCell ref="A14:B14"/>
    <mergeCell ref="C5:C6"/>
    <mergeCell ref="J5:J6"/>
    <mergeCell ref="D5:D6"/>
    <mergeCell ref="E5:I5"/>
    <mergeCell ref="B5:B6"/>
  </mergeCells>
  <phoneticPr fontId="10" type="noConversion"/>
  <printOptions horizontalCentered="1"/>
  <pageMargins left="0.31496062992125984" right="0.31496062992125984" top="0.74803149606299213" bottom="0.74803149606299213" header="0.31496062992125984" footer="0.31496062992125984"/>
  <pageSetup scale="8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6A1B-0371-4A1A-8BF7-5F0AFEE512CF}">
  <dimension ref="A1:G102"/>
  <sheetViews>
    <sheetView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01" sqref="D101"/>
    </sheetView>
  </sheetViews>
  <sheetFormatPr defaultRowHeight="24"/>
  <cols>
    <col min="1" max="1" width="7.08984375" style="91" bestFit="1" customWidth="1"/>
    <col min="2" max="2" width="17.7265625" style="91" customWidth="1"/>
    <col min="3" max="3" width="22.90625" style="91" customWidth="1"/>
    <col min="4" max="4" width="22.90625" style="215" customWidth="1"/>
    <col min="5" max="5" width="23" style="215" customWidth="1"/>
    <col min="6" max="6" width="25.7265625" style="215" customWidth="1"/>
    <col min="7" max="7" width="35.6328125" style="91" customWidth="1"/>
    <col min="8" max="16384" width="8.7265625" style="91"/>
  </cols>
  <sheetData>
    <row r="1" spans="1:7">
      <c r="G1" s="195" t="s">
        <v>351</v>
      </c>
    </row>
    <row r="2" spans="1:7">
      <c r="A2" s="284" t="s">
        <v>336</v>
      </c>
      <c r="B2" s="284"/>
      <c r="C2" s="284"/>
      <c r="D2" s="284"/>
      <c r="E2" s="284"/>
      <c r="F2" s="284"/>
      <c r="G2" s="284"/>
    </row>
    <row r="3" spans="1:7">
      <c r="A3" s="284" t="s">
        <v>350</v>
      </c>
      <c r="B3" s="284"/>
      <c r="C3" s="284"/>
      <c r="D3" s="284"/>
      <c r="E3" s="284"/>
      <c r="F3" s="284"/>
      <c r="G3" s="284"/>
    </row>
    <row r="4" spans="1:7">
      <c r="A4" s="92" t="s">
        <v>337</v>
      </c>
    </row>
    <row r="5" spans="1:7">
      <c r="A5" s="92"/>
      <c r="D5" s="37" t="s">
        <v>1</v>
      </c>
      <c r="E5" s="37" t="s">
        <v>2</v>
      </c>
      <c r="F5" s="37" t="s">
        <v>347</v>
      </c>
      <c r="G5" s="10" t="s">
        <v>295</v>
      </c>
    </row>
    <row r="6" spans="1:7" s="214" customFormat="1" ht="96">
      <c r="A6" s="213" t="s">
        <v>13</v>
      </c>
      <c r="B6" s="213" t="s">
        <v>14</v>
      </c>
      <c r="C6" s="213" t="s">
        <v>15</v>
      </c>
      <c r="D6" s="223" t="s">
        <v>346</v>
      </c>
      <c r="E6" s="224" t="s">
        <v>344</v>
      </c>
      <c r="F6" s="225" t="s">
        <v>345</v>
      </c>
      <c r="G6" s="226" t="s">
        <v>348</v>
      </c>
    </row>
    <row r="7" spans="1:7">
      <c r="A7" s="22">
        <v>1</v>
      </c>
      <c r="B7" s="8" t="s">
        <v>4</v>
      </c>
      <c r="C7" s="8" t="s">
        <v>22</v>
      </c>
      <c r="D7" s="153">
        <v>0</v>
      </c>
      <c r="E7" s="153"/>
      <c r="F7" s="153">
        <f>D7+E7</f>
        <v>0</v>
      </c>
      <c r="G7" s="94"/>
    </row>
    <row r="8" spans="1:7">
      <c r="A8" s="22">
        <v>2</v>
      </c>
      <c r="B8" s="8" t="s">
        <v>4</v>
      </c>
      <c r="C8" s="8" t="s">
        <v>23</v>
      </c>
      <c r="D8" s="153">
        <v>0</v>
      </c>
      <c r="E8" s="153"/>
      <c r="F8" s="153">
        <f t="shared" ref="F8:F18" si="0">D8+E8</f>
        <v>0</v>
      </c>
      <c r="G8" s="94"/>
    </row>
    <row r="9" spans="1:7">
      <c r="A9" s="22">
        <v>3</v>
      </c>
      <c r="B9" s="8" t="s">
        <v>4</v>
      </c>
      <c r="C9" s="8" t="s">
        <v>24</v>
      </c>
      <c r="D9" s="153">
        <v>0</v>
      </c>
      <c r="E9" s="153"/>
      <c r="F9" s="153">
        <f t="shared" si="0"/>
        <v>0</v>
      </c>
      <c r="G9" s="94"/>
    </row>
    <row r="10" spans="1:7">
      <c r="A10" s="22">
        <v>4</v>
      </c>
      <c r="B10" s="8" t="s">
        <v>4</v>
      </c>
      <c r="C10" s="8" t="s">
        <v>25</v>
      </c>
      <c r="D10" s="153">
        <v>0</v>
      </c>
      <c r="E10" s="153"/>
      <c r="F10" s="153">
        <f t="shared" si="0"/>
        <v>0</v>
      </c>
      <c r="G10" s="94"/>
    </row>
    <row r="11" spans="1:7">
      <c r="A11" s="22">
        <v>5</v>
      </c>
      <c r="B11" s="8" t="s">
        <v>4</v>
      </c>
      <c r="C11" s="8" t="s">
        <v>26</v>
      </c>
      <c r="D11" s="153">
        <v>0</v>
      </c>
      <c r="E11" s="153"/>
      <c r="F11" s="153">
        <f t="shared" si="0"/>
        <v>0</v>
      </c>
      <c r="G11" s="94"/>
    </row>
    <row r="12" spans="1:7">
      <c r="A12" s="22">
        <v>6</v>
      </c>
      <c r="B12" s="8" t="s">
        <v>4</v>
      </c>
      <c r="C12" s="8" t="s">
        <v>27</v>
      </c>
      <c r="D12" s="153">
        <v>0</v>
      </c>
      <c r="E12" s="153"/>
      <c r="F12" s="153">
        <f t="shared" si="0"/>
        <v>0</v>
      </c>
      <c r="G12" s="94"/>
    </row>
    <row r="13" spans="1:7">
      <c r="A13" s="22">
        <v>7</v>
      </c>
      <c r="B13" s="8" t="s">
        <v>4</v>
      </c>
      <c r="C13" s="8" t="s">
        <v>28</v>
      </c>
      <c r="D13" s="153">
        <v>264400.3</v>
      </c>
      <c r="E13" s="153"/>
      <c r="F13" s="153">
        <f t="shared" si="0"/>
        <v>264400.3</v>
      </c>
      <c r="G13" s="94"/>
    </row>
    <row r="14" spans="1:7">
      <c r="A14" s="22">
        <v>8</v>
      </c>
      <c r="B14" s="8" t="s">
        <v>4</v>
      </c>
      <c r="C14" s="8" t="s">
        <v>29</v>
      </c>
      <c r="D14" s="153">
        <v>494817.84</v>
      </c>
      <c r="E14" s="153"/>
      <c r="F14" s="153">
        <f t="shared" si="0"/>
        <v>494817.84</v>
      </c>
      <c r="G14" s="94"/>
    </row>
    <row r="15" spans="1:7">
      <c r="A15" s="22">
        <v>9</v>
      </c>
      <c r="B15" s="8" t="s">
        <v>4</v>
      </c>
      <c r="C15" s="8" t="s">
        <v>30</v>
      </c>
      <c r="D15" s="153">
        <v>0</v>
      </c>
      <c r="E15" s="153"/>
      <c r="F15" s="153">
        <f t="shared" si="0"/>
        <v>0</v>
      </c>
      <c r="G15" s="94"/>
    </row>
    <row r="16" spans="1:7">
      <c r="A16" s="22">
        <v>10</v>
      </c>
      <c r="B16" s="8" t="s">
        <v>4</v>
      </c>
      <c r="C16" s="8" t="s">
        <v>31</v>
      </c>
      <c r="D16" s="153">
        <v>0</v>
      </c>
      <c r="E16" s="153"/>
      <c r="F16" s="153">
        <f t="shared" si="0"/>
        <v>0</v>
      </c>
      <c r="G16" s="94"/>
    </row>
    <row r="17" spans="1:7">
      <c r="A17" s="22">
        <v>11</v>
      </c>
      <c r="B17" s="8" t="s">
        <v>4</v>
      </c>
      <c r="C17" s="8" t="s">
        <v>32</v>
      </c>
      <c r="D17" s="153">
        <v>1220919.77</v>
      </c>
      <c r="E17" s="153"/>
      <c r="F17" s="153">
        <f t="shared" si="0"/>
        <v>1220919.77</v>
      </c>
      <c r="G17" s="94"/>
    </row>
    <row r="18" spans="1:7">
      <c r="A18" s="22">
        <v>12</v>
      </c>
      <c r="B18" s="8" t="s">
        <v>4</v>
      </c>
      <c r="C18" s="8" t="s">
        <v>33</v>
      </c>
      <c r="D18" s="153">
        <v>0</v>
      </c>
      <c r="E18" s="153"/>
      <c r="F18" s="153">
        <f t="shared" si="0"/>
        <v>0</v>
      </c>
      <c r="G18" s="94"/>
    </row>
    <row r="19" spans="1:7">
      <c r="A19" s="28"/>
      <c r="B19" s="29" t="s">
        <v>338</v>
      </c>
      <c r="C19" s="29"/>
      <c r="D19" s="201">
        <f>SUM(D7:D18)</f>
        <v>1980137.9100000001</v>
      </c>
      <c r="E19" s="201">
        <v>30201351.439999998</v>
      </c>
      <c r="F19" s="201">
        <f>D19+E19</f>
        <v>32181489.349999998</v>
      </c>
      <c r="G19" s="216"/>
    </row>
    <row r="20" spans="1:7">
      <c r="A20" s="22">
        <v>13</v>
      </c>
      <c r="B20" s="8" t="s">
        <v>5</v>
      </c>
      <c r="C20" s="8" t="s">
        <v>35</v>
      </c>
      <c r="D20" s="153">
        <v>0</v>
      </c>
      <c r="E20" s="153"/>
      <c r="F20" s="153">
        <f>D20+E20</f>
        <v>0</v>
      </c>
      <c r="G20" s="94"/>
    </row>
    <row r="21" spans="1:7">
      <c r="A21" s="22">
        <v>14</v>
      </c>
      <c r="B21" s="8" t="s">
        <v>5</v>
      </c>
      <c r="C21" s="8" t="s">
        <v>36</v>
      </c>
      <c r="D21" s="153">
        <v>0</v>
      </c>
      <c r="E21" s="153"/>
      <c r="F21" s="153">
        <f t="shared" ref="F21:F28" si="1">D21+E21</f>
        <v>0</v>
      </c>
      <c r="G21" s="94"/>
    </row>
    <row r="22" spans="1:7">
      <c r="A22" s="22">
        <v>15</v>
      </c>
      <c r="B22" s="8" t="s">
        <v>5</v>
      </c>
      <c r="C22" s="8" t="s">
        <v>37</v>
      </c>
      <c r="D22" s="153">
        <v>332173.21999999997</v>
      </c>
      <c r="E22" s="153"/>
      <c r="F22" s="153">
        <f t="shared" si="1"/>
        <v>332173.21999999997</v>
      </c>
      <c r="G22" s="94"/>
    </row>
    <row r="23" spans="1:7">
      <c r="A23" s="22">
        <v>16</v>
      </c>
      <c r="B23" s="8" t="s">
        <v>5</v>
      </c>
      <c r="C23" s="8" t="s">
        <v>38</v>
      </c>
      <c r="D23" s="153">
        <v>728746.74</v>
      </c>
      <c r="E23" s="153"/>
      <c r="F23" s="153">
        <f t="shared" si="1"/>
        <v>728746.74</v>
      </c>
      <c r="G23" s="94"/>
    </row>
    <row r="24" spans="1:7">
      <c r="A24" s="22">
        <v>17</v>
      </c>
      <c r="B24" s="8" t="s">
        <v>5</v>
      </c>
      <c r="C24" s="8" t="s">
        <v>39</v>
      </c>
      <c r="D24" s="153">
        <v>0</v>
      </c>
      <c r="E24" s="153"/>
      <c r="F24" s="153">
        <f t="shared" si="1"/>
        <v>0</v>
      </c>
      <c r="G24" s="94"/>
    </row>
    <row r="25" spans="1:7">
      <c r="A25" s="22">
        <v>18</v>
      </c>
      <c r="B25" s="8" t="s">
        <v>5</v>
      </c>
      <c r="C25" s="8" t="s">
        <v>40</v>
      </c>
      <c r="D25" s="153">
        <v>0</v>
      </c>
      <c r="E25" s="153"/>
      <c r="F25" s="153">
        <f t="shared" si="1"/>
        <v>0</v>
      </c>
      <c r="G25" s="94"/>
    </row>
    <row r="26" spans="1:7">
      <c r="A26" s="22">
        <v>19</v>
      </c>
      <c r="B26" s="8" t="s">
        <v>5</v>
      </c>
      <c r="C26" s="8" t="s">
        <v>41</v>
      </c>
      <c r="D26" s="153">
        <v>0</v>
      </c>
      <c r="E26" s="153"/>
      <c r="F26" s="153">
        <f t="shared" si="1"/>
        <v>0</v>
      </c>
      <c r="G26" s="94"/>
    </row>
    <row r="27" spans="1:7">
      <c r="A27" s="22">
        <v>20</v>
      </c>
      <c r="B27" s="8" t="s">
        <v>5</v>
      </c>
      <c r="C27" s="8" t="s">
        <v>42</v>
      </c>
      <c r="D27" s="153">
        <v>0</v>
      </c>
      <c r="E27" s="153"/>
      <c r="F27" s="153">
        <f t="shared" si="1"/>
        <v>0</v>
      </c>
      <c r="G27" s="94"/>
    </row>
    <row r="28" spans="1:7">
      <c r="A28" s="220"/>
      <c r="B28" s="221" t="s">
        <v>339</v>
      </c>
      <c r="C28" s="222"/>
      <c r="D28" s="201">
        <f>SUM(D20:D27)</f>
        <v>1060919.96</v>
      </c>
      <c r="E28" s="201">
        <v>17956290.59</v>
      </c>
      <c r="F28" s="201">
        <f t="shared" si="1"/>
        <v>19017210.550000001</v>
      </c>
      <c r="G28" s="216"/>
    </row>
    <row r="29" spans="1:7">
      <c r="A29" s="22">
        <v>21</v>
      </c>
      <c r="B29" s="8" t="s">
        <v>6</v>
      </c>
      <c r="C29" s="212" t="s">
        <v>44</v>
      </c>
      <c r="D29" s="153">
        <v>0</v>
      </c>
      <c r="E29" s="153"/>
      <c r="F29" s="153">
        <f>D29+E29</f>
        <v>0</v>
      </c>
      <c r="G29" s="94"/>
    </row>
    <row r="30" spans="1:7">
      <c r="A30" s="22">
        <v>22</v>
      </c>
      <c r="B30" s="8" t="s">
        <v>6</v>
      </c>
      <c r="C30" s="212" t="s">
        <v>45</v>
      </c>
      <c r="D30" s="153">
        <v>0</v>
      </c>
      <c r="E30" s="153"/>
      <c r="F30" s="153">
        <f t="shared" ref="F30:F93" si="2">D30+E30</f>
        <v>0</v>
      </c>
      <c r="G30" s="94"/>
    </row>
    <row r="31" spans="1:7">
      <c r="A31" s="22">
        <v>23</v>
      </c>
      <c r="B31" s="8" t="s">
        <v>6</v>
      </c>
      <c r="C31" s="212" t="s">
        <v>46</v>
      </c>
      <c r="D31" s="153">
        <v>0</v>
      </c>
      <c r="E31" s="153"/>
      <c r="F31" s="153">
        <f t="shared" si="2"/>
        <v>0</v>
      </c>
      <c r="G31" s="94"/>
    </row>
    <row r="32" spans="1:7">
      <c r="A32" s="22">
        <v>24</v>
      </c>
      <c r="B32" s="8" t="s">
        <v>6</v>
      </c>
      <c r="C32" s="212" t="s">
        <v>47</v>
      </c>
      <c r="D32" s="153">
        <v>0</v>
      </c>
      <c r="E32" s="153"/>
      <c r="F32" s="153">
        <f t="shared" si="2"/>
        <v>0</v>
      </c>
      <c r="G32" s="94"/>
    </row>
    <row r="33" spans="1:7">
      <c r="A33" s="22">
        <v>25</v>
      </c>
      <c r="B33" s="8" t="s">
        <v>6</v>
      </c>
      <c r="C33" s="212" t="s">
        <v>48</v>
      </c>
      <c r="D33" s="153">
        <v>0</v>
      </c>
      <c r="E33" s="153"/>
      <c r="F33" s="153">
        <f t="shared" si="2"/>
        <v>0</v>
      </c>
      <c r="G33" s="94"/>
    </row>
    <row r="34" spans="1:7">
      <c r="A34" s="22">
        <v>26</v>
      </c>
      <c r="B34" s="8" t="s">
        <v>6</v>
      </c>
      <c r="C34" s="212" t="s">
        <v>49</v>
      </c>
      <c r="D34" s="153">
        <v>0</v>
      </c>
      <c r="E34" s="153"/>
      <c r="F34" s="153">
        <f t="shared" si="2"/>
        <v>0</v>
      </c>
      <c r="G34" s="94"/>
    </row>
    <row r="35" spans="1:7">
      <c r="A35" s="22">
        <v>27</v>
      </c>
      <c r="B35" s="8" t="s">
        <v>6</v>
      </c>
      <c r="C35" s="212" t="s">
        <v>50</v>
      </c>
      <c r="D35" s="153">
        <v>0</v>
      </c>
      <c r="E35" s="153"/>
      <c r="F35" s="153">
        <f t="shared" si="2"/>
        <v>0</v>
      </c>
      <c r="G35" s="94"/>
    </row>
    <row r="36" spans="1:7">
      <c r="A36" s="22">
        <v>28</v>
      </c>
      <c r="B36" s="8" t="s">
        <v>6</v>
      </c>
      <c r="C36" s="212" t="s">
        <v>51</v>
      </c>
      <c r="D36" s="153">
        <v>1035783.11</v>
      </c>
      <c r="E36" s="153"/>
      <c r="F36" s="153">
        <f t="shared" si="2"/>
        <v>1035783.11</v>
      </c>
      <c r="G36" s="94"/>
    </row>
    <row r="37" spans="1:7">
      <c r="A37" s="22">
        <v>29</v>
      </c>
      <c r="B37" s="8" t="s">
        <v>6</v>
      </c>
      <c r="C37" s="212" t="s">
        <v>52</v>
      </c>
      <c r="D37" s="153">
        <v>0</v>
      </c>
      <c r="E37" s="153"/>
      <c r="F37" s="153">
        <f t="shared" si="2"/>
        <v>0</v>
      </c>
      <c r="G37" s="94"/>
    </row>
    <row r="38" spans="1:7">
      <c r="A38" s="22">
        <v>30</v>
      </c>
      <c r="B38" s="8" t="s">
        <v>6</v>
      </c>
      <c r="C38" s="212" t="s">
        <v>53</v>
      </c>
      <c r="D38" s="153">
        <v>0</v>
      </c>
      <c r="E38" s="153"/>
      <c r="F38" s="153">
        <f t="shared" si="2"/>
        <v>0</v>
      </c>
      <c r="G38" s="94"/>
    </row>
    <row r="39" spans="1:7">
      <c r="A39" s="22">
        <v>31</v>
      </c>
      <c r="B39" s="8" t="s">
        <v>6</v>
      </c>
      <c r="C39" s="212" t="s">
        <v>54</v>
      </c>
      <c r="D39" s="153">
        <v>0</v>
      </c>
      <c r="E39" s="153"/>
      <c r="F39" s="153">
        <f t="shared" si="2"/>
        <v>0</v>
      </c>
      <c r="G39" s="94"/>
    </row>
    <row r="40" spans="1:7">
      <c r="A40" s="22">
        <v>32</v>
      </c>
      <c r="B40" s="8" t="s">
        <v>6</v>
      </c>
      <c r="C40" s="212" t="s">
        <v>55</v>
      </c>
      <c r="D40" s="153">
        <v>0</v>
      </c>
      <c r="E40" s="153"/>
      <c r="F40" s="153">
        <f t="shared" si="2"/>
        <v>0</v>
      </c>
      <c r="G40" s="94"/>
    </row>
    <row r="41" spans="1:7">
      <c r="A41" s="22">
        <v>33</v>
      </c>
      <c r="B41" s="8" t="s">
        <v>6</v>
      </c>
      <c r="C41" s="212" t="s">
        <v>56</v>
      </c>
      <c r="D41" s="153">
        <v>0</v>
      </c>
      <c r="E41" s="153"/>
      <c r="F41" s="153">
        <f t="shared" si="2"/>
        <v>0</v>
      </c>
      <c r="G41" s="94"/>
    </row>
    <row r="42" spans="1:7">
      <c r="A42" s="22">
        <v>34</v>
      </c>
      <c r="B42" s="8" t="s">
        <v>6</v>
      </c>
      <c r="C42" s="212" t="s">
        <v>57</v>
      </c>
      <c r="D42" s="153">
        <v>0</v>
      </c>
      <c r="E42" s="153"/>
      <c r="F42" s="153">
        <f t="shared" si="2"/>
        <v>0</v>
      </c>
      <c r="G42" s="94"/>
    </row>
    <row r="43" spans="1:7" s="38" customFormat="1">
      <c r="A43" s="217"/>
      <c r="B43" s="218" t="s">
        <v>340</v>
      </c>
      <c r="C43" s="219"/>
      <c r="D43" s="201">
        <f>SUM(D29:D42)</f>
        <v>1035783.11</v>
      </c>
      <c r="E43" s="201">
        <v>26584388.969999999</v>
      </c>
      <c r="F43" s="201">
        <f t="shared" si="2"/>
        <v>27620172.079999998</v>
      </c>
      <c r="G43" s="216"/>
    </row>
    <row r="44" spans="1:7">
      <c r="A44" s="22">
        <v>35</v>
      </c>
      <c r="B44" s="8" t="s">
        <v>7</v>
      </c>
      <c r="C44" s="212" t="s">
        <v>59</v>
      </c>
      <c r="D44" s="153">
        <v>0</v>
      </c>
      <c r="E44" s="153"/>
      <c r="F44" s="153">
        <f t="shared" si="2"/>
        <v>0</v>
      </c>
      <c r="G44" s="94"/>
    </row>
    <row r="45" spans="1:7">
      <c r="A45" s="22">
        <v>36</v>
      </c>
      <c r="B45" s="8" t="s">
        <v>7</v>
      </c>
      <c r="C45" s="212" t="s">
        <v>60</v>
      </c>
      <c r="D45" s="153">
        <v>0</v>
      </c>
      <c r="E45" s="153"/>
      <c r="F45" s="153">
        <f t="shared" si="2"/>
        <v>0</v>
      </c>
      <c r="G45" s="94"/>
    </row>
    <row r="46" spans="1:7">
      <c r="A46" s="22">
        <v>37</v>
      </c>
      <c r="B46" s="8" t="s">
        <v>7</v>
      </c>
      <c r="C46" s="212" t="s">
        <v>61</v>
      </c>
      <c r="D46" s="153">
        <v>0</v>
      </c>
      <c r="E46" s="153"/>
      <c r="F46" s="153">
        <f t="shared" si="2"/>
        <v>0</v>
      </c>
      <c r="G46" s="94"/>
    </row>
    <row r="47" spans="1:7">
      <c r="A47" s="22">
        <v>38</v>
      </c>
      <c r="B47" s="8" t="s">
        <v>7</v>
      </c>
      <c r="C47" s="212" t="s">
        <v>62</v>
      </c>
      <c r="D47" s="153">
        <v>649386.89</v>
      </c>
      <c r="E47" s="153"/>
      <c r="F47" s="153">
        <f t="shared" si="2"/>
        <v>649386.89</v>
      </c>
      <c r="G47" s="94"/>
    </row>
    <row r="48" spans="1:7">
      <c r="A48" s="22">
        <v>39</v>
      </c>
      <c r="B48" s="8" t="s">
        <v>7</v>
      </c>
      <c r="C48" s="212" t="s">
        <v>63</v>
      </c>
      <c r="D48" s="153">
        <v>935521.63</v>
      </c>
      <c r="E48" s="153"/>
      <c r="F48" s="153">
        <f t="shared" si="2"/>
        <v>935521.63</v>
      </c>
      <c r="G48" s="94"/>
    </row>
    <row r="49" spans="1:7">
      <c r="A49" s="22">
        <v>40</v>
      </c>
      <c r="B49" s="8" t="s">
        <v>7</v>
      </c>
      <c r="C49" s="212" t="s">
        <v>64</v>
      </c>
      <c r="D49" s="153">
        <v>0</v>
      </c>
      <c r="E49" s="153"/>
      <c r="F49" s="153">
        <f t="shared" si="2"/>
        <v>0</v>
      </c>
      <c r="G49" s="94"/>
    </row>
    <row r="50" spans="1:7">
      <c r="A50" s="22">
        <v>41</v>
      </c>
      <c r="B50" s="8" t="s">
        <v>7</v>
      </c>
      <c r="C50" s="212" t="s">
        <v>65</v>
      </c>
      <c r="D50" s="153">
        <v>0</v>
      </c>
      <c r="E50" s="153"/>
      <c r="F50" s="153">
        <f t="shared" si="2"/>
        <v>0</v>
      </c>
      <c r="G50" s="94"/>
    </row>
    <row r="51" spans="1:7">
      <c r="A51" s="22">
        <v>42</v>
      </c>
      <c r="B51" s="8" t="s">
        <v>7</v>
      </c>
      <c r="C51" s="212" t="s">
        <v>66</v>
      </c>
      <c r="D51" s="153">
        <v>0</v>
      </c>
      <c r="E51" s="153"/>
      <c r="F51" s="153">
        <f t="shared" si="2"/>
        <v>0</v>
      </c>
      <c r="G51" s="94"/>
    </row>
    <row r="52" spans="1:7">
      <c r="A52" s="22">
        <v>43</v>
      </c>
      <c r="B52" s="8" t="s">
        <v>7</v>
      </c>
      <c r="C52" s="212" t="s">
        <v>67</v>
      </c>
      <c r="D52" s="153">
        <v>0</v>
      </c>
      <c r="E52" s="153"/>
      <c r="F52" s="153">
        <f t="shared" si="2"/>
        <v>0</v>
      </c>
      <c r="G52" s="94"/>
    </row>
    <row r="53" spans="1:7">
      <c r="A53" s="22">
        <v>44</v>
      </c>
      <c r="B53" s="8" t="s">
        <v>7</v>
      </c>
      <c r="C53" s="212" t="s">
        <v>68</v>
      </c>
      <c r="D53" s="153">
        <v>697169.38</v>
      </c>
      <c r="E53" s="153"/>
      <c r="F53" s="153">
        <f t="shared" si="2"/>
        <v>697169.38</v>
      </c>
      <c r="G53" s="94"/>
    </row>
    <row r="54" spans="1:7">
      <c r="A54" s="22">
        <v>45</v>
      </c>
      <c r="B54" s="8" t="s">
        <v>7</v>
      </c>
      <c r="C54" s="212" t="s">
        <v>69</v>
      </c>
      <c r="D54" s="153">
        <v>966315.5</v>
      </c>
      <c r="E54" s="153"/>
      <c r="F54" s="153">
        <f t="shared" si="2"/>
        <v>966315.5</v>
      </c>
      <c r="G54" s="94"/>
    </row>
    <row r="55" spans="1:7">
      <c r="A55" s="22">
        <v>46</v>
      </c>
      <c r="B55" s="8" t="s">
        <v>7</v>
      </c>
      <c r="C55" s="212" t="s">
        <v>70</v>
      </c>
      <c r="D55" s="153">
        <v>0</v>
      </c>
      <c r="E55" s="153"/>
      <c r="F55" s="153">
        <f t="shared" si="2"/>
        <v>0</v>
      </c>
      <c r="G55" s="94"/>
    </row>
    <row r="56" spans="1:7">
      <c r="A56" s="22">
        <v>47</v>
      </c>
      <c r="B56" s="8" t="s">
        <v>7</v>
      </c>
      <c r="C56" s="212" t="s">
        <v>71</v>
      </c>
      <c r="D56" s="153">
        <v>0</v>
      </c>
      <c r="E56" s="153"/>
      <c r="F56" s="153">
        <f t="shared" si="2"/>
        <v>0</v>
      </c>
      <c r="G56" s="94"/>
    </row>
    <row r="57" spans="1:7">
      <c r="A57" s="22">
        <v>48</v>
      </c>
      <c r="B57" s="8" t="s">
        <v>7</v>
      </c>
      <c r="C57" s="212" t="s">
        <v>72</v>
      </c>
      <c r="D57" s="153">
        <v>0</v>
      </c>
      <c r="E57" s="153"/>
      <c r="F57" s="153">
        <f t="shared" si="2"/>
        <v>0</v>
      </c>
      <c r="G57" s="94"/>
    </row>
    <row r="58" spans="1:7">
      <c r="A58" s="22">
        <v>49</v>
      </c>
      <c r="B58" s="8" t="s">
        <v>7</v>
      </c>
      <c r="C58" s="212" t="s">
        <v>73</v>
      </c>
      <c r="D58" s="153">
        <v>0</v>
      </c>
      <c r="E58" s="153"/>
      <c r="F58" s="153">
        <f t="shared" si="2"/>
        <v>0</v>
      </c>
      <c r="G58" s="94"/>
    </row>
    <row r="59" spans="1:7">
      <c r="A59" s="22">
        <v>50</v>
      </c>
      <c r="B59" s="8" t="s">
        <v>7</v>
      </c>
      <c r="C59" s="212" t="s">
        <v>74</v>
      </c>
      <c r="D59" s="153">
        <v>0</v>
      </c>
      <c r="E59" s="153"/>
      <c r="F59" s="153">
        <f t="shared" si="2"/>
        <v>0</v>
      </c>
      <c r="G59" s="94"/>
    </row>
    <row r="60" spans="1:7">
      <c r="A60" s="22">
        <v>51</v>
      </c>
      <c r="B60" s="8" t="s">
        <v>7</v>
      </c>
      <c r="C60" s="212" t="s">
        <v>75</v>
      </c>
      <c r="D60" s="153">
        <v>0</v>
      </c>
      <c r="E60" s="153"/>
      <c r="F60" s="153">
        <f t="shared" si="2"/>
        <v>0</v>
      </c>
      <c r="G60" s="94"/>
    </row>
    <row r="61" spans="1:7">
      <c r="A61" s="22">
        <v>52</v>
      </c>
      <c r="B61" s="8" t="s">
        <v>7</v>
      </c>
      <c r="C61" s="212" t="s">
        <v>76</v>
      </c>
      <c r="D61" s="153">
        <v>0</v>
      </c>
      <c r="E61" s="153"/>
      <c r="F61" s="153">
        <f t="shared" si="2"/>
        <v>0</v>
      </c>
      <c r="G61" s="94"/>
    </row>
    <row r="62" spans="1:7" s="38" customFormat="1">
      <c r="A62" s="217"/>
      <c r="B62" s="218" t="s">
        <v>341</v>
      </c>
      <c r="C62" s="219"/>
      <c r="D62" s="201">
        <f>SUM(D44:D61)</f>
        <v>3248393.4</v>
      </c>
      <c r="E62" s="201">
        <v>47334061.140000001</v>
      </c>
      <c r="F62" s="201">
        <f t="shared" si="2"/>
        <v>50582454.539999999</v>
      </c>
      <c r="G62" s="216"/>
    </row>
    <row r="63" spans="1:7">
      <c r="A63" s="22">
        <v>53</v>
      </c>
      <c r="B63" s="8" t="s">
        <v>8</v>
      </c>
      <c r="C63" s="212" t="s">
        <v>78</v>
      </c>
      <c r="D63" s="153">
        <v>0</v>
      </c>
      <c r="E63" s="153"/>
      <c r="F63" s="153">
        <f t="shared" si="2"/>
        <v>0</v>
      </c>
      <c r="G63" s="94"/>
    </row>
    <row r="64" spans="1:7">
      <c r="A64" s="22">
        <v>54</v>
      </c>
      <c r="B64" s="8" t="s">
        <v>8</v>
      </c>
      <c r="C64" s="212" t="s">
        <v>79</v>
      </c>
      <c r="D64" s="153">
        <v>584036.5</v>
      </c>
      <c r="E64" s="153"/>
      <c r="F64" s="153">
        <f t="shared" si="2"/>
        <v>584036.5</v>
      </c>
      <c r="G64" s="94"/>
    </row>
    <row r="65" spans="1:7">
      <c r="A65" s="22">
        <v>55</v>
      </c>
      <c r="B65" s="8" t="s">
        <v>8</v>
      </c>
      <c r="C65" s="212" t="s">
        <v>80</v>
      </c>
      <c r="D65" s="153">
        <v>0</v>
      </c>
      <c r="E65" s="153"/>
      <c r="F65" s="153">
        <f t="shared" si="2"/>
        <v>0</v>
      </c>
      <c r="G65" s="94"/>
    </row>
    <row r="66" spans="1:7">
      <c r="A66" s="22">
        <v>56</v>
      </c>
      <c r="B66" s="8" t="s">
        <v>8</v>
      </c>
      <c r="C66" s="212" t="s">
        <v>81</v>
      </c>
      <c r="D66" s="153">
        <v>0</v>
      </c>
      <c r="E66" s="153"/>
      <c r="F66" s="153">
        <f t="shared" si="2"/>
        <v>0</v>
      </c>
      <c r="G66" s="94"/>
    </row>
    <row r="67" spans="1:7">
      <c r="A67" s="22">
        <v>57</v>
      </c>
      <c r="B67" s="8" t="s">
        <v>8</v>
      </c>
      <c r="C67" s="212" t="s">
        <v>82</v>
      </c>
      <c r="D67" s="153">
        <v>0</v>
      </c>
      <c r="E67" s="153"/>
      <c r="F67" s="153">
        <f t="shared" si="2"/>
        <v>0</v>
      </c>
      <c r="G67" s="94"/>
    </row>
    <row r="68" spans="1:7">
      <c r="A68" s="22">
        <v>58</v>
      </c>
      <c r="B68" s="8" t="s">
        <v>8</v>
      </c>
      <c r="C68" s="212" t="s">
        <v>83</v>
      </c>
      <c r="D68" s="153">
        <v>0</v>
      </c>
      <c r="E68" s="153"/>
      <c r="F68" s="153">
        <f t="shared" si="2"/>
        <v>0</v>
      </c>
      <c r="G68" s="94"/>
    </row>
    <row r="69" spans="1:7">
      <c r="A69" s="22">
        <v>59</v>
      </c>
      <c r="B69" s="8" t="s">
        <v>8</v>
      </c>
      <c r="C69" s="212" t="s">
        <v>84</v>
      </c>
      <c r="D69" s="153">
        <v>0</v>
      </c>
      <c r="E69" s="153"/>
      <c r="F69" s="153">
        <f t="shared" si="2"/>
        <v>0</v>
      </c>
      <c r="G69" s="94"/>
    </row>
    <row r="70" spans="1:7">
      <c r="A70" s="22">
        <v>60</v>
      </c>
      <c r="B70" s="8" t="s">
        <v>8</v>
      </c>
      <c r="C70" s="212" t="s">
        <v>85</v>
      </c>
      <c r="D70" s="153">
        <v>0</v>
      </c>
      <c r="E70" s="153"/>
      <c r="F70" s="153">
        <f t="shared" si="2"/>
        <v>0</v>
      </c>
      <c r="G70" s="94"/>
    </row>
    <row r="71" spans="1:7">
      <c r="A71" s="22">
        <v>61</v>
      </c>
      <c r="B71" s="8" t="s">
        <v>8</v>
      </c>
      <c r="C71" s="212" t="s">
        <v>86</v>
      </c>
      <c r="D71" s="153">
        <v>0</v>
      </c>
      <c r="E71" s="153"/>
      <c r="F71" s="153">
        <f t="shared" si="2"/>
        <v>0</v>
      </c>
      <c r="G71" s="94"/>
    </row>
    <row r="72" spans="1:7" s="38" customFormat="1">
      <c r="A72" s="217"/>
      <c r="B72" s="218" t="s">
        <v>349</v>
      </c>
      <c r="C72" s="219"/>
      <c r="D72" s="201">
        <f>SUM(D63:D71)</f>
        <v>584036.5</v>
      </c>
      <c r="E72" s="201">
        <v>21555784.559999999</v>
      </c>
      <c r="F72" s="201">
        <f t="shared" si="2"/>
        <v>22139821.059999999</v>
      </c>
      <c r="G72" s="216"/>
    </row>
    <row r="73" spans="1:7">
      <c r="A73" s="22">
        <v>62</v>
      </c>
      <c r="B73" s="8" t="s">
        <v>9</v>
      </c>
      <c r="C73" s="212" t="s">
        <v>88</v>
      </c>
      <c r="D73" s="153">
        <v>0</v>
      </c>
      <c r="E73" s="153"/>
      <c r="F73" s="153">
        <f t="shared" si="2"/>
        <v>0</v>
      </c>
      <c r="G73" s="94"/>
    </row>
    <row r="74" spans="1:7">
      <c r="A74" s="22">
        <v>63</v>
      </c>
      <c r="B74" s="8" t="s">
        <v>9</v>
      </c>
      <c r="C74" s="212" t="s">
        <v>89</v>
      </c>
      <c r="D74" s="153">
        <v>626612.1</v>
      </c>
      <c r="E74" s="153"/>
      <c r="F74" s="153">
        <f t="shared" si="2"/>
        <v>626612.1</v>
      </c>
      <c r="G74" s="94"/>
    </row>
    <row r="75" spans="1:7">
      <c r="A75" s="22">
        <v>64</v>
      </c>
      <c r="B75" s="8" t="s">
        <v>9</v>
      </c>
      <c r="C75" s="212" t="s">
        <v>90</v>
      </c>
      <c r="D75" s="153">
        <v>0</v>
      </c>
      <c r="E75" s="153"/>
      <c r="F75" s="153">
        <f t="shared" si="2"/>
        <v>0</v>
      </c>
      <c r="G75" s="94"/>
    </row>
    <row r="76" spans="1:7">
      <c r="A76" s="22">
        <v>65</v>
      </c>
      <c r="B76" s="8" t="s">
        <v>9</v>
      </c>
      <c r="C76" s="212" t="s">
        <v>91</v>
      </c>
      <c r="D76" s="153">
        <v>1132629.6399999999</v>
      </c>
      <c r="E76" s="153"/>
      <c r="F76" s="153">
        <f t="shared" si="2"/>
        <v>1132629.6399999999</v>
      </c>
      <c r="G76" s="94"/>
    </row>
    <row r="77" spans="1:7">
      <c r="A77" s="22">
        <v>66</v>
      </c>
      <c r="B77" s="8" t="s">
        <v>9</v>
      </c>
      <c r="C77" s="212" t="s">
        <v>92</v>
      </c>
      <c r="D77" s="153">
        <v>436796.44</v>
      </c>
      <c r="E77" s="153"/>
      <c r="F77" s="153">
        <f t="shared" si="2"/>
        <v>436796.44</v>
      </c>
      <c r="G77" s="94"/>
    </row>
    <row r="78" spans="1:7">
      <c r="A78" s="22">
        <v>67</v>
      </c>
      <c r="B78" s="8" t="s">
        <v>9</v>
      </c>
      <c r="C78" s="212" t="s">
        <v>93</v>
      </c>
      <c r="D78" s="153">
        <v>0</v>
      </c>
      <c r="E78" s="153"/>
      <c r="F78" s="153">
        <f t="shared" si="2"/>
        <v>0</v>
      </c>
      <c r="G78" s="94"/>
    </row>
    <row r="79" spans="1:7" s="38" customFormat="1">
      <c r="A79" s="217"/>
      <c r="B79" s="218" t="s">
        <v>342</v>
      </c>
      <c r="C79" s="219"/>
      <c r="D79" s="201">
        <f>SUM(D73:D78)</f>
        <v>2196038.1799999997</v>
      </c>
      <c r="E79" s="201">
        <v>22634475.970000003</v>
      </c>
      <c r="F79" s="201">
        <f t="shared" si="2"/>
        <v>24830514.150000002</v>
      </c>
      <c r="G79" s="216"/>
    </row>
    <row r="80" spans="1:7">
      <c r="A80" s="22">
        <v>68</v>
      </c>
      <c r="B80" s="8" t="s">
        <v>10</v>
      </c>
      <c r="C80" s="212" t="s">
        <v>95</v>
      </c>
      <c r="D80" s="153">
        <v>0</v>
      </c>
      <c r="E80" s="153"/>
      <c r="F80" s="153">
        <f t="shared" si="2"/>
        <v>0</v>
      </c>
      <c r="G80" s="94"/>
    </row>
    <row r="81" spans="1:7">
      <c r="A81" s="22">
        <v>69</v>
      </c>
      <c r="B81" s="8" t="s">
        <v>10</v>
      </c>
      <c r="C81" s="212" t="s">
        <v>96</v>
      </c>
      <c r="D81" s="153">
        <v>485214.5</v>
      </c>
      <c r="E81" s="153"/>
      <c r="F81" s="153">
        <f t="shared" si="2"/>
        <v>485214.5</v>
      </c>
      <c r="G81" s="94"/>
    </row>
    <row r="82" spans="1:7">
      <c r="A82" s="22">
        <v>70</v>
      </c>
      <c r="B82" s="8" t="s">
        <v>10</v>
      </c>
      <c r="C82" s="212" t="s">
        <v>97</v>
      </c>
      <c r="D82" s="153">
        <v>0</v>
      </c>
      <c r="E82" s="153"/>
      <c r="F82" s="153">
        <f t="shared" si="2"/>
        <v>0</v>
      </c>
      <c r="G82" s="94"/>
    </row>
    <row r="83" spans="1:7">
      <c r="A83" s="22">
        <v>71</v>
      </c>
      <c r="B83" s="8" t="s">
        <v>10</v>
      </c>
      <c r="C83" s="212" t="s">
        <v>98</v>
      </c>
      <c r="D83" s="153">
        <v>0</v>
      </c>
      <c r="E83" s="153"/>
      <c r="F83" s="153">
        <f t="shared" si="2"/>
        <v>0</v>
      </c>
      <c r="G83" s="94"/>
    </row>
    <row r="84" spans="1:7">
      <c r="A84" s="22">
        <v>72</v>
      </c>
      <c r="B84" s="8" t="s">
        <v>10</v>
      </c>
      <c r="C84" s="212" t="s">
        <v>99</v>
      </c>
      <c r="D84" s="153">
        <v>0</v>
      </c>
      <c r="E84" s="153"/>
      <c r="F84" s="153">
        <f t="shared" si="2"/>
        <v>0</v>
      </c>
      <c r="G84" s="94"/>
    </row>
    <row r="85" spans="1:7">
      <c r="A85" s="22">
        <v>73</v>
      </c>
      <c r="B85" s="8" t="s">
        <v>10</v>
      </c>
      <c r="C85" s="212" t="s">
        <v>100</v>
      </c>
      <c r="D85" s="153">
        <v>0</v>
      </c>
      <c r="E85" s="153"/>
      <c r="F85" s="153">
        <f t="shared" si="2"/>
        <v>0</v>
      </c>
      <c r="G85" s="94"/>
    </row>
    <row r="86" spans="1:7">
      <c r="A86" s="22">
        <v>74</v>
      </c>
      <c r="B86" s="8" t="s">
        <v>10</v>
      </c>
      <c r="C86" s="212" t="s">
        <v>101</v>
      </c>
      <c r="D86" s="153">
        <v>1473255.14</v>
      </c>
      <c r="E86" s="153"/>
      <c r="F86" s="153">
        <f t="shared" si="2"/>
        <v>1473255.14</v>
      </c>
      <c r="G86" s="94"/>
    </row>
    <row r="87" spans="1:7">
      <c r="A87" s="22">
        <v>75</v>
      </c>
      <c r="B87" s="8" t="s">
        <v>10</v>
      </c>
      <c r="C87" s="212" t="s">
        <v>102</v>
      </c>
      <c r="D87" s="153">
        <v>0</v>
      </c>
      <c r="E87" s="153"/>
      <c r="F87" s="153">
        <f t="shared" si="2"/>
        <v>0</v>
      </c>
      <c r="G87" s="94"/>
    </row>
    <row r="88" spans="1:7">
      <c r="A88" s="22">
        <v>76</v>
      </c>
      <c r="B88" s="8" t="s">
        <v>10</v>
      </c>
      <c r="C88" s="212" t="s">
        <v>103</v>
      </c>
      <c r="D88" s="153">
        <v>0</v>
      </c>
      <c r="E88" s="153"/>
      <c r="F88" s="153">
        <f t="shared" si="2"/>
        <v>0</v>
      </c>
      <c r="G88" s="94"/>
    </row>
    <row r="89" spans="1:7">
      <c r="A89" s="22">
        <v>77</v>
      </c>
      <c r="B89" s="8" t="s">
        <v>10</v>
      </c>
      <c r="C89" s="212" t="s">
        <v>104</v>
      </c>
      <c r="D89" s="153">
        <v>0</v>
      </c>
      <c r="E89" s="153"/>
      <c r="F89" s="153">
        <f t="shared" si="2"/>
        <v>0</v>
      </c>
      <c r="G89" s="94"/>
    </row>
    <row r="90" spans="1:7">
      <c r="A90" s="22">
        <v>78</v>
      </c>
      <c r="B90" s="8" t="s">
        <v>10</v>
      </c>
      <c r="C90" s="212" t="s">
        <v>105</v>
      </c>
      <c r="D90" s="153">
        <v>0</v>
      </c>
      <c r="E90" s="153"/>
      <c r="F90" s="153">
        <f t="shared" si="2"/>
        <v>0</v>
      </c>
      <c r="G90" s="94"/>
    </row>
    <row r="91" spans="1:7">
      <c r="A91" s="22">
        <v>79</v>
      </c>
      <c r="B91" s="8" t="s">
        <v>10</v>
      </c>
      <c r="C91" s="212" t="s">
        <v>106</v>
      </c>
      <c r="D91" s="153">
        <v>885316.14</v>
      </c>
      <c r="E91" s="153"/>
      <c r="F91" s="153">
        <f t="shared" si="2"/>
        <v>885316.14</v>
      </c>
      <c r="G91" s="94"/>
    </row>
    <row r="92" spans="1:7">
      <c r="A92" s="22">
        <v>80</v>
      </c>
      <c r="B92" s="8" t="s">
        <v>10</v>
      </c>
      <c r="C92" s="212" t="s">
        <v>107</v>
      </c>
      <c r="D92" s="153">
        <v>408491.12</v>
      </c>
      <c r="E92" s="153"/>
      <c r="F92" s="153">
        <f t="shared" si="2"/>
        <v>408491.12</v>
      </c>
      <c r="G92" s="94"/>
    </row>
    <row r="93" spans="1:7">
      <c r="A93" s="22">
        <v>81</v>
      </c>
      <c r="B93" s="8" t="s">
        <v>10</v>
      </c>
      <c r="C93" s="212" t="s">
        <v>108</v>
      </c>
      <c r="D93" s="153">
        <v>722371.3</v>
      </c>
      <c r="E93" s="153"/>
      <c r="F93" s="153">
        <f t="shared" si="2"/>
        <v>722371.3</v>
      </c>
      <c r="G93" s="94"/>
    </row>
    <row r="94" spans="1:7">
      <c r="A94" s="22">
        <v>82</v>
      </c>
      <c r="B94" s="8" t="s">
        <v>10</v>
      </c>
      <c r="C94" s="212" t="s">
        <v>109</v>
      </c>
      <c r="D94" s="153">
        <v>0</v>
      </c>
      <c r="E94" s="153"/>
      <c r="F94" s="153">
        <f t="shared" ref="F94:F102" si="3">D94+E94</f>
        <v>0</v>
      </c>
      <c r="G94" s="94"/>
    </row>
    <row r="95" spans="1:7">
      <c r="A95" s="22">
        <v>83</v>
      </c>
      <c r="B95" s="8" t="s">
        <v>10</v>
      </c>
      <c r="C95" s="212" t="s">
        <v>110</v>
      </c>
      <c r="D95" s="153">
        <v>0</v>
      </c>
      <c r="E95" s="153"/>
      <c r="F95" s="153">
        <f t="shared" si="3"/>
        <v>0</v>
      </c>
      <c r="G95" s="94"/>
    </row>
    <row r="96" spans="1:7">
      <c r="A96" s="22">
        <v>84</v>
      </c>
      <c r="B96" s="8" t="s">
        <v>10</v>
      </c>
      <c r="C96" s="212" t="s">
        <v>111</v>
      </c>
      <c r="D96" s="153">
        <v>0</v>
      </c>
      <c r="E96" s="153"/>
      <c r="F96" s="153">
        <f t="shared" si="3"/>
        <v>0</v>
      </c>
      <c r="G96" s="94"/>
    </row>
    <row r="97" spans="1:7">
      <c r="A97" s="22">
        <v>85</v>
      </c>
      <c r="B97" s="8" t="s">
        <v>10</v>
      </c>
      <c r="C97" s="212" t="s">
        <v>112</v>
      </c>
      <c r="D97" s="153">
        <v>0</v>
      </c>
      <c r="E97" s="153"/>
      <c r="F97" s="153">
        <f t="shared" si="3"/>
        <v>0</v>
      </c>
      <c r="G97" s="94"/>
    </row>
    <row r="98" spans="1:7">
      <c r="A98" s="22">
        <v>86</v>
      </c>
      <c r="B98" s="8" t="s">
        <v>10</v>
      </c>
      <c r="C98" s="212" t="s">
        <v>113</v>
      </c>
      <c r="D98" s="153">
        <v>1292613.49</v>
      </c>
      <c r="E98" s="153"/>
      <c r="F98" s="153">
        <f t="shared" si="3"/>
        <v>1292613.49</v>
      </c>
      <c r="G98" s="94"/>
    </row>
    <row r="99" spans="1:7">
      <c r="A99" s="22">
        <v>87</v>
      </c>
      <c r="B99" s="8" t="s">
        <v>10</v>
      </c>
      <c r="C99" s="212" t="s">
        <v>114</v>
      </c>
      <c r="D99" s="153">
        <v>0</v>
      </c>
      <c r="E99" s="153"/>
      <c r="F99" s="153">
        <f t="shared" si="3"/>
        <v>0</v>
      </c>
      <c r="G99" s="94"/>
    </row>
    <row r="100" spans="1:7">
      <c r="A100" s="22">
        <v>88</v>
      </c>
      <c r="B100" s="8" t="s">
        <v>10</v>
      </c>
      <c r="C100" s="212" t="s">
        <v>115</v>
      </c>
      <c r="D100" s="153">
        <v>0</v>
      </c>
      <c r="E100" s="153"/>
      <c r="F100" s="153">
        <f t="shared" si="3"/>
        <v>0</v>
      </c>
      <c r="G100" s="94"/>
    </row>
    <row r="101" spans="1:7">
      <c r="A101" s="227"/>
      <c r="B101" s="221" t="s">
        <v>343</v>
      </c>
      <c r="C101" s="228"/>
      <c r="D101" s="201">
        <f>SUM(D80:D100)</f>
        <v>5267261.6900000004</v>
      </c>
      <c r="E101" s="201">
        <v>67947921.780000001</v>
      </c>
      <c r="F101" s="201">
        <f t="shared" si="3"/>
        <v>73215183.469999999</v>
      </c>
      <c r="G101" s="216"/>
    </row>
    <row r="102" spans="1:7">
      <c r="A102" s="285" t="s">
        <v>11</v>
      </c>
      <c r="B102" s="285"/>
      <c r="C102" s="285"/>
      <c r="D102" s="208">
        <f>D19+D28+D43+D62+D72+D79+D101</f>
        <v>15372570.75</v>
      </c>
      <c r="E102" s="208">
        <f>E19+E28+E43+E62+E72+E79+E101</f>
        <v>234214274.44999999</v>
      </c>
      <c r="F102" s="208">
        <f t="shared" si="3"/>
        <v>249586845.19999999</v>
      </c>
      <c r="G102" s="207"/>
    </row>
  </sheetData>
  <mergeCells count="3">
    <mergeCell ref="A2:G2"/>
    <mergeCell ref="A3:G3"/>
    <mergeCell ref="A102:C10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5" orientation="portrait" horizontalDpi="4294967293" verticalDpi="0" r:id="rId1"/>
  <headerFooter>
    <oddFooter>&amp;F&amp;RPage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94E8-F1C2-41A3-AB0E-9D56F490EC8E}">
  <sheetPr>
    <tabColor rgb="FFCCFFFF"/>
  </sheetPr>
  <dimension ref="A1:N117"/>
  <sheetViews>
    <sheetView zoomScale="70" zoomScaleNormal="70" workbookViewId="0">
      <pane xSplit="3" ySplit="4" topLeftCell="D108" activePane="bottomRight" state="frozen"/>
      <selection pane="topRight" activeCell="D1" sqref="D1"/>
      <selection pane="bottomLeft" activeCell="A5" sqref="A5"/>
      <selection pane="bottomRight" activeCell="J102" sqref="J102:L115"/>
    </sheetView>
  </sheetViews>
  <sheetFormatPr defaultColWidth="9" defaultRowHeight="24"/>
  <cols>
    <col min="1" max="1" width="4.26953125" style="11" customWidth="1"/>
    <col min="2" max="2" width="13.7265625" style="11" customWidth="1"/>
    <col min="3" max="3" width="25.90625" style="11" customWidth="1"/>
    <col min="4" max="6" width="8.26953125" style="11" customWidth="1"/>
    <col min="7" max="8" width="20" style="11" customWidth="1"/>
    <col min="9" max="9" width="8.7265625" style="11" customWidth="1"/>
    <col min="10" max="10" width="20" style="13" customWidth="1"/>
    <col min="11" max="11" width="19.26953125" style="11" customWidth="1"/>
    <col min="12" max="12" width="18.08984375" style="11" bestFit="1" customWidth="1"/>
    <col min="13" max="13" width="16.6328125" style="11" customWidth="1"/>
    <col min="14" max="14" width="9" style="34"/>
    <col min="15" max="217" width="9" style="11"/>
    <col min="218" max="218" width="4.26953125" style="11" customWidth="1"/>
    <col min="219" max="219" width="4.90625" style="11" customWidth="1"/>
    <col min="220" max="220" width="13.7265625" style="11" customWidth="1"/>
    <col min="221" max="221" width="8.36328125" style="11" customWidth="1"/>
    <col min="222" max="222" width="25.90625" style="11" customWidth="1"/>
    <col min="223" max="223" width="8.90625" style="11" customWidth="1"/>
    <col min="224" max="224" width="22.26953125" style="11" customWidth="1"/>
    <col min="225" max="227" width="8.26953125" style="11" customWidth="1"/>
    <col min="228" max="229" width="20" style="11" customWidth="1"/>
    <col min="230" max="233" width="7" style="11" customWidth="1"/>
    <col min="234" max="234" width="8.7265625" style="11" customWidth="1"/>
    <col min="235" max="236" width="13.26953125" style="11" customWidth="1"/>
    <col min="237" max="237" width="9" style="11"/>
    <col min="238" max="238" width="10.26953125" style="11" customWidth="1"/>
    <col min="239" max="239" width="10.6328125" style="11" customWidth="1"/>
    <col min="240" max="240" width="9" style="11"/>
    <col min="241" max="241" width="14.453125" style="11" bestFit="1" customWidth="1"/>
    <col min="242" max="242" width="13.26953125" style="11" bestFit="1" customWidth="1"/>
    <col min="243" max="248" width="9" style="11"/>
    <col min="249" max="249" width="4.26953125" style="11" customWidth="1"/>
    <col min="250" max="250" width="13.7265625" style="11" customWidth="1"/>
    <col min="251" max="251" width="25.90625" style="11" customWidth="1"/>
    <col min="252" max="254" width="8.26953125" style="11" customWidth="1"/>
    <col min="255" max="256" width="0" style="11" hidden="1" customWidth="1"/>
    <col min="257" max="257" width="8.7265625" style="11" customWidth="1"/>
    <col min="258" max="258" width="20" style="11" customWidth="1"/>
    <col min="259" max="259" width="17.6328125" style="11" bestFit="1" customWidth="1"/>
    <col min="260" max="260" width="15.26953125" style="11" bestFit="1" customWidth="1"/>
    <col min="261" max="261" width="15.90625" style="11" customWidth="1"/>
    <col min="262" max="262" width="15.6328125" style="11" bestFit="1" customWidth="1"/>
    <col min="263" max="263" width="14.7265625" style="11" bestFit="1" customWidth="1"/>
    <col min="264" max="473" width="9" style="11"/>
    <col min="474" max="474" width="4.26953125" style="11" customWidth="1"/>
    <col min="475" max="475" width="4.90625" style="11" customWidth="1"/>
    <col min="476" max="476" width="13.7265625" style="11" customWidth="1"/>
    <col min="477" max="477" width="8.36328125" style="11" customWidth="1"/>
    <col min="478" max="478" width="25.90625" style="11" customWidth="1"/>
    <col min="479" max="479" width="8.90625" style="11" customWidth="1"/>
    <col min="480" max="480" width="22.26953125" style="11" customWidth="1"/>
    <col min="481" max="483" width="8.26953125" style="11" customWidth="1"/>
    <col min="484" max="485" width="20" style="11" customWidth="1"/>
    <col min="486" max="489" width="7" style="11" customWidth="1"/>
    <col min="490" max="490" width="8.7265625" style="11" customWidth="1"/>
    <col min="491" max="492" width="13.26953125" style="11" customWidth="1"/>
    <col min="493" max="493" width="9" style="11"/>
    <col min="494" max="494" width="10.26953125" style="11" customWidth="1"/>
    <col min="495" max="495" width="10.6328125" style="11" customWidth="1"/>
    <col min="496" max="496" width="9" style="11"/>
    <col min="497" max="497" width="14.453125" style="11" bestFit="1" customWidth="1"/>
    <col min="498" max="498" width="13.26953125" style="11" bestFit="1" customWidth="1"/>
    <col min="499" max="504" width="9" style="11"/>
    <col min="505" max="505" width="4.26953125" style="11" customWidth="1"/>
    <col min="506" max="506" width="13.7265625" style="11" customWidth="1"/>
    <col min="507" max="507" width="25.90625" style="11" customWidth="1"/>
    <col min="508" max="510" width="8.26953125" style="11" customWidth="1"/>
    <col min="511" max="512" width="0" style="11" hidden="1" customWidth="1"/>
    <col min="513" max="513" width="8.7265625" style="11" customWidth="1"/>
    <col min="514" max="514" width="20" style="11" customWidth="1"/>
    <col min="515" max="515" width="17.6328125" style="11" bestFit="1" customWidth="1"/>
    <col min="516" max="516" width="15.26953125" style="11" bestFit="1" customWidth="1"/>
    <col min="517" max="517" width="15.90625" style="11" customWidth="1"/>
    <col min="518" max="518" width="15.6328125" style="11" bestFit="1" customWidth="1"/>
    <col min="519" max="519" width="14.7265625" style="11" bestFit="1" customWidth="1"/>
    <col min="520" max="729" width="9" style="11"/>
    <col min="730" max="730" width="4.26953125" style="11" customWidth="1"/>
    <col min="731" max="731" width="4.90625" style="11" customWidth="1"/>
    <col min="732" max="732" width="13.7265625" style="11" customWidth="1"/>
    <col min="733" max="733" width="8.36328125" style="11" customWidth="1"/>
    <col min="734" max="734" width="25.90625" style="11" customWidth="1"/>
    <col min="735" max="735" width="8.90625" style="11" customWidth="1"/>
    <col min="736" max="736" width="22.26953125" style="11" customWidth="1"/>
    <col min="737" max="739" width="8.26953125" style="11" customWidth="1"/>
    <col min="740" max="741" width="20" style="11" customWidth="1"/>
    <col min="742" max="745" width="7" style="11" customWidth="1"/>
    <col min="746" max="746" width="8.7265625" style="11" customWidth="1"/>
    <col min="747" max="748" width="13.26953125" style="11" customWidth="1"/>
    <col min="749" max="749" width="9" style="11"/>
    <col min="750" max="750" width="10.26953125" style="11" customWidth="1"/>
    <col min="751" max="751" width="10.6328125" style="11" customWidth="1"/>
    <col min="752" max="752" width="9" style="11"/>
    <col min="753" max="753" width="14.453125" style="11" bestFit="1" customWidth="1"/>
    <col min="754" max="754" width="13.26953125" style="11" bestFit="1" customWidth="1"/>
    <col min="755" max="760" width="9" style="11"/>
    <col min="761" max="761" width="4.26953125" style="11" customWidth="1"/>
    <col min="762" max="762" width="13.7265625" style="11" customWidth="1"/>
    <col min="763" max="763" width="25.90625" style="11" customWidth="1"/>
    <col min="764" max="766" width="8.26953125" style="11" customWidth="1"/>
    <col min="767" max="768" width="0" style="11" hidden="1" customWidth="1"/>
    <col min="769" max="769" width="8.7265625" style="11" customWidth="1"/>
    <col min="770" max="770" width="20" style="11" customWidth="1"/>
    <col min="771" max="771" width="17.6328125" style="11" bestFit="1" customWidth="1"/>
    <col min="772" max="772" width="15.26953125" style="11" bestFit="1" customWidth="1"/>
    <col min="773" max="773" width="15.90625" style="11" customWidth="1"/>
    <col min="774" max="774" width="15.6328125" style="11" bestFit="1" customWidth="1"/>
    <col min="775" max="775" width="14.7265625" style="11" bestFit="1" customWidth="1"/>
    <col min="776" max="985" width="9" style="11"/>
    <col min="986" max="986" width="4.26953125" style="11" customWidth="1"/>
    <col min="987" max="987" width="4.90625" style="11" customWidth="1"/>
    <col min="988" max="988" width="13.7265625" style="11" customWidth="1"/>
    <col min="989" max="989" width="8.36328125" style="11" customWidth="1"/>
    <col min="990" max="990" width="25.90625" style="11" customWidth="1"/>
    <col min="991" max="991" width="8.90625" style="11" customWidth="1"/>
    <col min="992" max="992" width="22.26953125" style="11" customWidth="1"/>
    <col min="993" max="995" width="8.26953125" style="11" customWidth="1"/>
    <col min="996" max="997" width="20" style="11" customWidth="1"/>
    <col min="998" max="1001" width="7" style="11" customWidth="1"/>
    <col min="1002" max="1002" width="8.7265625" style="11" customWidth="1"/>
    <col min="1003" max="1004" width="13.26953125" style="11" customWidth="1"/>
    <col min="1005" max="1005" width="9" style="11"/>
    <col min="1006" max="1006" width="10.26953125" style="11" customWidth="1"/>
    <col min="1007" max="1007" width="10.6328125" style="11" customWidth="1"/>
    <col min="1008" max="1008" width="9" style="11"/>
    <col min="1009" max="1009" width="14.453125" style="11" bestFit="1" customWidth="1"/>
    <col min="1010" max="1010" width="13.26953125" style="11" bestFit="1" customWidth="1"/>
    <col min="1011" max="1016" width="9" style="11"/>
    <col min="1017" max="1017" width="4.26953125" style="11" customWidth="1"/>
    <col min="1018" max="1018" width="13.7265625" style="11" customWidth="1"/>
    <col min="1019" max="1019" width="25.90625" style="11" customWidth="1"/>
    <col min="1020" max="1022" width="8.26953125" style="11" customWidth="1"/>
    <col min="1023" max="1024" width="0" style="11" hidden="1" customWidth="1"/>
    <col min="1025" max="1025" width="8.7265625" style="11" customWidth="1"/>
    <col min="1026" max="1026" width="20" style="11" customWidth="1"/>
    <col min="1027" max="1027" width="17.6328125" style="11" bestFit="1" customWidth="1"/>
    <col min="1028" max="1028" width="15.26953125" style="11" bestFit="1" customWidth="1"/>
    <col min="1029" max="1029" width="15.90625" style="11" customWidth="1"/>
    <col min="1030" max="1030" width="15.6328125" style="11" bestFit="1" customWidth="1"/>
    <col min="1031" max="1031" width="14.7265625" style="11" bestFit="1" customWidth="1"/>
    <col min="1032" max="1241" width="9" style="11"/>
    <col min="1242" max="1242" width="4.26953125" style="11" customWidth="1"/>
    <col min="1243" max="1243" width="4.90625" style="11" customWidth="1"/>
    <col min="1244" max="1244" width="13.7265625" style="11" customWidth="1"/>
    <col min="1245" max="1245" width="8.36328125" style="11" customWidth="1"/>
    <col min="1246" max="1246" width="25.90625" style="11" customWidth="1"/>
    <col min="1247" max="1247" width="8.90625" style="11" customWidth="1"/>
    <col min="1248" max="1248" width="22.26953125" style="11" customWidth="1"/>
    <col min="1249" max="1251" width="8.26953125" style="11" customWidth="1"/>
    <col min="1252" max="1253" width="20" style="11" customWidth="1"/>
    <col min="1254" max="1257" width="7" style="11" customWidth="1"/>
    <col min="1258" max="1258" width="8.7265625" style="11" customWidth="1"/>
    <col min="1259" max="1260" width="13.26953125" style="11" customWidth="1"/>
    <col min="1261" max="1261" width="9" style="11"/>
    <col min="1262" max="1262" width="10.26953125" style="11" customWidth="1"/>
    <col min="1263" max="1263" width="10.6328125" style="11" customWidth="1"/>
    <col min="1264" max="1264" width="9" style="11"/>
    <col min="1265" max="1265" width="14.453125" style="11" bestFit="1" customWidth="1"/>
    <col min="1266" max="1266" width="13.26953125" style="11" bestFit="1" customWidth="1"/>
    <col min="1267" max="1272" width="9" style="11"/>
    <col min="1273" max="1273" width="4.26953125" style="11" customWidth="1"/>
    <col min="1274" max="1274" width="13.7265625" style="11" customWidth="1"/>
    <col min="1275" max="1275" width="25.90625" style="11" customWidth="1"/>
    <col min="1276" max="1278" width="8.26953125" style="11" customWidth="1"/>
    <col min="1279" max="1280" width="0" style="11" hidden="1" customWidth="1"/>
    <col min="1281" max="1281" width="8.7265625" style="11" customWidth="1"/>
    <col min="1282" max="1282" width="20" style="11" customWidth="1"/>
    <col min="1283" max="1283" width="17.6328125" style="11" bestFit="1" customWidth="1"/>
    <col min="1284" max="1284" width="15.26953125" style="11" bestFit="1" customWidth="1"/>
    <col min="1285" max="1285" width="15.90625" style="11" customWidth="1"/>
    <col min="1286" max="1286" width="15.6328125" style="11" bestFit="1" customWidth="1"/>
    <col min="1287" max="1287" width="14.7265625" style="11" bestFit="1" customWidth="1"/>
    <col min="1288" max="1497" width="9" style="11"/>
    <col min="1498" max="1498" width="4.26953125" style="11" customWidth="1"/>
    <col min="1499" max="1499" width="4.90625" style="11" customWidth="1"/>
    <col min="1500" max="1500" width="13.7265625" style="11" customWidth="1"/>
    <col min="1501" max="1501" width="8.36328125" style="11" customWidth="1"/>
    <col min="1502" max="1502" width="25.90625" style="11" customWidth="1"/>
    <col min="1503" max="1503" width="8.90625" style="11" customWidth="1"/>
    <col min="1504" max="1504" width="22.26953125" style="11" customWidth="1"/>
    <col min="1505" max="1507" width="8.26953125" style="11" customWidth="1"/>
    <col min="1508" max="1509" width="20" style="11" customWidth="1"/>
    <col min="1510" max="1513" width="7" style="11" customWidth="1"/>
    <col min="1514" max="1514" width="8.7265625" style="11" customWidth="1"/>
    <col min="1515" max="1516" width="13.26953125" style="11" customWidth="1"/>
    <col min="1517" max="1517" width="9" style="11"/>
    <col min="1518" max="1518" width="10.26953125" style="11" customWidth="1"/>
    <col min="1519" max="1519" width="10.6328125" style="11" customWidth="1"/>
    <col min="1520" max="1520" width="9" style="11"/>
    <col min="1521" max="1521" width="14.453125" style="11" bestFit="1" customWidth="1"/>
    <col min="1522" max="1522" width="13.26953125" style="11" bestFit="1" customWidth="1"/>
    <col min="1523" max="1528" width="9" style="11"/>
    <col min="1529" max="1529" width="4.26953125" style="11" customWidth="1"/>
    <col min="1530" max="1530" width="13.7265625" style="11" customWidth="1"/>
    <col min="1531" max="1531" width="25.90625" style="11" customWidth="1"/>
    <col min="1532" max="1534" width="8.26953125" style="11" customWidth="1"/>
    <col min="1535" max="1536" width="0" style="11" hidden="1" customWidth="1"/>
    <col min="1537" max="1537" width="8.7265625" style="11" customWidth="1"/>
    <col min="1538" max="1538" width="20" style="11" customWidth="1"/>
    <col min="1539" max="1539" width="17.6328125" style="11" bestFit="1" customWidth="1"/>
    <col min="1540" max="1540" width="15.26953125" style="11" bestFit="1" customWidth="1"/>
    <col min="1541" max="1541" width="15.90625" style="11" customWidth="1"/>
    <col min="1542" max="1542" width="15.6328125" style="11" bestFit="1" customWidth="1"/>
    <col min="1543" max="1543" width="14.7265625" style="11" bestFit="1" customWidth="1"/>
    <col min="1544" max="1753" width="9" style="11"/>
    <col min="1754" max="1754" width="4.26953125" style="11" customWidth="1"/>
    <col min="1755" max="1755" width="4.90625" style="11" customWidth="1"/>
    <col min="1756" max="1756" width="13.7265625" style="11" customWidth="1"/>
    <col min="1757" max="1757" width="8.36328125" style="11" customWidth="1"/>
    <col min="1758" max="1758" width="25.90625" style="11" customWidth="1"/>
    <col min="1759" max="1759" width="8.90625" style="11" customWidth="1"/>
    <col min="1760" max="1760" width="22.26953125" style="11" customWidth="1"/>
    <col min="1761" max="1763" width="8.26953125" style="11" customWidth="1"/>
    <col min="1764" max="1765" width="20" style="11" customWidth="1"/>
    <col min="1766" max="1769" width="7" style="11" customWidth="1"/>
    <col min="1770" max="1770" width="8.7265625" style="11" customWidth="1"/>
    <col min="1771" max="1772" width="13.26953125" style="11" customWidth="1"/>
    <col min="1773" max="1773" width="9" style="11"/>
    <col min="1774" max="1774" width="10.26953125" style="11" customWidth="1"/>
    <col min="1775" max="1775" width="10.6328125" style="11" customWidth="1"/>
    <col min="1776" max="1776" width="9" style="11"/>
    <col min="1777" max="1777" width="14.453125" style="11" bestFit="1" customWidth="1"/>
    <col min="1778" max="1778" width="13.26953125" style="11" bestFit="1" customWidth="1"/>
    <col min="1779" max="1784" width="9" style="11"/>
    <col min="1785" max="1785" width="4.26953125" style="11" customWidth="1"/>
    <col min="1786" max="1786" width="13.7265625" style="11" customWidth="1"/>
    <col min="1787" max="1787" width="25.90625" style="11" customWidth="1"/>
    <col min="1788" max="1790" width="8.26953125" style="11" customWidth="1"/>
    <col min="1791" max="1792" width="0" style="11" hidden="1" customWidth="1"/>
    <col min="1793" max="1793" width="8.7265625" style="11" customWidth="1"/>
    <col min="1794" max="1794" width="20" style="11" customWidth="1"/>
    <col min="1795" max="1795" width="17.6328125" style="11" bestFit="1" customWidth="1"/>
    <col min="1796" max="1796" width="15.26953125" style="11" bestFit="1" customWidth="1"/>
    <col min="1797" max="1797" width="15.90625" style="11" customWidth="1"/>
    <col min="1798" max="1798" width="15.6328125" style="11" bestFit="1" customWidth="1"/>
    <col min="1799" max="1799" width="14.7265625" style="11" bestFit="1" customWidth="1"/>
    <col min="1800" max="2009" width="9" style="11"/>
    <col min="2010" max="2010" width="4.26953125" style="11" customWidth="1"/>
    <col min="2011" max="2011" width="4.90625" style="11" customWidth="1"/>
    <col min="2012" max="2012" width="13.7265625" style="11" customWidth="1"/>
    <col min="2013" max="2013" width="8.36328125" style="11" customWidth="1"/>
    <col min="2014" max="2014" width="25.90625" style="11" customWidth="1"/>
    <col min="2015" max="2015" width="8.90625" style="11" customWidth="1"/>
    <col min="2016" max="2016" width="22.26953125" style="11" customWidth="1"/>
    <col min="2017" max="2019" width="8.26953125" style="11" customWidth="1"/>
    <col min="2020" max="2021" width="20" style="11" customWidth="1"/>
    <col min="2022" max="2025" width="7" style="11" customWidth="1"/>
    <col min="2026" max="2026" width="8.7265625" style="11" customWidth="1"/>
    <col min="2027" max="2028" width="13.26953125" style="11" customWidth="1"/>
    <col min="2029" max="2029" width="9" style="11"/>
    <col min="2030" max="2030" width="10.26953125" style="11" customWidth="1"/>
    <col min="2031" max="2031" width="10.6328125" style="11" customWidth="1"/>
    <col min="2032" max="2032" width="9" style="11"/>
    <col min="2033" max="2033" width="14.453125" style="11" bestFit="1" customWidth="1"/>
    <col min="2034" max="2034" width="13.26953125" style="11" bestFit="1" customWidth="1"/>
    <col min="2035" max="2040" width="9" style="11"/>
    <col min="2041" max="2041" width="4.26953125" style="11" customWidth="1"/>
    <col min="2042" max="2042" width="13.7265625" style="11" customWidth="1"/>
    <col min="2043" max="2043" width="25.90625" style="11" customWidth="1"/>
    <col min="2044" max="2046" width="8.26953125" style="11" customWidth="1"/>
    <col min="2047" max="2048" width="0" style="11" hidden="1" customWidth="1"/>
    <col min="2049" max="2049" width="8.7265625" style="11" customWidth="1"/>
    <col min="2050" max="2050" width="20" style="11" customWidth="1"/>
    <col min="2051" max="2051" width="17.6328125" style="11" bestFit="1" customWidth="1"/>
    <col min="2052" max="2052" width="15.26953125" style="11" bestFit="1" customWidth="1"/>
    <col min="2053" max="2053" width="15.90625" style="11" customWidth="1"/>
    <col min="2054" max="2054" width="15.6328125" style="11" bestFit="1" customWidth="1"/>
    <col min="2055" max="2055" width="14.7265625" style="11" bestFit="1" customWidth="1"/>
    <col min="2056" max="2265" width="9" style="11"/>
    <col min="2266" max="2266" width="4.26953125" style="11" customWidth="1"/>
    <col min="2267" max="2267" width="4.90625" style="11" customWidth="1"/>
    <col min="2268" max="2268" width="13.7265625" style="11" customWidth="1"/>
    <col min="2269" max="2269" width="8.36328125" style="11" customWidth="1"/>
    <col min="2270" max="2270" width="25.90625" style="11" customWidth="1"/>
    <col min="2271" max="2271" width="8.90625" style="11" customWidth="1"/>
    <col min="2272" max="2272" width="22.26953125" style="11" customWidth="1"/>
    <col min="2273" max="2275" width="8.26953125" style="11" customWidth="1"/>
    <col min="2276" max="2277" width="20" style="11" customWidth="1"/>
    <col min="2278" max="2281" width="7" style="11" customWidth="1"/>
    <col min="2282" max="2282" width="8.7265625" style="11" customWidth="1"/>
    <col min="2283" max="2284" width="13.26953125" style="11" customWidth="1"/>
    <col min="2285" max="2285" width="9" style="11"/>
    <col min="2286" max="2286" width="10.26953125" style="11" customWidth="1"/>
    <col min="2287" max="2287" width="10.6328125" style="11" customWidth="1"/>
    <col min="2288" max="2288" width="9" style="11"/>
    <col min="2289" max="2289" width="14.453125" style="11" bestFit="1" customWidth="1"/>
    <col min="2290" max="2290" width="13.26953125" style="11" bestFit="1" customWidth="1"/>
    <col min="2291" max="2296" width="9" style="11"/>
    <col min="2297" max="2297" width="4.26953125" style="11" customWidth="1"/>
    <col min="2298" max="2298" width="13.7265625" style="11" customWidth="1"/>
    <col min="2299" max="2299" width="25.90625" style="11" customWidth="1"/>
    <col min="2300" max="2302" width="8.26953125" style="11" customWidth="1"/>
    <col min="2303" max="2304" width="0" style="11" hidden="1" customWidth="1"/>
    <col min="2305" max="2305" width="8.7265625" style="11" customWidth="1"/>
    <col min="2306" max="2306" width="20" style="11" customWidth="1"/>
    <col min="2307" max="2307" width="17.6328125" style="11" bestFit="1" customWidth="1"/>
    <col min="2308" max="2308" width="15.26953125" style="11" bestFit="1" customWidth="1"/>
    <col min="2309" max="2309" width="15.90625" style="11" customWidth="1"/>
    <col min="2310" max="2310" width="15.6328125" style="11" bestFit="1" customWidth="1"/>
    <col min="2311" max="2311" width="14.7265625" style="11" bestFit="1" customWidth="1"/>
    <col min="2312" max="2521" width="9" style="11"/>
    <col min="2522" max="2522" width="4.26953125" style="11" customWidth="1"/>
    <col min="2523" max="2523" width="4.90625" style="11" customWidth="1"/>
    <col min="2524" max="2524" width="13.7265625" style="11" customWidth="1"/>
    <col min="2525" max="2525" width="8.36328125" style="11" customWidth="1"/>
    <col min="2526" max="2526" width="25.90625" style="11" customWidth="1"/>
    <col min="2527" max="2527" width="8.90625" style="11" customWidth="1"/>
    <col min="2528" max="2528" width="22.26953125" style="11" customWidth="1"/>
    <col min="2529" max="2531" width="8.26953125" style="11" customWidth="1"/>
    <col min="2532" max="2533" width="20" style="11" customWidth="1"/>
    <col min="2534" max="2537" width="7" style="11" customWidth="1"/>
    <col min="2538" max="2538" width="8.7265625" style="11" customWidth="1"/>
    <col min="2539" max="2540" width="13.26953125" style="11" customWidth="1"/>
    <col min="2541" max="2541" width="9" style="11"/>
    <col min="2542" max="2542" width="10.26953125" style="11" customWidth="1"/>
    <col min="2543" max="2543" width="10.6328125" style="11" customWidth="1"/>
    <col min="2544" max="2544" width="9" style="11"/>
    <col min="2545" max="2545" width="14.453125" style="11" bestFit="1" customWidth="1"/>
    <col min="2546" max="2546" width="13.26953125" style="11" bestFit="1" customWidth="1"/>
    <col min="2547" max="2552" width="9" style="11"/>
    <col min="2553" max="2553" width="4.26953125" style="11" customWidth="1"/>
    <col min="2554" max="2554" width="13.7265625" style="11" customWidth="1"/>
    <col min="2555" max="2555" width="25.90625" style="11" customWidth="1"/>
    <col min="2556" max="2558" width="8.26953125" style="11" customWidth="1"/>
    <col min="2559" max="2560" width="0" style="11" hidden="1" customWidth="1"/>
    <col min="2561" max="2561" width="8.7265625" style="11" customWidth="1"/>
    <col min="2562" max="2562" width="20" style="11" customWidth="1"/>
    <col min="2563" max="2563" width="17.6328125" style="11" bestFit="1" customWidth="1"/>
    <col min="2564" max="2564" width="15.26953125" style="11" bestFit="1" customWidth="1"/>
    <col min="2565" max="2565" width="15.90625" style="11" customWidth="1"/>
    <col min="2566" max="2566" width="15.6328125" style="11" bestFit="1" customWidth="1"/>
    <col min="2567" max="2567" width="14.7265625" style="11" bestFit="1" customWidth="1"/>
    <col min="2568" max="2777" width="9" style="11"/>
    <col min="2778" max="2778" width="4.26953125" style="11" customWidth="1"/>
    <col min="2779" max="2779" width="4.90625" style="11" customWidth="1"/>
    <col min="2780" max="2780" width="13.7265625" style="11" customWidth="1"/>
    <col min="2781" max="2781" width="8.36328125" style="11" customWidth="1"/>
    <col min="2782" max="2782" width="25.90625" style="11" customWidth="1"/>
    <col min="2783" max="2783" width="8.90625" style="11" customWidth="1"/>
    <col min="2784" max="2784" width="22.26953125" style="11" customWidth="1"/>
    <col min="2785" max="2787" width="8.26953125" style="11" customWidth="1"/>
    <col min="2788" max="2789" width="20" style="11" customWidth="1"/>
    <col min="2790" max="2793" width="7" style="11" customWidth="1"/>
    <col min="2794" max="2794" width="8.7265625" style="11" customWidth="1"/>
    <col min="2795" max="2796" width="13.26953125" style="11" customWidth="1"/>
    <col min="2797" max="2797" width="9" style="11"/>
    <col min="2798" max="2798" width="10.26953125" style="11" customWidth="1"/>
    <col min="2799" max="2799" width="10.6328125" style="11" customWidth="1"/>
    <col min="2800" max="2800" width="9" style="11"/>
    <col min="2801" max="2801" width="14.453125" style="11" bestFit="1" customWidth="1"/>
    <col min="2802" max="2802" width="13.26953125" style="11" bestFit="1" customWidth="1"/>
    <col min="2803" max="2808" width="9" style="11"/>
    <col min="2809" max="2809" width="4.26953125" style="11" customWidth="1"/>
    <col min="2810" max="2810" width="13.7265625" style="11" customWidth="1"/>
    <col min="2811" max="2811" width="25.90625" style="11" customWidth="1"/>
    <col min="2812" max="2814" width="8.26953125" style="11" customWidth="1"/>
    <col min="2815" max="2816" width="0" style="11" hidden="1" customWidth="1"/>
    <col min="2817" max="2817" width="8.7265625" style="11" customWidth="1"/>
    <col min="2818" max="2818" width="20" style="11" customWidth="1"/>
    <col min="2819" max="2819" width="17.6328125" style="11" bestFit="1" customWidth="1"/>
    <col min="2820" max="2820" width="15.26953125" style="11" bestFit="1" customWidth="1"/>
    <col min="2821" max="2821" width="15.90625" style="11" customWidth="1"/>
    <col min="2822" max="2822" width="15.6328125" style="11" bestFit="1" customWidth="1"/>
    <col min="2823" max="2823" width="14.7265625" style="11" bestFit="1" customWidth="1"/>
    <col min="2824" max="3033" width="9" style="11"/>
    <col min="3034" max="3034" width="4.26953125" style="11" customWidth="1"/>
    <col min="3035" max="3035" width="4.90625" style="11" customWidth="1"/>
    <col min="3036" max="3036" width="13.7265625" style="11" customWidth="1"/>
    <col min="3037" max="3037" width="8.36328125" style="11" customWidth="1"/>
    <col min="3038" max="3038" width="25.90625" style="11" customWidth="1"/>
    <col min="3039" max="3039" width="8.90625" style="11" customWidth="1"/>
    <col min="3040" max="3040" width="22.26953125" style="11" customWidth="1"/>
    <col min="3041" max="3043" width="8.26953125" style="11" customWidth="1"/>
    <col min="3044" max="3045" width="20" style="11" customWidth="1"/>
    <col min="3046" max="3049" width="7" style="11" customWidth="1"/>
    <col min="3050" max="3050" width="8.7265625" style="11" customWidth="1"/>
    <col min="3051" max="3052" width="13.26953125" style="11" customWidth="1"/>
    <col min="3053" max="3053" width="9" style="11"/>
    <col min="3054" max="3054" width="10.26953125" style="11" customWidth="1"/>
    <col min="3055" max="3055" width="10.6328125" style="11" customWidth="1"/>
    <col min="3056" max="3056" width="9" style="11"/>
    <col min="3057" max="3057" width="14.453125" style="11" bestFit="1" customWidth="1"/>
    <col min="3058" max="3058" width="13.26953125" style="11" bestFit="1" customWidth="1"/>
    <col min="3059" max="3064" width="9" style="11"/>
    <col min="3065" max="3065" width="4.26953125" style="11" customWidth="1"/>
    <col min="3066" max="3066" width="13.7265625" style="11" customWidth="1"/>
    <col min="3067" max="3067" width="25.90625" style="11" customWidth="1"/>
    <col min="3068" max="3070" width="8.26953125" style="11" customWidth="1"/>
    <col min="3071" max="3072" width="0" style="11" hidden="1" customWidth="1"/>
    <col min="3073" max="3073" width="8.7265625" style="11" customWidth="1"/>
    <col min="3074" max="3074" width="20" style="11" customWidth="1"/>
    <col min="3075" max="3075" width="17.6328125" style="11" bestFit="1" customWidth="1"/>
    <col min="3076" max="3076" width="15.26953125" style="11" bestFit="1" customWidth="1"/>
    <col min="3077" max="3077" width="15.90625" style="11" customWidth="1"/>
    <col min="3078" max="3078" width="15.6328125" style="11" bestFit="1" customWidth="1"/>
    <col min="3079" max="3079" width="14.7265625" style="11" bestFit="1" customWidth="1"/>
    <col min="3080" max="3289" width="9" style="11"/>
    <col min="3290" max="3290" width="4.26953125" style="11" customWidth="1"/>
    <col min="3291" max="3291" width="4.90625" style="11" customWidth="1"/>
    <col min="3292" max="3292" width="13.7265625" style="11" customWidth="1"/>
    <col min="3293" max="3293" width="8.36328125" style="11" customWidth="1"/>
    <col min="3294" max="3294" width="25.90625" style="11" customWidth="1"/>
    <col min="3295" max="3295" width="8.90625" style="11" customWidth="1"/>
    <col min="3296" max="3296" width="22.26953125" style="11" customWidth="1"/>
    <col min="3297" max="3299" width="8.26953125" style="11" customWidth="1"/>
    <col min="3300" max="3301" width="20" style="11" customWidth="1"/>
    <col min="3302" max="3305" width="7" style="11" customWidth="1"/>
    <col min="3306" max="3306" width="8.7265625" style="11" customWidth="1"/>
    <col min="3307" max="3308" width="13.26953125" style="11" customWidth="1"/>
    <col min="3309" max="3309" width="9" style="11"/>
    <col min="3310" max="3310" width="10.26953125" style="11" customWidth="1"/>
    <col min="3311" max="3311" width="10.6328125" style="11" customWidth="1"/>
    <col min="3312" max="3312" width="9" style="11"/>
    <col min="3313" max="3313" width="14.453125" style="11" bestFit="1" customWidth="1"/>
    <col min="3314" max="3314" width="13.26953125" style="11" bestFit="1" customWidth="1"/>
    <col min="3315" max="3320" width="9" style="11"/>
    <col min="3321" max="3321" width="4.26953125" style="11" customWidth="1"/>
    <col min="3322" max="3322" width="13.7265625" style="11" customWidth="1"/>
    <col min="3323" max="3323" width="25.90625" style="11" customWidth="1"/>
    <col min="3324" max="3326" width="8.26953125" style="11" customWidth="1"/>
    <col min="3327" max="3328" width="0" style="11" hidden="1" customWidth="1"/>
    <col min="3329" max="3329" width="8.7265625" style="11" customWidth="1"/>
    <col min="3330" max="3330" width="20" style="11" customWidth="1"/>
    <col min="3331" max="3331" width="17.6328125" style="11" bestFit="1" customWidth="1"/>
    <col min="3332" max="3332" width="15.26953125" style="11" bestFit="1" customWidth="1"/>
    <col min="3333" max="3333" width="15.90625" style="11" customWidth="1"/>
    <col min="3334" max="3334" width="15.6328125" style="11" bestFit="1" customWidth="1"/>
    <col min="3335" max="3335" width="14.7265625" style="11" bestFit="1" customWidth="1"/>
    <col min="3336" max="3545" width="9" style="11"/>
    <col min="3546" max="3546" width="4.26953125" style="11" customWidth="1"/>
    <col min="3547" max="3547" width="4.90625" style="11" customWidth="1"/>
    <col min="3548" max="3548" width="13.7265625" style="11" customWidth="1"/>
    <col min="3549" max="3549" width="8.36328125" style="11" customWidth="1"/>
    <col min="3550" max="3550" width="25.90625" style="11" customWidth="1"/>
    <col min="3551" max="3551" width="8.90625" style="11" customWidth="1"/>
    <col min="3552" max="3552" width="22.26953125" style="11" customWidth="1"/>
    <col min="3553" max="3555" width="8.26953125" style="11" customWidth="1"/>
    <col min="3556" max="3557" width="20" style="11" customWidth="1"/>
    <col min="3558" max="3561" width="7" style="11" customWidth="1"/>
    <col min="3562" max="3562" width="8.7265625" style="11" customWidth="1"/>
    <col min="3563" max="3564" width="13.26953125" style="11" customWidth="1"/>
    <col min="3565" max="3565" width="9" style="11"/>
    <col min="3566" max="3566" width="10.26953125" style="11" customWidth="1"/>
    <col min="3567" max="3567" width="10.6328125" style="11" customWidth="1"/>
    <col min="3568" max="3568" width="9" style="11"/>
    <col min="3569" max="3569" width="14.453125" style="11" bestFit="1" customWidth="1"/>
    <col min="3570" max="3570" width="13.26953125" style="11" bestFit="1" customWidth="1"/>
    <col min="3571" max="3576" width="9" style="11"/>
    <col min="3577" max="3577" width="4.26953125" style="11" customWidth="1"/>
    <col min="3578" max="3578" width="13.7265625" style="11" customWidth="1"/>
    <col min="3579" max="3579" width="25.90625" style="11" customWidth="1"/>
    <col min="3580" max="3582" width="8.26953125" style="11" customWidth="1"/>
    <col min="3583" max="3584" width="0" style="11" hidden="1" customWidth="1"/>
    <col min="3585" max="3585" width="8.7265625" style="11" customWidth="1"/>
    <col min="3586" max="3586" width="20" style="11" customWidth="1"/>
    <col min="3587" max="3587" width="17.6328125" style="11" bestFit="1" customWidth="1"/>
    <col min="3588" max="3588" width="15.26953125" style="11" bestFit="1" customWidth="1"/>
    <col min="3589" max="3589" width="15.90625" style="11" customWidth="1"/>
    <col min="3590" max="3590" width="15.6328125" style="11" bestFit="1" customWidth="1"/>
    <col min="3591" max="3591" width="14.7265625" style="11" bestFit="1" customWidth="1"/>
    <col min="3592" max="3801" width="9" style="11"/>
    <col min="3802" max="3802" width="4.26953125" style="11" customWidth="1"/>
    <col min="3803" max="3803" width="4.90625" style="11" customWidth="1"/>
    <col min="3804" max="3804" width="13.7265625" style="11" customWidth="1"/>
    <col min="3805" max="3805" width="8.36328125" style="11" customWidth="1"/>
    <col min="3806" max="3806" width="25.90625" style="11" customWidth="1"/>
    <col min="3807" max="3807" width="8.90625" style="11" customWidth="1"/>
    <col min="3808" max="3808" width="22.26953125" style="11" customWidth="1"/>
    <col min="3809" max="3811" width="8.26953125" style="11" customWidth="1"/>
    <col min="3812" max="3813" width="20" style="11" customWidth="1"/>
    <col min="3814" max="3817" width="7" style="11" customWidth="1"/>
    <col min="3818" max="3818" width="8.7265625" style="11" customWidth="1"/>
    <col min="3819" max="3820" width="13.26953125" style="11" customWidth="1"/>
    <col min="3821" max="3821" width="9" style="11"/>
    <col min="3822" max="3822" width="10.26953125" style="11" customWidth="1"/>
    <col min="3823" max="3823" width="10.6328125" style="11" customWidth="1"/>
    <col min="3824" max="3824" width="9" style="11"/>
    <col min="3825" max="3825" width="14.453125" style="11" bestFit="1" customWidth="1"/>
    <col min="3826" max="3826" width="13.26953125" style="11" bestFit="1" customWidth="1"/>
    <col min="3827" max="3832" width="9" style="11"/>
    <col min="3833" max="3833" width="4.26953125" style="11" customWidth="1"/>
    <col min="3834" max="3834" width="13.7265625" style="11" customWidth="1"/>
    <col min="3835" max="3835" width="25.90625" style="11" customWidth="1"/>
    <col min="3836" max="3838" width="8.26953125" style="11" customWidth="1"/>
    <col min="3839" max="3840" width="0" style="11" hidden="1" customWidth="1"/>
    <col min="3841" max="3841" width="8.7265625" style="11" customWidth="1"/>
    <col min="3842" max="3842" width="20" style="11" customWidth="1"/>
    <col min="3843" max="3843" width="17.6328125" style="11" bestFit="1" customWidth="1"/>
    <col min="3844" max="3844" width="15.26953125" style="11" bestFit="1" customWidth="1"/>
    <col min="3845" max="3845" width="15.90625" style="11" customWidth="1"/>
    <col min="3846" max="3846" width="15.6328125" style="11" bestFit="1" customWidth="1"/>
    <col min="3847" max="3847" width="14.7265625" style="11" bestFit="1" customWidth="1"/>
    <col min="3848" max="4057" width="9" style="11"/>
    <col min="4058" max="4058" width="4.26953125" style="11" customWidth="1"/>
    <col min="4059" max="4059" width="4.90625" style="11" customWidth="1"/>
    <col min="4060" max="4060" width="13.7265625" style="11" customWidth="1"/>
    <col min="4061" max="4061" width="8.36328125" style="11" customWidth="1"/>
    <col min="4062" max="4062" width="25.90625" style="11" customWidth="1"/>
    <col min="4063" max="4063" width="8.90625" style="11" customWidth="1"/>
    <col min="4064" max="4064" width="22.26953125" style="11" customWidth="1"/>
    <col min="4065" max="4067" width="8.26953125" style="11" customWidth="1"/>
    <col min="4068" max="4069" width="20" style="11" customWidth="1"/>
    <col min="4070" max="4073" width="7" style="11" customWidth="1"/>
    <col min="4074" max="4074" width="8.7265625" style="11" customWidth="1"/>
    <col min="4075" max="4076" width="13.26953125" style="11" customWidth="1"/>
    <col min="4077" max="4077" width="9" style="11"/>
    <col min="4078" max="4078" width="10.26953125" style="11" customWidth="1"/>
    <col min="4079" max="4079" width="10.6328125" style="11" customWidth="1"/>
    <col min="4080" max="4080" width="9" style="11"/>
    <col min="4081" max="4081" width="14.453125" style="11" bestFit="1" customWidth="1"/>
    <col min="4082" max="4082" width="13.26953125" style="11" bestFit="1" customWidth="1"/>
    <col min="4083" max="4088" width="9" style="11"/>
    <col min="4089" max="4089" width="4.26953125" style="11" customWidth="1"/>
    <col min="4090" max="4090" width="13.7265625" style="11" customWidth="1"/>
    <col min="4091" max="4091" width="25.90625" style="11" customWidth="1"/>
    <col min="4092" max="4094" width="8.26953125" style="11" customWidth="1"/>
    <col min="4095" max="4096" width="0" style="11" hidden="1" customWidth="1"/>
    <col min="4097" max="4097" width="8.7265625" style="11" customWidth="1"/>
    <col min="4098" max="4098" width="20" style="11" customWidth="1"/>
    <col min="4099" max="4099" width="17.6328125" style="11" bestFit="1" customWidth="1"/>
    <col min="4100" max="4100" width="15.26953125" style="11" bestFit="1" customWidth="1"/>
    <col min="4101" max="4101" width="15.90625" style="11" customWidth="1"/>
    <col min="4102" max="4102" width="15.6328125" style="11" bestFit="1" customWidth="1"/>
    <col min="4103" max="4103" width="14.7265625" style="11" bestFit="1" customWidth="1"/>
    <col min="4104" max="4313" width="9" style="11"/>
    <col min="4314" max="4314" width="4.26953125" style="11" customWidth="1"/>
    <col min="4315" max="4315" width="4.90625" style="11" customWidth="1"/>
    <col min="4316" max="4316" width="13.7265625" style="11" customWidth="1"/>
    <col min="4317" max="4317" width="8.36328125" style="11" customWidth="1"/>
    <col min="4318" max="4318" width="25.90625" style="11" customWidth="1"/>
    <col min="4319" max="4319" width="8.90625" style="11" customWidth="1"/>
    <col min="4320" max="4320" width="22.26953125" style="11" customWidth="1"/>
    <col min="4321" max="4323" width="8.26953125" style="11" customWidth="1"/>
    <col min="4324" max="4325" width="20" style="11" customWidth="1"/>
    <col min="4326" max="4329" width="7" style="11" customWidth="1"/>
    <col min="4330" max="4330" width="8.7265625" style="11" customWidth="1"/>
    <col min="4331" max="4332" width="13.26953125" style="11" customWidth="1"/>
    <col min="4333" max="4333" width="9" style="11"/>
    <col min="4334" max="4334" width="10.26953125" style="11" customWidth="1"/>
    <col min="4335" max="4335" width="10.6328125" style="11" customWidth="1"/>
    <col min="4336" max="4336" width="9" style="11"/>
    <col min="4337" max="4337" width="14.453125" style="11" bestFit="1" customWidth="1"/>
    <col min="4338" max="4338" width="13.26953125" style="11" bestFit="1" customWidth="1"/>
    <col min="4339" max="4344" width="9" style="11"/>
    <col min="4345" max="4345" width="4.26953125" style="11" customWidth="1"/>
    <col min="4346" max="4346" width="13.7265625" style="11" customWidth="1"/>
    <col min="4347" max="4347" width="25.90625" style="11" customWidth="1"/>
    <col min="4348" max="4350" width="8.26953125" style="11" customWidth="1"/>
    <col min="4351" max="4352" width="0" style="11" hidden="1" customWidth="1"/>
    <col min="4353" max="4353" width="8.7265625" style="11" customWidth="1"/>
    <col min="4354" max="4354" width="20" style="11" customWidth="1"/>
    <col min="4355" max="4355" width="17.6328125" style="11" bestFit="1" customWidth="1"/>
    <col min="4356" max="4356" width="15.26953125" style="11" bestFit="1" customWidth="1"/>
    <col min="4357" max="4357" width="15.90625" style="11" customWidth="1"/>
    <col min="4358" max="4358" width="15.6328125" style="11" bestFit="1" customWidth="1"/>
    <col min="4359" max="4359" width="14.7265625" style="11" bestFit="1" customWidth="1"/>
    <col min="4360" max="4569" width="9" style="11"/>
    <col min="4570" max="4570" width="4.26953125" style="11" customWidth="1"/>
    <col min="4571" max="4571" width="4.90625" style="11" customWidth="1"/>
    <col min="4572" max="4572" width="13.7265625" style="11" customWidth="1"/>
    <col min="4573" max="4573" width="8.36328125" style="11" customWidth="1"/>
    <col min="4574" max="4574" width="25.90625" style="11" customWidth="1"/>
    <col min="4575" max="4575" width="8.90625" style="11" customWidth="1"/>
    <col min="4576" max="4576" width="22.26953125" style="11" customWidth="1"/>
    <col min="4577" max="4579" width="8.26953125" style="11" customWidth="1"/>
    <col min="4580" max="4581" width="20" style="11" customWidth="1"/>
    <col min="4582" max="4585" width="7" style="11" customWidth="1"/>
    <col min="4586" max="4586" width="8.7265625" style="11" customWidth="1"/>
    <col min="4587" max="4588" width="13.26953125" style="11" customWidth="1"/>
    <col min="4589" max="4589" width="9" style="11"/>
    <col min="4590" max="4590" width="10.26953125" style="11" customWidth="1"/>
    <col min="4591" max="4591" width="10.6328125" style="11" customWidth="1"/>
    <col min="4592" max="4592" width="9" style="11"/>
    <col min="4593" max="4593" width="14.453125" style="11" bestFit="1" customWidth="1"/>
    <col min="4594" max="4594" width="13.26953125" style="11" bestFit="1" customWidth="1"/>
    <col min="4595" max="4600" width="9" style="11"/>
    <col min="4601" max="4601" width="4.26953125" style="11" customWidth="1"/>
    <col min="4602" max="4602" width="13.7265625" style="11" customWidth="1"/>
    <col min="4603" max="4603" width="25.90625" style="11" customWidth="1"/>
    <col min="4604" max="4606" width="8.26953125" style="11" customWidth="1"/>
    <col min="4607" max="4608" width="0" style="11" hidden="1" customWidth="1"/>
    <col min="4609" max="4609" width="8.7265625" style="11" customWidth="1"/>
    <col min="4610" max="4610" width="20" style="11" customWidth="1"/>
    <col min="4611" max="4611" width="17.6328125" style="11" bestFit="1" customWidth="1"/>
    <col min="4612" max="4612" width="15.26953125" style="11" bestFit="1" customWidth="1"/>
    <col min="4613" max="4613" width="15.90625" style="11" customWidth="1"/>
    <col min="4614" max="4614" width="15.6328125" style="11" bestFit="1" customWidth="1"/>
    <col min="4615" max="4615" width="14.7265625" style="11" bestFit="1" customWidth="1"/>
    <col min="4616" max="4825" width="9" style="11"/>
    <col min="4826" max="4826" width="4.26953125" style="11" customWidth="1"/>
    <col min="4827" max="4827" width="4.90625" style="11" customWidth="1"/>
    <col min="4828" max="4828" width="13.7265625" style="11" customWidth="1"/>
    <col min="4829" max="4829" width="8.36328125" style="11" customWidth="1"/>
    <col min="4830" max="4830" width="25.90625" style="11" customWidth="1"/>
    <col min="4831" max="4831" width="8.90625" style="11" customWidth="1"/>
    <col min="4832" max="4832" width="22.26953125" style="11" customWidth="1"/>
    <col min="4833" max="4835" width="8.26953125" style="11" customWidth="1"/>
    <col min="4836" max="4837" width="20" style="11" customWidth="1"/>
    <col min="4838" max="4841" width="7" style="11" customWidth="1"/>
    <col min="4842" max="4842" width="8.7265625" style="11" customWidth="1"/>
    <col min="4843" max="4844" width="13.26953125" style="11" customWidth="1"/>
    <col min="4845" max="4845" width="9" style="11"/>
    <col min="4846" max="4846" width="10.26953125" style="11" customWidth="1"/>
    <col min="4847" max="4847" width="10.6328125" style="11" customWidth="1"/>
    <col min="4848" max="4848" width="9" style="11"/>
    <col min="4849" max="4849" width="14.453125" style="11" bestFit="1" customWidth="1"/>
    <col min="4850" max="4850" width="13.26953125" style="11" bestFit="1" customWidth="1"/>
    <col min="4851" max="4856" width="9" style="11"/>
    <col min="4857" max="4857" width="4.26953125" style="11" customWidth="1"/>
    <col min="4858" max="4858" width="13.7265625" style="11" customWidth="1"/>
    <col min="4859" max="4859" width="25.90625" style="11" customWidth="1"/>
    <col min="4860" max="4862" width="8.26953125" style="11" customWidth="1"/>
    <col min="4863" max="4864" width="0" style="11" hidden="1" customWidth="1"/>
    <col min="4865" max="4865" width="8.7265625" style="11" customWidth="1"/>
    <col min="4866" max="4866" width="20" style="11" customWidth="1"/>
    <col min="4867" max="4867" width="17.6328125" style="11" bestFit="1" customWidth="1"/>
    <col min="4868" max="4868" width="15.26953125" style="11" bestFit="1" customWidth="1"/>
    <col min="4869" max="4869" width="15.90625" style="11" customWidth="1"/>
    <col min="4870" max="4870" width="15.6328125" style="11" bestFit="1" customWidth="1"/>
    <col min="4871" max="4871" width="14.7265625" style="11" bestFit="1" customWidth="1"/>
    <col min="4872" max="5081" width="9" style="11"/>
    <col min="5082" max="5082" width="4.26953125" style="11" customWidth="1"/>
    <col min="5083" max="5083" width="4.90625" style="11" customWidth="1"/>
    <col min="5084" max="5084" width="13.7265625" style="11" customWidth="1"/>
    <col min="5085" max="5085" width="8.36328125" style="11" customWidth="1"/>
    <col min="5086" max="5086" width="25.90625" style="11" customWidth="1"/>
    <col min="5087" max="5087" width="8.90625" style="11" customWidth="1"/>
    <col min="5088" max="5088" width="22.26953125" style="11" customWidth="1"/>
    <col min="5089" max="5091" width="8.26953125" style="11" customWidth="1"/>
    <col min="5092" max="5093" width="20" style="11" customWidth="1"/>
    <col min="5094" max="5097" width="7" style="11" customWidth="1"/>
    <col min="5098" max="5098" width="8.7265625" style="11" customWidth="1"/>
    <col min="5099" max="5100" width="13.26953125" style="11" customWidth="1"/>
    <col min="5101" max="5101" width="9" style="11"/>
    <col min="5102" max="5102" width="10.26953125" style="11" customWidth="1"/>
    <col min="5103" max="5103" width="10.6328125" style="11" customWidth="1"/>
    <col min="5104" max="5104" width="9" style="11"/>
    <col min="5105" max="5105" width="14.453125" style="11" bestFit="1" customWidth="1"/>
    <col min="5106" max="5106" width="13.26953125" style="11" bestFit="1" customWidth="1"/>
    <col min="5107" max="5112" width="9" style="11"/>
    <col min="5113" max="5113" width="4.26953125" style="11" customWidth="1"/>
    <col min="5114" max="5114" width="13.7265625" style="11" customWidth="1"/>
    <col min="5115" max="5115" width="25.90625" style="11" customWidth="1"/>
    <col min="5116" max="5118" width="8.26953125" style="11" customWidth="1"/>
    <col min="5119" max="5120" width="0" style="11" hidden="1" customWidth="1"/>
    <col min="5121" max="5121" width="8.7265625" style="11" customWidth="1"/>
    <col min="5122" max="5122" width="20" style="11" customWidth="1"/>
    <col min="5123" max="5123" width="17.6328125" style="11" bestFit="1" customWidth="1"/>
    <col min="5124" max="5124" width="15.26953125" style="11" bestFit="1" customWidth="1"/>
    <col min="5125" max="5125" width="15.90625" style="11" customWidth="1"/>
    <col min="5126" max="5126" width="15.6328125" style="11" bestFit="1" customWidth="1"/>
    <col min="5127" max="5127" width="14.7265625" style="11" bestFit="1" customWidth="1"/>
    <col min="5128" max="5337" width="9" style="11"/>
    <col min="5338" max="5338" width="4.26953125" style="11" customWidth="1"/>
    <col min="5339" max="5339" width="4.90625" style="11" customWidth="1"/>
    <col min="5340" max="5340" width="13.7265625" style="11" customWidth="1"/>
    <col min="5341" max="5341" width="8.36328125" style="11" customWidth="1"/>
    <col min="5342" max="5342" width="25.90625" style="11" customWidth="1"/>
    <col min="5343" max="5343" width="8.90625" style="11" customWidth="1"/>
    <col min="5344" max="5344" width="22.26953125" style="11" customWidth="1"/>
    <col min="5345" max="5347" width="8.26953125" style="11" customWidth="1"/>
    <col min="5348" max="5349" width="20" style="11" customWidth="1"/>
    <col min="5350" max="5353" width="7" style="11" customWidth="1"/>
    <col min="5354" max="5354" width="8.7265625" style="11" customWidth="1"/>
    <col min="5355" max="5356" width="13.26953125" style="11" customWidth="1"/>
    <col min="5357" max="5357" width="9" style="11"/>
    <col min="5358" max="5358" width="10.26953125" style="11" customWidth="1"/>
    <col min="5359" max="5359" width="10.6328125" style="11" customWidth="1"/>
    <col min="5360" max="5360" width="9" style="11"/>
    <col min="5361" max="5361" width="14.453125" style="11" bestFit="1" customWidth="1"/>
    <col min="5362" max="5362" width="13.26953125" style="11" bestFit="1" customWidth="1"/>
    <col min="5363" max="5368" width="9" style="11"/>
    <col min="5369" max="5369" width="4.26953125" style="11" customWidth="1"/>
    <col min="5370" max="5370" width="13.7265625" style="11" customWidth="1"/>
    <col min="5371" max="5371" width="25.90625" style="11" customWidth="1"/>
    <col min="5372" max="5374" width="8.26953125" style="11" customWidth="1"/>
    <col min="5375" max="5376" width="0" style="11" hidden="1" customWidth="1"/>
    <col min="5377" max="5377" width="8.7265625" style="11" customWidth="1"/>
    <col min="5378" max="5378" width="20" style="11" customWidth="1"/>
    <col min="5379" max="5379" width="17.6328125" style="11" bestFit="1" customWidth="1"/>
    <col min="5380" max="5380" width="15.26953125" style="11" bestFit="1" customWidth="1"/>
    <col min="5381" max="5381" width="15.90625" style="11" customWidth="1"/>
    <col min="5382" max="5382" width="15.6328125" style="11" bestFit="1" customWidth="1"/>
    <col min="5383" max="5383" width="14.7265625" style="11" bestFit="1" customWidth="1"/>
    <col min="5384" max="5593" width="9" style="11"/>
    <col min="5594" max="5594" width="4.26953125" style="11" customWidth="1"/>
    <col min="5595" max="5595" width="4.90625" style="11" customWidth="1"/>
    <col min="5596" max="5596" width="13.7265625" style="11" customWidth="1"/>
    <col min="5597" max="5597" width="8.36328125" style="11" customWidth="1"/>
    <col min="5598" max="5598" width="25.90625" style="11" customWidth="1"/>
    <col min="5599" max="5599" width="8.90625" style="11" customWidth="1"/>
    <col min="5600" max="5600" width="22.26953125" style="11" customWidth="1"/>
    <col min="5601" max="5603" width="8.26953125" style="11" customWidth="1"/>
    <col min="5604" max="5605" width="20" style="11" customWidth="1"/>
    <col min="5606" max="5609" width="7" style="11" customWidth="1"/>
    <col min="5610" max="5610" width="8.7265625" style="11" customWidth="1"/>
    <col min="5611" max="5612" width="13.26953125" style="11" customWidth="1"/>
    <col min="5613" max="5613" width="9" style="11"/>
    <col min="5614" max="5614" width="10.26953125" style="11" customWidth="1"/>
    <col min="5615" max="5615" width="10.6328125" style="11" customWidth="1"/>
    <col min="5616" max="5616" width="9" style="11"/>
    <col min="5617" max="5617" width="14.453125" style="11" bestFit="1" customWidth="1"/>
    <col min="5618" max="5618" width="13.26953125" style="11" bestFit="1" customWidth="1"/>
    <col min="5619" max="5624" width="9" style="11"/>
    <col min="5625" max="5625" width="4.26953125" style="11" customWidth="1"/>
    <col min="5626" max="5626" width="13.7265625" style="11" customWidth="1"/>
    <col min="5627" max="5627" width="25.90625" style="11" customWidth="1"/>
    <col min="5628" max="5630" width="8.26953125" style="11" customWidth="1"/>
    <col min="5631" max="5632" width="0" style="11" hidden="1" customWidth="1"/>
    <col min="5633" max="5633" width="8.7265625" style="11" customWidth="1"/>
    <col min="5634" max="5634" width="20" style="11" customWidth="1"/>
    <col min="5635" max="5635" width="17.6328125" style="11" bestFit="1" customWidth="1"/>
    <col min="5636" max="5636" width="15.26953125" style="11" bestFit="1" customWidth="1"/>
    <col min="5637" max="5637" width="15.90625" style="11" customWidth="1"/>
    <col min="5638" max="5638" width="15.6328125" style="11" bestFit="1" customWidth="1"/>
    <col min="5639" max="5639" width="14.7265625" style="11" bestFit="1" customWidth="1"/>
    <col min="5640" max="5849" width="9" style="11"/>
    <col min="5850" max="5850" width="4.26953125" style="11" customWidth="1"/>
    <col min="5851" max="5851" width="4.90625" style="11" customWidth="1"/>
    <col min="5852" max="5852" width="13.7265625" style="11" customWidth="1"/>
    <col min="5853" max="5853" width="8.36328125" style="11" customWidth="1"/>
    <col min="5854" max="5854" width="25.90625" style="11" customWidth="1"/>
    <col min="5855" max="5855" width="8.90625" style="11" customWidth="1"/>
    <col min="5856" max="5856" width="22.26953125" style="11" customWidth="1"/>
    <col min="5857" max="5859" width="8.26953125" style="11" customWidth="1"/>
    <col min="5860" max="5861" width="20" style="11" customWidth="1"/>
    <col min="5862" max="5865" width="7" style="11" customWidth="1"/>
    <col min="5866" max="5866" width="8.7265625" style="11" customWidth="1"/>
    <col min="5867" max="5868" width="13.26953125" style="11" customWidth="1"/>
    <col min="5869" max="5869" width="9" style="11"/>
    <col min="5870" max="5870" width="10.26953125" style="11" customWidth="1"/>
    <col min="5871" max="5871" width="10.6328125" style="11" customWidth="1"/>
    <col min="5872" max="5872" width="9" style="11"/>
    <col min="5873" max="5873" width="14.453125" style="11" bestFit="1" customWidth="1"/>
    <col min="5874" max="5874" width="13.26953125" style="11" bestFit="1" customWidth="1"/>
    <col min="5875" max="5880" width="9" style="11"/>
    <col min="5881" max="5881" width="4.26953125" style="11" customWidth="1"/>
    <col min="5882" max="5882" width="13.7265625" style="11" customWidth="1"/>
    <col min="5883" max="5883" width="25.90625" style="11" customWidth="1"/>
    <col min="5884" max="5886" width="8.26953125" style="11" customWidth="1"/>
    <col min="5887" max="5888" width="0" style="11" hidden="1" customWidth="1"/>
    <col min="5889" max="5889" width="8.7265625" style="11" customWidth="1"/>
    <col min="5890" max="5890" width="20" style="11" customWidth="1"/>
    <col min="5891" max="5891" width="17.6328125" style="11" bestFit="1" customWidth="1"/>
    <col min="5892" max="5892" width="15.26953125" style="11" bestFit="1" customWidth="1"/>
    <col min="5893" max="5893" width="15.90625" style="11" customWidth="1"/>
    <col min="5894" max="5894" width="15.6328125" style="11" bestFit="1" customWidth="1"/>
    <col min="5895" max="5895" width="14.7265625" style="11" bestFit="1" customWidth="1"/>
    <col min="5896" max="6105" width="9" style="11"/>
    <col min="6106" max="6106" width="4.26953125" style="11" customWidth="1"/>
    <col min="6107" max="6107" width="4.90625" style="11" customWidth="1"/>
    <col min="6108" max="6108" width="13.7265625" style="11" customWidth="1"/>
    <col min="6109" max="6109" width="8.36328125" style="11" customWidth="1"/>
    <col min="6110" max="6110" width="25.90625" style="11" customWidth="1"/>
    <col min="6111" max="6111" width="8.90625" style="11" customWidth="1"/>
    <col min="6112" max="6112" width="22.26953125" style="11" customWidth="1"/>
    <col min="6113" max="6115" width="8.26953125" style="11" customWidth="1"/>
    <col min="6116" max="6117" width="20" style="11" customWidth="1"/>
    <col min="6118" max="6121" width="7" style="11" customWidth="1"/>
    <col min="6122" max="6122" width="8.7265625" style="11" customWidth="1"/>
    <col min="6123" max="6124" width="13.26953125" style="11" customWidth="1"/>
    <col min="6125" max="6125" width="9" style="11"/>
    <col min="6126" max="6126" width="10.26953125" style="11" customWidth="1"/>
    <col min="6127" max="6127" width="10.6328125" style="11" customWidth="1"/>
    <col min="6128" max="6128" width="9" style="11"/>
    <col min="6129" max="6129" width="14.453125" style="11" bestFit="1" customWidth="1"/>
    <col min="6130" max="6130" width="13.26953125" style="11" bestFit="1" customWidth="1"/>
    <col min="6131" max="6136" width="9" style="11"/>
    <col min="6137" max="6137" width="4.26953125" style="11" customWidth="1"/>
    <col min="6138" max="6138" width="13.7265625" style="11" customWidth="1"/>
    <col min="6139" max="6139" width="25.90625" style="11" customWidth="1"/>
    <col min="6140" max="6142" width="8.26953125" style="11" customWidth="1"/>
    <col min="6143" max="6144" width="0" style="11" hidden="1" customWidth="1"/>
    <col min="6145" max="6145" width="8.7265625" style="11" customWidth="1"/>
    <col min="6146" max="6146" width="20" style="11" customWidth="1"/>
    <col min="6147" max="6147" width="17.6328125" style="11" bestFit="1" customWidth="1"/>
    <col min="6148" max="6148" width="15.26953125" style="11" bestFit="1" customWidth="1"/>
    <col min="6149" max="6149" width="15.90625" style="11" customWidth="1"/>
    <col min="6150" max="6150" width="15.6328125" style="11" bestFit="1" customWidth="1"/>
    <col min="6151" max="6151" width="14.7265625" style="11" bestFit="1" customWidth="1"/>
    <col min="6152" max="6361" width="9" style="11"/>
    <col min="6362" max="6362" width="4.26953125" style="11" customWidth="1"/>
    <col min="6363" max="6363" width="4.90625" style="11" customWidth="1"/>
    <col min="6364" max="6364" width="13.7265625" style="11" customWidth="1"/>
    <col min="6365" max="6365" width="8.36328125" style="11" customWidth="1"/>
    <col min="6366" max="6366" width="25.90625" style="11" customWidth="1"/>
    <col min="6367" max="6367" width="8.90625" style="11" customWidth="1"/>
    <col min="6368" max="6368" width="22.26953125" style="11" customWidth="1"/>
    <col min="6369" max="6371" width="8.26953125" style="11" customWidth="1"/>
    <col min="6372" max="6373" width="20" style="11" customWidth="1"/>
    <col min="6374" max="6377" width="7" style="11" customWidth="1"/>
    <col min="6378" max="6378" width="8.7265625" style="11" customWidth="1"/>
    <col min="6379" max="6380" width="13.26953125" style="11" customWidth="1"/>
    <col min="6381" max="6381" width="9" style="11"/>
    <col min="6382" max="6382" width="10.26953125" style="11" customWidth="1"/>
    <col min="6383" max="6383" width="10.6328125" style="11" customWidth="1"/>
    <col min="6384" max="6384" width="9" style="11"/>
    <col min="6385" max="6385" width="14.453125" style="11" bestFit="1" customWidth="1"/>
    <col min="6386" max="6386" width="13.26953125" style="11" bestFit="1" customWidth="1"/>
    <col min="6387" max="6392" width="9" style="11"/>
    <col min="6393" max="6393" width="4.26953125" style="11" customWidth="1"/>
    <col min="6394" max="6394" width="13.7265625" style="11" customWidth="1"/>
    <col min="6395" max="6395" width="25.90625" style="11" customWidth="1"/>
    <col min="6396" max="6398" width="8.26953125" style="11" customWidth="1"/>
    <col min="6399" max="6400" width="0" style="11" hidden="1" customWidth="1"/>
    <col min="6401" max="6401" width="8.7265625" style="11" customWidth="1"/>
    <col min="6402" max="6402" width="20" style="11" customWidth="1"/>
    <col min="6403" max="6403" width="17.6328125" style="11" bestFit="1" customWidth="1"/>
    <col min="6404" max="6404" width="15.26953125" style="11" bestFit="1" customWidth="1"/>
    <col min="6405" max="6405" width="15.90625" style="11" customWidth="1"/>
    <col min="6406" max="6406" width="15.6328125" style="11" bestFit="1" customWidth="1"/>
    <col min="6407" max="6407" width="14.7265625" style="11" bestFit="1" customWidth="1"/>
    <col min="6408" max="6617" width="9" style="11"/>
    <col min="6618" max="6618" width="4.26953125" style="11" customWidth="1"/>
    <col min="6619" max="6619" width="4.90625" style="11" customWidth="1"/>
    <col min="6620" max="6620" width="13.7265625" style="11" customWidth="1"/>
    <col min="6621" max="6621" width="8.36328125" style="11" customWidth="1"/>
    <col min="6622" max="6622" width="25.90625" style="11" customWidth="1"/>
    <col min="6623" max="6623" width="8.90625" style="11" customWidth="1"/>
    <col min="6624" max="6624" width="22.26953125" style="11" customWidth="1"/>
    <col min="6625" max="6627" width="8.26953125" style="11" customWidth="1"/>
    <col min="6628" max="6629" width="20" style="11" customWidth="1"/>
    <col min="6630" max="6633" width="7" style="11" customWidth="1"/>
    <col min="6634" max="6634" width="8.7265625" style="11" customWidth="1"/>
    <col min="6635" max="6636" width="13.26953125" style="11" customWidth="1"/>
    <col min="6637" max="6637" width="9" style="11"/>
    <col min="6638" max="6638" width="10.26953125" style="11" customWidth="1"/>
    <col min="6639" max="6639" width="10.6328125" style="11" customWidth="1"/>
    <col min="6640" max="6640" width="9" style="11"/>
    <col min="6641" max="6641" width="14.453125" style="11" bestFit="1" customWidth="1"/>
    <col min="6642" max="6642" width="13.26953125" style="11" bestFit="1" customWidth="1"/>
    <col min="6643" max="6648" width="9" style="11"/>
    <col min="6649" max="6649" width="4.26953125" style="11" customWidth="1"/>
    <col min="6650" max="6650" width="13.7265625" style="11" customWidth="1"/>
    <col min="6651" max="6651" width="25.90625" style="11" customWidth="1"/>
    <col min="6652" max="6654" width="8.26953125" style="11" customWidth="1"/>
    <col min="6655" max="6656" width="0" style="11" hidden="1" customWidth="1"/>
    <col min="6657" max="6657" width="8.7265625" style="11" customWidth="1"/>
    <col min="6658" max="6658" width="20" style="11" customWidth="1"/>
    <col min="6659" max="6659" width="17.6328125" style="11" bestFit="1" customWidth="1"/>
    <col min="6660" max="6660" width="15.26953125" style="11" bestFit="1" customWidth="1"/>
    <col min="6661" max="6661" width="15.90625" style="11" customWidth="1"/>
    <col min="6662" max="6662" width="15.6328125" style="11" bestFit="1" customWidth="1"/>
    <col min="6663" max="6663" width="14.7265625" style="11" bestFit="1" customWidth="1"/>
    <col min="6664" max="6873" width="9" style="11"/>
    <col min="6874" max="6874" width="4.26953125" style="11" customWidth="1"/>
    <col min="6875" max="6875" width="4.90625" style="11" customWidth="1"/>
    <col min="6876" max="6876" width="13.7265625" style="11" customWidth="1"/>
    <col min="6877" max="6877" width="8.36328125" style="11" customWidth="1"/>
    <col min="6878" max="6878" width="25.90625" style="11" customWidth="1"/>
    <col min="6879" max="6879" width="8.90625" style="11" customWidth="1"/>
    <col min="6880" max="6880" width="22.26953125" style="11" customWidth="1"/>
    <col min="6881" max="6883" width="8.26953125" style="11" customWidth="1"/>
    <col min="6884" max="6885" width="20" style="11" customWidth="1"/>
    <col min="6886" max="6889" width="7" style="11" customWidth="1"/>
    <col min="6890" max="6890" width="8.7265625" style="11" customWidth="1"/>
    <col min="6891" max="6892" width="13.26953125" style="11" customWidth="1"/>
    <col min="6893" max="6893" width="9" style="11"/>
    <col min="6894" max="6894" width="10.26953125" style="11" customWidth="1"/>
    <col min="6895" max="6895" width="10.6328125" style="11" customWidth="1"/>
    <col min="6896" max="6896" width="9" style="11"/>
    <col min="6897" max="6897" width="14.453125" style="11" bestFit="1" customWidth="1"/>
    <col min="6898" max="6898" width="13.26953125" style="11" bestFit="1" customWidth="1"/>
    <col min="6899" max="6904" width="9" style="11"/>
    <col min="6905" max="6905" width="4.26953125" style="11" customWidth="1"/>
    <col min="6906" max="6906" width="13.7265625" style="11" customWidth="1"/>
    <col min="6907" max="6907" width="25.90625" style="11" customWidth="1"/>
    <col min="6908" max="6910" width="8.26953125" style="11" customWidth="1"/>
    <col min="6911" max="6912" width="0" style="11" hidden="1" customWidth="1"/>
    <col min="6913" max="6913" width="8.7265625" style="11" customWidth="1"/>
    <col min="6914" max="6914" width="20" style="11" customWidth="1"/>
    <col min="6915" max="6915" width="17.6328125" style="11" bestFit="1" customWidth="1"/>
    <col min="6916" max="6916" width="15.26953125" style="11" bestFit="1" customWidth="1"/>
    <col min="6917" max="6917" width="15.90625" style="11" customWidth="1"/>
    <col min="6918" max="6918" width="15.6328125" style="11" bestFit="1" customWidth="1"/>
    <col min="6919" max="6919" width="14.7265625" style="11" bestFit="1" customWidth="1"/>
    <col min="6920" max="7129" width="9" style="11"/>
    <col min="7130" max="7130" width="4.26953125" style="11" customWidth="1"/>
    <col min="7131" max="7131" width="4.90625" style="11" customWidth="1"/>
    <col min="7132" max="7132" width="13.7265625" style="11" customWidth="1"/>
    <col min="7133" max="7133" width="8.36328125" style="11" customWidth="1"/>
    <col min="7134" max="7134" width="25.90625" style="11" customWidth="1"/>
    <col min="7135" max="7135" width="8.90625" style="11" customWidth="1"/>
    <col min="7136" max="7136" width="22.26953125" style="11" customWidth="1"/>
    <col min="7137" max="7139" width="8.26953125" style="11" customWidth="1"/>
    <col min="7140" max="7141" width="20" style="11" customWidth="1"/>
    <col min="7142" max="7145" width="7" style="11" customWidth="1"/>
    <col min="7146" max="7146" width="8.7265625" style="11" customWidth="1"/>
    <col min="7147" max="7148" width="13.26953125" style="11" customWidth="1"/>
    <col min="7149" max="7149" width="9" style="11"/>
    <col min="7150" max="7150" width="10.26953125" style="11" customWidth="1"/>
    <col min="7151" max="7151" width="10.6328125" style="11" customWidth="1"/>
    <col min="7152" max="7152" width="9" style="11"/>
    <col min="7153" max="7153" width="14.453125" style="11" bestFit="1" customWidth="1"/>
    <col min="7154" max="7154" width="13.26953125" style="11" bestFit="1" customWidth="1"/>
    <col min="7155" max="7160" width="9" style="11"/>
    <col min="7161" max="7161" width="4.26953125" style="11" customWidth="1"/>
    <col min="7162" max="7162" width="13.7265625" style="11" customWidth="1"/>
    <col min="7163" max="7163" width="25.90625" style="11" customWidth="1"/>
    <col min="7164" max="7166" width="8.26953125" style="11" customWidth="1"/>
    <col min="7167" max="7168" width="0" style="11" hidden="1" customWidth="1"/>
    <col min="7169" max="7169" width="8.7265625" style="11" customWidth="1"/>
    <col min="7170" max="7170" width="20" style="11" customWidth="1"/>
    <col min="7171" max="7171" width="17.6328125" style="11" bestFit="1" customWidth="1"/>
    <col min="7172" max="7172" width="15.26953125" style="11" bestFit="1" customWidth="1"/>
    <col min="7173" max="7173" width="15.90625" style="11" customWidth="1"/>
    <col min="7174" max="7174" width="15.6328125" style="11" bestFit="1" customWidth="1"/>
    <col min="7175" max="7175" width="14.7265625" style="11" bestFit="1" customWidth="1"/>
    <col min="7176" max="7385" width="9" style="11"/>
    <col min="7386" max="7386" width="4.26953125" style="11" customWidth="1"/>
    <col min="7387" max="7387" width="4.90625" style="11" customWidth="1"/>
    <col min="7388" max="7388" width="13.7265625" style="11" customWidth="1"/>
    <col min="7389" max="7389" width="8.36328125" style="11" customWidth="1"/>
    <col min="7390" max="7390" width="25.90625" style="11" customWidth="1"/>
    <col min="7391" max="7391" width="8.90625" style="11" customWidth="1"/>
    <col min="7392" max="7392" width="22.26953125" style="11" customWidth="1"/>
    <col min="7393" max="7395" width="8.26953125" style="11" customWidth="1"/>
    <col min="7396" max="7397" width="20" style="11" customWidth="1"/>
    <col min="7398" max="7401" width="7" style="11" customWidth="1"/>
    <col min="7402" max="7402" width="8.7265625" style="11" customWidth="1"/>
    <col min="7403" max="7404" width="13.26953125" style="11" customWidth="1"/>
    <col min="7405" max="7405" width="9" style="11"/>
    <col min="7406" max="7406" width="10.26953125" style="11" customWidth="1"/>
    <col min="7407" max="7407" width="10.6328125" style="11" customWidth="1"/>
    <col min="7408" max="7408" width="9" style="11"/>
    <col min="7409" max="7409" width="14.453125" style="11" bestFit="1" customWidth="1"/>
    <col min="7410" max="7410" width="13.26953125" style="11" bestFit="1" customWidth="1"/>
    <col min="7411" max="7416" width="9" style="11"/>
    <col min="7417" max="7417" width="4.26953125" style="11" customWidth="1"/>
    <col min="7418" max="7418" width="13.7265625" style="11" customWidth="1"/>
    <col min="7419" max="7419" width="25.90625" style="11" customWidth="1"/>
    <col min="7420" max="7422" width="8.26953125" style="11" customWidth="1"/>
    <col min="7423" max="7424" width="0" style="11" hidden="1" customWidth="1"/>
    <col min="7425" max="7425" width="8.7265625" style="11" customWidth="1"/>
    <col min="7426" max="7426" width="20" style="11" customWidth="1"/>
    <col min="7427" max="7427" width="17.6328125" style="11" bestFit="1" customWidth="1"/>
    <col min="7428" max="7428" width="15.26953125" style="11" bestFit="1" customWidth="1"/>
    <col min="7429" max="7429" width="15.90625" style="11" customWidth="1"/>
    <col min="7430" max="7430" width="15.6328125" style="11" bestFit="1" customWidth="1"/>
    <col min="7431" max="7431" width="14.7265625" style="11" bestFit="1" customWidth="1"/>
    <col min="7432" max="7641" width="9" style="11"/>
    <col min="7642" max="7642" width="4.26953125" style="11" customWidth="1"/>
    <col min="7643" max="7643" width="4.90625" style="11" customWidth="1"/>
    <col min="7644" max="7644" width="13.7265625" style="11" customWidth="1"/>
    <col min="7645" max="7645" width="8.36328125" style="11" customWidth="1"/>
    <col min="7646" max="7646" width="25.90625" style="11" customWidth="1"/>
    <col min="7647" max="7647" width="8.90625" style="11" customWidth="1"/>
    <col min="7648" max="7648" width="22.26953125" style="11" customWidth="1"/>
    <col min="7649" max="7651" width="8.26953125" style="11" customWidth="1"/>
    <col min="7652" max="7653" width="20" style="11" customWidth="1"/>
    <col min="7654" max="7657" width="7" style="11" customWidth="1"/>
    <col min="7658" max="7658" width="8.7265625" style="11" customWidth="1"/>
    <col min="7659" max="7660" width="13.26953125" style="11" customWidth="1"/>
    <col min="7661" max="7661" width="9" style="11"/>
    <col min="7662" max="7662" width="10.26953125" style="11" customWidth="1"/>
    <col min="7663" max="7663" width="10.6328125" style="11" customWidth="1"/>
    <col min="7664" max="7664" width="9" style="11"/>
    <col min="7665" max="7665" width="14.453125" style="11" bestFit="1" customWidth="1"/>
    <col min="7666" max="7666" width="13.26953125" style="11" bestFit="1" customWidth="1"/>
    <col min="7667" max="7672" width="9" style="11"/>
    <col min="7673" max="7673" width="4.26953125" style="11" customWidth="1"/>
    <col min="7674" max="7674" width="13.7265625" style="11" customWidth="1"/>
    <col min="7675" max="7675" width="25.90625" style="11" customWidth="1"/>
    <col min="7676" max="7678" width="8.26953125" style="11" customWidth="1"/>
    <col min="7679" max="7680" width="0" style="11" hidden="1" customWidth="1"/>
    <col min="7681" max="7681" width="8.7265625" style="11" customWidth="1"/>
    <col min="7682" max="7682" width="20" style="11" customWidth="1"/>
    <col min="7683" max="7683" width="17.6328125" style="11" bestFit="1" customWidth="1"/>
    <col min="7684" max="7684" width="15.26953125" style="11" bestFit="1" customWidth="1"/>
    <col min="7685" max="7685" width="15.90625" style="11" customWidth="1"/>
    <col min="7686" max="7686" width="15.6328125" style="11" bestFit="1" customWidth="1"/>
    <col min="7687" max="7687" width="14.7265625" style="11" bestFit="1" customWidth="1"/>
    <col min="7688" max="7897" width="9" style="11"/>
    <col min="7898" max="7898" width="4.26953125" style="11" customWidth="1"/>
    <col min="7899" max="7899" width="4.90625" style="11" customWidth="1"/>
    <col min="7900" max="7900" width="13.7265625" style="11" customWidth="1"/>
    <col min="7901" max="7901" width="8.36328125" style="11" customWidth="1"/>
    <col min="7902" max="7902" width="25.90625" style="11" customWidth="1"/>
    <col min="7903" max="7903" width="8.90625" style="11" customWidth="1"/>
    <col min="7904" max="7904" width="22.26953125" style="11" customWidth="1"/>
    <col min="7905" max="7907" width="8.26953125" style="11" customWidth="1"/>
    <col min="7908" max="7909" width="20" style="11" customWidth="1"/>
    <col min="7910" max="7913" width="7" style="11" customWidth="1"/>
    <col min="7914" max="7914" width="8.7265625" style="11" customWidth="1"/>
    <col min="7915" max="7916" width="13.26953125" style="11" customWidth="1"/>
    <col min="7917" max="7917" width="9" style="11"/>
    <col min="7918" max="7918" width="10.26953125" style="11" customWidth="1"/>
    <col min="7919" max="7919" width="10.6328125" style="11" customWidth="1"/>
    <col min="7920" max="7920" width="9" style="11"/>
    <col min="7921" max="7921" width="14.453125" style="11" bestFit="1" customWidth="1"/>
    <col min="7922" max="7922" width="13.26953125" style="11" bestFit="1" customWidth="1"/>
    <col min="7923" max="7928" width="9" style="11"/>
    <col min="7929" max="7929" width="4.26953125" style="11" customWidth="1"/>
    <col min="7930" max="7930" width="13.7265625" style="11" customWidth="1"/>
    <col min="7931" max="7931" width="25.90625" style="11" customWidth="1"/>
    <col min="7932" max="7934" width="8.26953125" style="11" customWidth="1"/>
    <col min="7935" max="7936" width="0" style="11" hidden="1" customWidth="1"/>
    <col min="7937" max="7937" width="8.7265625" style="11" customWidth="1"/>
    <col min="7938" max="7938" width="20" style="11" customWidth="1"/>
    <col min="7939" max="7939" width="17.6328125" style="11" bestFit="1" customWidth="1"/>
    <col min="7940" max="7940" width="15.26953125" style="11" bestFit="1" customWidth="1"/>
    <col min="7941" max="7941" width="15.90625" style="11" customWidth="1"/>
    <col min="7942" max="7942" width="15.6328125" style="11" bestFit="1" customWidth="1"/>
    <col min="7943" max="7943" width="14.7265625" style="11" bestFit="1" customWidth="1"/>
    <col min="7944" max="8153" width="9" style="11"/>
    <col min="8154" max="8154" width="4.26953125" style="11" customWidth="1"/>
    <col min="8155" max="8155" width="4.90625" style="11" customWidth="1"/>
    <col min="8156" max="8156" width="13.7265625" style="11" customWidth="1"/>
    <col min="8157" max="8157" width="8.36328125" style="11" customWidth="1"/>
    <col min="8158" max="8158" width="25.90625" style="11" customWidth="1"/>
    <col min="8159" max="8159" width="8.90625" style="11" customWidth="1"/>
    <col min="8160" max="8160" width="22.26953125" style="11" customWidth="1"/>
    <col min="8161" max="8163" width="8.26953125" style="11" customWidth="1"/>
    <col min="8164" max="8165" width="20" style="11" customWidth="1"/>
    <col min="8166" max="8169" width="7" style="11" customWidth="1"/>
    <col min="8170" max="8170" width="8.7265625" style="11" customWidth="1"/>
    <col min="8171" max="8172" width="13.26953125" style="11" customWidth="1"/>
    <col min="8173" max="8173" width="9" style="11"/>
    <col min="8174" max="8174" width="10.26953125" style="11" customWidth="1"/>
    <col min="8175" max="8175" width="10.6328125" style="11" customWidth="1"/>
    <col min="8176" max="8176" width="9" style="11"/>
    <col min="8177" max="8177" width="14.453125" style="11" bestFit="1" customWidth="1"/>
    <col min="8178" max="8178" width="13.26953125" style="11" bestFit="1" customWidth="1"/>
    <col min="8179" max="8184" width="9" style="11"/>
    <col min="8185" max="8185" width="4.26953125" style="11" customWidth="1"/>
    <col min="8186" max="8186" width="13.7265625" style="11" customWidth="1"/>
    <col min="8187" max="8187" width="25.90625" style="11" customWidth="1"/>
    <col min="8188" max="8190" width="8.26953125" style="11" customWidth="1"/>
    <col min="8191" max="8192" width="0" style="11" hidden="1" customWidth="1"/>
    <col min="8193" max="8193" width="8.7265625" style="11" customWidth="1"/>
    <col min="8194" max="8194" width="20" style="11" customWidth="1"/>
    <col min="8195" max="8195" width="17.6328125" style="11" bestFit="1" customWidth="1"/>
    <col min="8196" max="8196" width="15.26953125" style="11" bestFit="1" customWidth="1"/>
    <col min="8197" max="8197" width="15.90625" style="11" customWidth="1"/>
    <col min="8198" max="8198" width="15.6328125" style="11" bestFit="1" customWidth="1"/>
    <col min="8199" max="8199" width="14.7265625" style="11" bestFit="1" customWidth="1"/>
    <col min="8200" max="8409" width="9" style="11"/>
    <col min="8410" max="8410" width="4.26953125" style="11" customWidth="1"/>
    <col min="8411" max="8411" width="4.90625" style="11" customWidth="1"/>
    <col min="8412" max="8412" width="13.7265625" style="11" customWidth="1"/>
    <col min="8413" max="8413" width="8.36328125" style="11" customWidth="1"/>
    <col min="8414" max="8414" width="25.90625" style="11" customWidth="1"/>
    <col min="8415" max="8415" width="8.90625" style="11" customWidth="1"/>
    <col min="8416" max="8416" width="22.26953125" style="11" customWidth="1"/>
    <col min="8417" max="8419" width="8.26953125" style="11" customWidth="1"/>
    <col min="8420" max="8421" width="20" style="11" customWidth="1"/>
    <col min="8422" max="8425" width="7" style="11" customWidth="1"/>
    <col min="8426" max="8426" width="8.7265625" style="11" customWidth="1"/>
    <col min="8427" max="8428" width="13.26953125" style="11" customWidth="1"/>
    <col min="8429" max="8429" width="9" style="11"/>
    <col min="8430" max="8430" width="10.26953125" style="11" customWidth="1"/>
    <col min="8431" max="8431" width="10.6328125" style="11" customWidth="1"/>
    <col min="8432" max="8432" width="9" style="11"/>
    <col min="8433" max="8433" width="14.453125" style="11" bestFit="1" customWidth="1"/>
    <col min="8434" max="8434" width="13.26953125" style="11" bestFit="1" customWidth="1"/>
    <col min="8435" max="8440" width="9" style="11"/>
    <col min="8441" max="8441" width="4.26953125" style="11" customWidth="1"/>
    <col min="8442" max="8442" width="13.7265625" style="11" customWidth="1"/>
    <col min="8443" max="8443" width="25.90625" style="11" customWidth="1"/>
    <col min="8444" max="8446" width="8.26953125" style="11" customWidth="1"/>
    <col min="8447" max="8448" width="0" style="11" hidden="1" customWidth="1"/>
    <col min="8449" max="8449" width="8.7265625" style="11" customWidth="1"/>
    <col min="8450" max="8450" width="20" style="11" customWidth="1"/>
    <col min="8451" max="8451" width="17.6328125" style="11" bestFit="1" customWidth="1"/>
    <col min="8452" max="8452" width="15.26953125" style="11" bestFit="1" customWidth="1"/>
    <col min="8453" max="8453" width="15.90625" style="11" customWidth="1"/>
    <col min="8454" max="8454" width="15.6328125" style="11" bestFit="1" customWidth="1"/>
    <col min="8455" max="8455" width="14.7265625" style="11" bestFit="1" customWidth="1"/>
    <col min="8456" max="8665" width="9" style="11"/>
    <col min="8666" max="8666" width="4.26953125" style="11" customWidth="1"/>
    <col min="8667" max="8667" width="4.90625" style="11" customWidth="1"/>
    <col min="8668" max="8668" width="13.7265625" style="11" customWidth="1"/>
    <col min="8669" max="8669" width="8.36328125" style="11" customWidth="1"/>
    <col min="8670" max="8670" width="25.90625" style="11" customWidth="1"/>
    <col min="8671" max="8671" width="8.90625" style="11" customWidth="1"/>
    <col min="8672" max="8672" width="22.26953125" style="11" customWidth="1"/>
    <col min="8673" max="8675" width="8.26953125" style="11" customWidth="1"/>
    <col min="8676" max="8677" width="20" style="11" customWidth="1"/>
    <col min="8678" max="8681" width="7" style="11" customWidth="1"/>
    <col min="8682" max="8682" width="8.7265625" style="11" customWidth="1"/>
    <col min="8683" max="8684" width="13.26953125" style="11" customWidth="1"/>
    <col min="8685" max="8685" width="9" style="11"/>
    <col min="8686" max="8686" width="10.26953125" style="11" customWidth="1"/>
    <col min="8687" max="8687" width="10.6328125" style="11" customWidth="1"/>
    <col min="8688" max="8688" width="9" style="11"/>
    <col min="8689" max="8689" width="14.453125" style="11" bestFit="1" customWidth="1"/>
    <col min="8690" max="8690" width="13.26953125" style="11" bestFit="1" customWidth="1"/>
    <col min="8691" max="8696" width="9" style="11"/>
    <col min="8697" max="8697" width="4.26953125" style="11" customWidth="1"/>
    <col min="8698" max="8698" width="13.7265625" style="11" customWidth="1"/>
    <col min="8699" max="8699" width="25.90625" style="11" customWidth="1"/>
    <col min="8700" max="8702" width="8.26953125" style="11" customWidth="1"/>
    <col min="8703" max="8704" width="0" style="11" hidden="1" customWidth="1"/>
    <col min="8705" max="8705" width="8.7265625" style="11" customWidth="1"/>
    <col min="8706" max="8706" width="20" style="11" customWidth="1"/>
    <col min="8707" max="8707" width="17.6328125" style="11" bestFit="1" customWidth="1"/>
    <col min="8708" max="8708" width="15.26953125" style="11" bestFit="1" customWidth="1"/>
    <col min="8709" max="8709" width="15.90625" style="11" customWidth="1"/>
    <col min="8710" max="8710" width="15.6328125" style="11" bestFit="1" customWidth="1"/>
    <col min="8711" max="8711" width="14.7265625" style="11" bestFit="1" customWidth="1"/>
    <col min="8712" max="8921" width="9" style="11"/>
    <col min="8922" max="8922" width="4.26953125" style="11" customWidth="1"/>
    <col min="8923" max="8923" width="4.90625" style="11" customWidth="1"/>
    <col min="8924" max="8924" width="13.7265625" style="11" customWidth="1"/>
    <col min="8925" max="8925" width="8.36328125" style="11" customWidth="1"/>
    <col min="8926" max="8926" width="25.90625" style="11" customWidth="1"/>
    <col min="8927" max="8927" width="8.90625" style="11" customWidth="1"/>
    <col min="8928" max="8928" width="22.26953125" style="11" customWidth="1"/>
    <col min="8929" max="8931" width="8.26953125" style="11" customWidth="1"/>
    <col min="8932" max="8933" width="20" style="11" customWidth="1"/>
    <col min="8934" max="8937" width="7" style="11" customWidth="1"/>
    <col min="8938" max="8938" width="8.7265625" style="11" customWidth="1"/>
    <col min="8939" max="8940" width="13.26953125" style="11" customWidth="1"/>
    <col min="8941" max="8941" width="9" style="11"/>
    <col min="8942" max="8942" width="10.26953125" style="11" customWidth="1"/>
    <col min="8943" max="8943" width="10.6328125" style="11" customWidth="1"/>
    <col min="8944" max="8944" width="9" style="11"/>
    <col min="8945" max="8945" width="14.453125" style="11" bestFit="1" customWidth="1"/>
    <col min="8946" max="8946" width="13.26953125" style="11" bestFit="1" customWidth="1"/>
    <col min="8947" max="8952" width="9" style="11"/>
    <col min="8953" max="8953" width="4.26953125" style="11" customWidth="1"/>
    <col min="8954" max="8954" width="13.7265625" style="11" customWidth="1"/>
    <col min="8955" max="8955" width="25.90625" style="11" customWidth="1"/>
    <col min="8956" max="8958" width="8.26953125" style="11" customWidth="1"/>
    <col min="8959" max="8960" width="0" style="11" hidden="1" customWidth="1"/>
    <col min="8961" max="8961" width="8.7265625" style="11" customWidth="1"/>
    <col min="8962" max="8962" width="20" style="11" customWidth="1"/>
    <col min="8963" max="8963" width="17.6328125" style="11" bestFit="1" customWidth="1"/>
    <col min="8964" max="8964" width="15.26953125" style="11" bestFit="1" customWidth="1"/>
    <col min="8965" max="8965" width="15.90625" style="11" customWidth="1"/>
    <col min="8966" max="8966" width="15.6328125" style="11" bestFit="1" customWidth="1"/>
    <col min="8967" max="8967" width="14.7265625" style="11" bestFit="1" customWidth="1"/>
    <col min="8968" max="9177" width="9" style="11"/>
    <col min="9178" max="9178" width="4.26953125" style="11" customWidth="1"/>
    <col min="9179" max="9179" width="4.90625" style="11" customWidth="1"/>
    <col min="9180" max="9180" width="13.7265625" style="11" customWidth="1"/>
    <col min="9181" max="9181" width="8.36328125" style="11" customWidth="1"/>
    <col min="9182" max="9182" width="25.90625" style="11" customWidth="1"/>
    <col min="9183" max="9183" width="8.90625" style="11" customWidth="1"/>
    <col min="9184" max="9184" width="22.26953125" style="11" customWidth="1"/>
    <col min="9185" max="9187" width="8.26953125" style="11" customWidth="1"/>
    <col min="9188" max="9189" width="20" style="11" customWidth="1"/>
    <col min="9190" max="9193" width="7" style="11" customWidth="1"/>
    <col min="9194" max="9194" width="8.7265625" style="11" customWidth="1"/>
    <col min="9195" max="9196" width="13.26953125" style="11" customWidth="1"/>
    <col min="9197" max="9197" width="9" style="11"/>
    <col min="9198" max="9198" width="10.26953125" style="11" customWidth="1"/>
    <col min="9199" max="9199" width="10.6328125" style="11" customWidth="1"/>
    <col min="9200" max="9200" width="9" style="11"/>
    <col min="9201" max="9201" width="14.453125" style="11" bestFit="1" customWidth="1"/>
    <col min="9202" max="9202" width="13.26953125" style="11" bestFit="1" customWidth="1"/>
    <col min="9203" max="9208" width="9" style="11"/>
    <col min="9209" max="9209" width="4.26953125" style="11" customWidth="1"/>
    <col min="9210" max="9210" width="13.7265625" style="11" customWidth="1"/>
    <col min="9211" max="9211" width="25.90625" style="11" customWidth="1"/>
    <col min="9212" max="9214" width="8.26953125" style="11" customWidth="1"/>
    <col min="9215" max="9216" width="0" style="11" hidden="1" customWidth="1"/>
    <col min="9217" max="9217" width="8.7265625" style="11" customWidth="1"/>
    <col min="9218" max="9218" width="20" style="11" customWidth="1"/>
    <col min="9219" max="9219" width="17.6328125" style="11" bestFit="1" customWidth="1"/>
    <col min="9220" max="9220" width="15.26953125" style="11" bestFit="1" customWidth="1"/>
    <col min="9221" max="9221" width="15.90625" style="11" customWidth="1"/>
    <col min="9222" max="9222" width="15.6328125" style="11" bestFit="1" customWidth="1"/>
    <col min="9223" max="9223" width="14.7265625" style="11" bestFit="1" customWidth="1"/>
    <col min="9224" max="9433" width="9" style="11"/>
    <col min="9434" max="9434" width="4.26953125" style="11" customWidth="1"/>
    <col min="9435" max="9435" width="4.90625" style="11" customWidth="1"/>
    <col min="9436" max="9436" width="13.7265625" style="11" customWidth="1"/>
    <col min="9437" max="9437" width="8.36328125" style="11" customWidth="1"/>
    <col min="9438" max="9438" width="25.90625" style="11" customWidth="1"/>
    <col min="9439" max="9439" width="8.90625" style="11" customWidth="1"/>
    <col min="9440" max="9440" width="22.26953125" style="11" customWidth="1"/>
    <col min="9441" max="9443" width="8.26953125" style="11" customWidth="1"/>
    <col min="9444" max="9445" width="20" style="11" customWidth="1"/>
    <col min="9446" max="9449" width="7" style="11" customWidth="1"/>
    <col min="9450" max="9450" width="8.7265625" style="11" customWidth="1"/>
    <col min="9451" max="9452" width="13.26953125" style="11" customWidth="1"/>
    <col min="9453" max="9453" width="9" style="11"/>
    <col min="9454" max="9454" width="10.26953125" style="11" customWidth="1"/>
    <col min="9455" max="9455" width="10.6328125" style="11" customWidth="1"/>
    <col min="9456" max="9456" width="9" style="11"/>
    <col min="9457" max="9457" width="14.453125" style="11" bestFit="1" customWidth="1"/>
    <col min="9458" max="9458" width="13.26953125" style="11" bestFit="1" customWidth="1"/>
    <col min="9459" max="9464" width="9" style="11"/>
    <col min="9465" max="9465" width="4.26953125" style="11" customWidth="1"/>
    <col min="9466" max="9466" width="13.7265625" style="11" customWidth="1"/>
    <col min="9467" max="9467" width="25.90625" style="11" customWidth="1"/>
    <col min="9468" max="9470" width="8.26953125" style="11" customWidth="1"/>
    <col min="9471" max="9472" width="0" style="11" hidden="1" customWidth="1"/>
    <col min="9473" max="9473" width="8.7265625" style="11" customWidth="1"/>
    <col min="9474" max="9474" width="20" style="11" customWidth="1"/>
    <col min="9475" max="9475" width="17.6328125" style="11" bestFit="1" customWidth="1"/>
    <col min="9476" max="9476" width="15.26953125" style="11" bestFit="1" customWidth="1"/>
    <col min="9477" max="9477" width="15.90625" style="11" customWidth="1"/>
    <col min="9478" max="9478" width="15.6328125" style="11" bestFit="1" customWidth="1"/>
    <col min="9479" max="9479" width="14.7265625" style="11" bestFit="1" customWidth="1"/>
    <col min="9480" max="9689" width="9" style="11"/>
    <col min="9690" max="9690" width="4.26953125" style="11" customWidth="1"/>
    <col min="9691" max="9691" width="4.90625" style="11" customWidth="1"/>
    <col min="9692" max="9692" width="13.7265625" style="11" customWidth="1"/>
    <col min="9693" max="9693" width="8.36328125" style="11" customWidth="1"/>
    <col min="9694" max="9694" width="25.90625" style="11" customWidth="1"/>
    <col min="9695" max="9695" width="8.90625" style="11" customWidth="1"/>
    <col min="9696" max="9696" width="22.26953125" style="11" customWidth="1"/>
    <col min="9697" max="9699" width="8.26953125" style="11" customWidth="1"/>
    <col min="9700" max="9701" width="20" style="11" customWidth="1"/>
    <col min="9702" max="9705" width="7" style="11" customWidth="1"/>
    <col min="9706" max="9706" width="8.7265625" style="11" customWidth="1"/>
    <col min="9707" max="9708" width="13.26953125" style="11" customWidth="1"/>
    <col min="9709" max="9709" width="9" style="11"/>
    <col min="9710" max="9710" width="10.26953125" style="11" customWidth="1"/>
    <col min="9711" max="9711" width="10.6328125" style="11" customWidth="1"/>
    <col min="9712" max="9712" width="9" style="11"/>
    <col min="9713" max="9713" width="14.453125" style="11" bestFit="1" customWidth="1"/>
    <col min="9714" max="9714" width="13.26953125" style="11" bestFit="1" customWidth="1"/>
    <col min="9715" max="9720" width="9" style="11"/>
    <col min="9721" max="9721" width="4.26953125" style="11" customWidth="1"/>
    <col min="9722" max="9722" width="13.7265625" style="11" customWidth="1"/>
    <col min="9723" max="9723" width="25.90625" style="11" customWidth="1"/>
    <col min="9724" max="9726" width="8.26953125" style="11" customWidth="1"/>
    <col min="9727" max="9728" width="0" style="11" hidden="1" customWidth="1"/>
    <col min="9729" max="9729" width="8.7265625" style="11" customWidth="1"/>
    <col min="9730" max="9730" width="20" style="11" customWidth="1"/>
    <col min="9731" max="9731" width="17.6328125" style="11" bestFit="1" customWidth="1"/>
    <col min="9732" max="9732" width="15.26953125" style="11" bestFit="1" customWidth="1"/>
    <col min="9733" max="9733" width="15.90625" style="11" customWidth="1"/>
    <col min="9734" max="9734" width="15.6328125" style="11" bestFit="1" customWidth="1"/>
    <col min="9735" max="9735" width="14.7265625" style="11" bestFit="1" customWidth="1"/>
    <col min="9736" max="9945" width="9" style="11"/>
    <col min="9946" max="9946" width="4.26953125" style="11" customWidth="1"/>
    <col min="9947" max="9947" width="4.90625" style="11" customWidth="1"/>
    <col min="9948" max="9948" width="13.7265625" style="11" customWidth="1"/>
    <col min="9949" max="9949" width="8.36328125" style="11" customWidth="1"/>
    <col min="9950" max="9950" width="25.90625" style="11" customWidth="1"/>
    <col min="9951" max="9951" width="8.90625" style="11" customWidth="1"/>
    <col min="9952" max="9952" width="22.26953125" style="11" customWidth="1"/>
    <col min="9953" max="9955" width="8.26953125" style="11" customWidth="1"/>
    <col min="9956" max="9957" width="20" style="11" customWidth="1"/>
    <col min="9958" max="9961" width="7" style="11" customWidth="1"/>
    <col min="9962" max="9962" width="8.7265625" style="11" customWidth="1"/>
    <col min="9963" max="9964" width="13.26953125" style="11" customWidth="1"/>
    <col min="9965" max="9965" width="9" style="11"/>
    <col min="9966" max="9966" width="10.26953125" style="11" customWidth="1"/>
    <col min="9967" max="9967" width="10.6328125" style="11" customWidth="1"/>
    <col min="9968" max="9968" width="9" style="11"/>
    <col min="9969" max="9969" width="14.453125" style="11" bestFit="1" customWidth="1"/>
    <col min="9970" max="9970" width="13.26953125" style="11" bestFit="1" customWidth="1"/>
    <col min="9971" max="9976" width="9" style="11"/>
    <col min="9977" max="9977" width="4.26953125" style="11" customWidth="1"/>
    <col min="9978" max="9978" width="13.7265625" style="11" customWidth="1"/>
    <col min="9979" max="9979" width="25.90625" style="11" customWidth="1"/>
    <col min="9980" max="9982" width="8.26953125" style="11" customWidth="1"/>
    <col min="9983" max="9984" width="0" style="11" hidden="1" customWidth="1"/>
    <col min="9985" max="9985" width="8.7265625" style="11" customWidth="1"/>
    <col min="9986" max="9986" width="20" style="11" customWidth="1"/>
    <col min="9987" max="9987" width="17.6328125" style="11" bestFit="1" customWidth="1"/>
    <col min="9988" max="9988" width="15.26953125" style="11" bestFit="1" customWidth="1"/>
    <col min="9989" max="9989" width="15.90625" style="11" customWidth="1"/>
    <col min="9990" max="9990" width="15.6328125" style="11" bestFit="1" customWidth="1"/>
    <col min="9991" max="9991" width="14.7265625" style="11" bestFit="1" customWidth="1"/>
    <col min="9992" max="10201" width="9" style="11"/>
    <col min="10202" max="10202" width="4.26953125" style="11" customWidth="1"/>
    <col min="10203" max="10203" width="4.90625" style="11" customWidth="1"/>
    <col min="10204" max="10204" width="13.7265625" style="11" customWidth="1"/>
    <col min="10205" max="10205" width="8.36328125" style="11" customWidth="1"/>
    <col min="10206" max="10206" width="25.90625" style="11" customWidth="1"/>
    <col min="10207" max="10207" width="8.90625" style="11" customWidth="1"/>
    <col min="10208" max="10208" width="22.26953125" style="11" customWidth="1"/>
    <col min="10209" max="10211" width="8.26953125" style="11" customWidth="1"/>
    <col min="10212" max="10213" width="20" style="11" customWidth="1"/>
    <col min="10214" max="10217" width="7" style="11" customWidth="1"/>
    <col min="10218" max="10218" width="8.7265625" style="11" customWidth="1"/>
    <col min="10219" max="10220" width="13.26953125" style="11" customWidth="1"/>
    <col min="10221" max="10221" width="9" style="11"/>
    <col min="10222" max="10222" width="10.26953125" style="11" customWidth="1"/>
    <col min="10223" max="10223" width="10.6328125" style="11" customWidth="1"/>
    <col min="10224" max="10224" width="9" style="11"/>
    <col min="10225" max="10225" width="14.453125" style="11" bestFit="1" customWidth="1"/>
    <col min="10226" max="10226" width="13.26953125" style="11" bestFit="1" customWidth="1"/>
    <col min="10227" max="10232" width="9" style="11"/>
    <col min="10233" max="10233" width="4.26953125" style="11" customWidth="1"/>
    <col min="10234" max="10234" width="13.7265625" style="11" customWidth="1"/>
    <col min="10235" max="10235" width="25.90625" style="11" customWidth="1"/>
    <col min="10236" max="10238" width="8.26953125" style="11" customWidth="1"/>
    <col min="10239" max="10240" width="0" style="11" hidden="1" customWidth="1"/>
    <col min="10241" max="10241" width="8.7265625" style="11" customWidth="1"/>
    <col min="10242" max="10242" width="20" style="11" customWidth="1"/>
    <col min="10243" max="10243" width="17.6328125" style="11" bestFit="1" customWidth="1"/>
    <col min="10244" max="10244" width="15.26953125" style="11" bestFit="1" customWidth="1"/>
    <col min="10245" max="10245" width="15.90625" style="11" customWidth="1"/>
    <col min="10246" max="10246" width="15.6328125" style="11" bestFit="1" customWidth="1"/>
    <col min="10247" max="10247" width="14.7265625" style="11" bestFit="1" customWidth="1"/>
    <col min="10248" max="10457" width="9" style="11"/>
    <col min="10458" max="10458" width="4.26953125" style="11" customWidth="1"/>
    <col min="10459" max="10459" width="4.90625" style="11" customWidth="1"/>
    <col min="10460" max="10460" width="13.7265625" style="11" customWidth="1"/>
    <col min="10461" max="10461" width="8.36328125" style="11" customWidth="1"/>
    <col min="10462" max="10462" width="25.90625" style="11" customWidth="1"/>
    <col min="10463" max="10463" width="8.90625" style="11" customWidth="1"/>
    <col min="10464" max="10464" width="22.26953125" style="11" customWidth="1"/>
    <col min="10465" max="10467" width="8.26953125" style="11" customWidth="1"/>
    <col min="10468" max="10469" width="20" style="11" customWidth="1"/>
    <col min="10470" max="10473" width="7" style="11" customWidth="1"/>
    <col min="10474" max="10474" width="8.7265625" style="11" customWidth="1"/>
    <col min="10475" max="10476" width="13.26953125" style="11" customWidth="1"/>
    <col min="10477" max="10477" width="9" style="11"/>
    <col min="10478" max="10478" width="10.26953125" style="11" customWidth="1"/>
    <col min="10479" max="10479" width="10.6328125" style="11" customWidth="1"/>
    <col min="10480" max="10480" width="9" style="11"/>
    <col min="10481" max="10481" width="14.453125" style="11" bestFit="1" customWidth="1"/>
    <col min="10482" max="10482" width="13.26953125" style="11" bestFit="1" customWidth="1"/>
    <col min="10483" max="10488" width="9" style="11"/>
    <col min="10489" max="10489" width="4.26953125" style="11" customWidth="1"/>
    <col min="10490" max="10490" width="13.7265625" style="11" customWidth="1"/>
    <col min="10491" max="10491" width="25.90625" style="11" customWidth="1"/>
    <col min="10492" max="10494" width="8.26953125" style="11" customWidth="1"/>
    <col min="10495" max="10496" width="0" style="11" hidden="1" customWidth="1"/>
    <col min="10497" max="10497" width="8.7265625" style="11" customWidth="1"/>
    <col min="10498" max="10498" width="20" style="11" customWidth="1"/>
    <col min="10499" max="10499" width="17.6328125" style="11" bestFit="1" customWidth="1"/>
    <col min="10500" max="10500" width="15.26953125" style="11" bestFit="1" customWidth="1"/>
    <col min="10501" max="10501" width="15.90625" style="11" customWidth="1"/>
    <col min="10502" max="10502" width="15.6328125" style="11" bestFit="1" customWidth="1"/>
    <col min="10503" max="10503" width="14.7265625" style="11" bestFit="1" customWidth="1"/>
    <col min="10504" max="10713" width="9" style="11"/>
    <col min="10714" max="10714" width="4.26953125" style="11" customWidth="1"/>
    <col min="10715" max="10715" width="4.90625" style="11" customWidth="1"/>
    <col min="10716" max="10716" width="13.7265625" style="11" customWidth="1"/>
    <col min="10717" max="10717" width="8.36328125" style="11" customWidth="1"/>
    <col min="10718" max="10718" width="25.90625" style="11" customWidth="1"/>
    <col min="10719" max="10719" width="8.90625" style="11" customWidth="1"/>
    <col min="10720" max="10720" width="22.26953125" style="11" customWidth="1"/>
    <col min="10721" max="10723" width="8.26953125" style="11" customWidth="1"/>
    <col min="10724" max="10725" width="20" style="11" customWidth="1"/>
    <col min="10726" max="10729" width="7" style="11" customWidth="1"/>
    <col min="10730" max="10730" width="8.7265625" style="11" customWidth="1"/>
    <col min="10731" max="10732" width="13.26953125" style="11" customWidth="1"/>
    <col min="10733" max="10733" width="9" style="11"/>
    <col min="10734" max="10734" width="10.26953125" style="11" customWidth="1"/>
    <col min="10735" max="10735" width="10.6328125" style="11" customWidth="1"/>
    <col min="10736" max="10736" width="9" style="11"/>
    <col min="10737" max="10737" width="14.453125" style="11" bestFit="1" customWidth="1"/>
    <col min="10738" max="10738" width="13.26953125" style="11" bestFit="1" customWidth="1"/>
    <col min="10739" max="10744" width="9" style="11"/>
    <col min="10745" max="10745" width="4.26953125" style="11" customWidth="1"/>
    <col min="10746" max="10746" width="13.7265625" style="11" customWidth="1"/>
    <col min="10747" max="10747" width="25.90625" style="11" customWidth="1"/>
    <col min="10748" max="10750" width="8.26953125" style="11" customWidth="1"/>
    <col min="10751" max="10752" width="0" style="11" hidden="1" customWidth="1"/>
    <col min="10753" max="10753" width="8.7265625" style="11" customWidth="1"/>
    <col min="10754" max="10754" width="20" style="11" customWidth="1"/>
    <col min="10755" max="10755" width="17.6328125" style="11" bestFit="1" customWidth="1"/>
    <col min="10756" max="10756" width="15.26953125" style="11" bestFit="1" customWidth="1"/>
    <col min="10757" max="10757" width="15.90625" style="11" customWidth="1"/>
    <col min="10758" max="10758" width="15.6328125" style="11" bestFit="1" customWidth="1"/>
    <col min="10759" max="10759" width="14.7265625" style="11" bestFit="1" customWidth="1"/>
    <col min="10760" max="10969" width="9" style="11"/>
    <col min="10970" max="10970" width="4.26953125" style="11" customWidth="1"/>
    <col min="10971" max="10971" width="4.90625" style="11" customWidth="1"/>
    <col min="10972" max="10972" width="13.7265625" style="11" customWidth="1"/>
    <col min="10973" max="10973" width="8.36328125" style="11" customWidth="1"/>
    <col min="10974" max="10974" width="25.90625" style="11" customWidth="1"/>
    <col min="10975" max="10975" width="8.90625" style="11" customWidth="1"/>
    <col min="10976" max="10976" width="22.26953125" style="11" customWidth="1"/>
    <col min="10977" max="10979" width="8.26953125" style="11" customWidth="1"/>
    <col min="10980" max="10981" width="20" style="11" customWidth="1"/>
    <col min="10982" max="10985" width="7" style="11" customWidth="1"/>
    <col min="10986" max="10986" width="8.7265625" style="11" customWidth="1"/>
    <col min="10987" max="10988" width="13.26953125" style="11" customWidth="1"/>
    <col min="10989" max="10989" width="9" style="11"/>
    <col min="10990" max="10990" width="10.26953125" style="11" customWidth="1"/>
    <col min="10991" max="10991" width="10.6328125" style="11" customWidth="1"/>
    <col min="10992" max="10992" width="9" style="11"/>
    <col min="10993" max="10993" width="14.453125" style="11" bestFit="1" customWidth="1"/>
    <col min="10994" max="10994" width="13.26953125" style="11" bestFit="1" customWidth="1"/>
    <col min="10995" max="11000" width="9" style="11"/>
    <col min="11001" max="11001" width="4.26953125" style="11" customWidth="1"/>
    <col min="11002" max="11002" width="13.7265625" style="11" customWidth="1"/>
    <col min="11003" max="11003" width="25.90625" style="11" customWidth="1"/>
    <col min="11004" max="11006" width="8.26953125" style="11" customWidth="1"/>
    <col min="11007" max="11008" width="0" style="11" hidden="1" customWidth="1"/>
    <col min="11009" max="11009" width="8.7265625" style="11" customWidth="1"/>
    <col min="11010" max="11010" width="20" style="11" customWidth="1"/>
    <col min="11011" max="11011" width="17.6328125" style="11" bestFit="1" customWidth="1"/>
    <col min="11012" max="11012" width="15.26953125" style="11" bestFit="1" customWidth="1"/>
    <col min="11013" max="11013" width="15.90625" style="11" customWidth="1"/>
    <col min="11014" max="11014" width="15.6328125" style="11" bestFit="1" customWidth="1"/>
    <col min="11015" max="11015" width="14.7265625" style="11" bestFit="1" customWidth="1"/>
    <col min="11016" max="11225" width="9" style="11"/>
    <col min="11226" max="11226" width="4.26953125" style="11" customWidth="1"/>
    <col min="11227" max="11227" width="4.90625" style="11" customWidth="1"/>
    <col min="11228" max="11228" width="13.7265625" style="11" customWidth="1"/>
    <col min="11229" max="11229" width="8.36328125" style="11" customWidth="1"/>
    <col min="11230" max="11230" width="25.90625" style="11" customWidth="1"/>
    <col min="11231" max="11231" width="8.90625" style="11" customWidth="1"/>
    <col min="11232" max="11232" width="22.26953125" style="11" customWidth="1"/>
    <col min="11233" max="11235" width="8.26953125" style="11" customWidth="1"/>
    <col min="11236" max="11237" width="20" style="11" customWidth="1"/>
    <col min="11238" max="11241" width="7" style="11" customWidth="1"/>
    <col min="11242" max="11242" width="8.7265625" style="11" customWidth="1"/>
    <col min="11243" max="11244" width="13.26953125" style="11" customWidth="1"/>
    <col min="11245" max="11245" width="9" style="11"/>
    <col min="11246" max="11246" width="10.26953125" style="11" customWidth="1"/>
    <col min="11247" max="11247" width="10.6328125" style="11" customWidth="1"/>
    <col min="11248" max="11248" width="9" style="11"/>
    <col min="11249" max="11249" width="14.453125" style="11" bestFit="1" customWidth="1"/>
    <col min="11250" max="11250" width="13.26953125" style="11" bestFit="1" customWidth="1"/>
    <col min="11251" max="11256" width="9" style="11"/>
    <col min="11257" max="11257" width="4.26953125" style="11" customWidth="1"/>
    <col min="11258" max="11258" width="13.7265625" style="11" customWidth="1"/>
    <col min="11259" max="11259" width="25.90625" style="11" customWidth="1"/>
    <col min="11260" max="11262" width="8.26953125" style="11" customWidth="1"/>
    <col min="11263" max="11264" width="0" style="11" hidden="1" customWidth="1"/>
    <col min="11265" max="11265" width="8.7265625" style="11" customWidth="1"/>
    <col min="11266" max="11266" width="20" style="11" customWidth="1"/>
    <col min="11267" max="11267" width="17.6328125" style="11" bestFit="1" customWidth="1"/>
    <col min="11268" max="11268" width="15.26953125" style="11" bestFit="1" customWidth="1"/>
    <col min="11269" max="11269" width="15.90625" style="11" customWidth="1"/>
    <col min="11270" max="11270" width="15.6328125" style="11" bestFit="1" customWidth="1"/>
    <col min="11271" max="11271" width="14.7265625" style="11" bestFit="1" customWidth="1"/>
    <col min="11272" max="11481" width="9" style="11"/>
    <col min="11482" max="11482" width="4.26953125" style="11" customWidth="1"/>
    <col min="11483" max="11483" width="4.90625" style="11" customWidth="1"/>
    <col min="11484" max="11484" width="13.7265625" style="11" customWidth="1"/>
    <col min="11485" max="11485" width="8.36328125" style="11" customWidth="1"/>
    <col min="11486" max="11486" width="25.90625" style="11" customWidth="1"/>
    <col min="11487" max="11487" width="8.90625" style="11" customWidth="1"/>
    <col min="11488" max="11488" width="22.26953125" style="11" customWidth="1"/>
    <col min="11489" max="11491" width="8.26953125" style="11" customWidth="1"/>
    <col min="11492" max="11493" width="20" style="11" customWidth="1"/>
    <col min="11494" max="11497" width="7" style="11" customWidth="1"/>
    <col min="11498" max="11498" width="8.7265625" style="11" customWidth="1"/>
    <col min="11499" max="11500" width="13.26953125" style="11" customWidth="1"/>
    <col min="11501" max="11501" width="9" style="11"/>
    <col min="11502" max="11502" width="10.26953125" style="11" customWidth="1"/>
    <col min="11503" max="11503" width="10.6328125" style="11" customWidth="1"/>
    <col min="11504" max="11504" width="9" style="11"/>
    <col min="11505" max="11505" width="14.453125" style="11" bestFit="1" customWidth="1"/>
    <col min="11506" max="11506" width="13.26953125" style="11" bestFit="1" customWidth="1"/>
    <col min="11507" max="11512" width="9" style="11"/>
    <col min="11513" max="11513" width="4.26953125" style="11" customWidth="1"/>
    <col min="11514" max="11514" width="13.7265625" style="11" customWidth="1"/>
    <col min="11515" max="11515" width="25.90625" style="11" customWidth="1"/>
    <col min="11516" max="11518" width="8.26953125" style="11" customWidth="1"/>
    <col min="11519" max="11520" width="0" style="11" hidden="1" customWidth="1"/>
    <col min="11521" max="11521" width="8.7265625" style="11" customWidth="1"/>
    <col min="11522" max="11522" width="20" style="11" customWidth="1"/>
    <col min="11523" max="11523" width="17.6328125" style="11" bestFit="1" customWidth="1"/>
    <col min="11524" max="11524" width="15.26953125" style="11" bestFit="1" customWidth="1"/>
    <col min="11525" max="11525" width="15.90625" style="11" customWidth="1"/>
    <col min="11526" max="11526" width="15.6328125" style="11" bestFit="1" customWidth="1"/>
    <col min="11527" max="11527" width="14.7265625" style="11" bestFit="1" customWidth="1"/>
    <col min="11528" max="11737" width="9" style="11"/>
    <col min="11738" max="11738" width="4.26953125" style="11" customWidth="1"/>
    <col min="11739" max="11739" width="4.90625" style="11" customWidth="1"/>
    <col min="11740" max="11740" width="13.7265625" style="11" customWidth="1"/>
    <col min="11741" max="11741" width="8.36328125" style="11" customWidth="1"/>
    <col min="11742" max="11742" width="25.90625" style="11" customWidth="1"/>
    <col min="11743" max="11743" width="8.90625" style="11" customWidth="1"/>
    <col min="11744" max="11744" width="22.26953125" style="11" customWidth="1"/>
    <col min="11745" max="11747" width="8.26953125" style="11" customWidth="1"/>
    <col min="11748" max="11749" width="20" style="11" customWidth="1"/>
    <col min="11750" max="11753" width="7" style="11" customWidth="1"/>
    <col min="11754" max="11754" width="8.7265625" style="11" customWidth="1"/>
    <col min="11755" max="11756" width="13.26953125" style="11" customWidth="1"/>
    <col min="11757" max="11757" width="9" style="11"/>
    <col min="11758" max="11758" width="10.26953125" style="11" customWidth="1"/>
    <col min="11759" max="11759" width="10.6328125" style="11" customWidth="1"/>
    <col min="11760" max="11760" width="9" style="11"/>
    <col min="11761" max="11761" width="14.453125" style="11" bestFit="1" customWidth="1"/>
    <col min="11762" max="11762" width="13.26953125" style="11" bestFit="1" customWidth="1"/>
    <col min="11763" max="11768" width="9" style="11"/>
    <col min="11769" max="11769" width="4.26953125" style="11" customWidth="1"/>
    <col min="11770" max="11770" width="13.7265625" style="11" customWidth="1"/>
    <col min="11771" max="11771" width="25.90625" style="11" customWidth="1"/>
    <col min="11772" max="11774" width="8.26953125" style="11" customWidth="1"/>
    <col min="11775" max="11776" width="0" style="11" hidden="1" customWidth="1"/>
    <col min="11777" max="11777" width="8.7265625" style="11" customWidth="1"/>
    <col min="11778" max="11778" width="20" style="11" customWidth="1"/>
    <col min="11779" max="11779" width="17.6328125" style="11" bestFit="1" customWidth="1"/>
    <col min="11780" max="11780" width="15.26953125" style="11" bestFit="1" customWidth="1"/>
    <col min="11781" max="11781" width="15.90625" style="11" customWidth="1"/>
    <col min="11782" max="11782" width="15.6328125" style="11" bestFit="1" customWidth="1"/>
    <col min="11783" max="11783" width="14.7265625" style="11" bestFit="1" customWidth="1"/>
    <col min="11784" max="11993" width="9" style="11"/>
    <col min="11994" max="11994" width="4.26953125" style="11" customWidth="1"/>
    <col min="11995" max="11995" width="4.90625" style="11" customWidth="1"/>
    <col min="11996" max="11996" width="13.7265625" style="11" customWidth="1"/>
    <col min="11997" max="11997" width="8.36328125" style="11" customWidth="1"/>
    <col min="11998" max="11998" width="25.90625" style="11" customWidth="1"/>
    <col min="11999" max="11999" width="8.90625" style="11" customWidth="1"/>
    <col min="12000" max="12000" width="22.26953125" style="11" customWidth="1"/>
    <col min="12001" max="12003" width="8.26953125" style="11" customWidth="1"/>
    <col min="12004" max="12005" width="20" style="11" customWidth="1"/>
    <col min="12006" max="12009" width="7" style="11" customWidth="1"/>
    <col min="12010" max="12010" width="8.7265625" style="11" customWidth="1"/>
    <col min="12011" max="12012" width="13.26953125" style="11" customWidth="1"/>
    <col min="12013" max="12013" width="9" style="11"/>
    <col min="12014" max="12014" width="10.26953125" style="11" customWidth="1"/>
    <col min="12015" max="12015" width="10.6328125" style="11" customWidth="1"/>
    <col min="12016" max="12016" width="9" style="11"/>
    <col min="12017" max="12017" width="14.453125" style="11" bestFit="1" customWidth="1"/>
    <col min="12018" max="12018" width="13.26953125" style="11" bestFit="1" customWidth="1"/>
    <col min="12019" max="12024" width="9" style="11"/>
    <col min="12025" max="12025" width="4.26953125" style="11" customWidth="1"/>
    <col min="12026" max="12026" width="13.7265625" style="11" customWidth="1"/>
    <col min="12027" max="12027" width="25.90625" style="11" customWidth="1"/>
    <col min="12028" max="12030" width="8.26953125" style="11" customWidth="1"/>
    <col min="12031" max="12032" width="0" style="11" hidden="1" customWidth="1"/>
    <col min="12033" max="12033" width="8.7265625" style="11" customWidth="1"/>
    <col min="12034" max="12034" width="20" style="11" customWidth="1"/>
    <col min="12035" max="12035" width="17.6328125" style="11" bestFit="1" customWidth="1"/>
    <col min="12036" max="12036" width="15.26953125" style="11" bestFit="1" customWidth="1"/>
    <col min="12037" max="12037" width="15.90625" style="11" customWidth="1"/>
    <col min="12038" max="12038" width="15.6328125" style="11" bestFit="1" customWidth="1"/>
    <col min="12039" max="12039" width="14.7265625" style="11" bestFit="1" customWidth="1"/>
    <col min="12040" max="12249" width="9" style="11"/>
    <col min="12250" max="12250" width="4.26953125" style="11" customWidth="1"/>
    <col min="12251" max="12251" width="4.90625" style="11" customWidth="1"/>
    <col min="12252" max="12252" width="13.7265625" style="11" customWidth="1"/>
    <col min="12253" max="12253" width="8.36328125" style="11" customWidth="1"/>
    <col min="12254" max="12254" width="25.90625" style="11" customWidth="1"/>
    <col min="12255" max="12255" width="8.90625" style="11" customWidth="1"/>
    <col min="12256" max="12256" width="22.26953125" style="11" customWidth="1"/>
    <col min="12257" max="12259" width="8.26953125" style="11" customWidth="1"/>
    <col min="12260" max="12261" width="20" style="11" customWidth="1"/>
    <col min="12262" max="12265" width="7" style="11" customWidth="1"/>
    <col min="12266" max="12266" width="8.7265625" style="11" customWidth="1"/>
    <col min="12267" max="12268" width="13.26953125" style="11" customWidth="1"/>
    <col min="12269" max="12269" width="9" style="11"/>
    <col min="12270" max="12270" width="10.26953125" style="11" customWidth="1"/>
    <col min="12271" max="12271" width="10.6328125" style="11" customWidth="1"/>
    <col min="12272" max="12272" width="9" style="11"/>
    <col min="12273" max="12273" width="14.453125" style="11" bestFit="1" customWidth="1"/>
    <col min="12274" max="12274" width="13.26953125" style="11" bestFit="1" customWidth="1"/>
    <col min="12275" max="12280" width="9" style="11"/>
    <col min="12281" max="12281" width="4.26953125" style="11" customWidth="1"/>
    <col min="12282" max="12282" width="13.7265625" style="11" customWidth="1"/>
    <col min="12283" max="12283" width="25.90625" style="11" customWidth="1"/>
    <col min="12284" max="12286" width="8.26953125" style="11" customWidth="1"/>
    <col min="12287" max="12288" width="0" style="11" hidden="1" customWidth="1"/>
    <col min="12289" max="12289" width="8.7265625" style="11" customWidth="1"/>
    <col min="12290" max="12290" width="20" style="11" customWidth="1"/>
    <col min="12291" max="12291" width="17.6328125" style="11" bestFit="1" customWidth="1"/>
    <col min="12292" max="12292" width="15.26953125" style="11" bestFit="1" customWidth="1"/>
    <col min="12293" max="12293" width="15.90625" style="11" customWidth="1"/>
    <col min="12294" max="12294" width="15.6328125" style="11" bestFit="1" customWidth="1"/>
    <col min="12295" max="12295" width="14.7265625" style="11" bestFit="1" customWidth="1"/>
    <col min="12296" max="12505" width="9" style="11"/>
    <col min="12506" max="12506" width="4.26953125" style="11" customWidth="1"/>
    <col min="12507" max="12507" width="4.90625" style="11" customWidth="1"/>
    <col min="12508" max="12508" width="13.7265625" style="11" customWidth="1"/>
    <col min="12509" max="12509" width="8.36328125" style="11" customWidth="1"/>
    <col min="12510" max="12510" width="25.90625" style="11" customWidth="1"/>
    <col min="12511" max="12511" width="8.90625" style="11" customWidth="1"/>
    <col min="12512" max="12512" width="22.26953125" style="11" customWidth="1"/>
    <col min="12513" max="12515" width="8.26953125" style="11" customWidth="1"/>
    <col min="12516" max="12517" width="20" style="11" customWidth="1"/>
    <col min="12518" max="12521" width="7" style="11" customWidth="1"/>
    <col min="12522" max="12522" width="8.7265625" style="11" customWidth="1"/>
    <col min="12523" max="12524" width="13.26953125" style="11" customWidth="1"/>
    <col min="12525" max="12525" width="9" style="11"/>
    <col min="12526" max="12526" width="10.26953125" style="11" customWidth="1"/>
    <col min="12527" max="12527" width="10.6328125" style="11" customWidth="1"/>
    <col min="12528" max="12528" width="9" style="11"/>
    <col min="12529" max="12529" width="14.453125" style="11" bestFit="1" customWidth="1"/>
    <col min="12530" max="12530" width="13.26953125" style="11" bestFit="1" customWidth="1"/>
    <col min="12531" max="12536" width="9" style="11"/>
    <col min="12537" max="12537" width="4.26953125" style="11" customWidth="1"/>
    <col min="12538" max="12538" width="13.7265625" style="11" customWidth="1"/>
    <col min="12539" max="12539" width="25.90625" style="11" customWidth="1"/>
    <col min="12540" max="12542" width="8.26953125" style="11" customWidth="1"/>
    <col min="12543" max="12544" width="0" style="11" hidden="1" customWidth="1"/>
    <col min="12545" max="12545" width="8.7265625" style="11" customWidth="1"/>
    <col min="12546" max="12546" width="20" style="11" customWidth="1"/>
    <col min="12547" max="12547" width="17.6328125" style="11" bestFit="1" customWidth="1"/>
    <col min="12548" max="12548" width="15.26953125" style="11" bestFit="1" customWidth="1"/>
    <col min="12549" max="12549" width="15.90625" style="11" customWidth="1"/>
    <col min="12550" max="12550" width="15.6328125" style="11" bestFit="1" customWidth="1"/>
    <col min="12551" max="12551" width="14.7265625" style="11" bestFit="1" customWidth="1"/>
    <col min="12552" max="12761" width="9" style="11"/>
    <col min="12762" max="12762" width="4.26953125" style="11" customWidth="1"/>
    <col min="12763" max="12763" width="4.90625" style="11" customWidth="1"/>
    <col min="12764" max="12764" width="13.7265625" style="11" customWidth="1"/>
    <col min="12765" max="12765" width="8.36328125" style="11" customWidth="1"/>
    <col min="12766" max="12766" width="25.90625" style="11" customWidth="1"/>
    <col min="12767" max="12767" width="8.90625" style="11" customWidth="1"/>
    <col min="12768" max="12768" width="22.26953125" style="11" customWidth="1"/>
    <col min="12769" max="12771" width="8.26953125" style="11" customWidth="1"/>
    <col min="12772" max="12773" width="20" style="11" customWidth="1"/>
    <col min="12774" max="12777" width="7" style="11" customWidth="1"/>
    <col min="12778" max="12778" width="8.7265625" style="11" customWidth="1"/>
    <col min="12779" max="12780" width="13.26953125" style="11" customWidth="1"/>
    <col min="12781" max="12781" width="9" style="11"/>
    <col min="12782" max="12782" width="10.26953125" style="11" customWidth="1"/>
    <col min="12783" max="12783" width="10.6328125" style="11" customWidth="1"/>
    <col min="12784" max="12784" width="9" style="11"/>
    <col min="12785" max="12785" width="14.453125" style="11" bestFit="1" customWidth="1"/>
    <col min="12786" max="12786" width="13.26953125" style="11" bestFit="1" customWidth="1"/>
    <col min="12787" max="12792" width="9" style="11"/>
    <col min="12793" max="12793" width="4.26953125" style="11" customWidth="1"/>
    <col min="12794" max="12794" width="13.7265625" style="11" customWidth="1"/>
    <col min="12795" max="12795" width="25.90625" style="11" customWidth="1"/>
    <col min="12796" max="12798" width="8.26953125" style="11" customWidth="1"/>
    <col min="12799" max="12800" width="0" style="11" hidden="1" customWidth="1"/>
    <col min="12801" max="12801" width="8.7265625" style="11" customWidth="1"/>
    <col min="12802" max="12802" width="20" style="11" customWidth="1"/>
    <col min="12803" max="12803" width="17.6328125" style="11" bestFit="1" customWidth="1"/>
    <col min="12804" max="12804" width="15.26953125" style="11" bestFit="1" customWidth="1"/>
    <col min="12805" max="12805" width="15.90625" style="11" customWidth="1"/>
    <col min="12806" max="12806" width="15.6328125" style="11" bestFit="1" customWidth="1"/>
    <col min="12807" max="12807" width="14.7265625" style="11" bestFit="1" customWidth="1"/>
    <col min="12808" max="13017" width="9" style="11"/>
    <col min="13018" max="13018" width="4.26953125" style="11" customWidth="1"/>
    <col min="13019" max="13019" width="4.90625" style="11" customWidth="1"/>
    <col min="13020" max="13020" width="13.7265625" style="11" customWidth="1"/>
    <col min="13021" max="13021" width="8.36328125" style="11" customWidth="1"/>
    <col min="13022" max="13022" width="25.90625" style="11" customWidth="1"/>
    <col min="13023" max="13023" width="8.90625" style="11" customWidth="1"/>
    <col min="13024" max="13024" width="22.26953125" style="11" customWidth="1"/>
    <col min="13025" max="13027" width="8.26953125" style="11" customWidth="1"/>
    <col min="13028" max="13029" width="20" style="11" customWidth="1"/>
    <col min="13030" max="13033" width="7" style="11" customWidth="1"/>
    <col min="13034" max="13034" width="8.7265625" style="11" customWidth="1"/>
    <col min="13035" max="13036" width="13.26953125" style="11" customWidth="1"/>
    <col min="13037" max="13037" width="9" style="11"/>
    <col min="13038" max="13038" width="10.26953125" style="11" customWidth="1"/>
    <col min="13039" max="13039" width="10.6328125" style="11" customWidth="1"/>
    <col min="13040" max="13040" width="9" style="11"/>
    <col min="13041" max="13041" width="14.453125" style="11" bestFit="1" customWidth="1"/>
    <col min="13042" max="13042" width="13.26953125" style="11" bestFit="1" customWidth="1"/>
    <col min="13043" max="13048" width="9" style="11"/>
    <col min="13049" max="13049" width="4.26953125" style="11" customWidth="1"/>
    <col min="13050" max="13050" width="13.7265625" style="11" customWidth="1"/>
    <col min="13051" max="13051" width="25.90625" style="11" customWidth="1"/>
    <col min="13052" max="13054" width="8.26953125" style="11" customWidth="1"/>
    <col min="13055" max="13056" width="0" style="11" hidden="1" customWidth="1"/>
    <col min="13057" max="13057" width="8.7265625" style="11" customWidth="1"/>
    <col min="13058" max="13058" width="20" style="11" customWidth="1"/>
    <col min="13059" max="13059" width="17.6328125" style="11" bestFit="1" customWidth="1"/>
    <col min="13060" max="13060" width="15.26953125" style="11" bestFit="1" customWidth="1"/>
    <col min="13061" max="13061" width="15.90625" style="11" customWidth="1"/>
    <col min="13062" max="13062" width="15.6328125" style="11" bestFit="1" customWidth="1"/>
    <col min="13063" max="13063" width="14.7265625" style="11" bestFit="1" customWidth="1"/>
    <col min="13064" max="13273" width="9" style="11"/>
    <col min="13274" max="13274" width="4.26953125" style="11" customWidth="1"/>
    <col min="13275" max="13275" width="4.90625" style="11" customWidth="1"/>
    <col min="13276" max="13276" width="13.7265625" style="11" customWidth="1"/>
    <col min="13277" max="13277" width="8.36328125" style="11" customWidth="1"/>
    <col min="13278" max="13278" width="25.90625" style="11" customWidth="1"/>
    <col min="13279" max="13279" width="8.90625" style="11" customWidth="1"/>
    <col min="13280" max="13280" width="22.26953125" style="11" customWidth="1"/>
    <col min="13281" max="13283" width="8.26953125" style="11" customWidth="1"/>
    <col min="13284" max="13285" width="20" style="11" customWidth="1"/>
    <col min="13286" max="13289" width="7" style="11" customWidth="1"/>
    <col min="13290" max="13290" width="8.7265625" style="11" customWidth="1"/>
    <col min="13291" max="13292" width="13.26953125" style="11" customWidth="1"/>
    <col min="13293" max="13293" width="9" style="11"/>
    <col min="13294" max="13294" width="10.26953125" style="11" customWidth="1"/>
    <col min="13295" max="13295" width="10.6328125" style="11" customWidth="1"/>
    <col min="13296" max="13296" width="9" style="11"/>
    <col min="13297" max="13297" width="14.453125" style="11" bestFit="1" customWidth="1"/>
    <col min="13298" max="13298" width="13.26953125" style="11" bestFit="1" customWidth="1"/>
    <col min="13299" max="13304" width="9" style="11"/>
    <col min="13305" max="13305" width="4.26953125" style="11" customWidth="1"/>
    <col min="13306" max="13306" width="13.7265625" style="11" customWidth="1"/>
    <col min="13307" max="13307" width="25.90625" style="11" customWidth="1"/>
    <col min="13308" max="13310" width="8.26953125" style="11" customWidth="1"/>
    <col min="13311" max="13312" width="0" style="11" hidden="1" customWidth="1"/>
    <col min="13313" max="13313" width="8.7265625" style="11" customWidth="1"/>
    <col min="13314" max="13314" width="20" style="11" customWidth="1"/>
    <col min="13315" max="13315" width="17.6328125" style="11" bestFit="1" customWidth="1"/>
    <col min="13316" max="13316" width="15.26953125" style="11" bestFit="1" customWidth="1"/>
    <col min="13317" max="13317" width="15.90625" style="11" customWidth="1"/>
    <col min="13318" max="13318" width="15.6328125" style="11" bestFit="1" customWidth="1"/>
    <col min="13319" max="13319" width="14.7265625" style="11" bestFit="1" customWidth="1"/>
    <col min="13320" max="13529" width="9" style="11"/>
    <col min="13530" max="13530" width="4.26953125" style="11" customWidth="1"/>
    <col min="13531" max="13531" width="4.90625" style="11" customWidth="1"/>
    <col min="13532" max="13532" width="13.7265625" style="11" customWidth="1"/>
    <col min="13533" max="13533" width="8.36328125" style="11" customWidth="1"/>
    <col min="13534" max="13534" width="25.90625" style="11" customWidth="1"/>
    <col min="13535" max="13535" width="8.90625" style="11" customWidth="1"/>
    <col min="13536" max="13536" width="22.26953125" style="11" customWidth="1"/>
    <col min="13537" max="13539" width="8.26953125" style="11" customWidth="1"/>
    <col min="13540" max="13541" width="20" style="11" customWidth="1"/>
    <col min="13542" max="13545" width="7" style="11" customWidth="1"/>
    <col min="13546" max="13546" width="8.7265625" style="11" customWidth="1"/>
    <col min="13547" max="13548" width="13.26953125" style="11" customWidth="1"/>
    <col min="13549" max="13549" width="9" style="11"/>
    <col min="13550" max="13550" width="10.26953125" style="11" customWidth="1"/>
    <col min="13551" max="13551" width="10.6328125" style="11" customWidth="1"/>
    <col min="13552" max="13552" width="9" style="11"/>
    <col min="13553" max="13553" width="14.453125" style="11" bestFit="1" customWidth="1"/>
    <col min="13554" max="13554" width="13.26953125" style="11" bestFit="1" customWidth="1"/>
    <col min="13555" max="13560" width="9" style="11"/>
    <col min="13561" max="13561" width="4.26953125" style="11" customWidth="1"/>
    <col min="13562" max="13562" width="13.7265625" style="11" customWidth="1"/>
    <col min="13563" max="13563" width="25.90625" style="11" customWidth="1"/>
    <col min="13564" max="13566" width="8.26953125" style="11" customWidth="1"/>
    <col min="13567" max="13568" width="0" style="11" hidden="1" customWidth="1"/>
    <col min="13569" max="13569" width="8.7265625" style="11" customWidth="1"/>
    <col min="13570" max="13570" width="20" style="11" customWidth="1"/>
    <col min="13571" max="13571" width="17.6328125" style="11" bestFit="1" customWidth="1"/>
    <col min="13572" max="13572" width="15.26953125" style="11" bestFit="1" customWidth="1"/>
    <col min="13573" max="13573" width="15.90625" style="11" customWidth="1"/>
    <col min="13574" max="13574" width="15.6328125" style="11" bestFit="1" customWidth="1"/>
    <col min="13575" max="13575" width="14.7265625" style="11" bestFit="1" customWidth="1"/>
    <col min="13576" max="13785" width="9" style="11"/>
    <col min="13786" max="13786" width="4.26953125" style="11" customWidth="1"/>
    <col min="13787" max="13787" width="4.90625" style="11" customWidth="1"/>
    <col min="13788" max="13788" width="13.7265625" style="11" customWidth="1"/>
    <col min="13789" max="13789" width="8.36328125" style="11" customWidth="1"/>
    <col min="13790" max="13790" width="25.90625" style="11" customWidth="1"/>
    <col min="13791" max="13791" width="8.90625" style="11" customWidth="1"/>
    <col min="13792" max="13792" width="22.26953125" style="11" customWidth="1"/>
    <col min="13793" max="13795" width="8.26953125" style="11" customWidth="1"/>
    <col min="13796" max="13797" width="20" style="11" customWidth="1"/>
    <col min="13798" max="13801" width="7" style="11" customWidth="1"/>
    <col min="13802" max="13802" width="8.7265625" style="11" customWidth="1"/>
    <col min="13803" max="13804" width="13.26953125" style="11" customWidth="1"/>
    <col min="13805" max="13805" width="9" style="11"/>
    <col min="13806" max="13806" width="10.26953125" style="11" customWidth="1"/>
    <col min="13807" max="13807" width="10.6328125" style="11" customWidth="1"/>
    <col min="13808" max="13808" width="9" style="11"/>
    <col min="13809" max="13809" width="14.453125" style="11" bestFit="1" customWidth="1"/>
    <col min="13810" max="13810" width="13.26953125" style="11" bestFit="1" customWidth="1"/>
    <col min="13811" max="13816" width="9" style="11"/>
    <col min="13817" max="13817" width="4.26953125" style="11" customWidth="1"/>
    <col min="13818" max="13818" width="13.7265625" style="11" customWidth="1"/>
    <col min="13819" max="13819" width="25.90625" style="11" customWidth="1"/>
    <col min="13820" max="13822" width="8.26953125" style="11" customWidth="1"/>
    <col min="13823" max="13824" width="0" style="11" hidden="1" customWidth="1"/>
    <col min="13825" max="13825" width="8.7265625" style="11" customWidth="1"/>
    <col min="13826" max="13826" width="20" style="11" customWidth="1"/>
    <col min="13827" max="13827" width="17.6328125" style="11" bestFit="1" customWidth="1"/>
    <col min="13828" max="13828" width="15.26953125" style="11" bestFit="1" customWidth="1"/>
    <col min="13829" max="13829" width="15.90625" style="11" customWidth="1"/>
    <col min="13830" max="13830" width="15.6328125" style="11" bestFit="1" customWidth="1"/>
    <col min="13831" max="13831" width="14.7265625" style="11" bestFit="1" customWidth="1"/>
    <col min="13832" max="14041" width="9" style="11"/>
    <col min="14042" max="14042" width="4.26953125" style="11" customWidth="1"/>
    <col min="14043" max="14043" width="4.90625" style="11" customWidth="1"/>
    <col min="14044" max="14044" width="13.7265625" style="11" customWidth="1"/>
    <col min="14045" max="14045" width="8.36328125" style="11" customWidth="1"/>
    <col min="14046" max="14046" width="25.90625" style="11" customWidth="1"/>
    <col min="14047" max="14047" width="8.90625" style="11" customWidth="1"/>
    <col min="14048" max="14048" width="22.26953125" style="11" customWidth="1"/>
    <col min="14049" max="14051" width="8.26953125" style="11" customWidth="1"/>
    <col min="14052" max="14053" width="20" style="11" customWidth="1"/>
    <col min="14054" max="14057" width="7" style="11" customWidth="1"/>
    <col min="14058" max="14058" width="8.7265625" style="11" customWidth="1"/>
    <col min="14059" max="14060" width="13.26953125" style="11" customWidth="1"/>
    <col min="14061" max="14061" width="9" style="11"/>
    <col min="14062" max="14062" width="10.26953125" style="11" customWidth="1"/>
    <col min="14063" max="14063" width="10.6328125" style="11" customWidth="1"/>
    <col min="14064" max="14064" width="9" style="11"/>
    <col min="14065" max="14065" width="14.453125" style="11" bestFit="1" customWidth="1"/>
    <col min="14066" max="14066" width="13.26953125" style="11" bestFit="1" customWidth="1"/>
    <col min="14067" max="14072" width="9" style="11"/>
    <col min="14073" max="14073" width="4.26953125" style="11" customWidth="1"/>
    <col min="14074" max="14074" width="13.7265625" style="11" customWidth="1"/>
    <col min="14075" max="14075" width="25.90625" style="11" customWidth="1"/>
    <col min="14076" max="14078" width="8.26953125" style="11" customWidth="1"/>
    <col min="14079" max="14080" width="0" style="11" hidden="1" customWidth="1"/>
    <col min="14081" max="14081" width="8.7265625" style="11" customWidth="1"/>
    <col min="14082" max="14082" width="20" style="11" customWidth="1"/>
    <col min="14083" max="14083" width="17.6328125" style="11" bestFit="1" customWidth="1"/>
    <col min="14084" max="14084" width="15.26953125" style="11" bestFit="1" customWidth="1"/>
    <col min="14085" max="14085" width="15.90625" style="11" customWidth="1"/>
    <col min="14086" max="14086" width="15.6328125" style="11" bestFit="1" customWidth="1"/>
    <col min="14087" max="14087" width="14.7265625" style="11" bestFit="1" customWidth="1"/>
    <col min="14088" max="14297" width="9" style="11"/>
    <col min="14298" max="14298" width="4.26953125" style="11" customWidth="1"/>
    <col min="14299" max="14299" width="4.90625" style="11" customWidth="1"/>
    <col min="14300" max="14300" width="13.7265625" style="11" customWidth="1"/>
    <col min="14301" max="14301" width="8.36328125" style="11" customWidth="1"/>
    <col min="14302" max="14302" width="25.90625" style="11" customWidth="1"/>
    <col min="14303" max="14303" width="8.90625" style="11" customWidth="1"/>
    <col min="14304" max="14304" width="22.26953125" style="11" customWidth="1"/>
    <col min="14305" max="14307" width="8.26953125" style="11" customWidth="1"/>
    <col min="14308" max="14309" width="20" style="11" customWidth="1"/>
    <col min="14310" max="14313" width="7" style="11" customWidth="1"/>
    <col min="14314" max="14314" width="8.7265625" style="11" customWidth="1"/>
    <col min="14315" max="14316" width="13.26953125" style="11" customWidth="1"/>
    <col min="14317" max="14317" width="9" style="11"/>
    <col min="14318" max="14318" width="10.26953125" style="11" customWidth="1"/>
    <col min="14319" max="14319" width="10.6328125" style="11" customWidth="1"/>
    <col min="14320" max="14320" width="9" style="11"/>
    <col min="14321" max="14321" width="14.453125" style="11" bestFit="1" customWidth="1"/>
    <col min="14322" max="14322" width="13.26953125" style="11" bestFit="1" customWidth="1"/>
    <col min="14323" max="14328" width="9" style="11"/>
    <col min="14329" max="14329" width="4.26953125" style="11" customWidth="1"/>
    <col min="14330" max="14330" width="13.7265625" style="11" customWidth="1"/>
    <col min="14331" max="14331" width="25.90625" style="11" customWidth="1"/>
    <col min="14332" max="14334" width="8.26953125" style="11" customWidth="1"/>
    <col min="14335" max="14336" width="0" style="11" hidden="1" customWidth="1"/>
    <col min="14337" max="14337" width="8.7265625" style="11" customWidth="1"/>
    <col min="14338" max="14338" width="20" style="11" customWidth="1"/>
    <col min="14339" max="14339" width="17.6328125" style="11" bestFit="1" customWidth="1"/>
    <col min="14340" max="14340" width="15.26953125" style="11" bestFit="1" customWidth="1"/>
    <col min="14341" max="14341" width="15.90625" style="11" customWidth="1"/>
    <col min="14342" max="14342" width="15.6328125" style="11" bestFit="1" customWidth="1"/>
    <col min="14343" max="14343" width="14.7265625" style="11" bestFit="1" customWidth="1"/>
    <col min="14344" max="14553" width="9" style="11"/>
    <col min="14554" max="14554" width="4.26953125" style="11" customWidth="1"/>
    <col min="14555" max="14555" width="4.90625" style="11" customWidth="1"/>
    <col min="14556" max="14556" width="13.7265625" style="11" customWidth="1"/>
    <col min="14557" max="14557" width="8.36328125" style="11" customWidth="1"/>
    <col min="14558" max="14558" width="25.90625" style="11" customWidth="1"/>
    <col min="14559" max="14559" width="8.90625" style="11" customWidth="1"/>
    <col min="14560" max="14560" width="22.26953125" style="11" customWidth="1"/>
    <col min="14561" max="14563" width="8.26953125" style="11" customWidth="1"/>
    <col min="14564" max="14565" width="20" style="11" customWidth="1"/>
    <col min="14566" max="14569" width="7" style="11" customWidth="1"/>
    <col min="14570" max="14570" width="8.7265625" style="11" customWidth="1"/>
    <col min="14571" max="14572" width="13.26953125" style="11" customWidth="1"/>
    <col min="14573" max="14573" width="9" style="11"/>
    <col min="14574" max="14574" width="10.26953125" style="11" customWidth="1"/>
    <col min="14575" max="14575" width="10.6328125" style="11" customWidth="1"/>
    <col min="14576" max="14576" width="9" style="11"/>
    <col min="14577" max="14577" width="14.453125" style="11" bestFit="1" customWidth="1"/>
    <col min="14578" max="14578" width="13.26953125" style="11" bestFit="1" customWidth="1"/>
    <col min="14579" max="14584" width="9" style="11"/>
    <col min="14585" max="14585" width="4.26953125" style="11" customWidth="1"/>
    <col min="14586" max="14586" width="13.7265625" style="11" customWidth="1"/>
    <col min="14587" max="14587" width="25.90625" style="11" customWidth="1"/>
    <col min="14588" max="14590" width="8.26953125" style="11" customWidth="1"/>
    <col min="14591" max="14592" width="0" style="11" hidden="1" customWidth="1"/>
    <col min="14593" max="14593" width="8.7265625" style="11" customWidth="1"/>
    <col min="14594" max="14594" width="20" style="11" customWidth="1"/>
    <col min="14595" max="14595" width="17.6328125" style="11" bestFit="1" customWidth="1"/>
    <col min="14596" max="14596" width="15.26953125" style="11" bestFit="1" customWidth="1"/>
    <col min="14597" max="14597" width="15.90625" style="11" customWidth="1"/>
    <col min="14598" max="14598" width="15.6328125" style="11" bestFit="1" customWidth="1"/>
    <col min="14599" max="14599" width="14.7265625" style="11" bestFit="1" customWidth="1"/>
    <col min="14600" max="14809" width="9" style="11"/>
    <col min="14810" max="14810" width="4.26953125" style="11" customWidth="1"/>
    <col min="14811" max="14811" width="4.90625" style="11" customWidth="1"/>
    <col min="14812" max="14812" width="13.7265625" style="11" customWidth="1"/>
    <col min="14813" max="14813" width="8.36328125" style="11" customWidth="1"/>
    <col min="14814" max="14814" width="25.90625" style="11" customWidth="1"/>
    <col min="14815" max="14815" width="8.90625" style="11" customWidth="1"/>
    <col min="14816" max="14816" width="22.26953125" style="11" customWidth="1"/>
    <col min="14817" max="14819" width="8.26953125" style="11" customWidth="1"/>
    <col min="14820" max="14821" width="20" style="11" customWidth="1"/>
    <col min="14822" max="14825" width="7" style="11" customWidth="1"/>
    <col min="14826" max="14826" width="8.7265625" style="11" customWidth="1"/>
    <col min="14827" max="14828" width="13.26953125" style="11" customWidth="1"/>
    <col min="14829" max="14829" width="9" style="11"/>
    <col min="14830" max="14830" width="10.26953125" style="11" customWidth="1"/>
    <col min="14831" max="14831" width="10.6328125" style="11" customWidth="1"/>
    <col min="14832" max="14832" width="9" style="11"/>
    <col min="14833" max="14833" width="14.453125" style="11" bestFit="1" customWidth="1"/>
    <col min="14834" max="14834" width="13.26953125" style="11" bestFit="1" customWidth="1"/>
    <col min="14835" max="14840" width="9" style="11"/>
    <col min="14841" max="14841" width="4.26953125" style="11" customWidth="1"/>
    <col min="14842" max="14842" width="13.7265625" style="11" customWidth="1"/>
    <col min="14843" max="14843" width="25.90625" style="11" customWidth="1"/>
    <col min="14844" max="14846" width="8.26953125" style="11" customWidth="1"/>
    <col min="14847" max="14848" width="0" style="11" hidden="1" customWidth="1"/>
    <col min="14849" max="14849" width="8.7265625" style="11" customWidth="1"/>
    <col min="14850" max="14850" width="20" style="11" customWidth="1"/>
    <col min="14851" max="14851" width="17.6328125" style="11" bestFit="1" customWidth="1"/>
    <col min="14852" max="14852" width="15.26953125" style="11" bestFit="1" customWidth="1"/>
    <col min="14853" max="14853" width="15.90625" style="11" customWidth="1"/>
    <col min="14854" max="14854" width="15.6328125" style="11" bestFit="1" customWidth="1"/>
    <col min="14855" max="14855" width="14.7265625" style="11" bestFit="1" customWidth="1"/>
    <col min="14856" max="15065" width="9" style="11"/>
    <col min="15066" max="15066" width="4.26953125" style="11" customWidth="1"/>
    <col min="15067" max="15067" width="4.90625" style="11" customWidth="1"/>
    <col min="15068" max="15068" width="13.7265625" style="11" customWidth="1"/>
    <col min="15069" max="15069" width="8.36328125" style="11" customWidth="1"/>
    <col min="15070" max="15070" width="25.90625" style="11" customWidth="1"/>
    <col min="15071" max="15071" width="8.90625" style="11" customWidth="1"/>
    <col min="15072" max="15072" width="22.26953125" style="11" customWidth="1"/>
    <col min="15073" max="15075" width="8.26953125" style="11" customWidth="1"/>
    <col min="15076" max="15077" width="20" style="11" customWidth="1"/>
    <col min="15078" max="15081" width="7" style="11" customWidth="1"/>
    <col min="15082" max="15082" width="8.7265625" style="11" customWidth="1"/>
    <col min="15083" max="15084" width="13.26953125" style="11" customWidth="1"/>
    <col min="15085" max="15085" width="9" style="11"/>
    <col min="15086" max="15086" width="10.26953125" style="11" customWidth="1"/>
    <col min="15087" max="15087" width="10.6328125" style="11" customWidth="1"/>
    <col min="15088" max="15088" width="9" style="11"/>
    <col min="15089" max="15089" width="14.453125" style="11" bestFit="1" customWidth="1"/>
    <col min="15090" max="15090" width="13.26953125" style="11" bestFit="1" customWidth="1"/>
    <col min="15091" max="15096" width="9" style="11"/>
    <col min="15097" max="15097" width="4.26953125" style="11" customWidth="1"/>
    <col min="15098" max="15098" width="13.7265625" style="11" customWidth="1"/>
    <col min="15099" max="15099" width="25.90625" style="11" customWidth="1"/>
    <col min="15100" max="15102" width="8.26953125" style="11" customWidth="1"/>
    <col min="15103" max="15104" width="0" style="11" hidden="1" customWidth="1"/>
    <col min="15105" max="15105" width="8.7265625" style="11" customWidth="1"/>
    <col min="15106" max="15106" width="20" style="11" customWidth="1"/>
    <col min="15107" max="15107" width="17.6328125" style="11" bestFit="1" customWidth="1"/>
    <col min="15108" max="15108" width="15.26953125" style="11" bestFit="1" customWidth="1"/>
    <col min="15109" max="15109" width="15.90625" style="11" customWidth="1"/>
    <col min="15110" max="15110" width="15.6328125" style="11" bestFit="1" customWidth="1"/>
    <col min="15111" max="15111" width="14.7265625" style="11" bestFit="1" customWidth="1"/>
    <col min="15112" max="15321" width="9" style="11"/>
    <col min="15322" max="15322" width="4.26953125" style="11" customWidth="1"/>
    <col min="15323" max="15323" width="4.90625" style="11" customWidth="1"/>
    <col min="15324" max="15324" width="13.7265625" style="11" customWidth="1"/>
    <col min="15325" max="15325" width="8.36328125" style="11" customWidth="1"/>
    <col min="15326" max="15326" width="25.90625" style="11" customWidth="1"/>
    <col min="15327" max="15327" width="8.90625" style="11" customWidth="1"/>
    <col min="15328" max="15328" width="22.26953125" style="11" customWidth="1"/>
    <col min="15329" max="15331" width="8.26953125" style="11" customWidth="1"/>
    <col min="15332" max="15333" width="20" style="11" customWidth="1"/>
    <col min="15334" max="15337" width="7" style="11" customWidth="1"/>
    <col min="15338" max="15338" width="8.7265625" style="11" customWidth="1"/>
    <col min="15339" max="15340" width="13.26953125" style="11" customWidth="1"/>
    <col min="15341" max="15341" width="9" style="11"/>
    <col min="15342" max="15342" width="10.26953125" style="11" customWidth="1"/>
    <col min="15343" max="15343" width="10.6328125" style="11" customWidth="1"/>
    <col min="15344" max="15344" width="9" style="11"/>
    <col min="15345" max="15345" width="14.453125" style="11" bestFit="1" customWidth="1"/>
    <col min="15346" max="15346" width="13.26953125" style="11" bestFit="1" customWidth="1"/>
    <col min="15347" max="15352" width="9" style="11"/>
    <col min="15353" max="15353" width="4.26953125" style="11" customWidth="1"/>
    <col min="15354" max="15354" width="13.7265625" style="11" customWidth="1"/>
    <col min="15355" max="15355" width="25.90625" style="11" customWidth="1"/>
    <col min="15356" max="15358" width="8.26953125" style="11" customWidth="1"/>
    <col min="15359" max="15360" width="0" style="11" hidden="1" customWidth="1"/>
    <col min="15361" max="15361" width="8.7265625" style="11" customWidth="1"/>
    <col min="15362" max="15362" width="20" style="11" customWidth="1"/>
    <col min="15363" max="15363" width="17.6328125" style="11" bestFit="1" customWidth="1"/>
    <col min="15364" max="15364" width="15.26953125" style="11" bestFit="1" customWidth="1"/>
    <col min="15365" max="15365" width="15.90625" style="11" customWidth="1"/>
    <col min="15366" max="15366" width="15.6328125" style="11" bestFit="1" customWidth="1"/>
    <col min="15367" max="15367" width="14.7265625" style="11" bestFit="1" customWidth="1"/>
    <col min="15368" max="15577" width="9" style="11"/>
    <col min="15578" max="15578" width="4.26953125" style="11" customWidth="1"/>
    <col min="15579" max="15579" width="4.90625" style="11" customWidth="1"/>
    <col min="15580" max="15580" width="13.7265625" style="11" customWidth="1"/>
    <col min="15581" max="15581" width="8.36328125" style="11" customWidth="1"/>
    <col min="15582" max="15582" width="25.90625" style="11" customWidth="1"/>
    <col min="15583" max="15583" width="8.90625" style="11" customWidth="1"/>
    <col min="15584" max="15584" width="22.26953125" style="11" customWidth="1"/>
    <col min="15585" max="15587" width="8.26953125" style="11" customWidth="1"/>
    <col min="15588" max="15589" width="20" style="11" customWidth="1"/>
    <col min="15590" max="15593" width="7" style="11" customWidth="1"/>
    <col min="15594" max="15594" width="8.7265625" style="11" customWidth="1"/>
    <col min="15595" max="15596" width="13.26953125" style="11" customWidth="1"/>
    <col min="15597" max="15597" width="9" style="11"/>
    <col min="15598" max="15598" width="10.26953125" style="11" customWidth="1"/>
    <col min="15599" max="15599" width="10.6328125" style="11" customWidth="1"/>
    <col min="15600" max="15600" width="9" style="11"/>
    <col min="15601" max="15601" width="14.453125" style="11" bestFit="1" customWidth="1"/>
    <col min="15602" max="15602" width="13.26953125" style="11" bestFit="1" customWidth="1"/>
    <col min="15603" max="15608" width="9" style="11"/>
    <col min="15609" max="15609" width="4.26953125" style="11" customWidth="1"/>
    <col min="15610" max="15610" width="13.7265625" style="11" customWidth="1"/>
    <col min="15611" max="15611" width="25.90625" style="11" customWidth="1"/>
    <col min="15612" max="15614" width="8.26953125" style="11" customWidth="1"/>
    <col min="15615" max="15616" width="0" style="11" hidden="1" customWidth="1"/>
    <col min="15617" max="15617" width="8.7265625" style="11" customWidth="1"/>
    <col min="15618" max="15618" width="20" style="11" customWidth="1"/>
    <col min="15619" max="15619" width="17.6328125" style="11" bestFit="1" customWidth="1"/>
    <col min="15620" max="15620" width="15.26953125" style="11" bestFit="1" customWidth="1"/>
    <col min="15621" max="15621" width="15.90625" style="11" customWidth="1"/>
    <col min="15622" max="15622" width="15.6328125" style="11" bestFit="1" customWidth="1"/>
    <col min="15623" max="15623" width="14.7265625" style="11" bestFit="1" customWidth="1"/>
    <col min="15624" max="15833" width="9" style="11"/>
    <col min="15834" max="15834" width="4.26953125" style="11" customWidth="1"/>
    <col min="15835" max="15835" width="4.90625" style="11" customWidth="1"/>
    <col min="15836" max="15836" width="13.7265625" style="11" customWidth="1"/>
    <col min="15837" max="15837" width="8.36328125" style="11" customWidth="1"/>
    <col min="15838" max="15838" width="25.90625" style="11" customWidth="1"/>
    <col min="15839" max="15839" width="8.90625" style="11" customWidth="1"/>
    <col min="15840" max="15840" width="22.26953125" style="11" customWidth="1"/>
    <col min="15841" max="15843" width="8.26953125" style="11" customWidth="1"/>
    <col min="15844" max="15845" width="20" style="11" customWidth="1"/>
    <col min="15846" max="15849" width="7" style="11" customWidth="1"/>
    <col min="15850" max="15850" width="8.7265625" style="11" customWidth="1"/>
    <col min="15851" max="15852" width="13.26953125" style="11" customWidth="1"/>
    <col min="15853" max="15853" width="9" style="11"/>
    <col min="15854" max="15854" width="10.26953125" style="11" customWidth="1"/>
    <col min="15855" max="15855" width="10.6328125" style="11" customWidth="1"/>
    <col min="15856" max="15856" width="9" style="11"/>
    <col min="15857" max="15857" width="14.453125" style="11" bestFit="1" customWidth="1"/>
    <col min="15858" max="15858" width="13.26953125" style="11" bestFit="1" customWidth="1"/>
    <col min="15859" max="15864" width="9" style="11"/>
    <col min="15865" max="15865" width="4.26953125" style="11" customWidth="1"/>
    <col min="15866" max="15866" width="13.7265625" style="11" customWidth="1"/>
    <col min="15867" max="15867" width="25.90625" style="11" customWidth="1"/>
    <col min="15868" max="15870" width="8.26953125" style="11" customWidth="1"/>
    <col min="15871" max="15872" width="0" style="11" hidden="1" customWidth="1"/>
    <col min="15873" max="15873" width="8.7265625" style="11" customWidth="1"/>
    <col min="15874" max="15874" width="20" style="11" customWidth="1"/>
    <col min="15875" max="15875" width="17.6328125" style="11" bestFit="1" customWidth="1"/>
    <col min="15876" max="15876" width="15.26953125" style="11" bestFit="1" customWidth="1"/>
    <col min="15877" max="15877" width="15.90625" style="11" customWidth="1"/>
    <col min="15878" max="15878" width="15.6328125" style="11" bestFit="1" customWidth="1"/>
    <col min="15879" max="15879" width="14.7265625" style="11" bestFit="1" customWidth="1"/>
    <col min="15880" max="16089" width="9" style="11"/>
    <col min="16090" max="16090" width="4.26953125" style="11" customWidth="1"/>
    <col min="16091" max="16091" width="4.90625" style="11" customWidth="1"/>
    <col min="16092" max="16092" width="13.7265625" style="11" customWidth="1"/>
    <col min="16093" max="16093" width="8.36328125" style="11" customWidth="1"/>
    <col min="16094" max="16094" width="25.90625" style="11" customWidth="1"/>
    <col min="16095" max="16095" width="8.90625" style="11" customWidth="1"/>
    <col min="16096" max="16096" width="22.26953125" style="11" customWidth="1"/>
    <col min="16097" max="16099" width="8.26953125" style="11" customWidth="1"/>
    <col min="16100" max="16101" width="20" style="11" customWidth="1"/>
    <col min="16102" max="16105" width="7" style="11" customWidth="1"/>
    <col min="16106" max="16106" width="8.7265625" style="11" customWidth="1"/>
    <col min="16107" max="16108" width="13.26953125" style="11" customWidth="1"/>
    <col min="16109" max="16109" width="9" style="11"/>
    <col min="16110" max="16110" width="10.26953125" style="11" customWidth="1"/>
    <col min="16111" max="16111" width="10.6328125" style="11" customWidth="1"/>
    <col min="16112" max="16112" width="9" style="11"/>
    <col min="16113" max="16113" width="14.453125" style="11" bestFit="1" customWidth="1"/>
    <col min="16114" max="16114" width="13.26953125" style="11" bestFit="1" customWidth="1"/>
    <col min="16115" max="16120" width="9" style="11"/>
    <col min="16121" max="16121" width="4.26953125" style="11" customWidth="1"/>
    <col min="16122" max="16122" width="13.7265625" style="11" customWidth="1"/>
    <col min="16123" max="16123" width="25.90625" style="11" customWidth="1"/>
    <col min="16124" max="16126" width="8.26953125" style="11" customWidth="1"/>
    <col min="16127" max="16128" width="0" style="11" hidden="1" customWidth="1"/>
    <col min="16129" max="16129" width="8.7265625" style="11" customWidth="1"/>
    <col min="16130" max="16130" width="20" style="11" customWidth="1"/>
    <col min="16131" max="16131" width="17.6328125" style="11" bestFit="1" customWidth="1"/>
    <col min="16132" max="16132" width="15.26953125" style="11" bestFit="1" customWidth="1"/>
    <col min="16133" max="16133" width="15.90625" style="11" customWidth="1"/>
    <col min="16134" max="16134" width="15.6328125" style="11" bestFit="1" customWidth="1"/>
    <col min="16135" max="16135" width="14.7265625" style="11" bestFit="1" customWidth="1"/>
    <col min="16136" max="16345" width="9" style="11"/>
    <col min="16346" max="16346" width="4.26953125" style="11" customWidth="1"/>
    <col min="16347" max="16347" width="4.90625" style="11" customWidth="1"/>
    <col min="16348" max="16348" width="13.7265625" style="11" customWidth="1"/>
    <col min="16349" max="16349" width="8.36328125" style="11" customWidth="1"/>
    <col min="16350" max="16350" width="25.90625" style="11" customWidth="1"/>
    <col min="16351" max="16351" width="8.90625" style="11" customWidth="1"/>
    <col min="16352" max="16352" width="22.26953125" style="11" customWidth="1"/>
    <col min="16353" max="16355" width="8.26953125" style="11" customWidth="1"/>
    <col min="16356" max="16357" width="20" style="11" customWidth="1"/>
    <col min="16358" max="16361" width="7" style="11" customWidth="1"/>
    <col min="16362" max="16362" width="8.7265625" style="11" customWidth="1"/>
    <col min="16363" max="16364" width="13.26953125" style="11" customWidth="1"/>
    <col min="16365" max="16365" width="9" style="11"/>
    <col min="16366" max="16366" width="10.26953125" style="11" customWidth="1"/>
    <col min="16367" max="16367" width="10.6328125" style="11" customWidth="1"/>
    <col min="16368" max="16368" width="9" style="11"/>
    <col min="16369" max="16369" width="14.453125" style="11" bestFit="1" customWidth="1"/>
    <col min="16370" max="16370" width="13.26953125" style="11" bestFit="1" customWidth="1"/>
    <col min="16371" max="16384" width="9" style="11"/>
  </cols>
  <sheetData>
    <row r="1" spans="1:14">
      <c r="I1" s="12"/>
    </row>
    <row r="2" spans="1:14" ht="39.75" customHeight="1">
      <c r="B2" s="66" t="s">
        <v>141</v>
      </c>
    </row>
    <row r="3" spans="1:14" ht="22.5" customHeight="1">
      <c r="B3" s="67" t="s">
        <v>319</v>
      </c>
      <c r="J3" s="15"/>
      <c r="K3" s="286" t="s">
        <v>12</v>
      </c>
      <c r="L3" s="287"/>
      <c r="M3" s="288"/>
    </row>
    <row r="4" spans="1:14" s="21" customFormat="1" ht="85.5" customHeight="1">
      <c r="A4" s="16" t="s">
        <v>13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7" t="s">
        <v>122</v>
      </c>
      <c r="I4" s="18" t="s">
        <v>20</v>
      </c>
      <c r="J4" s="19" t="s">
        <v>19</v>
      </c>
      <c r="K4" s="42" t="s">
        <v>122</v>
      </c>
      <c r="L4" s="136" t="s">
        <v>132</v>
      </c>
      <c r="M4" s="20" t="s">
        <v>21</v>
      </c>
      <c r="N4" s="55"/>
    </row>
    <row r="5" spans="1:14">
      <c r="A5" s="22">
        <v>1</v>
      </c>
      <c r="B5" s="8" t="s">
        <v>4</v>
      </c>
      <c r="C5" s="8" t="s">
        <v>22</v>
      </c>
      <c r="D5" s="139">
        <v>2.5499999999999998</v>
      </c>
      <c r="E5" s="139">
        <v>2.38</v>
      </c>
      <c r="F5" s="139">
        <v>0.85</v>
      </c>
      <c r="G5" s="138">
        <v>269122384.75</v>
      </c>
      <c r="H5" s="138">
        <v>70250785.489999995</v>
      </c>
      <c r="I5" s="141">
        <v>0</v>
      </c>
      <c r="J5" s="25">
        <f>G5</f>
        <v>269122384.75</v>
      </c>
      <c r="K5" s="26">
        <f>H5</f>
        <v>70250785.489999995</v>
      </c>
      <c r="L5" s="44">
        <v>786513053.92999971</v>
      </c>
      <c r="M5" s="27">
        <f>K5/L5</f>
        <v>8.9319287377336229E-2</v>
      </c>
    </row>
    <row r="6" spans="1:14">
      <c r="A6" s="22">
        <v>2</v>
      </c>
      <c r="B6" s="8" t="s">
        <v>4</v>
      </c>
      <c r="C6" s="8" t="s">
        <v>23</v>
      </c>
      <c r="D6" s="139">
        <v>7.47</v>
      </c>
      <c r="E6" s="139">
        <v>6.97</v>
      </c>
      <c r="F6" s="139">
        <v>2.58</v>
      </c>
      <c r="G6" s="138">
        <v>70210848.349999994</v>
      </c>
      <c r="H6" s="138">
        <v>35820245.189999998</v>
      </c>
      <c r="I6" s="141">
        <v>0</v>
      </c>
      <c r="J6" s="25">
        <f t="shared" ref="J6:J71" si="0">G6</f>
        <v>70210848.349999994</v>
      </c>
      <c r="K6" s="26">
        <f t="shared" ref="K6:K71" si="1">H6</f>
        <v>35820245.189999998</v>
      </c>
      <c r="L6" s="44">
        <v>94689428.019999966</v>
      </c>
      <c r="M6" s="27">
        <f t="shared" ref="M6:M16" si="2">K6/L6</f>
        <v>0.37829191641578164</v>
      </c>
    </row>
    <row r="7" spans="1:14">
      <c r="A7" s="22">
        <v>3</v>
      </c>
      <c r="B7" s="8" t="s">
        <v>4</v>
      </c>
      <c r="C7" s="8" t="s">
        <v>24</v>
      </c>
      <c r="D7" s="139">
        <v>3.62</v>
      </c>
      <c r="E7" s="139">
        <v>3.37</v>
      </c>
      <c r="F7" s="139">
        <v>1.58</v>
      </c>
      <c r="G7" s="138">
        <v>38439419.93</v>
      </c>
      <c r="H7" s="138">
        <v>19974372.460000001</v>
      </c>
      <c r="I7" s="141">
        <v>0</v>
      </c>
      <c r="J7" s="25">
        <f t="shared" si="0"/>
        <v>38439419.93</v>
      </c>
      <c r="K7" s="26">
        <f t="shared" si="1"/>
        <v>19974372.460000001</v>
      </c>
      <c r="L7" s="44">
        <v>98624602.800000027</v>
      </c>
      <c r="M7" s="27">
        <f t="shared" si="2"/>
        <v>0.20252930701790361</v>
      </c>
    </row>
    <row r="8" spans="1:14">
      <c r="A8" s="22">
        <v>4</v>
      </c>
      <c r="B8" s="8" t="s">
        <v>4</v>
      </c>
      <c r="C8" s="8" t="s">
        <v>25</v>
      </c>
      <c r="D8" s="139">
        <v>2.41</v>
      </c>
      <c r="E8" s="139">
        <v>2.2200000000000002</v>
      </c>
      <c r="F8" s="139">
        <v>1.45</v>
      </c>
      <c r="G8" s="138">
        <v>27247599.510000002</v>
      </c>
      <c r="H8" s="138">
        <v>9370441.0299999993</v>
      </c>
      <c r="I8" s="141">
        <v>0</v>
      </c>
      <c r="J8" s="25">
        <f t="shared" si="0"/>
        <v>27247599.510000002</v>
      </c>
      <c r="K8" s="26">
        <f t="shared" si="1"/>
        <v>9370441.0299999993</v>
      </c>
      <c r="L8" s="44">
        <v>89883229.469999969</v>
      </c>
      <c r="M8" s="27">
        <f t="shared" si="2"/>
        <v>0.10425127229243071</v>
      </c>
    </row>
    <row r="9" spans="1:14">
      <c r="A9" s="22">
        <v>5</v>
      </c>
      <c r="B9" s="8" t="s">
        <v>4</v>
      </c>
      <c r="C9" s="8" t="s">
        <v>26</v>
      </c>
      <c r="D9" s="139">
        <v>3.34</v>
      </c>
      <c r="E9" s="139">
        <v>3.09</v>
      </c>
      <c r="F9" s="139">
        <v>1.89</v>
      </c>
      <c r="G9" s="138">
        <v>23520771.079999998</v>
      </c>
      <c r="H9" s="138">
        <v>19646280.109999999</v>
      </c>
      <c r="I9" s="141">
        <v>0</v>
      </c>
      <c r="J9" s="25">
        <f t="shared" si="0"/>
        <v>23520771.079999998</v>
      </c>
      <c r="K9" s="26">
        <f t="shared" si="1"/>
        <v>19646280.109999999</v>
      </c>
      <c r="L9" s="44">
        <v>60135123.770000011</v>
      </c>
      <c r="M9" s="27">
        <f t="shared" si="2"/>
        <v>0.32670224784339869</v>
      </c>
    </row>
    <row r="10" spans="1:14">
      <c r="A10" s="22">
        <v>6</v>
      </c>
      <c r="B10" s="8" t="s">
        <v>4</v>
      </c>
      <c r="C10" s="8" t="s">
        <v>27</v>
      </c>
      <c r="D10" s="139">
        <v>2.11</v>
      </c>
      <c r="E10" s="139">
        <v>1.89</v>
      </c>
      <c r="F10" s="139">
        <v>0.99</v>
      </c>
      <c r="G10" s="138">
        <v>23711780.920000002</v>
      </c>
      <c r="H10" s="138">
        <v>11814261.050000001</v>
      </c>
      <c r="I10" s="141">
        <v>0</v>
      </c>
      <c r="J10" s="25">
        <f t="shared" si="0"/>
        <v>23711780.920000002</v>
      </c>
      <c r="K10" s="26">
        <f t="shared" si="1"/>
        <v>11814261.050000001</v>
      </c>
      <c r="L10" s="44">
        <v>111746677.58</v>
      </c>
      <c r="M10" s="27">
        <f t="shared" si="2"/>
        <v>0.10572360007340811</v>
      </c>
    </row>
    <row r="11" spans="1:14">
      <c r="A11" s="22">
        <v>7</v>
      </c>
      <c r="B11" s="8" t="s">
        <v>4</v>
      </c>
      <c r="C11" s="8" t="s">
        <v>28</v>
      </c>
      <c r="D11" s="139">
        <v>2.56</v>
      </c>
      <c r="E11" s="139">
        <v>2.27</v>
      </c>
      <c r="F11" s="139">
        <v>1.38</v>
      </c>
      <c r="G11" s="138">
        <v>34005699.890000001</v>
      </c>
      <c r="H11" s="138">
        <v>9917256.9100000001</v>
      </c>
      <c r="I11" s="141">
        <v>0</v>
      </c>
      <c r="J11" s="25">
        <f t="shared" si="0"/>
        <v>34005699.890000001</v>
      </c>
      <c r="K11" s="26">
        <f t="shared" si="1"/>
        <v>9917256.9100000001</v>
      </c>
      <c r="L11" s="44">
        <v>131787284.28999993</v>
      </c>
      <c r="M11" s="27">
        <f t="shared" si="2"/>
        <v>7.5252001461513729E-2</v>
      </c>
    </row>
    <row r="12" spans="1:14">
      <c r="A12" s="22">
        <v>8</v>
      </c>
      <c r="B12" s="8" t="s">
        <v>4</v>
      </c>
      <c r="C12" s="8" t="s">
        <v>29</v>
      </c>
      <c r="D12" s="139">
        <v>4.32</v>
      </c>
      <c r="E12" s="139">
        <v>3.96</v>
      </c>
      <c r="F12" s="139">
        <v>1.57</v>
      </c>
      <c r="G12" s="138">
        <v>91858988.370000005</v>
      </c>
      <c r="H12" s="138">
        <v>43769641.090000004</v>
      </c>
      <c r="I12" s="141">
        <v>0</v>
      </c>
      <c r="J12" s="25">
        <f t="shared" si="0"/>
        <v>91858988.370000005</v>
      </c>
      <c r="K12" s="26">
        <f t="shared" si="1"/>
        <v>43769641.090000004</v>
      </c>
      <c r="L12" s="44">
        <v>189151445.19000003</v>
      </c>
      <c r="M12" s="27">
        <f t="shared" si="2"/>
        <v>0.23139998241109921</v>
      </c>
    </row>
    <row r="13" spans="1:14">
      <c r="A13" s="22">
        <v>9</v>
      </c>
      <c r="B13" s="8" t="s">
        <v>4</v>
      </c>
      <c r="C13" s="8" t="s">
        <v>30</v>
      </c>
      <c r="D13" s="139">
        <v>3.16</v>
      </c>
      <c r="E13" s="139">
        <v>2.96</v>
      </c>
      <c r="F13" s="139">
        <v>2.02</v>
      </c>
      <c r="G13" s="138">
        <v>40684190.369999997</v>
      </c>
      <c r="H13" s="138">
        <v>15976822.060000001</v>
      </c>
      <c r="I13" s="141">
        <v>0</v>
      </c>
      <c r="J13" s="25">
        <f t="shared" si="0"/>
        <v>40684190.369999997</v>
      </c>
      <c r="K13" s="26">
        <f t="shared" si="1"/>
        <v>15976822.060000001</v>
      </c>
      <c r="L13" s="44">
        <v>99712391.37999998</v>
      </c>
      <c r="M13" s="27">
        <f t="shared" si="2"/>
        <v>0.16022905316865749</v>
      </c>
    </row>
    <row r="14" spans="1:14">
      <c r="A14" s="22">
        <v>10</v>
      </c>
      <c r="B14" s="8" t="s">
        <v>4</v>
      </c>
      <c r="C14" s="8" t="s">
        <v>31</v>
      </c>
      <c r="D14" s="139">
        <v>6.25</v>
      </c>
      <c r="E14" s="139">
        <v>5.55</v>
      </c>
      <c r="F14" s="139">
        <v>2.7</v>
      </c>
      <c r="G14" s="138">
        <v>60728690.469999999</v>
      </c>
      <c r="H14" s="138">
        <v>28711098.41</v>
      </c>
      <c r="I14" s="141">
        <v>0</v>
      </c>
      <c r="J14" s="25">
        <f t="shared" si="0"/>
        <v>60728690.469999999</v>
      </c>
      <c r="K14" s="26">
        <f t="shared" si="1"/>
        <v>28711098.41</v>
      </c>
      <c r="L14" s="44">
        <v>109172239.49000004</v>
      </c>
      <c r="M14" s="27">
        <f t="shared" si="2"/>
        <v>0.26298900291983002</v>
      </c>
    </row>
    <row r="15" spans="1:14">
      <c r="A15" s="22">
        <v>11</v>
      </c>
      <c r="B15" s="8" t="s">
        <v>4</v>
      </c>
      <c r="C15" s="8" t="s">
        <v>32</v>
      </c>
      <c r="D15" s="139">
        <v>1.43</v>
      </c>
      <c r="E15" s="139">
        <v>1.27</v>
      </c>
      <c r="F15" s="139">
        <v>0.28000000000000003</v>
      </c>
      <c r="G15" s="138">
        <v>29591902.609999999</v>
      </c>
      <c r="H15" s="138">
        <v>56684204.479999997</v>
      </c>
      <c r="I15" s="141">
        <v>2</v>
      </c>
      <c r="J15" s="25">
        <f t="shared" si="0"/>
        <v>29591902.609999999</v>
      </c>
      <c r="K15" s="26">
        <f t="shared" si="1"/>
        <v>56684204.479999997</v>
      </c>
      <c r="L15" s="44">
        <v>238044722.19</v>
      </c>
      <c r="M15" s="27">
        <f t="shared" si="2"/>
        <v>0.23812418086193232</v>
      </c>
    </row>
    <row r="16" spans="1:14">
      <c r="A16" s="22">
        <v>12</v>
      </c>
      <c r="B16" s="8" t="s">
        <v>4</v>
      </c>
      <c r="C16" s="8" t="s">
        <v>33</v>
      </c>
      <c r="D16" s="139">
        <v>3.99</v>
      </c>
      <c r="E16" s="139">
        <v>3.48</v>
      </c>
      <c r="F16" s="139">
        <v>1.25</v>
      </c>
      <c r="G16" s="138">
        <v>17441645.960000001</v>
      </c>
      <c r="H16" s="138">
        <v>9844319.2599999998</v>
      </c>
      <c r="I16" s="141">
        <v>0</v>
      </c>
      <c r="J16" s="25">
        <f t="shared" si="0"/>
        <v>17441645.960000001</v>
      </c>
      <c r="K16" s="26">
        <f t="shared" si="1"/>
        <v>9844319.2599999998</v>
      </c>
      <c r="L16" s="44">
        <v>34439725.660000004</v>
      </c>
      <c r="M16" s="27">
        <f t="shared" si="2"/>
        <v>0.28584197670986905</v>
      </c>
    </row>
    <row r="17" spans="1:13">
      <c r="A17" s="28"/>
      <c r="B17" s="29" t="s">
        <v>34</v>
      </c>
      <c r="C17" s="29"/>
      <c r="D17" s="30"/>
      <c r="E17" s="30"/>
      <c r="F17" s="30"/>
      <c r="G17" s="30">
        <f t="shared" ref="G17:H17" si="3">STDEV(G5:G16)</f>
        <v>69293962.938647583</v>
      </c>
      <c r="H17" s="30">
        <f t="shared" si="3"/>
        <v>20138558.237743516</v>
      </c>
      <c r="I17" s="30"/>
      <c r="J17" s="30"/>
      <c r="K17" s="30"/>
      <c r="L17" s="30"/>
      <c r="M17" s="41">
        <f>STDEV(M5:M16)</f>
        <v>9.9437980674409496E-2</v>
      </c>
    </row>
    <row r="18" spans="1:13">
      <c r="A18" s="22">
        <v>13</v>
      </c>
      <c r="B18" s="8" t="s">
        <v>5</v>
      </c>
      <c r="C18" s="8" t="s">
        <v>35</v>
      </c>
      <c r="D18" s="142">
        <v>2.58</v>
      </c>
      <c r="E18" s="142">
        <v>2.23</v>
      </c>
      <c r="F18" s="142">
        <v>0.96</v>
      </c>
      <c r="G18" s="140">
        <v>196007225.63</v>
      </c>
      <c r="H18" s="140">
        <v>200575306.96000001</v>
      </c>
      <c r="I18" s="24">
        <v>0</v>
      </c>
      <c r="J18" s="25">
        <f t="shared" si="0"/>
        <v>196007225.63</v>
      </c>
      <c r="K18" s="26">
        <f t="shared" si="1"/>
        <v>200575306.96000001</v>
      </c>
      <c r="L18" s="44">
        <v>533087675.59000009</v>
      </c>
      <c r="M18" s="27">
        <f t="shared" ref="M18:M69" si="4">K18/L18</f>
        <v>0.37625200533479092</v>
      </c>
    </row>
    <row r="19" spans="1:13">
      <c r="A19" s="22">
        <v>14</v>
      </c>
      <c r="B19" s="8" t="s">
        <v>5</v>
      </c>
      <c r="C19" s="8" t="s">
        <v>36</v>
      </c>
      <c r="D19" s="142">
        <v>3</v>
      </c>
      <c r="E19" s="142">
        <v>2.72</v>
      </c>
      <c r="F19" s="142">
        <v>1.66</v>
      </c>
      <c r="G19" s="140">
        <v>43289063.850000001</v>
      </c>
      <c r="H19" s="140">
        <v>19891176.350000001</v>
      </c>
      <c r="I19" s="24">
        <v>0</v>
      </c>
      <c r="J19" s="25">
        <f t="shared" si="0"/>
        <v>43289063.850000001</v>
      </c>
      <c r="K19" s="26">
        <f t="shared" si="1"/>
        <v>19891176.350000001</v>
      </c>
      <c r="L19" s="44">
        <v>105570854.05999997</v>
      </c>
      <c r="M19" s="27">
        <f t="shared" si="4"/>
        <v>0.18841541566666764</v>
      </c>
    </row>
    <row r="20" spans="1:13">
      <c r="A20" s="22">
        <v>15</v>
      </c>
      <c r="B20" s="8" t="s">
        <v>5</v>
      </c>
      <c r="C20" s="8" t="s">
        <v>37</v>
      </c>
      <c r="D20" s="142">
        <v>1.99</v>
      </c>
      <c r="E20" s="142">
        <v>1.8</v>
      </c>
      <c r="F20" s="142">
        <v>0.88</v>
      </c>
      <c r="G20" s="140">
        <v>28835046.829999998</v>
      </c>
      <c r="H20" s="140">
        <v>15090418.48</v>
      </c>
      <c r="I20" s="24">
        <v>0</v>
      </c>
      <c r="J20" s="25">
        <f t="shared" si="0"/>
        <v>28835046.829999998</v>
      </c>
      <c r="K20" s="26">
        <f t="shared" si="1"/>
        <v>15090418.48</v>
      </c>
      <c r="L20" s="44">
        <v>134106548.05999993</v>
      </c>
      <c r="M20" s="27">
        <f t="shared" si="4"/>
        <v>0.11252559027355229</v>
      </c>
    </row>
    <row r="21" spans="1:13">
      <c r="A21" s="22">
        <v>16</v>
      </c>
      <c r="B21" s="8" t="s">
        <v>5</v>
      </c>
      <c r="C21" s="8" t="s">
        <v>38</v>
      </c>
      <c r="D21" s="142">
        <v>2.5</v>
      </c>
      <c r="E21" s="142">
        <v>2.29</v>
      </c>
      <c r="F21" s="142">
        <v>0.87</v>
      </c>
      <c r="G21" s="140">
        <v>72374104.030000001</v>
      </c>
      <c r="H21" s="140">
        <v>31675175.050000001</v>
      </c>
      <c r="I21" s="24">
        <v>0</v>
      </c>
      <c r="J21" s="25">
        <f t="shared" si="0"/>
        <v>72374104.030000001</v>
      </c>
      <c r="K21" s="26">
        <f t="shared" si="1"/>
        <v>31675175.050000001</v>
      </c>
      <c r="L21" s="44">
        <v>188824873.64000002</v>
      </c>
      <c r="M21" s="27">
        <f t="shared" si="4"/>
        <v>0.16774895404081996</v>
      </c>
    </row>
    <row r="22" spans="1:13">
      <c r="A22" s="22">
        <v>17</v>
      </c>
      <c r="B22" s="8" t="s">
        <v>5</v>
      </c>
      <c r="C22" s="8" t="s">
        <v>39</v>
      </c>
      <c r="D22" s="142">
        <v>4.72</v>
      </c>
      <c r="E22" s="142">
        <v>4.42</v>
      </c>
      <c r="F22" s="142">
        <v>2.61</v>
      </c>
      <c r="G22" s="140">
        <v>49919663.990000002</v>
      </c>
      <c r="H22" s="140">
        <v>20493485.07</v>
      </c>
      <c r="I22" s="24">
        <v>0</v>
      </c>
      <c r="J22" s="25">
        <f t="shared" si="0"/>
        <v>49919663.990000002</v>
      </c>
      <c r="K22" s="26">
        <f t="shared" si="1"/>
        <v>20493485.07</v>
      </c>
      <c r="L22" s="44">
        <v>94020031.530000016</v>
      </c>
      <c r="M22" s="27">
        <f t="shared" si="4"/>
        <v>0.21796934904729229</v>
      </c>
    </row>
    <row r="23" spans="1:13">
      <c r="A23" s="22">
        <v>18</v>
      </c>
      <c r="B23" s="8" t="s">
        <v>5</v>
      </c>
      <c r="C23" s="8" t="s">
        <v>40</v>
      </c>
      <c r="D23" s="142">
        <v>4.28</v>
      </c>
      <c r="E23" s="142">
        <v>3.58</v>
      </c>
      <c r="F23" s="142">
        <v>2.38</v>
      </c>
      <c r="G23" s="140">
        <v>35878769.009999998</v>
      </c>
      <c r="H23" s="140">
        <v>16043748.16</v>
      </c>
      <c r="I23" s="24">
        <v>0</v>
      </c>
      <c r="J23" s="25">
        <f t="shared" si="0"/>
        <v>35878769.009999998</v>
      </c>
      <c r="K23" s="26">
        <f t="shared" si="1"/>
        <v>16043748.16</v>
      </c>
      <c r="L23" s="44">
        <v>98888869.820000038</v>
      </c>
      <c r="M23" s="27">
        <f t="shared" si="4"/>
        <v>0.16224018121759534</v>
      </c>
    </row>
    <row r="24" spans="1:13">
      <c r="A24" s="22">
        <v>19</v>
      </c>
      <c r="B24" s="8" t="s">
        <v>5</v>
      </c>
      <c r="C24" s="8" t="s">
        <v>41</v>
      </c>
      <c r="D24" s="142">
        <v>3.4</v>
      </c>
      <c r="E24" s="142">
        <v>3.2</v>
      </c>
      <c r="F24" s="142">
        <v>1.1499999999999999</v>
      </c>
      <c r="G24" s="140">
        <v>56908588.530000001</v>
      </c>
      <c r="H24" s="140">
        <v>43176565.590000004</v>
      </c>
      <c r="I24" s="24">
        <v>0</v>
      </c>
      <c r="J24" s="25">
        <f t="shared" si="0"/>
        <v>56908588.530000001</v>
      </c>
      <c r="K24" s="26">
        <f t="shared" si="1"/>
        <v>43176565.590000004</v>
      </c>
      <c r="L24" s="44">
        <v>87058351.339999974</v>
      </c>
      <c r="M24" s="27">
        <f t="shared" si="4"/>
        <v>0.49594972711322216</v>
      </c>
    </row>
    <row r="25" spans="1:13">
      <c r="A25" s="22">
        <v>20</v>
      </c>
      <c r="B25" s="8" t="s">
        <v>5</v>
      </c>
      <c r="C25" s="8" t="s">
        <v>42</v>
      </c>
      <c r="D25" s="142">
        <v>1.69</v>
      </c>
      <c r="E25" s="142">
        <v>1.47</v>
      </c>
      <c r="F25" s="142">
        <v>1.1399999999999999</v>
      </c>
      <c r="G25" s="140">
        <v>12383516.01</v>
      </c>
      <c r="H25" s="140">
        <v>4448730.78</v>
      </c>
      <c r="I25" s="24">
        <v>0</v>
      </c>
      <c r="J25" s="25">
        <f t="shared" si="0"/>
        <v>12383516.01</v>
      </c>
      <c r="K25" s="26">
        <f t="shared" si="1"/>
        <v>4448730.78</v>
      </c>
      <c r="L25" s="44">
        <v>48121301.969999999</v>
      </c>
      <c r="M25" s="27">
        <f t="shared" si="4"/>
        <v>9.2448262991168609E-2</v>
      </c>
    </row>
    <row r="26" spans="1:13">
      <c r="A26" s="28"/>
      <c r="B26" s="29" t="s">
        <v>43</v>
      </c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41">
        <f>STDEV(M18:M25)</f>
        <v>0.13892072249939988</v>
      </c>
    </row>
    <row r="27" spans="1:13">
      <c r="A27" s="22">
        <v>21</v>
      </c>
      <c r="B27" s="8" t="s">
        <v>6</v>
      </c>
      <c r="C27" s="8" t="s">
        <v>44</v>
      </c>
      <c r="D27" s="23">
        <v>1.42</v>
      </c>
      <c r="E27" s="23">
        <v>1.29</v>
      </c>
      <c r="F27" s="23">
        <v>0.43</v>
      </c>
      <c r="G27" s="23">
        <v>116602752.13</v>
      </c>
      <c r="H27" s="23">
        <v>107699489.68000001</v>
      </c>
      <c r="I27" s="24">
        <v>2</v>
      </c>
      <c r="J27" s="25">
        <f t="shared" si="0"/>
        <v>116602752.13</v>
      </c>
      <c r="K27" s="26">
        <f t="shared" si="1"/>
        <v>107699489.68000001</v>
      </c>
      <c r="L27" s="44">
        <v>1039178082.8600001</v>
      </c>
      <c r="M27" s="27">
        <f t="shared" si="4"/>
        <v>0.10363910811474406</v>
      </c>
    </row>
    <row r="28" spans="1:13">
      <c r="A28" s="22">
        <v>22</v>
      </c>
      <c r="B28" s="8" t="s">
        <v>6</v>
      </c>
      <c r="C28" s="8" t="s">
        <v>45</v>
      </c>
      <c r="D28" s="23">
        <v>4.7</v>
      </c>
      <c r="E28" s="23">
        <v>4.3499999999999996</v>
      </c>
      <c r="F28" s="23">
        <v>1.73</v>
      </c>
      <c r="G28" s="23">
        <v>33246667.25</v>
      </c>
      <c r="H28" s="23">
        <v>25376572.390000001</v>
      </c>
      <c r="I28" s="24">
        <v>0</v>
      </c>
      <c r="J28" s="25">
        <f t="shared" si="0"/>
        <v>33246667.25</v>
      </c>
      <c r="K28" s="26">
        <f t="shared" si="1"/>
        <v>25376572.390000001</v>
      </c>
      <c r="L28" s="44">
        <v>64492482.49000001</v>
      </c>
      <c r="M28" s="27">
        <f t="shared" si="4"/>
        <v>0.39348109128741954</v>
      </c>
    </row>
    <row r="29" spans="1:13">
      <c r="A29" s="22">
        <v>23</v>
      </c>
      <c r="B29" s="8" t="s">
        <v>6</v>
      </c>
      <c r="C29" s="8" t="s">
        <v>46</v>
      </c>
      <c r="D29" s="23">
        <v>3.85</v>
      </c>
      <c r="E29" s="23">
        <v>3.22</v>
      </c>
      <c r="F29" s="23">
        <v>1.58</v>
      </c>
      <c r="G29" s="23">
        <v>54221364.340000004</v>
      </c>
      <c r="H29" s="23">
        <v>14371565.91</v>
      </c>
      <c r="I29" s="24">
        <v>0</v>
      </c>
      <c r="J29" s="25">
        <f t="shared" si="0"/>
        <v>54221364.340000004</v>
      </c>
      <c r="K29" s="26">
        <f t="shared" si="1"/>
        <v>14371565.91</v>
      </c>
      <c r="L29" s="44">
        <v>130206742.92999998</v>
      </c>
      <c r="M29" s="27">
        <f t="shared" si="4"/>
        <v>0.11037497434158422</v>
      </c>
    </row>
    <row r="30" spans="1:13">
      <c r="A30" s="22">
        <v>24</v>
      </c>
      <c r="B30" s="8" t="s">
        <v>6</v>
      </c>
      <c r="C30" s="8" t="s">
        <v>47</v>
      </c>
      <c r="D30" s="23">
        <v>1.92</v>
      </c>
      <c r="E30" s="23">
        <v>1.7</v>
      </c>
      <c r="F30" s="23">
        <v>1.2</v>
      </c>
      <c r="G30" s="23">
        <v>22343164.359999999</v>
      </c>
      <c r="H30" s="23">
        <v>-438911.35</v>
      </c>
      <c r="I30" s="24">
        <v>1</v>
      </c>
      <c r="J30" s="25">
        <f t="shared" si="0"/>
        <v>22343164.359999999</v>
      </c>
      <c r="K30" s="26">
        <f t="shared" si="1"/>
        <v>-438911.35</v>
      </c>
      <c r="L30" s="44">
        <v>96166551.680000007</v>
      </c>
      <c r="M30" s="27">
        <f t="shared" si="4"/>
        <v>-4.56407495467347E-3</v>
      </c>
    </row>
    <row r="31" spans="1:13">
      <c r="A31" s="22">
        <v>25</v>
      </c>
      <c r="B31" s="8" t="s">
        <v>6</v>
      </c>
      <c r="C31" s="8" t="s">
        <v>48</v>
      </c>
      <c r="D31" s="23">
        <v>2.29</v>
      </c>
      <c r="E31" s="23">
        <v>1.91</v>
      </c>
      <c r="F31" s="23">
        <v>1.26</v>
      </c>
      <c r="G31" s="23">
        <v>9845002.5299999993</v>
      </c>
      <c r="H31" s="23">
        <v>3541318.26</v>
      </c>
      <c r="I31" s="24">
        <v>0</v>
      </c>
      <c r="J31" s="25">
        <f t="shared" si="0"/>
        <v>9845002.5299999993</v>
      </c>
      <c r="K31" s="26">
        <f t="shared" si="1"/>
        <v>3541318.26</v>
      </c>
      <c r="L31" s="44">
        <v>50319525.280000001</v>
      </c>
      <c r="M31" s="27">
        <f t="shared" si="4"/>
        <v>7.037662299663093E-2</v>
      </c>
    </row>
    <row r="32" spans="1:13">
      <c r="A32" s="22">
        <v>26</v>
      </c>
      <c r="B32" s="8" t="s">
        <v>6</v>
      </c>
      <c r="C32" s="8" t="s">
        <v>49</v>
      </c>
      <c r="D32" s="23">
        <v>3.32</v>
      </c>
      <c r="E32" s="23">
        <v>2.99</v>
      </c>
      <c r="F32" s="23">
        <v>2.08</v>
      </c>
      <c r="G32" s="23">
        <v>17608737.640000001</v>
      </c>
      <c r="H32" s="23">
        <v>4652573.3499999996</v>
      </c>
      <c r="I32" s="24">
        <v>0</v>
      </c>
      <c r="J32" s="25">
        <f t="shared" si="0"/>
        <v>17608737.640000001</v>
      </c>
      <c r="K32" s="26">
        <f t="shared" si="1"/>
        <v>4652573.3499999996</v>
      </c>
      <c r="L32" s="44">
        <v>68260626.649999961</v>
      </c>
      <c r="M32" s="27">
        <f t="shared" si="4"/>
        <v>6.8158960418802456E-2</v>
      </c>
    </row>
    <row r="33" spans="1:13">
      <c r="A33" s="22">
        <v>27</v>
      </c>
      <c r="B33" s="8" t="s">
        <v>6</v>
      </c>
      <c r="C33" s="8" t="s">
        <v>50</v>
      </c>
      <c r="D33" s="23">
        <v>3.15</v>
      </c>
      <c r="E33" s="23">
        <v>2.73</v>
      </c>
      <c r="F33" s="23">
        <v>1.06</v>
      </c>
      <c r="G33" s="23">
        <v>18370467.649999999</v>
      </c>
      <c r="H33" s="23">
        <v>4162367.32</v>
      </c>
      <c r="I33" s="24">
        <v>0</v>
      </c>
      <c r="J33" s="25">
        <f t="shared" si="0"/>
        <v>18370467.649999999</v>
      </c>
      <c r="K33" s="26">
        <f t="shared" si="1"/>
        <v>4162367.32</v>
      </c>
      <c r="L33" s="44">
        <v>77479673.360000029</v>
      </c>
      <c r="M33" s="27">
        <f t="shared" si="4"/>
        <v>5.3722055598505923E-2</v>
      </c>
    </row>
    <row r="34" spans="1:13">
      <c r="A34" s="22">
        <v>28</v>
      </c>
      <c r="B34" s="8" t="s">
        <v>6</v>
      </c>
      <c r="C34" s="8" t="s">
        <v>51</v>
      </c>
      <c r="D34" s="23">
        <v>1.25</v>
      </c>
      <c r="E34" s="23">
        <v>1.02</v>
      </c>
      <c r="F34" s="23">
        <v>0.45</v>
      </c>
      <c r="G34" s="23">
        <v>18590363.309999999</v>
      </c>
      <c r="H34" s="23">
        <v>24894554.670000002</v>
      </c>
      <c r="I34" s="24">
        <v>2</v>
      </c>
      <c r="J34" s="25">
        <f t="shared" si="0"/>
        <v>18590363.309999999</v>
      </c>
      <c r="K34" s="26">
        <f t="shared" si="1"/>
        <v>24894554.670000002</v>
      </c>
      <c r="L34" s="44">
        <v>244856120.58999997</v>
      </c>
      <c r="M34" s="27">
        <f t="shared" si="4"/>
        <v>0.10167013432220777</v>
      </c>
    </row>
    <row r="35" spans="1:13">
      <c r="A35" s="22">
        <v>29</v>
      </c>
      <c r="B35" s="8" t="s">
        <v>6</v>
      </c>
      <c r="C35" s="8" t="s">
        <v>52</v>
      </c>
      <c r="D35" s="23">
        <v>1.97</v>
      </c>
      <c r="E35" s="23">
        <v>1.69</v>
      </c>
      <c r="F35" s="23">
        <v>0.6</v>
      </c>
      <c r="G35" s="23">
        <v>13897276.039999999</v>
      </c>
      <c r="H35" s="23">
        <v>11992756.32</v>
      </c>
      <c r="I35" s="24">
        <v>1</v>
      </c>
      <c r="J35" s="25">
        <f t="shared" si="0"/>
        <v>13897276.039999999</v>
      </c>
      <c r="K35" s="26">
        <f t="shared" si="1"/>
        <v>11992756.32</v>
      </c>
      <c r="L35" s="44">
        <v>70982269.110000014</v>
      </c>
      <c r="M35" s="27">
        <f t="shared" si="4"/>
        <v>0.16895425393368349</v>
      </c>
    </row>
    <row r="36" spans="1:13">
      <c r="A36" s="22">
        <v>30</v>
      </c>
      <c r="B36" s="8" t="s">
        <v>6</v>
      </c>
      <c r="C36" s="8" t="s">
        <v>53</v>
      </c>
      <c r="D36" s="23">
        <v>1.71</v>
      </c>
      <c r="E36" s="23">
        <v>1.51</v>
      </c>
      <c r="F36" s="23">
        <v>0.6</v>
      </c>
      <c r="G36" s="23">
        <v>12659311.49</v>
      </c>
      <c r="H36" s="23">
        <v>8425805.7899999991</v>
      </c>
      <c r="I36" s="24">
        <v>1</v>
      </c>
      <c r="J36" s="25">
        <f t="shared" si="0"/>
        <v>12659311.49</v>
      </c>
      <c r="K36" s="26">
        <f t="shared" si="1"/>
        <v>8425805.7899999991</v>
      </c>
      <c r="L36" s="44">
        <v>74700211.469999999</v>
      </c>
      <c r="M36" s="27">
        <f t="shared" si="4"/>
        <v>0.11279493891906647</v>
      </c>
    </row>
    <row r="37" spans="1:13">
      <c r="A37" s="22">
        <v>31</v>
      </c>
      <c r="B37" s="8" t="s">
        <v>6</v>
      </c>
      <c r="C37" s="8" t="s">
        <v>54</v>
      </c>
      <c r="D37" s="23">
        <v>2.56</v>
      </c>
      <c r="E37" s="23">
        <v>2.31</v>
      </c>
      <c r="F37" s="23">
        <v>1.31</v>
      </c>
      <c r="G37" s="23">
        <v>32394750</v>
      </c>
      <c r="H37" s="23">
        <v>10553626.960000001</v>
      </c>
      <c r="I37" s="24">
        <v>0</v>
      </c>
      <c r="J37" s="25">
        <f t="shared" si="0"/>
        <v>32394750</v>
      </c>
      <c r="K37" s="26">
        <f t="shared" si="1"/>
        <v>10553626.960000001</v>
      </c>
      <c r="L37" s="44">
        <v>107518404.19999999</v>
      </c>
      <c r="M37" s="27">
        <f t="shared" si="4"/>
        <v>9.8156469476320618E-2</v>
      </c>
    </row>
    <row r="38" spans="1:13">
      <c r="A38" s="22">
        <v>32</v>
      </c>
      <c r="B38" s="8" t="s">
        <v>6</v>
      </c>
      <c r="C38" s="8" t="s">
        <v>55</v>
      </c>
      <c r="D38" s="23">
        <v>1.35</v>
      </c>
      <c r="E38" s="23">
        <v>1.18</v>
      </c>
      <c r="F38" s="23">
        <v>0.71</v>
      </c>
      <c r="G38" s="23">
        <v>13481178.550000001</v>
      </c>
      <c r="H38" s="23">
        <v>15393180.210000001</v>
      </c>
      <c r="I38" s="24">
        <v>2</v>
      </c>
      <c r="J38" s="25">
        <f t="shared" si="0"/>
        <v>13481178.550000001</v>
      </c>
      <c r="K38" s="26">
        <f t="shared" si="1"/>
        <v>15393180.210000001</v>
      </c>
      <c r="L38" s="44">
        <v>156818029.17000008</v>
      </c>
      <c r="M38" s="27">
        <f t="shared" si="4"/>
        <v>9.8159505584098861E-2</v>
      </c>
    </row>
    <row r="39" spans="1:13">
      <c r="A39" s="22">
        <v>33</v>
      </c>
      <c r="B39" s="8" t="s">
        <v>6</v>
      </c>
      <c r="C39" s="8" t="s">
        <v>56</v>
      </c>
      <c r="D39" s="23">
        <v>7.49</v>
      </c>
      <c r="E39" s="23">
        <v>7.03</v>
      </c>
      <c r="F39" s="23">
        <v>5.79</v>
      </c>
      <c r="G39" s="23">
        <v>61371707.170000002</v>
      </c>
      <c r="H39" s="23">
        <v>7243584.9000000004</v>
      </c>
      <c r="I39" s="24">
        <v>0</v>
      </c>
      <c r="J39" s="25">
        <f t="shared" si="0"/>
        <v>61371707.170000002</v>
      </c>
      <c r="K39" s="26">
        <f t="shared" si="1"/>
        <v>7243584.9000000004</v>
      </c>
      <c r="L39" s="44">
        <v>79842434.339999989</v>
      </c>
      <c r="M39" s="27">
        <f t="shared" si="4"/>
        <v>9.0723497597205174E-2</v>
      </c>
    </row>
    <row r="40" spans="1:13">
      <c r="A40" s="22">
        <v>34</v>
      </c>
      <c r="B40" s="8" t="s">
        <v>6</v>
      </c>
      <c r="C40" s="8" t="s">
        <v>57</v>
      </c>
      <c r="D40" s="23">
        <v>2.36</v>
      </c>
      <c r="E40" s="23">
        <v>1.99</v>
      </c>
      <c r="F40" s="23">
        <v>1.07</v>
      </c>
      <c r="G40" s="23">
        <v>14677785.300000001</v>
      </c>
      <c r="H40" s="23">
        <v>9829109.0399999991</v>
      </c>
      <c r="I40" s="24">
        <v>0</v>
      </c>
      <c r="J40" s="25">
        <f t="shared" si="0"/>
        <v>14677785.300000001</v>
      </c>
      <c r="K40" s="26">
        <f t="shared" si="1"/>
        <v>9829109.0399999991</v>
      </c>
      <c r="L40" s="44">
        <v>52260092.570000008</v>
      </c>
      <c r="M40" s="27">
        <f t="shared" si="4"/>
        <v>0.18808058992307289</v>
      </c>
    </row>
    <row r="41" spans="1:13">
      <c r="A41" s="28"/>
      <c r="B41" s="29" t="s">
        <v>58</v>
      </c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41">
        <f>STDEV(M27:M40)</f>
        <v>9.1732268125172142E-2</v>
      </c>
    </row>
    <row r="42" spans="1:13">
      <c r="A42" s="22">
        <v>35</v>
      </c>
      <c r="B42" s="8" t="s">
        <v>7</v>
      </c>
      <c r="C42" s="8" t="s">
        <v>59</v>
      </c>
      <c r="D42" s="23">
        <v>1.43</v>
      </c>
      <c r="E42" s="23">
        <v>1.18</v>
      </c>
      <c r="F42" s="23">
        <v>0.42</v>
      </c>
      <c r="G42" s="23">
        <v>283242292.13</v>
      </c>
      <c r="H42" s="23">
        <v>248856418.59999999</v>
      </c>
      <c r="I42" s="24">
        <v>2</v>
      </c>
      <c r="J42" s="25">
        <f t="shared" si="0"/>
        <v>283242292.13</v>
      </c>
      <c r="K42" s="26">
        <f t="shared" si="1"/>
        <v>248856418.59999999</v>
      </c>
      <c r="L42" s="44">
        <v>2060567916.3900001</v>
      </c>
      <c r="M42" s="27">
        <f t="shared" si="4"/>
        <v>0.12077079169318648</v>
      </c>
    </row>
    <row r="43" spans="1:13">
      <c r="A43" s="22">
        <v>36</v>
      </c>
      <c r="B43" s="8" t="s">
        <v>7</v>
      </c>
      <c r="C43" s="8" t="s">
        <v>60</v>
      </c>
      <c r="D43" s="23">
        <v>3.59</v>
      </c>
      <c r="E43" s="23">
        <v>3.24</v>
      </c>
      <c r="F43" s="23">
        <v>1.24</v>
      </c>
      <c r="G43" s="23">
        <v>46878530.670000002</v>
      </c>
      <c r="H43" s="23">
        <v>38080165.909999996</v>
      </c>
      <c r="I43" s="24">
        <v>0</v>
      </c>
      <c r="J43" s="25">
        <f t="shared" si="0"/>
        <v>46878530.670000002</v>
      </c>
      <c r="K43" s="26">
        <f t="shared" si="1"/>
        <v>38080165.909999996</v>
      </c>
      <c r="L43" s="44">
        <v>90511387.939999983</v>
      </c>
      <c r="M43" s="27">
        <f t="shared" si="4"/>
        <v>0.42072237291558656</v>
      </c>
    </row>
    <row r="44" spans="1:13">
      <c r="A44" s="22">
        <v>37</v>
      </c>
      <c r="B44" s="8" t="s">
        <v>7</v>
      </c>
      <c r="C44" s="8" t="s">
        <v>61</v>
      </c>
      <c r="D44" s="23">
        <v>2.34</v>
      </c>
      <c r="E44" s="23">
        <v>2.21</v>
      </c>
      <c r="F44" s="23">
        <v>1.35</v>
      </c>
      <c r="G44" s="23">
        <v>26004906</v>
      </c>
      <c r="H44" s="23">
        <v>14721997.08</v>
      </c>
      <c r="I44" s="24">
        <v>0</v>
      </c>
      <c r="J44" s="25">
        <f t="shared" si="0"/>
        <v>26004906</v>
      </c>
      <c r="K44" s="26">
        <f t="shared" si="1"/>
        <v>14721997.08</v>
      </c>
      <c r="L44" s="44">
        <v>67011386.269999973</v>
      </c>
      <c r="M44" s="27">
        <f t="shared" si="4"/>
        <v>0.21969396395834337</v>
      </c>
    </row>
    <row r="45" spans="1:13">
      <c r="A45" s="22">
        <v>38</v>
      </c>
      <c r="B45" s="8" t="s">
        <v>7</v>
      </c>
      <c r="C45" s="8" t="s">
        <v>62</v>
      </c>
      <c r="D45" s="23">
        <v>1.63</v>
      </c>
      <c r="E45" s="23">
        <v>1.27</v>
      </c>
      <c r="F45" s="23">
        <v>0.46</v>
      </c>
      <c r="G45" s="23">
        <v>42830792.43</v>
      </c>
      <c r="H45" s="23">
        <v>43542887.789999999</v>
      </c>
      <c r="I45" s="24">
        <v>1</v>
      </c>
      <c r="J45" s="25">
        <f t="shared" si="0"/>
        <v>42830792.43</v>
      </c>
      <c r="K45" s="26">
        <f t="shared" si="1"/>
        <v>43542887.789999999</v>
      </c>
      <c r="L45" s="44">
        <v>179264058.45999995</v>
      </c>
      <c r="M45" s="27">
        <f t="shared" si="4"/>
        <v>0.24289803636079083</v>
      </c>
    </row>
    <row r="46" spans="1:13">
      <c r="A46" s="22">
        <v>39</v>
      </c>
      <c r="B46" s="8" t="s">
        <v>7</v>
      </c>
      <c r="C46" s="8" t="s">
        <v>63</v>
      </c>
      <c r="D46" s="23">
        <v>1.32</v>
      </c>
      <c r="E46" s="23">
        <v>1.1200000000000001</v>
      </c>
      <c r="F46" s="23">
        <v>0.26</v>
      </c>
      <c r="G46" s="23">
        <v>9515102.3800000008</v>
      </c>
      <c r="H46" s="23">
        <v>18045015.309999999</v>
      </c>
      <c r="I46" s="24">
        <v>2</v>
      </c>
      <c r="J46" s="25">
        <f t="shared" si="0"/>
        <v>9515102.3800000008</v>
      </c>
      <c r="K46" s="26">
        <f t="shared" si="1"/>
        <v>18045015.309999999</v>
      </c>
      <c r="L46" s="44">
        <v>151861488.56999993</v>
      </c>
      <c r="M46" s="27">
        <f t="shared" si="4"/>
        <v>0.1188254868296133</v>
      </c>
    </row>
    <row r="47" spans="1:13">
      <c r="A47" s="22">
        <v>40</v>
      </c>
      <c r="B47" s="8" t="s">
        <v>7</v>
      </c>
      <c r="C47" s="8" t="s">
        <v>64</v>
      </c>
      <c r="D47" s="23">
        <v>3.04</v>
      </c>
      <c r="E47" s="23">
        <v>2.66</v>
      </c>
      <c r="F47" s="23">
        <v>1.03</v>
      </c>
      <c r="G47" s="23">
        <v>22826991.239999998</v>
      </c>
      <c r="H47" s="23">
        <v>19274614.23</v>
      </c>
      <c r="I47" s="24">
        <v>0</v>
      </c>
      <c r="J47" s="25">
        <f t="shared" si="0"/>
        <v>22826991.239999998</v>
      </c>
      <c r="K47" s="26">
        <f t="shared" si="1"/>
        <v>19274614.23</v>
      </c>
      <c r="L47" s="44">
        <v>96132539.490000024</v>
      </c>
      <c r="M47" s="27">
        <f t="shared" si="4"/>
        <v>0.20050041673979704</v>
      </c>
    </row>
    <row r="48" spans="1:13">
      <c r="A48" s="22">
        <v>41</v>
      </c>
      <c r="B48" s="8" t="s">
        <v>7</v>
      </c>
      <c r="C48" s="8" t="s">
        <v>65</v>
      </c>
      <c r="D48" s="23">
        <v>1.95</v>
      </c>
      <c r="E48" s="23">
        <v>1.82</v>
      </c>
      <c r="F48" s="23">
        <v>1.01</v>
      </c>
      <c r="G48" s="23">
        <v>10117385.99</v>
      </c>
      <c r="H48" s="23">
        <v>4663333.3899999997</v>
      </c>
      <c r="I48" s="24">
        <v>0</v>
      </c>
      <c r="J48" s="25">
        <f t="shared" si="0"/>
        <v>10117385.99</v>
      </c>
      <c r="K48" s="26">
        <f t="shared" si="1"/>
        <v>4663333.3899999997</v>
      </c>
      <c r="L48" s="44">
        <v>44609999.520000033</v>
      </c>
      <c r="M48" s="27">
        <f t="shared" si="4"/>
        <v>0.10453560726691521</v>
      </c>
    </row>
    <row r="49" spans="1:13">
      <c r="A49" s="22">
        <v>42</v>
      </c>
      <c r="B49" s="8" t="s">
        <v>7</v>
      </c>
      <c r="C49" s="8" t="s">
        <v>66</v>
      </c>
      <c r="D49" s="23">
        <v>3.48</v>
      </c>
      <c r="E49" s="23">
        <v>3.09</v>
      </c>
      <c r="F49" s="23">
        <v>0.8</v>
      </c>
      <c r="G49" s="23">
        <v>160353321.84999999</v>
      </c>
      <c r="H49" s="23">
        <v>152914769.33000001</v>
      </c>
      <c r="I49" s="24">
        <v>0</v>
      </c>
      <c r="J49" s="25">
        <f t="shared" si="0"/>
        <v>160353321.84999999</v>
      </c>
      <c r="K49" s="26">
        <f t="shared" si="1"/>
        <v>152914769.33000001</v>
      </c>
      <c r="L49" s="44">
        <v>368405241.80999982</v>
      </c>
      <c r="M49" s="27">
        <f t="shared" si="4"/>
        <v>0.41507218675477969</v>
      </c>
    </row>
    <row r="50" spans="1:13">
      <c r="A50" s="22">
        <v>43</v>
      </c>
      <c r="B50" s="8" t="s">
        <v>7</v>
      </c>
      <c r="C50" s="8" t="s">
        <v>67</v>
      </c>
      <c r="D50" s="23">
        <v>3.95</v>
      </c>
      <c r="E50" s="23">
        <v>3.62</v>
      </c>
      <c r="F50" s="23">
        <v>1.24</v>
      </c>
      <c r="G50" s="23">
        <v>42720412.490000002</v>
      </c>
      <c r="H50" s="23">
        <v>30000815.48</v>
      </c>
      <c r="I50" s="24">
        <v>0</v>
      </c>
      <c r="J50" s="25">
        <f t="shared" si="0"/>
        <v>42720412.490000002</v>
      </c>
      <c r="K50" s="26">
        <f t="shared" si="1"/>
        <v>30000815.48</v>
      </c>
      <c r="L50" s="44">
        <v>84309089.960000023</v>
      </c>
      <c r="M50" s="27">
        <f t="shared" si="4"/>
        <v>0.35584318955682859</v>
      </c>
    </row>
    <row r="51" spans="1:13">
      <c r="A51" s="22">
        <v>44</v>
      </c>
      <c r="B51" s="8" t="s">
        <v>7</v>
      </c>
      <c r="C51" s="8" t="s">
        <v>68</v>
      </c>
      <c r="D51" s="23">
        <v>1.95</v>
      </c>
      <c r="E51" s="23">
        <v>1.72</v>
      </c>
      <c r="F51" s="23">
        <v>0.4</v>
      </c>
      <c r="G51" s="23">
        <v>33236238.32</v>
      </c>
      <c r="H51" s="23">
        <v>41745495.380000003</v>
      </c>
      <c r="I51" s="24">
        <v>1</v>
      </c>
      <c r="J51" s="25">
        <f t="shared" si="0"/>
        <v>33236238.32</v>
      </c>
      <c r="K51" s="26">
        <f t="shared" si="1"/>
        <v>41745495.380000003</v>
      </c>
      <c r="L51" s="44">
        <v>158295343.16000006</v>
      </c>
      <c r="M51" s="27">
        <f t="shared" si="4"/>
        <v>0.26371903649625966</v>
      </c>
    </row>
    <row r="52" spans="1:13">
      <c r="A52" s="22">
        <v>45</v>
      </c>
      <c r="B52" s="8" t="s">
        <v>7</v>
      </c>
      <c r="C52" s="8" t="s">
        <v>69</v>
      </c>
      <c r="D52" s="23">
        <v>1.79</v>
      </c>
      <c r="E52" s="23">
        <v>1.41</v>
      </c>
      <c r="F52" s="23">
        <v>0.14000000000000001</v>
      </c>
      <c r="G52" s="23">
        <v>30228794.870000001</v>
      </c>
      <c r="H52" s="23">
        <v>57650703.649999999</v>
      </c>
      <c r="I52" s="24">
        <v>1</v>
      </c>
      <c r="J52" s="25">
        <f t="shared" si="0"/>
        <v>30228794.870000001</v>
      </c>
      <c r="K52" s="26">
        <f t="shared" si="1"/>
        <v>57650703.649999999</v>
      </c>
      <c r="L52" s="44">
        <v>163704284.46999991</v>
      </c>
      <c r="M52" s="27">
        <f t="shared" si="4"/>
        <v>0.35216368243901974</v>
      </c>
    </row>
    <row r="53" spans="1:13">
      <c r="A53" s="22">
        <v>46</v>
      </c>
      <c r="B53" s="8" t="s">
        <v>7</v>
      </c>
      <c r="C53" s="8" t="s">
        <v>70</v>
      </c>
      <c r="D53" s="23">
        <v>3.37</v>
      </c>
      <c r="E53" s="23">
        <v>3.11</v>
      </c>
      <c r="F53" s="23">
        <v>1.99</v>
      </c>
      <c r="G53" s="23">
        <v>30028114.129999999</v>
      </c>
      <c r="H53" s="23">
        <v>21431146.420000002</v>
      </c>
      <c r="I53" s="24">
        <v>0</v>
      </c>
      <c r="J53" s="25">
        <f t="shared" si="0"/>
        <v>30028114.129999999</v>
      </c>
      <c r="K53" s="26">
        <f t="shared" si="1"/>
        <v>21431146.420000002</v>
      </c>
      <c r="L53" s="44">
        <v>76881404.199999988</v>
      </c>
      <c r="M53" s="27">
        <f t="shared" si="4"/>
        <v>0.27875591819640577</v>
      </c>
    </row>
    <row r="54" spans="1:13">
      <c r="A54" s="22">
        <v>47</v>
      </c>
      <c r="B54" s="8" t="s">
        <v>7</v>
      </c>
      <c r="C54" s="8" t="s">
        <v>71</v>
      </c>
      <c r="D54" s="23">
        <v>2.2200000000000002</v>
      </c>
      <c r="E54" s="23">
        <v>2.0099999999999998</v>
      </c>
      <c r="F54" s="23">
        <v>1</v>
      </c>
      <c r="G54" s="23">
        <v>14152602.98</v>
      </c>
      <c r="H54" s="23">
        <v>12754688.869999999</v>
      </c>
      <c r="I54" s="24">
        <v>0</v>
      </c>
      <c r="J54" s="25">
        <f t="shared" si="0"/>
        <v>14152602.98</v>
      </c>
      <c r="K54" s="26">
        <f t="shared" si="1"/>
        <v>12754688.869999999</v>
      </c>
      <c r="L54" s="44">
        <v>58306122.570000023</v>
      </c>
      <c r="M54" s="27">
        <f t="shared" si="4"/>
        <v>0.21875385135904424</v>
      </c>
    </row>
    <row r="55" spans="1:13">
      <c r="A55" s="22">
        <v>48</v>
      </c>
      <c r="B55" s="8" t="s">
        <v>7</v>
      </c>
      <c r="C55" s="8" t="s">
        <v>72</v>
      </c>
      <c r="D55" s="23">
        <v>1.94</v>
      </c>
      <c r="E55" s="23">
        <v>1.8</v>
      </c>
      <c r="F55" s="23">
        <v>0.63</v>
      </c>
      <c r="G55" s="23">
        <v>20043275.32</v>
      </c>
      <c r="H55" s="23">
        <v>30699065.850000001</v>
      </c>
      <c r="I55" s="24">
        <v>1</v>
      </c>
      <c r="J55" s="25">
        <f t="shared" si="0"/>
        <v>20043275.32</v>
      </c>
      <c r="K55" s="26">
        <f t="shared" si="1"/>
        <v>30699065.850000001</v>
      </c>
      <c r="L55" s="44">
        <v>90146696.639999971</v>
      </c>
      <c r="M55" s="27">
        <f t="shared" si="4"/>
        <v>0.34054565496278189</v>
      </c>
    </row>
    <row r="56" spans="1:13">
      <c r="A56" s="22">
        <v>49</v>
      </c>
      <c r="B56" s="8" t="s">
        <v>7</v>
      </c>
      <c r="C56" s="8" t="s">
        <v>73</v>
      </c>
      <c r="D56" s="23">
        <v>1.66</v>
      </c>
      <c r="E56" s="23">
        <v>1.41</v>
      </c>
      <c r="F56" s="23">
        <v>0.94</v>
      </c>
      <c r="G56" s="23">
        <v>18400771.07</v>
      </c>
      <c r="H56" s="23">
        <v>12795484.51</v>
      </c>
      <c r="I56" s="24">
        <v>0</v>
      </c>
      <c r="J56" s="25">
        <f t="shared" si="0"/>
        <v>18400771.07</v>
      </c>
      <c r="K56" s="26">
        <f t="shared" si="1"/>
        <v>12795484.51</v>
      </c>
      <c r="L56" s="44">
        <v>78666551.370000035</v>
      </c>
      <c r="M56" s="27">
        <f t="shared" si="4"/>
        <v>0.16265470250269082</v>
      </c>
    </row>
    <row r="57" spans="1:13">
      <c r="A57" s="22">
        <v>50</v>
      </c>
      <c r="B57" s="8" t="s">
        <v>7</v>
      </c>
      <c r="C57" s="8" t="s">
        <v>74</v>
      </c>
      <c r="D57" s="23">
        <v>8.91</v>
      </c>
      <c r="E57" s="23">
        <v>8.3699999999999992</v>
      </c>
      <c r="F57" s="23">
        <v>2.84</v>
      </c>
      <c r="G57" s="23">
        <v>54949069.259999998</v>
      </c>
      <c r="H57" s="23">
        <v>41940878.189999998</v>
      </c>
      <c r="I57" s="24">
        <v>0</v>
      </c>
      <c r="J57" s="25">
        <f t="shared" si="0"/>
        <v>54949069.259999998</v>
      </c>
      <c r="K57" s="26">
        <f t="shared" si="1"/>
        <v>41940878.189999998</v>
      </c>
      <c r="L57" s="44">
        <v>71507492.220000014</v>
      </c>
      <c r="M57" s="27">
        <f t="shared" si="4"/>
        <v>0.5865242492488012</v>
      </c>
    </row>
    <row r="58" spans="1:13">
      <c r="A58" s="22">
        <v>51</v>
      </c>
      <c r="B58" s="8" t="s">
        <v>7</v>
      </c>
      <c r="C58" s="8" t="s">
        <v>75</v>
      </c>
      <c r="D58" s="23">
        <v>2.33</v>
      </c>
      <c r="E58" s="23">
        <v>1.9</v>
      </c>
      <c r="F58" s="23">
        <v>0.87</v>
      </c>
      <c r="G58" s="23">
        <v>150432967.66</v>
      </c>
      <c r="H58" s="23">
        <v>125806004.45</v>
      </c>
      <c r="I58" s="24">
        <v>0</v>
      </c>
      <c r="J58" s="25">
        <f t="shared" si="0"/>
        <v>150432967.66</v>
      </c>
      <c r="K58" s="26">
        <f t="shared" si="1"/>
        <v>125806004.45</v>
      </c>
      <c r="L58" s="44">
        <v>479755045.19000006</v>
      </c>
      <c r="M58" s="27">
        <f t="shared" si="4"/>
        <v>0.26222966430749334</v>
      </c>
    </row>
    <row r="59" spans="1:13">
      <c r="A59" s="22">
        <v>52</v>
      </c>
      <c r="B59" s="8" t="s">
        <v>7</v>
      </c>
      <c r="C59" s="8" t="s">
        <v>76</v>
      </c>
      <c r="D59" s="23">
        <v>3.82</v>
      </c>
      <c r="E59" s="23">
        <v>3.35</v>
      </c>
      <c r="F59" s="23">
        <v>1.58</v>
      </c>
      <c r="G59" s="23">
        <v>31035820.640000001</v>
      </c>
      <c r="H59" s="23">
        <v>34246771.509999998</v>
      </c>
      <c r="I59" s="24">
        <v>0</v>
      </c>
      <c r="J59" s="25">
        <f t="shared" si="0"/>
        <v>31035820.640000001</v>
      </c>
      <c r="K59" s="26">
        <f t="shared" si="1"/>
        <v>34246771.509999998</v>
      </c>
      <c r="L59" s="44">
        <v>69575000.109999985</v>
      </c>
      <c r="M59" s="27">
        <f t="shared" si="4"/>
        <v>0.49222812009852551</v>
      </c>
    </row>
    <row r="60" spans="1:13">
      <c r="A60" s="28"/>
      <c r="B60" s="29" t="s">
        <v>77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41">
        <f>STDEV(M42:M59)</f>
        <v>0.13338873402812826</v>
      </c>
    </row>
    <row r="61" spans="1:13">
      <c r="A61" s="22">
        <v>53</v>
      </c>
      <c r="B61" s="8" t="s">
        <v>8</v>
      </c>
      <c r="C61" s="8" t="s">
        <v>78</v>
      </c>
      <c r="D61" s="23">
        <v>3.86</v>
      </c>
      <c r="E61" s="23">
        <v>3.49</v>
      </c>
      <c r="F61" s="23">
        <v>2.17</v>
      </c>
      <c r="G61" s="23">
        <v>470573187.39999998</v>
      </c>
      <c r="H61" s="23">
        <v>137312656.84999999</v>
      </c>
      <c r="I61" s="24">
        <v>0</v>
      </c>
      <c r="J61" s="25">
        <f t="shared" si="0"/>
        <v>470573187.39999998</v>
      </c>
      <c r="K61" s="26">
        <f t="shared" si="1"/>
        <v>137312656.84999999</v>
      </c>
      <c r="L61" s="44">
        <v>928395583.84999967</v>
      </c>
      <c r="M61" s="27">
        <f t="shared" si="4"/>
        <v>0.14790317752328463</v>
      </c>
    </row>
    <row r="62" spans="1:13">
      <c r="A62" s="22">
        <v>54</v>
      </c>
      <c r="B62" s="8" t="s">
        <v>8</v>
      </c>
      <c r="C62" s="8" t="s">
        <v>79</v>
      </c>
      <c r="D62" s="23">
        <v>1.58</v>
      </c>
      <c r="E62" s="23">
        <v>1.39</v>
      </c>
      <c r="F62" s="23">
        <v>0.51</v>
      </c>
      <c r="G62" s="23">
        <v>32684410.420000002</v>
      </c>
      <c r="H62" s="23">
        <v>15142716.109999999</v>
      </c>
      <c r="I62" s="24">
        <v>1</v>
      </c>
      <c r="J62" s="25">
        <f t="shared" si="0"/>
        <v>32684410.420000002</v>
      </c>
      <c r="K62" s="26">
        <f t="shared" si="1"/>
        <v>15142716.109999999</v>
      </c>
      <c r="L62" s="44">
        <v>225622497.41999999</v>
      </c>
      <c r="M62" s="27">
        <f t="shared" si="4"/>
        <v>6.7115275662477866E-2</v>
      </c>
    </row>
    <row r="63" spans="1:13">
      <c r="A63" s="22">
        <v>55</v>
      </c>
      <c r="B63" s="8" t="s">
        <v>8</v>
      </c>
      <c r="C63" s="8" t="s">
        <v>80</v>
      </c>
      <c r="D63" s="23">
        <v>0.82</v>
      </c>
      <c r="E63" s="23">
        <v>0.7</v>
      </c>
      <c r="F63" s="23">
        <v>0.25</v>
      </c>
      <c r="G63" s="23">
        <v>-4095066.93</v>
      </c>
      <c r="H63" s="23">
        <v>382913.13</v>
      </c>
      <c r="I63" s="24">
        <v>6</v>
      </c>
      <c r="J63" s="25">
        <f t="shared" si="0"/>
        <v>-4095066.93</v>
      </c>
      <c r="K63" s="26">
        <f t="shared" si="1"/>
        <v>382913.13</v>
      </c>
      <c r="L63" s="44">
        <v>79183405.220000014</v>
      </c>
      <c r="M63" s="27">
        <f t="shared" si="4"/>
        <v>4.8357749826005766E-3</v>
      </c>
    </row>
    <row r="64" spans="1:13">
      <c r="A64" s="22">
        <v>56</v>
      </c>
      <c r="B64" s="8" t="s">
        <v>8</v>
      </c>
      <c r="C64" s="8" t="s">
        <v>81</v>
      </c>
      <c r="D64" s="23">
        <v>1.17</v>
      </c>
      <c r="E64" s="23">
        <v>1</v>
      </c>
      <c r="F64" s="23">
        <v>0.4</v>
      </c>
      <c r="G64" s="23">
        <v>3917810.35</v>
      </c>
      <c r="H64" s="23">
        <v>12291134.529999999</v>
      </c>
      <c r="I64" s="24">
        <v>2</v>
      </c>
      <c r="J64" s="25">
        <f t="shared" si="0"/>
        <v>3917810.35</v>
      </c>
      <c r="K64" s="26">
        <f t="shared" si="1"/>
        <v>12291134.529999999</v>
      </c>
      <c r="L64" s="44">
        <v>82276614.820000023</v>
      </c>
      <c r="M64" s="27">
        <f t="shared" si="4"/>
        <v>0.14938794646437298</v>
      </c>
    </row>
    <row r="65" spans="1:13">
      <c r="A65" s="22">
        <v>57</v>
      </c>
      <c r="B65" s="8" t="s">
        <v>8</v>
      </c>
      <c r="C65" s="8" t="s">
        <v>82</v>
      </c>
      <c r="D65" s="23">
        <v>0.81</v>
      </c>
      <c r="E65" s="23">
        <v>0.68</v>
      </c>
      <c r="F65" s="23">
        <v>0.15</v>
      </c>
      <c r="G65" s="23">
        <v>-47991675.530000001</v>
      </c>
      <c r="H65" s="23">
        <v>71026239.739999995</v>
      </c>
      <c r="I65" s="24">
        <v>6</v>
      </c>
      <c r="J65" s="25">
        <f t="shared" si="0"/>
        <v>-47991675.530000001</v>
      </c>
      <c r="K65" s="26">
        <f t="shared" si="1"/>
        <v>71026239.739999995</v>
      </c>
      <c r="L65" s="44">
        <v>575390163.26999986</v>
      </c>
      <c r="M65" s="27">
        <f t="shared" si="4"/>
        <v>0.12344013553577414</v>
      </c>
    </row>
    <row r="66" spans="1:13">
      <c r="A66" s="22">
        <v>58</v>
      </c>
      <c r="B66" s="8" t="s">
        <v>8</v>
      </c>
      <c r="C66" s="8" t="s">
        <v>83</v>
      </c>
      <c r="D66" s="23">
        <v>3.53</v>
      </c>
      <c r="E66" s="23">
        <v>3.27</v>
      </c>
      <c r="F66" s="23">
        <v>1.81</v>
      </c>
      <c r="G66" s="23">
        <v>28351174.539999999</v>
      </c>
      <c r="H66" s="23">
        <v>16295607.26</v>
      </c>
      <c r="I66" s="24">
        <v>0</v>
      </c>
      <c r="J66" s="25">
        <f t="shared" si="0"/>
        <v>28351174.539999999</v>
      </c>
      <c r="K66" s="26">
        <f t="shared" si="1"/>
        <v>16295607.26</v>
      </c>
      <c r="L66" s="44">
        <v>60138949.500000015</v>
      </c>
      <c r="M66" s="27">
        <f t="shared" si="4"/>
        <v>0.27096594462462292</v>
      </c>
    </row>
    <row r="67" spans="1:13">
      <c r="A67" s="22">
        <v>59</v>
      </c>
      <c r="B67" s="8" t="s">
        <v>8</v>
      </c>
      <c r="C67" s="8" t="s">
        <v>84</v>
      </c>
      <c r="D67" s="23">
        <v>1.19</v>
      </c>
      <c r="E67" s="23">
        <v>1.07</v>
      </c>
      <c r="F67" s="23">
        <v>0.51</v>
      </c>
      <c r="G67" s="23">
        <v>2381778.04</v>
      </c>
      <c r="H67" s="23">
        <v>5056263.03</v>
      </c>
      <c r="I67" s="24">
        <v>2</v>
      </c>
      <c r="J67" s="25">
        <f t="shared" si="0"/>
        <v>2381778.04</v>
      </c>
      <c r="K67" s="26">
        <f t="shared" si="1"/>
        <v>5056263.03</v>
      </c>
      <c r="L67" s="44">
        <v>37198675.720000014</v>
      </c>
      <c r="M67" s="27">
        <f t="shared" si="4"/>
        <v>0.1359258880090046</v>
      </c>
    </row>
    <row r="68" spans="1:13">
      <c r="A68" s="22">
        <v>60</v>
      </c>
      <c r="B68" s="8" t="s">
        <v>8</v>
      </c>
      <c r="C68" s="8" t="s">
        <v>85</v>
      </c>
      <c r="D68" s="23">
        <v>2.17</v>
      </c>
      <c r="E68" s="23">
        <v>1.99</v>
      </c>
      <c r="F68" s="23">
        <v>1.42</v>
      </c>
      <c r="G68" s="23">
        <v>34230133.479999997</v>
      </c>
      <c r="H68" s="23">
        <v>-1964334.46</v>
      </c>
      <c r="I68" s="24">
        <v>1</v>
      </c>
      <c r="J68" s="25">
        <f t="shared" si="0"/>
        <v>34230133.479999997</v>
      </c>
      <c r="K68" s="26">
        <f t="shared" si="1"/>
        <v>-1964334.46</v>
      </c>
      <c r="L68" s="44">
        <v>66958728.089999989</v>
      </c>
      <c r="M68" s="27">
        <f t="shared" si="4"/>
        <v>-2.9336496018259422E-2</v>
      </c>
    </row>
    <row r="69" spans="1:13">
      <c r="A69" s="22">
        <v>61</v>
      </c>
      <c r="B69" s="8" t="s">
        <v>8</v>
      </c>
      <c r="C69" s="8" t="s">
        <v>86</v>
      </c>
      <c r="D69" s="23">
        <v>2.08</v>
      </c>
      <c r="E69" s="23">
        <v>1.87</v>
      </c>
      <c r="F69" s="23">
        <v>0.46</v>
      </c>
      <c r="G69" s="23">
        <v>15204028.140000001</v>
      </c>
      <c r="H69" s="23">
        <v>11030486.23</v>
      </c>
      <c r="I69" s="24">
        <v>1</v>
      </c>
      <c r="J69" s="25">
        <f t="shared" si="0"/>
        <v>15204028.140000001</v>
      </c>
      <c r="K69" s="26">
        <f t="shared" si="1"/>
        <v>11030486.23</v>
      </c>
      <c r="L69" s="44">
        <v>65563127.410000026</v>
      </c>
      <c r="M69" s="27">
        <f t="shared" si="4"/>
        <v>0.16824222189738883</v>
      </c>
    </row>
    <row r="70" spans="1:13">
      <c r="A70" s="28"/>
      <c r="B70" s="29" t="s">
        <v>87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41">
        <f>STDEV(M61:M69)</f>
        <v>9.0274006909630181E-2</v>
      </c>
    </row>
    <row r="71" spans="1:13">
      <c r="A71" s="22">
        <v>62</v>
      </c>
      <c r="B71" s="8" t="s">
        <v>9</v>
      </c>
      <c r="C71" s="8" t="s">
        <v>88</v>
      </c>
      <c r="D71" s="23">
        <v>2.71</v>
      </c>
      <c r="E71" s="23">
        <v>2.4300000000000002</v>
      </c>
      <c r="F71" s="23">
        <v>1.35</v>
      </c>
      <c r="G71" s="23">
        <v>244144416.38</v>
      </c>
      <c r="H71" s="23">
        <v>209550848.11000001</v>
      </c>
      <c r="I71" s="24">
        <v>0</v>
      </c>
      <c r="J71" s="25">
        <f t="shared" si="0"/>
        <v>244144416.38</v>
      </c>
      <c r="K71" s="26">
        <f t="shared" si="1"/>
        <v>209550848.11000001</v>
      </c>
      <c r="L71" s="44">
        <v>594727217.1900003</v>
      </c>
      <c r="M71" s="27">
        <f t="shared" ref="M71:M98" si="5">K71/L71</f>
        <v>0.35234783620648358</v>
      </c>
    </row>
    <row r="72" spans="1:13">
      <c r="A72" s="22">
        <v>63</v>
      </c>
      <c r="B72" s="8" t="s">
        <v>9</v>
      </c>
      <c r="C72" s="8" t="s">
        <v>89</v>
      </c>
      <c r="D72" s="23">
        <v>1.4</v>
      </c>
      <c r="E72" s="23">
        <v>1.23</v>
      </c>
      <c r="F72" s="23">
        <v>0.66</v>
      </c>
      <c r="G72" s="23">
        <v>19397312.02</v>
      </c>
      <c r="H72" s="23">
        <v>26280442.66</v>
      </c>
      <c r="I72" s="24">
        <v>2</v>
      </c>
      <c r="J72" s="25">
        <f t="shared" ref="J72:K87" si="6">G72</f>
        <v>19397312.02</v>
      </c>
      <c r="K72" s="26">
        <f t="shared" si="6"/>
        <v>26280442.66</v>
      </c>
      <c r="L72" s="44">
        <v>155227188.47999999</v>
      </c>
      <c r="M72" s="27">
        <f t="shared" si="5"/>
        <v>0.16930308998920035</v>
      </c>
    </row>
    <row r="73" spans="1:13">
      <c r="A73" s="22">
        <v>64</v>
      </c>
      <c r="B73" s="8" t="s">
        <v>9</v>
      </c>
      <c r="C73" s="8" t="s">
        <v>90</v>
      </c>
      <c r="D73" s="23">
        <v>1.94</v>
      </c>
      <c r="E73" s="23">
        <v>1.74</v>
      </c>
      <c r="F73" s="23">
        <v>0.67</v>
      </c>
      <c r="G73" s="23">
        <v>28670047.300000001</v>
      </c>
      <c r="H73" s="23">
        <v>36526192.799999997</v>
      </c>
      <c r="I73" s="24">
        <v>1</v>
      </c>
      <c r="J73" s="25">
        <f t="shared" si="6"/>
        <v>28670047.300000001</v>
      </c>
      <c r="K73" s="26">
        <f t="shared" si="6"/>
        <v>36526192.799999997</v>
      </c>
      <c r="L73" s="44">
        <v>106800274.69000006</v>
      </c>
      <c r="M73" s="27">
        <f t="shared" si="5"/>
        <v>0.34200467092450298</v>
      </c>
    </row>
    <row r="74" spans="1:13">
      <c r="A74" s="22">
        <v>65</v>
      </c>
      <c r="B74" s="8" t="s">
        <v>9</v>
      </c>
      <c r="C74" s="8" t="s">
        <v>91</v>
      </c>
      <c r="D74" s="23">
        <v>1.34</v>
      </c>
      <c r="E74" s="23">
        <v>1.19</v>
      </c>
      <c r="F74" s="23">
        <v>0.56000000000000005</v>
      </c>
      <c r="G74" s="23">
        <v>17114301.690000001</v>
      </c>
      <c r="H74" s="23">
        <v>21440113.219999999</v>
      </c>
      <c r="I74" s="24">
        <v>2</v>
      </c>
      <c r="J74" s="25">
        <f t="shared" si="6"/>
        <v>17114301.690000001</v>
      </c>
      <c r="K74" s="26">
        <f t="shared" si="6"/>
        <v>21440113.219999999</v>
      </c>
      <c r="L74" s="44">
        <v>176842224.16000006</v>
      </c>
      <c r="M74" s="27">
        <f t="shared" si="5"/>
        <v>0.1212386539574497</v>
      </c>
    </row>
    <row r="75" spans="1:13">
      <c r="A75" s="22">
        <v>66</v>
      </c>
      <c r="B75" s="8" t="s">
        <v>9</v>
      </c>
      <c r="C75" s="8" t="s">
        <v>92</v>
      </c>
      <c r="D75" s="23">
        <v>2.15</v>
      </c>
      <c r="E75" s="23">
        <v>1.89</v>
      </c>
      <c r="F75" s="23">
        <v>0.78</v>
      </c>
      <c r="G75" s="23">
        <v>29417417.93</v>
      </c>
      <c r="H75" s="23">
        <v>30941404.469999999</v>
      </c>
      <c r="I75" s="24">
        <v>1</v>
      </c>
      <c r="J75" s="25">
        <f t="shared" si="6"/>
        <v>29417417.93</v>
      </c>
      <c r="K75" s="26">
        <f t="shared" si="6"/>
        <v>30941404.469999999</v>
      </c>
      <c r="L75" s="44">
        <v>114770463.44999997</v>
      </c>
      <c r="M75" s="27">
        <f t="shared" si="5"/>
        <v>0.26959379216482554</v>
      </c>
    </row>
    <row r="76" spans="1:13">
      <c r="A76" s="22">
        <v>67</v>
      </c>
      <c r="B76" s="8" t="s">
        <v>9</v>
      </c>
      <c r="C76" s="8" t="s">
        <v>93</v>
      </c>
      <c r="D76" s="23">
        <v>1.8</v>
      </c>
      <c r="E76" s="23">
        <v>1.62</v>
      </c>
      <c r="F76" s="23">
        <v>0.61</v>
      </c>
      <c r="G76" s="23">
        <v>25860639.440000001</v>
      </c>
      <c r="H76" s="23">
        <v>33698056.590000004</v>
      </c>
      <c r="I76" s="24">
        <v>1</v>
      </c>
      <c r="J76" s="25">
        <f t="shared" si="6"/>
        <v>25860639.440000001</v>
      </c>
      <c r="K76" s="26">
        <f t="shared" si="6"/>
        <v>33698056.590000004</v>
      </c>
      <c r="L76" s="44">
        <v>78878362.579999983</v>
      </c>
      <c r="M76" s="27">
        <f t="shared" si="5"/>
        <v>0.4272154680673394</v>
      </c>
    </row>
    <row r="77" spans="1:13">
      <c r="A77" s="28"/>
      <c r="B77" s="29" t="s">
        <v>94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41">
        <f>STDEV(M71:M76)</f>
        <v>0.11689136755528912</v>
      </c>
    </row>
    <row r="78" spans="1:13">
      <c r="A78" s="22">
        <v>68</v>
      </c>
      <c r="B78" s="8" t="s">
        <v>10</v>
      </c>
      <c r="C78" s="8" t="s">
        <v>95</v>
      </c>
      <c r="D78" s="23">
        <v>3.35</v>
      </c>
      <c r="E78" s="23">
        <v>3.02</v>
      </c>
      <c r="F78" s="23">
        <v>1.49</v>
      </c>
      <c r="G78" s="23">
        <v>1328183735.5</v>
      </c>
      <c r="H78" s="23">
        <v>582837893.10000002</v>
      </c>
      <c r="I78" s="24">
        <v>0</v>
      </c>
      <c r="J78" s="25">
        <f t="shared" ref="J78:K98" si="7">G78</f>
        <v>1328183735.5</v>
      </c>
      <c r="K78" s="26">
        <f t="shared" si="6"/>
        <v>582837893.10000002</v>
      </c>
      <c r="L78" s="44">
        <v>3092459548.3800001</v>
      </c>
      <c r="M78" s="27">
        <f t="shared" si="5"/>
        <v>0.1884706603212716</v>
      </c>
    </row>
    <row r="79" spans="1:13">
      <c r="A79" s="22">
        <v>69</v>
      </c>
      <c r="B79" s="8" t="s">
        <v>10</v>
      </c>
      <c r="C79" s="8" t="s">
        <v>96</v>
      </c>
      <c r="D79" s="23">
        <v>1.49</v>
      </c>
      <c r="E79" s="23">
        <v>1.32</v>
      </c>
      <c r="F79" s="23">
        <v>0.82</v>
      </c>
      <c r="G79" s="23">
        <v>17479876.850000001</v>
      </c>
      <c r="H79" s="23">
        <v>25885396.800000001</v>
      </c>
      <c r="I79" s="24">
        <v>1</v>
      </c>
      <c r="J79" s="25">
        <f t="shared" si="7"/>
        <v>17479876.850000001</v>
      </c>
      <c r="K79" s="26">
        <f t="shared" si="6"/>
        <v>25885396.800000001</v>
      </c>
      <c r="L79" s="44">
        <v>139104502.91999996</v>
      </c>
      <c r="M79" s="27">
        <f t="shared" si="5"/>
        <v>0.18608597318295933</v>
      </c>
    </row>
    <row r="80" spans="1:13">
      <c r="A80" s="22">
        <v>70</v>
      </c>
      <c r="B80" s="8" t="s">
        <v>10</v>
      </c>
      <c r="C80" s="8" t="s">
        <v>97</v>
      </c>
      <c r="D80" s="23">
        <v>1.86</v>
      </c>
      <c r="E80" s="23">
        <v>1.66</v>
      </c>
      <c r="F80" s="23">
        <v>0.78</v>
      </c>
      <c r="G80" s="23">
        <v>24747646.989999998</v>
      </c>
      <c r="H80" s="23">
        <v>23253784.43</v>
      </c>
      <c r="I80" s="24">
        <v>1</v>
      </c>
      <c r="J80" s="25">
        <f t="shared" si="7"/>
        <v>24747646.989999998</v>
      </c>
      <c r="K80" s="26">
        <f t="shared" si="6"/>
        <v>23253784.43</v>
      </c>
      <c r="L80" s="44">
        <v>130645767.66999999</v>
      </c>
      <c r="M80" s="27">
        <f t="shared" si="5"/>
        <v>0.17799110407263299</v>
      </c>
    </row>
    <row r="81" spans="1:13">
      <c r="A81" s="22">
        <v>71</v>
      </c>
      <c r="B81" s="8" t="s">
        <v>10</v>
      </c>
      <c r="C81" s="8" t="s">
        <v>98</v>
      </c>
      <c r="D81" s="23">
        <v>1.36</v>
      </c>
      <c r="E81" s="23">
        <v>1.1499999999999999</v>
      </c>
      <c r="F81" s="23">
        <v>0.21</v>
      </c>
      <c r="G81" s="23">
        <v>54769595.630000003</v>
      </c>
      <c r="H81" s="23">
        <v>94234704.790000007</v>
      </c>
      <c r="I81" s="24">
        <v>2</v>
      </c>
      <c r="J81" s="25">
        <f t="shared" si="7"/>
        <v>54769595.630000003</v>
      </c>
      <c r="K81" s="26">
        <f t="shared" si="6"/>
        <v>94234704.790000007</v>
      </c>
      <c r="L81" s="44">
        <v>511191554.57999986</v>
      </c>
      <c r="M81" s="27">
        <f t="shared" si="5"/>
        <v>0.18434323483185122</v>
      </c>
    </row>
    <row r="82" spans="1:13">
      <c r="A82" s="22">
        <v>72</v>
      </c>
      <c r="B82" s="8" t="s">
        <v>10</v>
      </c>
      <c r="C82" s="8" t="s">
        <v>99</v>
      </c>
      <c r="D82" s="23">
        <v>3.07</v>
      </c>
      <c r="E82" s="23">
        <v>2.84</v>
      </c>
      <c r="F82" s="23">
        <v>1.1499999999999999</v>
      </c>
      <c r="G82" s="23">
        <v>16043775.689999999</v>
      </c>
      <c r="H82" s="23">
        <v>11940660.539999999</v>
      </c>
      <c r="I82" s="24">
        <v>0</v>
      </c>
      <c r="J82" s="25">
        <f t="shared" si="7"/>
        <v>16043775.689999999</v>
      </c>
      <c r="K82" s="26">
        <f t="shared" si="6"/>
        <v>11940660.539999999</v>
      </c>
      <c r="L82" s="44">
        <v>32358594.669999994</v>
      </c>
      <c r="M82" s="27">
        <f t="shared" si="5"/>
        <v>0.36901047965072215</v>
      </c>
    </row>
    <row r="83" spans="1:13">
      <c r="A83" s="22">
        <v>73</v>
      </c>
      <c r="B83" s="8" t="s">
        <v>10</v>
      </c>
      <c r="C83" s="8" t="s">
        <v>100</v>
      </c>
      <c r="D83" s="23">
        <v>2.11</v>
      </c>
      <c r="E83" s="23">
        <v>1.9</v>
      </c>
      <c r="F83" s="23">
        <v>0.62</v>
      </c>
      <c r="G83" s="23">
        <v>21249851.920000002</v>
      </c>
      <c r="H83" s="23">
        <v>16511202.699999999</v>
      </c>
      <c r="I83" s="24">
        <v>1</v>
      </c>
      <c r="J83" s="25">
        <f t="shared" si="7"/>
        <v>21249851.920000002</v>
      </c>
      <c r="K83" s="26">
        <f t="shared" si="6"/>
        <v>16511202.699999999</v>
      </c>
      <c r="L83" s="44">
        <v>104160995.06000003</v>
      </c>
      <c r="M83" s="27">
        <f t="shared" si="5"/>
        <v>0.15851617671748455</v>
      </c>
    </row>
    <row r="84" spans="1:13">
      <c r="A84" s="22">
        <v>74</v>
      </c>
      <c r="B84" s="8" t="s">
        <v>10</v>
      </c>
      <c r="C84" s="8" t="s">
        <v>101</v>
      </c>
      <c r="D84" s="23">
        <v>1.27</v>
      </c>
      <c r="E84" s="23">
        <v>1.08</v>
      </c>
      <c r="F84" s="23">
        <v>0.46</v>
      </c>
      <c r="G84" s="23">
        <v>22454347.899999999</v>
      </c>
      <c r="H84" s="23">
        <v>43102953.670000002</v>
      </c>
      <c r="I84" s="24">
        <v>2</v>
      </c>
      <c r="J84" s="25">
        <f t="shared" si="7"/>
        <v>22454347.899999999</v>
      </c>
      <c r="K84" s="26">
        <f t="shared" si="6"/>
        <v>43102953.670000002</v>
      </c>
      <c r="L84" s="44">
        <v>270152299.24000013</v>
      </c>
      <c r="M84" s="27">
        <f t="shared" si="5"/>
        <v>0.15955057125650388</v>
      </c>
    </row>
    <row r="85" spans="1:13">
      <c r="A85" s="22">
        <v>75</v>
      </c>
      <c r="B85" s="8" t="s">
        <v>10</v>
      </c>
      <c r="C85" s="8" t="s">
        <v>102</v>
      </c>
      <c r="D85" s="23">
        <v>1.6</v>
      </c>
      <c r="E85" s="23">
        <v>1.34</v>
      </c>
      <c r="F85" s="23">
        <v>0.86</v>
      </c>
      <c r="G85" s="23">
        <v>8468891.4299999997</v>
      </c>
      <c r="H85" s="23">
        <v>5371679.8899999997</v>
      </c>
      <c r="I85" s="24">
        <v>0</v>
      </c>
      <c r="J85" s="25">
        <f t="shared" si="7"/>
        <v>8468891.4299999997</v>
      </c>
      <c r="K85" s="26">
        <f t="shared" si="6"/>
        <v>5371679.8899999997</v>
      </c>
      <c r="L85" s="44">
        <v>79757918.960000053</v>
      </c>
      <c r="M85" s="27">
        <f t="shared" si="5"/>
        <v>6.7349799995333234E-2</v>
      </c>
    </row>
    <row r="86" spans="1:13">
      <c r="A86" s="22">
        <v>76</v>
      </c>
      <c r="B86" s="8" t="s">
        <v>10</v>
      </c>
      <c r="C86" s="8" t="s">
        <v>103</v>
      </c>
      <c r="D86" s="23">
        <v>1.1399999999999999</v>
      </c>
      <c r="E86" s="23">
        <v>0.96</v>
      </c>
      <c r="F86" s="23">
        <v>0.46</v>
      </c>
      <c r="G86" s="23">
        <v>2862558.56</v>
      </c>
      <c r="H86" s="23">
        <v>10030888.109999999</v>
      </c>
      <c r="I86" s="24">
        <v>3</v>
      </c>
      <c r="J86" s="25">
        <f t="shared" si="7"/>
        <v>2862558.56</v>
      </c>
      <c r="K86" s="26">
        <f t="shared" si="6"/>
        <v>10030888.109999999</v>
      </c>
      <c r="L86" s="44">
        <v>84836543.550000027</v>
      </c>
      <c r="M86" s="27">
        <f t="shared" si="5"/>
        <v>0.11823782170107043</v>
      </c>
    </row>
    <row r="87" spans="1:13">
      <c r="A87" s="22">
        <v>77</v>
      </c>
      <c r="B87" s="8" t="s">
        <v>10</v>
      </c>
      <c r="C87" s="8" t="s">
        <v>104</v>
      </c>
      <c r="D87" s="23">
        <v>2.59</v>
      </c>
      <c r="E87" s="23">
        <v>2.31</v>
      </c>
      <c r="F87" s="23">
        <v>1.72</v>
      </c>
      <c r="G87" s="23">
        <v>30880102.359999999</v>
      </c>
      <c r="H87" s="23">
        <v>18566343.989999998</v>
      </c>
      <c r="I87" s="24">
        <v>0</v>
      </c>
      <c r="J87" s="25">
        <f t="shared" si="7"/>
        <v>30880102.359999999</v>
      </c>
      <c r="K87" s="26">
        <f t="shared" si="6"/>
        <v>18566343.989999998</v>
      </c>
      <c r="L87" s="44">
        <v>97161976.280000001</v>
      </c>
      <c r="M87" s="27">
        <f t="shared" si="5"/>
        <v>0.19108652068269766</v>
      </c>
    </row>
    <row r="88" spans="1:13">
      <c r="A88" s="22">
        <v>78</v>
      </c>
      <c r="B88" s="8" t="s">
        <v>10</v>
      </c>
      <c r="C88" s="8" t="s">
        <v>105</v>
      </c>
      <c r="D88" s="23">
        <v>2.5099999999999998</v>
      </c>
      <c r="E88" s="23">
        <v>2.09</v>
      </c>
      <c r="F88" s="23">
        <v>0.71</v>
      </c>
      <c r="G88" s="23">
        <v>40889456.490000002</v>
      </c>
      <c r="H88" s="23">
        <v>38007409.719999999</v>
      </c>
      <c r="I88" s="24">
        <v>1</v>
      </c>
      <c r="J88" s="25">
        <f t="shared" si="7"/>
        <v>40889456.490000002</v>
      </c>
      <c r="K88" s="26">
        <f t="shared" si="7"/>
        <v>38007409.719999999</v>
      </c>
      <c r="L88" s="44">
        <v>115365464.45</v>
      </c>
      <c r="M88" s="27">
        <f t="shared" si="5"/>
        <v>0.32945223166394488</v>
      </c>
    </row>
    <row r="89" spans="1:13">
      <c r="A89" s="22">
        <v>79</v>
      </c>
      <c r="B89" s="8" t="s">
        <v>10</v>
      </c>
      <c r="C89" s="8" t="s">
        <v>106</v>
      </c>
      <c r="D89" s="23">
        <v>1.59</v>
      </c>
      <c r="E89" s="23">
        <v>1.35</v>
      </c>
      <c r="F89" s="23">
        <v>0.65</v>
      </c>
      <c r="G89" s="23">
        <v>37841796.939999998</v>
      </c>
      <c r="H89" s="23">
        <v>25947485.210000001</v>
      </c>
      <c r="I89" s="24">
        <v>1</v>
      </c>
      <c r="J89" s="25">
        <f t="shared" si="7"/>
        <v>37841796.939999998</v>
      </c>
      <c r="K89" s="26">
        <f t="shared" si="7"/>
        <v>25947485.210000001</v>
      </c>
      <c r="L89" s="44">
        <v>268003714.68999985</v>
      </c>
      <c r="M89" s="27">
        <f t="shared" si="5"/>
        <v>9.6817632695925429E-2</v>
      </c>
    </row>
    <row r="90" spans="1:13">
      <c r="A90" s="22">
        <v>80</v>
      </c>
      <c r="B90" s="8" t="s">
        <v>10</v>
      </c>
      <c r="C90" s="8" t="s">
        <v>107</v>
      </c>
      <c r="D90" s="23">
        <v>2.56</v>
      </c>
      <c r="E90" s="23">
        <v>2.25</v>
      </c>
      <c r="F90" s="23">
        <v>1.46</v>
      </c>
      <c r="G90" s="23">
        <v>51202339.140000001</v>
      </c>
      <c r="H90" s="23">
        <v>28123137.260000002</v>
      </c>
      <c r="I90" s="24">
        <v>0</v>
      </c>
      <c r="J90" s="25">
        <f t="shared" si="7"/>
        <v>51202339.140000001</v>
      </c>
      <c r="K90" s="26">
        <f t="shared" si="7"/>
        <v>28123137.260000002</v>
      </c>
      <c r="L90" s="44">
        <v>134434054.40000004</v>
      </c>
      <c r="M90" s="27">
        <f t="shared" si="5"/>
        <v>0.20919652676933617</v>
      </c>
    </row>
    <row r="91" spans="1:13">
      <c r="A91" s="22">
        <v>81</v>
      </c>
      <c r="B91" s="8" t="s">
        <v>10</v>
      </c>
      <c r="C91" s="8" t="s">
        <v>108</v>
      </c>
      <c r="D91" s="23">
        <v>2.86</v>
      </c>
      <c r="E91" s="23">
        <v>2.54</v>
      </c>
      <c r="F91" s="23">
        <v>1.62</v>
      </c>
      <c r="G91" s="23">
        <v>64342052.539999999</v>
      </c>
      <c r="H91" s="23">
        <v>38893445.43</v>
      </c>
      <c r="I91" s="24">
        <v>0</v>
      </c>
      <c r="J91" s="25">
        <f t="shared" si="7"/>
        <v>64342052.539999999</v>
      </c>
      <c r="K91" s="26">
        <f t="shared" si="7"/>
        <v>38893445.43</v>
      </c>
      <c r="L91" s="44">
        <v>217564528.82000005</v>
      </c>
      <c r="M91" s="27">
        <f t="shared" si="5"/>
        <v>0.17876740128984042</v>
      </c>
    </row>
    <row r="92" spans="1:13">
      <c r="A92" s="22">
        <v>82</v>
      </c>
      <c r="B92" s="8" t="s">
        <v>10</v>
      </c>
      <c r="C92" s="8" t="s">
        <v>109</v>
      </c>
      <c r="D92" s="23">
        <v>1.49</v>
      </c>
      <c r="E92" s="23">
        <v>1.31</v>
      </c>
      <c r="F92" s="23">
        <v>1.1000000000000001</v>
      </c>
      <c r="G92" s="23">
        <v>9447255.2200000007</v>
      </c>
      <c r="H92" s="23">
        <v>3439654.83</v>
      </c>
      <c r="I92" s="24">
        <v>1</v>
      </c>
      <c r="J92" s="25">
        <f t="shared" si="7"/>
        <v>9447255.2200000007</v>
      </c>
      <c r="K92" s="26">
        <f t="shared" si="7"/>
        <v>3439654.83</v>
      </c>
      <c r="L92" s="44">
        <v>69877765.469999969</v>
      </c>
      <c r="M92" s="27">
        <f t="shared" si="5"/>
        <v>4.9223881257003249E-2</v>
      </c>
    </row>
    <row r="93" spans="1:13">
      <c r="A93" s="22">
        <v>83</v>
      </c>
      <c r="B93" s="8" t="s">
        <v>10</v>
      </c>
      <c r="C93" s="8" t="s">
        <v>110</v>
      </c>
      <c r="D93" s="23">
        <v>1.72</v>
      </c>
      <c r="E93" s="23">
        <v>1.53</v>
      </c>
      <c r="F93" s="23">
        <v>0.88</v>
      </c>
      <c r="G93" s="23">
        <v>15677337.15</v>
      </c>
      <c r="H93" s="23">
        <v>11086828.970000001</v>
      </c>
      <c r="I93" s="24">
        <v>0</v>
      </c>
      <c r="J93" s="25">
        <f t="shared" si="7"/>
        <v>15677337.15</v>
      </c>
      <c r="K93" s="26">
        <f t="shared" si="7"/>
        <v>11086828.970000001</v>
      </c>
      <c r="L93" s="44">
        <v>68713277.280000001</v>
      </c>
      <c r="M93" s="27">
        <f t="shared" si="5"/>
        <v>0.16134915126842572</v>
      </c>
    </row>
    <row r="94" spans="1:13">
      <c r="A94" s="22">
        <v>84</v>
      </c>
      <c r="B94" s="8" t="s">
        <v>10</v>
      </c>
      <c r="C94" s="8" t="s">
        <v>111</v>
      </c>
      <c r="D94" s="23">
        <v>1.51</v>
      </c>
      <c r="E94" s="23">
        <v>1.34</v>
      </c>
      <c r="F94" s="23">
        <v>1.06</v>
      </c>
      <c r="G94" s="23">
        <v>11198543.68</v>
      </c>
      <c r="H94" s="23">
        <v>7732967.2999999998</v>
      </c>
      <c r="I94" s="24">
        <v>0</v>
      </c>
      <c r="J94" s="25">
        <f t="shared" si="7"/>
        <v>11198543.68</v>
      </c>
      <c r="K94" s="26">
        <f t="shared" si="7"/>
        <v>7732967.2999999998</v>
      </c>
      <c r="L94" s="44">
        <v>56350310.419999987</v>
      </c>
      <c r="M94" s="27">
        <f t="shared" si="5"/>
        <v>0.13723025201393382</v>
      </c>
    </row>
    <row r="95" spans="1:13">
      <c r="A95" s="22">
        <v>85</v>
      </c>
      <c r="B95" s="8" t="s">
        <v>10</v>
      </c>
      <c r="C95" s="8" t="s">
        <v>112</v>
      </c>
      <c r="D95" s="23">
        <v>1.71</v>
      </c>
      <c r="E95" s="23">
        <v>1.52</v>
      </c>
      <c r="F95" s="23">
        <v>0.77</v>
      </c>
      <c r="G95" s="23">
        <v>11337735.85</v>
      </c>
      <c r="H95" s="23">
        <v>11015103.34</v>
      </c>
      <c r="I95" s="24">
        <v>1</v>
      </c>
      <c r="J95" s="25">
        <f t="shared" si="7"/>
        <v>11337735.85</v>
      </c>
      <c r="K95" s="26">
        <f t="shared" si="7"/>
        <v>11015103.34</v>
      </c>
      <c r="L95" s="44">
        <v>69231696.270000041</v>
      </c>
      <c r="M95" s="27">
        <f t="shared" si="5"/>
        <v>0.15910491773943636</v>
      </c>
    </row>
    <row r="96" spans="1:13">
      <c r="A96" s="22">
        <v>86</v>
      </c>
      <c r="B96" s="8" t="s">
        <v>10</v>
      </c>
      <c r="C96" s="8" t="s">
        <v>113</v>
      </c>
      <c r="D96" s="23">
        <v>1.95</v>
      </c>
      <c r="E96" s="23">
        <v>1.72</v>
      </c>
      <c r="F96" s="23">
        <v>0.7</v>
      </c>
      <c r="G96" s="23">
        <v>69579883.480000004</v>
      </c>
      <c r="H96" s="23">
        <v>79016825.739999995</v>
      </c>
      <c r="I96" s="24">
        <v>1</v>
      </c>
      <c r="J96" s="25">
        <f t="shared" si="7"/>
        <v>69579883.480000004</v>
      </c>
      <c r="K96" s="26">
        <f t="shared" si="7"/>
        <v>79016825.739999995</v>
      </c>
      <c r="L96" s="44">
        <v>283534673.60999984</v>
      </c>
      <c r="M96" s="27">
        <f t="shared" si="5"/>
        <v>0.27868487735185132</v>
      </c>
    </row>
    <row r="97" spans="1:14">
      <c r="A97" s="22">
        <v>87</v>
      </c>
      <c r="B97" s="8" t="s">
        <v>10</v>
      </c>
      <c r="C97" s="8" t="s">
        <v>114</v>
      </c>
      <c r="D97" s="23">
        <v>1.53</v>
      </c>
      <c r="E97" s="23">
        <v>1.32</v>
      </c>
      <c r="F97" s="23">
        <v>0.43</v>
      </c>
      <c r="G97" s="23">
        <v>7937333.1900000004</v>
      </c>
      <c r="H97" s="23">
        <v>19031864.629999999</v>
      </c>
      <c r="I97" s="24">
        <v>1</v>
      </c>
      <c r="J97" s="25">
        <f t="shared" si="7"/>
        <v>7937333.1900000004</v>
      </c>
      <c r="K97" s="26">
        <f t="shared" si="7"/>
        <v>19031864.629999999</v>
      </c>
      <c r="L97" s="44">
        <v>52429870.649999991</v>
      </c>
      <c r="M97" s="27">
        <f t="shared" si="5"/>
        <v>0.36299659705530862</v>
      </c>
    </row>
    <row r="98" spans="1:14">
      <c r="A98" s="22">
        <v>88</v>
      </c>
      <c r="B98" s="8" t="s">
        <v>10</v>
      </c>
      <c r="C98" s="8" t="s">
        <v>115</v>
      </c>
      <c r="D98" s="23">
        <v>2.91</v>
      </c>
      <c r="E98" s="23">
        <v>2.59</v>
      </c>
      <c r="F98" s="23">
        <v>1.71</v>
      </c>
      <c r="G98" s="23">
        <v>17497322.879999999</v>
      </c>
      <c r="H98" s="23">
        <v>11755344.48</v>
      </c>
      <c r="I98" s="24">
        <v>0</v>
      </c>
      <c r="J98" s="25">
        <f t="shared" si="7"/>
        <v>17497322.879999999</v>
      </c>
      <c r="K98" s="26">
        <f t="shared" si="7"/>
        <v>11755344.48</v>
      </c>
      <c r="L98" s="44">
        <v>50244074.729999974</v>
      </c>
      <c r="M98" s="27">
        <f t="shared" si="5"/>
        <v>0.23396479173256748</v>
      </c>
    </row>
    <row r="99" spans="1:14">
      <c r="A99" s="9"/>
      <c r="B99" s="29" t="s">
        <v>116</v>
      </c>
      <c r="C99" s="9"/>
      <c r="D99" s="31"/>
      <c r="E99" s="31"/>
      <c r="F99" s="31"/>
      <c r="G99" s="31"/>
      <c r="H99" s="31"/>
      <c r="I99" s="31"/>
      <c r="J99" s="31"/>
      <c r="K99" s="31"/>
      <c r="L99" s="31"/>
      <c r="M99" s="41">
        <f>STDEV(M78:M98)</f>
        <v>8.5754499400346754E-2</v>
      </c>
    </row>
    <row r="100" spans="1:14">
      <c r="B100" s="14"/>
      <c r="M100" s="32"/>
    </row>
    <row r="101" spans="1:14">
      <c r="J101" s="11" t="s">
        <v>118</v>
      </c>
      <c r="L101" s="34"/>
      <c r="N101" s="11"/>
    </row>
    <row r="102" spans="1:14">
      <c r="J102" s="56" t="s">
        <v>0</v>
      </c>
      <c r="K102" s="56" t="s">
        <v>119</v>
      </c>
      <c r="L102" s="57" t="s">
        <v>130</v>
      </c>
      <c r="N102" s="11"/>
    </row>
    <row r="103" spans="1:14">
      <c r="J103" s="33" t="s">
        <v>4</v>
      </c>
      <c r="K103" s="27">
        <f>M17</f>
        <v>9.9437980674409496E-2</v>
      </c>
      <c r="L103" s="44">
        <v>3.5</v>
      </c>
      <c r="N103" s="11"/>
    </row>
    <row r="104" spans="1:14">
      <c r="J104" s="33" t="s">
        <v>5</v>
      </c>
      <c r="K104" s="27">
        <f>M26</f>
        <v>0.13892072249939988</v>
      </c>
      <c r="L104" s="44">
        <v>2.5</v>
      </c>
      <c r="N104" s="11"/>
    </row>
    <row r="105" spans="1:14">
      <c r="J105" s="33" t="s">
        <v>6</v>
      </c>
      <c r="K105" s="27">
        <f>M41</f>
        <v>9.1732268125172142E-2</v>
      </c>
      <c r="L105" s="44">
        <v>3.5</v>
      </c>
      <c r="N105" s="11"/>
    </row>
    <row r="106" spans="1:14">
      <c r="J106" s="33" t="s">
        <v>7</v>
      </c>
      <c r="K106" s="27">
        <f>M60</f>
        <v>0.13338873402812826</v>
      </c>
      <c r="L106" s="44">
        <v>2.5</v>
      </c>
      <c r="N106" s="11"/>
    </row>
    <row r="107" spans="1:14" ht="26.5" customHeight="1">
      <c r="J107" s="33" t="s">
        <v>8</v>
      </c>
      <c r="K107" s="27">
        <f>M70</f>
        <v>9.0274006909630181E-2</v>
      </c>
      <c r="L107" s="44">
        <v>3.5</v>
      </c>
      <c r="N107" s="11"/>
    </row>
    <row r="108" spans="1:14">
      <c r="J108" s="33" t="s">
        <v>9</v>
      </c>
      <c r="K108" s="27">
        <f>M77</f>
        <v>0.11689136755528912</v>
      </c>
      <c r="L108" s="44">
        <v>3</v>
      </c>
      <c r="N108" s="11"/>
    </row>
    <row r="109" spans="1:14">
      <c r="J109" s="33" t="s">
        <v>10</v>
      </c>
      <c r="K109" s="27">
        <f>M99</f>
        <v>8.5754499400346754E-2</v>
      </c>
      <c r="L109" s="44">
        <v>4</v>
      </c>
      <c r="N109" s="11"/>
    </row>
    <row r="110" spans="1:14">
      <c r="J110" s="50" t="s">
        <v>123</v>
      </c>
      <c r="K110" s="51">
        <f>AVERAGE(K103:K109)</f>
        <v>0.10805708274176798</v>
      </c>
      <c r="L110" s="44"/>
      <c r="N110" s="11"/>
    </row>
    <row r="111" spans="1:14">
      <c r="J111" s="52" t="s">
        <v>127</v>
      </c>
      <c r="K111" s="27">
        <f>STDEV(K103:K109)</f>
        <v>2.1705348444624496E-2</v>
      </c>
      <c r="L111" s="34"/>
      <c r="N111" s="11"/>
    </row>
    <row r="112" spans="1:14">
      <c r="J112" s="52" t="s">
        <v>125</v>
      </c>
      <c r="K112" s="27">
        <f>K110+K111</f>
        <v>0.12976243118639247</v>
      </c>
      <c r="L112" s="34"/>
      <c r="N112" s="11"/>
    </row>
    <row r="113" spans="10:14">
      <c r="J113" s="52" t="s">
        <v>126</v>
      </c>
      <c r="K113" s="27">
        <f>K110-K111</f>
        <v>8.635173429714349E-2</v>
      </c>
      <c r="L113" s="34"/>
      <c r="N113" s="11"/>
    </row>
    <row r="114" spans="10:14">
      <c r="J114" s="52" t="s">
        <v>129</v>
      </c>
      <c r="K114" s="27">
        <f>K110-K111-K111</f>
        <v>6.4646385852519E-2</v>
      </c>
      <c r="L114" s="34"/>
      <c r="N114" s="11"/>
    </row>
    <row r="115" spans="10:14">
      <c r="J115" s="52" t="s">
        <v>128</v>
      </c>
      <c r="K115" s="27">
        <f>K110+K111+K111</f>
        <v>0.15146777963101696</v>
      </c>
      <c r="L115" s="34"/>
      <c r="N115" s="11"/>
    </row>
    <row r="116" spans="10:14">
      <c r="K116" s="34"/>
      <c r="N116" s="11"/>
    </row>
    <row r="117" spans="10:14">
      <c r="K117" s="34"/>
      <c r="N117" s="11"/>
    </row>
  </sheetData>
  <mergeCells count="1">
    <mergeCell ref="K3:M3"/>
  </mergeCells>
  <phoneticPr fontId="10" type="noConversion"/>
  <conditionalFormatting sqref="I5:I16 I18:I25 I27:I40 I42:I59 I61:I69 I71:I76 I78:I9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3D47-87F7-435E-AF99-98655C38C121}">
  <sheetPr>
    <tabColor rgb="FFCCFFFF"/>
  </sheetPr>
  <dimension ref="A1:E99"/>
  <sheetViews>
    <sheetView topLeftCell="A94" workbookViewId="0">
      <selection activeCell="E41" sqref="E41"/>
    </sheetView>
  </sheetViews>
  <sheetFormatPr defaultRowHeight="14.5"/>
  <cols>
    <col min="3" max="3" width="16.54296875" customWidth="1"/>
    <col min="4" max="4" width="25.36328125" customWidth="1"/>
  </cols>
  <sheetData>
    <row r="1" spans="1:4" s="58" customFormat="1">
      <c r="A1" s="1" t="s">
        <v>181</v>
      </c>
    </row>
    <row r="3" spans="1:4" ht="24">
      <c r="A3" s="289" t="s">
        <v>0</v>
      </c>
      <c r="B3" s="289" t="s">
        <v>296</v>
      </c>
      <c r="C3" s="289" t="s">
        <v>297</v>
      </c>
      <c r="D3" s="194" t="s">
        <v>182</v>
      </c>
    </row>
    <row r="4" spans="1:4" ht="24">
      <c r="A4" s="289"/>
      <c r="B4" s="289"/>
      <c r="C4" s="289"/>
      <c r="D4" s="154">
        <v>23590</v>
      </c>
    </row>
    <row r="5" spans="1:4" ht="24">
      <c r="A5" s="94" t="s">
        <v>4</v>
      </c>
      <c r="B5" s="95" t="s">
        <v>183</v>
      </c>
      <c r="C5" s="94" t="s">
        <v>22</v>
      </c>
      <c r="D5" s="153">
        <v>100</v>
      </c>
    </row>
    <row r="6" spans="1:4" ht="24">
      <c r="A6" s="94" t="s">
        <v>4</v>
      </c>
      <c r="B6" s="95" t="s">
        <v>184</v>
      </c>
      <c r="C6" s="94" t="s">
        <v>23</v>
      </c>
      <c r="D6" s="153">
        <v>100</v>
      </c>
    </row>
    <row r="7" spans="1:4" ht="24">
      <c r="A7" s="94" t="s">
        <v>4</v>
      </c>
      <c r="B7" s="95" t="s">
        <v>185</v>
      </c>
      <c r="C7" s="94" t="s">
        <v>24</v>
      </c>
      <c r="D7" s="153">
        <v>100</v>
      </c>
    </row>
    <row r="8" spans="1:4" ht="24">
      <c r="A8" s="94" t="s">
        <v>4</v>
      </c>
      <c r="B8" s="95" t="s">
        <v>186</v>
      </c>
      <c r="C8" s="94" t="s">
        <v>25</v>
      </c>
      <c r="D8" s="153">
        <v>100</v>
      </c>
    </row>
    <row r="9" spans="1:4" ht="24">
      <c r="A9" s="94" t="s">
        <v>4</v>
      </c>
      <c r="B9" s="95" t="s">
        <v>187</v>
      </c>
      <c r="C9" s="94" t="s">
        <v>26</v>
      </c>
      <c r="D9" s="153">
        <v>100</v>
      </c>
    </row>
    <row r="10" spans="1:4" ht="24">
      <c r="A10" s="94" t="s">
        <v>4</v>
      </c>
      <c r="B10" s="95" t="s">
        <v>188</v>
      </c>
      <c r="C10" s="94" t="s">
        <v>27</v>
      </c>
      <c r="D10" s="153">
        <v>100</v>
      </c>
    </row>
    <row r="11" spans="1:4" ht="24">
      <c r="A11" s="94" t="s">
        <v>4</v>
      </c>
      <c r="B11" s="95" t="s">
        <v>189</v>
      </c>
      <c r="C11" s="94" t="s">
        <v>28</v>
      </c>
      <c r="D11" s="153">
        <v>100</v>
      </c>
    </row>
    <row r="12" spans="1:4" ht="24">
      <c r="A12" s="94" t="s">
        <v>4</v>
      </c>
      <c r="B12" s="95" t="s">
        <v>190</v>
      </c>
      <c r="C12" s="94" t="s">
        <v>29</v>
      </c>
      <c r="D12" s="153">
        <v>100</v>
      </c>
    </row>
    <row r="13" spans="1:4" ht="24">
      <c r="A13" s="94" t="s">
        <v>4</v>
      </c>
      <c r="B13" s="95" t="s">
        <v>191</v>
      </c>
      <c r="C13" s="94" t="s">
        <v>30</v>
      </c>
      <c r="D13" s="153">
        <v>100</v>
      </c>
    </row>
    <row r="14" spans="1:4" ht="24">
      <c r="A14" s="94" t="s">
        <v>4</v>
      </c>
      <c r="B14" s="95" t="s">
        <v>192</v>
      </c>
      <c r="C14" s="94" t="s">
        <v>31</v>
      </c>
      <c r="D14" s="153">
        <v>100</v>
      </c>
    </row>
    <row r="15" spans="1:4" ht="24">
      <c r="A15" s="94" t="s">
        <v>4</v>
      </c>
      <c r="B15" s="95" t="s">
        <v>193</v>
      </c>
      <c r="C15" s="94" t="s">
        <v>194</v>
      </c>
      <c r="D15" s="153">
        <v>100</v>
      </c>
    </row>
    <row r="16" spans="1:4" ht="24">
      <c r="A16" s="94" t="s">
        <v>4</v>
      </c>
      <c r="B16" s="95" t="s">
        <v>195</v>
      </c>
      <c r="C16" s="94" t="s">
        <v>33</v>
      </c>
      <c r="D16" s="153">
        <v>100</v>
      </c>
    </row>
    <row r="17" spans="1:4" s="58" customFormat="1" ht="24">
      <c r="A17" s="94"/>
      <c r="B17" s="95"/>
      <c r="C17" s="94"/>
      <c r="D17" s="153"/>
    </row>
    <row r="18" spans="1:4" ht="24">
      <c r="A18" s="94" t="s">
        <v>5</v>
      </c>
      <c r="B18" s="95" t="s">
        <v>196</v>
      </c>
      <c r="C18" s="94" t="s">
        <v>35</v>
      </c>
      <c r="D18" s="153">
        <v>100</v>
      </c>
    </row>
    <row r="19" spans="1:4" ht="24">
      <c r="A19" s="94" t="s">
        <v>5</v>
      </c>
      <c r="B19" s="95" t="s">
        <v>197</v>
      </c>
      <c r="C19" s="94" t="s">
        <v>36</v>
      </c>
      <c r="D19" s="153">
        <v>100</v>
      </c>
    </row>
    <row r="20" spans="1:4" ht="24">
      <c r="A20" s="94" t="s">
        <v>5</v>
      </c>
      <c r="B20" s="95" t="s">
        <v>198</v>
      </c>
      <c r="C20" s="94" t="s">
        <v>37</v>
      </c>
      <c r="D20" s="153">
        <v>100</v>
      </c>
    </row>
    <row r="21" spans="1:4" ht="24">
      <c r="A21" s="94" t="s">
        <v>5</v>
      </c>
      <c r="B21" s="95" t="s">
        <v>199</v>
      </c>
      <c r="C21" s="94" t="s">
        <v>38</v>
      </c>
      <c r="D21" s="153">
        <v>100</v>
      </c>
    </row>
    <row r="22" spans="1:4" ht="24">
      <c r="A22" s="94" t="s">
        <v>5</v>
      </c>
      <c r="B22" s="95" t="s">
        <v>200</v>
      </c>
      <c r="C22" s="94" t="s">
        <v>39</v>
      </c>
      <c r="D22" s="153">
        <v>100</v>
      </c>
    </row>
    <row r="23" spans="1:4" ht="24">
      <c r="A23" s="94" t="s">
        <v>5</v>
      </c>
      <c r="B23" s="95" t="s">
        <v>201</v>
      </c>
      <c r="C23" s="94" t="s">
        <v>40</v>
      </c>
      <c r="D23" s="153">
        <v>100</v>
      </c>
    </row>
    <row r="24" spans="1:4" ht="24">
      <c r="A24" s="94" t="s">
        <v>5</v>
      </c>
      <c r="B24" s="95" t="s">
        <v>202</v>
      </c>
      <c r="C24" s="94" t="s">
        <v>41</v>
      </c>
      <c r="D24" s="153">
        <v>100</v>
      </c>
    </row>
    <row r="25" spans="1:4" ht="24">
      <c r="A25" s="94" t="s">
        <v>5</v>
      </c>
      <c r="B25" s="95" t="s">
        <v>203</v>
      </c>
      <c r="C25" s="94" t="s">
        <v>42</v>
      </c>
      <c r="D25" s="153">
        <v>100</v>
      </c>
    </row>
    <row r="26" spans="1:4" s="58" customFormat="1" ht="24">
      <c r="A26" s="94"/>
      <c r="B26" s="95"/>
      <c r="C26" s="94"/>
      <c r="D26" s="153"/>
    </row>
    <row r="27" spans="1:4" ht="24">
      <c r="A27" s="94" t="s">
        <v>6</v>
      </c>
      <c r="B27" s="95" t="s">
        <v>204</v>
      </c>
      <c r="C27" s="94" t="s">
        <v>44</v>
      </c>
      <c r="D27" s="153">
        <v>100</v>
      </c>
    </row>
    <row r="28" spans="1:4" ht="24">
      <c r="A28" s="94" t="s">
        <v>6</v>
      </c>
      <c r="B28" s="95" t="s">
        <v>205</v>
      </c>
      <c r="C28" s="94" t="s">
        <v>45</v>
      </c>
      <c r="D28" s="153">
        <v>100</v>
      </c>
    </row>
    <row r="29" spans="1:4" ht="24">
      <c r="A29" s="94" t="s">
        <v>6</v>
      </c>
      <c r="B29" s="95" t="s">
        <v>206</v>
      </c>
      <c r="C29" s="94" t="s">
        <v>46</v>
      </c>
      <c r="D29" s="153">
        <v>100</v>
      </c>
    </row>
    <row r="30" spans="1:4" ht="24">
      <c r="A30" s="94" t="s">
        <v>6</v>
      </c>
      <c r="B30" s="95" t="s">
        <v>207</v>
      </c>
      <c r="C30" s="94" t="s">
        <v>47</v>
      </c>
      <c r="D30" s="153">
        <v>100</v>
      </c>
    </row>
    <row r="31" spans="1:4" ht="24">
      <c r="A31" s="94" t="s">
        <v>6</v>
      </c>
      <c r="B31" s="95" t="s">
        <v>208</v>
      </c>
      <c r="C31" s="94" t="s">
        <v>48</v>
      </c>
      <c r="D31" s="153">
        <v>100</v>
      </c>
    </row>
    <row r="32" spans="1:4" ht="24">
      <c r="A32" s="94" t="s">
        <v>6</v>
      </c>
      <c r="B32" s="95" t="s">
        <v>209</v>
      </c>
      <c r="C32" s="94" t="s">
        <v>49</v>
      </c>
      <c r="D32" s="153">
        <v>100</v>
      </c>
    </row>
    <row r="33" spans="1:5" ht="24">
      <c r="A33" s="94" t="s">
        <v>6</v>
      </c>
      <c r="B33" s="95" t="s">
        <v>210</v>
      </c>
      <c r="C33" s="94" t="s">
        <v>50</v>
      </c>
      <c r="D33" s="153">
        <v>100</v>
      </c>
    </row>
    <row r="34" spans="1:5" ht="24">
      <c r="A34" s="94" t="s">
        <v>6</v>
      </c>
      <c r="B34" s="95" t="s">
        <v>211</v>
      </c>
      <c r="C34" s="94" t="s">
        <v>51</v>
      </c>
      <c r="D34" s="153">
        <v>100</v>
      </c>
    </row>
    <row r="35" spans="1:5" ht="24">
      <c r="A35" s="94" t="s">
        <v>6</v>
      </c>
      <c r="B35" s="95" t="s">
        <v>212</v>
      </c>
      <c r="C35" s="94" t="s">
        <v>52</v>
      </c>
      <c r="D35" s="153">
        <v>100</v>
      </c>
    </row>
    <row r="36" spans="1:5" ht="24">
      <c r="A36" s="94" t="s">
        <v>6</v>
      </c>
      <c r="B36" s="95" t="s">
        <v>213</v>
      </c>
      <c r="C36" s="94" t="s">
        <v>53</v>
      </c>
      <c r="D36" s="153">
        <v>100</v>
      </c>
    </row>
    <row r="37" spans="1:5" ht="24">
      <c r="A37" s="94" t="s">
        <v>6</v>
      </c>
      <c r="B37" s="95" t="s">
        <v>214</v>
      </c>
      <c r="C37" s="94" t="s">
        <v>54</v>
      </c>
      <c r="D37" s="153">
        <v>100</v>
      </c>
    </row>
    <row r="38" spans="1:5" ht="24">
      <c r="A38" s="94" t="s">
        <v>6</v>
      </c>
      <c r="B38" s="95" t="s">
        <v>215</v>
      </c>
      <c r="C38" s="94" t="s">
        <v>216</v>
      </c>
      <c r="D38" s="153">
        <v>100</v>
      </c>
    </row>
    <row r="39" spans="1:5" ht="24">
      <c r="A39" s="94" t="s">
        <v>6</v>
      </c>
      <c r="B39" s="95" t="s">
        <v>217</v>
      </c>
      <c r="C39" s="94" t="s">
        <v>56</v>
      </c>
      <c r="D39" s="153">
        <v>100</v>
      </c>
    </row>
    <row r="40" spans="1:5" ht="24">
      <c r="A40" s="94" t="s">
        <v>6</v>
      </c>
      <c r="B40" s="95" t="s">
        <v>218</v>
      </c>
      <c r="C40" s="94" t="s">
        <v>57</v>
      </c>
      <c r="D40" s="153">
        <v>100</v>
      </c>
    </row>
    <row r="41" spans="1:5" s="58" customFormat="1" ht="24">
      <c r="A41" s="94"/>
      <c r="B41" s="95"/>
      <c r="C41" s="94"/>
      <c r="D41" s="153"/>
      <c r="E41" s="155"/>
    </row>
    <row r="42" spans="1:5" ht="24">
      <c r="A42" s="94" t="s">
        <v>7</v>
      </c>
      <c r="B42" s="95" t="s">
        <v>219</v>
      </c>
      <c r="C42" s="94" t="s">
        <v>59</v>
      </c>
      <c r="D42" s="153">
        <v>100</v>
      </c>
    </row>
    <row r="43" spans="1:5" ht="24">
      <c r="A43" s="94" t="s">
        <v>7</v>
      </c>
      <c r="B43" s="95" t="s">
        <v>220</v>
      </c>
      <c r="C43" s="94" t="s">
        <v>60</v>
      </c>
      <c r="D43" s="153">
        <v>100</v>
      </c>
    </row>
    <row r="44" spans="1:5" ht="24">
      <c r="A44" s="94" t="s">
        <v>7</v>
      </c>
      <c r="B44" s="95" t="s">
        <v>221</v>
      </c>
      <c r="C44" s="94" t="s">
        <v>61</v>
      </c>
      <c r="D44" s="153">
        <v>100</v>
      </c>
    </row>
    <row r="45" spans="1:5" ht="24">
      <c r="A45" s="94" t="s">
        <v>7</v>
      </c>
      <c r="B45" s="95" t="s">
        <v>222</v>
      </c>
      <c r="C45" s="94" t="s">
        <v>223</v>
      </c>
      <c r="D45" s="153">
        <v>100</v>
      </c>
    </row>
    <row r="46" spans="1:5" ht="24">
      <c r="A46" s="94" t="s">
        <v>7</v>
      </c>
      <c r="B46" s="95" t="s">
        <v>224</v>
      </c>
      <c r="C46" s="94" t="s">
        <v>63</v>
      </c>
      <c r="D46" s="153">
        <v>100</v>
      </c>
    </row>
    <row r="47" spans="1:5" ht="24">
      <c r="A47" s="94" t="s">
        <v>7</v>
      </c>
      <c r="B47" s="95" t="s">
        <v>225</v>
      </c>
      <c r="C47" s="94" t="s">
        <v>64</v>
      </c>
      <c r="D47" s="153">
        <v>100</v>
      </c>
    </row>
    <row r="48" spans="1:5" ht="24">
      <c r="A48" s="94" t="s">
        <v>7</v>
      </c>
      <c r="B48" s="95" t="s">
        <v>226</v>
      </c>
      <c r="C48" s="94" t="s">
        <v>65</v>
      </c>
      <c r="D48" s="153">
        <v>100</v>
      </c>
    </row>
    <row r="49" spans="1:4" ht="24">
      <c r="A49" s="94" t="s">
        <v>7</v>
      </c>
      <c r="B49" s="95" t="s">
        <v>227</v>
      </c>
      <c r="C49" s="94" t="s">
        <v>66</v>
      </c>
      <c r="D49" s="153">
        <v>100</v>
      </c>
    </row>
    <row r="50" spans="1:4" ht="24">
      <c r="A50" s="94" t="s">
        <v>7</v>
      </c>
      <c r="B50" s="95" t="s">
        <v>228</v>
      </c>
      <c r="C50" s="94" t="s">
        <v>67</v>
      </c>
      <c r="D50" s="153">
        <v>100</v>
      </c>
    </row>
    <row r="51" spans="1:4" ht="24">
      <c r="A51" s="94" t="s">
        <v>7</v>
      </c>
      <c r="B51" s="95" t="s">
        <v>229</v>
      </c>
      <c r="C51" s="94" t="s">
        <v>68</v>
      </c>
      <c r="D51" s="153">
        <v>100</v>
      </c>
    </row>
    <row r="52" spans="1:4" ht="24">
      <c r="A52" s="94" t="s">
        <v>7</v>
      </c>
      <c r="B52" s="95" t="s">
        <v>230</v>
      </c>
      <c r="C52" s="94" t="s">
        <v>69</v>
      </c>
      <c r="D52" s="153">
        <v>100</v>
      </c>
    </row>
    <row r="53" spans="1:4" ht="24">
      <c r="A53" s="94" t="s">
        <v>7</v>
      </c>
      <c r="B53" s="95" t="s">
        <v>231</v>
      </c>
      <c r="C53" s="94" t="s">
        <v>70</v>
      </c>
      <c r="D53" s="153">
        <v>100</v>
      </c>
    </row>
    <row r="54" spans="1:4" ht="24">
      <c r="A54" s="94" t="s">
        <v>7</v>
      </c>
      <c r="B54" s="95" t="s">
        <v>232</v>
      </c>
      <c r="C54" s="94" t="s">
        <v>71</v>
      </c>
      <c r="D54" s="153">
        <v>100</v>
      </c>
    </row>
    <row r="55" spans="1:4" ht="24">
      <c r="A55" s="94" t="s">
        <v>7</v>
      </c>
      <c r="B55" s="95" t="s">
        <v>233</v>
      </c>
      <c r="C55" s="94" t="s">
        <v>72</v>
      </c>
      <c r="D55" s="153">
        <v>100</v>
      </c>
    </row>
    <row r="56" spans="1:4" ht="24">
      <c r="A56" s="94" t="s">
        <v>7</v>
      </c>
      <c r="B56" s="95" t="s">
        <v>234</v>
      </c>
      <c r="C56" s="94" t="s">
        <v>73</v>
      </c>
      <c r="D56" s="153">
        <v>100</v>
      </c>
    </row>
    <row r="57" spans="1:4" ht="24">
      <c r="A57" s="94" t="s">
        <v>7</v>
      </c>
      <c r="B57" s="95" t="s">
        <v>235</v>
      </c>
      <c r="C57" s="94" t="s">
        <v>74</v>
      </c>
      <c r="D57" s="153">
        <v>100</v>
      </c>
    </row>
    <row r="58" spans="1:4" ht="24">
      <c r="A58" s="94" t="s">
        <v>7</v>
      </c>
      <c r="B58" s="95" t="s">
        <v>236</v>
      </c>
      <c r="C58" s="94" t="s">
        <v>237</v>
      </c>
      <c r="D58" s="153">
        <v>100</v>
      </c>
    </row>
    <row r="59" spans="1:4" ht="24">
      <c r="A59" s="94" t="s">
        <v>7</v>
      </c>
      <c r="B59" s="95" t="s">
        <v>238</v>
      </c>
      <c r="C59" s="94" t="s">
        <v>239</v>
      </c>
      <c r="D59" s="153">
        <v>100</v>
      </c>
    </row>
    <row r="60" spans="1:4" s="58" customFormat="1" ht="24">
      <c r="A60" s="94"/>
      <c r="B60" s="95"/>
      <c r="C60" s="94"/>
      <c r="D60" s="153"/>
    </row>
    <row r="61" spans="1:4" ht="24">
      <c r="A61" s="94" t="s">
        <v>8</v>
      </c>
      <c r="B61" s="95" t="s">
        <v>240</v>
      </c>
      <c r="C61" s="94" t="s">
        <v>78</v>
      </c>
      <c r="D61" s="153">
        <v>100</v>
      </c>
    </row>
    <row r="62" spans="1:4" ht="24">
      <c r="A62" s="94" t="s">
        <v>8</v>
      </c>
      <c r="B62" s="95" t="s">
        <v>241</v>
      </c>
      <c r="C62" s="94" t="s">
        <v>79</v>
      </c>
      <c r="D62" s="153">
        <v>100</v>
      </c>
    </row>
    <row r="63" spans="1:4" ht="24">
      <c r="A63" s="94" t="s">
        <v>8</v>
      </c>
      <c r="B63" s="95" t="s">
        <v>242</v>
      </c>
      <c r="C63" s="94" t="s">
        <v>80</v>
      </c>
      <c r="D63" s="153">
        <v>100</v>
      </c>
    </row>
    <row r="64" spans="1:4" ht="24">
      <c r="A64" s="94" t="s">
        <v>8</v>
      </c>
      <c r="B64" s="95" t="s">
        <v>243</v>
      </c>
      <c r="C64" s="94" t="s">
        <v>81</v>
      </c>
      <c r="D64" s="153">
        <v>100</v>
      </c>
    </row>
    <row r="65" spans="1:4" ht="24">
      <c r="A65" s="94" t="s">
        <v>8</v>
      </c>
      <c r="B65" s="95" t="s">
        <v>244</v>
      </c>
      <c r="C65" s="94" t="s">
        <v>245</v>
      </c>
      <c r="D65" s="153">
        <v>100</v>
      </c>
    </row>
    <row r="66" spans="1:4" ht="24">
      <c r="A66" s="94" t="s">
        <v>8</v>
      </c>
      <c r="B66" s="95" t="s">
        <v>246</v>
      </c>
      <c r="C66" s="94" t="s">
        <v>83</v>
      </c>
      <c r="D66" s="153">
        <v>100</v>
      </c>
    </row>
    <row r="67" spans="1:4" ht="24">
      <c r="A67" s="94" t="s">
        <v>8</v>
      </c>
      <c r="B67" s="95" t="s">
        <v>247</v>
      </c>
      <c r="C67" s="94" t="s">
        <v>84</v>
      </c>
      <c r="D67" s="153">
        <v>100</v>
      </c>
    </row>
    <row r="68" spans="1:4" ht="24">
      <c r="A68" s="94" t="s">
        <v>8</v>
      </c>
      <c r="B68" s="95" t="s">
        <v>248</v>
      </c>
      <c r="C68" s="94" t="s">
        <v>85</v>
      </c>
      <c r="D68" s="153">
        <v>100</v>
      </c>
    </row>
    <row r="69" spans="1:4" ht="24">
      <c r="A69" s="94" t="s">
        <v>8</v>
      </c>
      <c r="B69" s="95" t="s">
        <v>249</v>
      </c>
      <c r="C69" s="94" t="s">
        <v>86</v>
      </c>
      <c r="D69" s="153">
        <v>100</v>
      </c>
    </row>
    <row r="70" spans="1:4" s="58" customFormat="1" ht="24">
      <c r="A70" s="94"/>
      <c r="B70" s="95"/>
      <c r="C70" s="94"/>
      <c r="D70" s="153"/>
    </row>
    <row r="71" spans="1:4" ht="24">
      <c r="A71" s="94" t="s">
        <v>9</v>
      </c>
      <c r="B71" s="95" t="s">
        <v>250</v>
      </c>
      <c r="C71" s="94" t="s">
        <v>88</v>
      </c>
      <c r="D71" s="153">
        <v>100</v>
      </c>
    </row>
    <row r="72" spans="1:4" ht="24">
      <c r="A72" s="94" t="s">
        <v>9</v>
      </c>
      <c r="B72" s="95" t="s">
        <v>251</v>
      </c>
      <c r="C72" s="94" t="s">
        <v>89</v>
      </c>
      <c r="D72" s="153">
        <v>100</v>
      </c>
    </row>
    <row r="73" spans="1:4" ht="24">
      <c r="A73" s="94" t="s">
        <v>9</v>
      </c>
      <c r="B73" s="95" t="s">
        <v>252</v>
      </c>
      <c r="C73" s="94" t="s">
        <v>90</v>
      </c>
      <c r="D73" s="153">
        <v>100</v>
      </c>
    </row>
    <row r="74" spans="1:4" ht="24">
      <c r="A74" s="94" t="s">
        <v>9</v>
      </c>
      <c r="B74" s="95" t="s">
        <v>253</v>
      </c>
      <c r="C74" s="94" t="s">
        <v>91</v>
      </c>
      <c r="D74" s="153">
        <v>100</v>
      </c>
    </row>
    <row r="75" spans="1:4" ht="24">
      <c r="A75" s="94" t="s">
        <v>9</v>
      </c>
      <c r="B75" s="95" t="s">
        <v>254</v>
      </c>
      <c r="C75" s="94" t="s">
        <v>92</v>
      </c>
      <c r="D75" s="153">
        <v>100</v>
      </c>
    </row>
    <row r="76" spans="1:4" ht="24">
      <c r="A76" s="94" t="s">
        <v>9</v>
      </c>
      <c r="B76" s="95" t="s">
        <v>255</v>
      </c>
      <c r="C76" s="94" t="s">
        <v>256</v>
      </c>
      <c r="D76" s="153">
        <v>100</v>
      </c>
    </row>
    <row r="77" spans="1:4" s="58" customFormat="1" ht="24">
      <c r="A77" s="94"/>
      <c r="B77" s="95"/>
      <c r="C77" s="94"/>
      <c r="D77" s="153"/>
    </row>
    <row r="78" spans="1:4" ht="24">
      <c r="A78" s="94" t="s">
        <v>10</v>
      </c>
      <c r="B78" s="95" t="s">
        <v>257</v>
      </c>
      <c r="C78" s="94" t="s">
        <v>95</v>
      </c>
      <c r="D78" s="153">
        <v>100</v>
      </c>
    </row>
    <row r="79" spans="1:4" ht="24">
      <c r="A79" s="94" t="s">
        <v>10</v>
      </c>
      <c r="B79" s="95" t="s">
        <v>258</v>
      </c>
      <c r="C79" s="94" t="s">
        <v>96</v>
      </c>
      <c r="D79" s="153">
        <v>100</v>
      </c>
    </row>
    <row r="80" spans="1:4" ht="24">
      <c r="A80" s="94" t="s">
        <v>10</v>
      </c>
      <c r="B80" s="95" t="s">
        <v>259</v>
      </c>
      <c r="C80" s="94" t="s">
        <v>97</v>
      </c>
      <c r="D80" s="153">
        <v>100</v>
      </c>
    </row>
    <row r="81" spans="1:4" ht="24">
      <c r="A81" s="94" t="s">
        <v>10</v>
      </c>
      <c r="B81" s="95" t="s">
        <v>260</v>
      </c>
      <c r="C81" s="94" t="s">
        <v>98</v>
      </c>
      <c r="D81" s="153">
        <v>100</v>
      </c>
    </row>
    <row r="82" spans="1:4" ht="24">
      <c r="A82" s="94" t="s">
        <v>10</v>
      </c>
      <c r="B82" s="95" t="s">
        <v>261</v>
      </c>
      <c r="C82" s="94" t="s">
        <v>99</v>
      </c>
      <c r="D82" s="153">
        <v>100</v>
      </c>
    </row>
    <row r="83" spans="1:4" ht="24">
      <c r="A83" s="94" t="s">
        <v>10</v>
      </c>
      <c r="B83" s="95" t="s">
        <v>262</v>
      </c>
      <c r="C83" s="94" t="s">
        <v>100</v>
      </c>
      <c r="D83" s="153">
        <v>100</v>
      </c>
    </row>
    <row r="84" spans="1:4" ht="24">
      <c r="A84" s="94" t="s">
        <v>10</v>
      </c>
      <c r="B84" s="95" t="s">
        <v>263</v>
      </c>
      <c r="C84" s="94" t="s">
        <v>101</v>
      </c>
      <c r="D84" s="153">
        <v>100</v>
      </c>
    </row>
    <row r="85" spans="1:4" ht="24">
      <c r="A85" s="94" t="s">
        <v>10</v>
      </c>
      <c r="B85" s="95" t="s">
        <v>264</v>
      </c>
      <c r="C85" s="94" t="s">
        <v>102</v>
      </c>
      <c r="D85" s="153">
        <v>100</v>
      </c>
    </row>
    <row r="86" spans="1:4" ht="24">
      <c r="A86" s="94" t="s">
        <v>10</v>
      </c>
      <c r="B86" s="95" t="s">
        <v>265</v>
      </c>
      <c r="C86" s="94" t="s">
        <v>103</v>
      </c>
      <c r="D86" s="153">
        <v>100</v>
      </c>
    </row>
    <row r="87" spans="1:4" ht="24">
      <c r="A87" s="94" t="s">
        <v>10</v>
      </c>
      <c r="B87" s="95" t="s">
        <v>266</v>
      </c>
      <c r="C87" s="94" t="s">
        <v>104</v>
      </c>
      <c r="D87" s="153">
        <v>100</v>
      </c>
    </row>
    <row r="88" spans="1:4" ht="24">
      <c r="A88" s="94" t="s">
        <v>10</v>
      </c>
      <c r="B88" s="95" t="s">
        <v>267</v>
      </c>
      <c r="C88" s="94" t="s">
        <v>105</v>
      </c>
      <c r="D88" s="153">
        <v>100</v>
      </c>
    </row>
    <row r="89" spans="1:4" ht="24">
      <c r="A89" s="94" t="s">
        <v>10</v>
      </c>
      <c r="B89" s="95" t="s">
        <v>268</v>
      </c>
      <c r="C89" s="94" t="s">
        <v>106</v>
      </c>
      <c r="D89" s="153">
        <v>100</v>
      </c>
    </row>
    <row r="90" spans="1:4" ht="24">
      <c r="A90" s="94" t="s">
        <v>10</v>
      </c>
      <c r="B90" s="95" t="s">
        <v>269</v>
      </c>
      <c r="C90" s="94" t="s">
        <v>107</v>
      </c>
      <c r="D90" s="153">
        <v>100</v>
      </c>
    </row>
    <row r="91" spans="1:4" ht="24">
      <c r="A91" s="94" t="s">
        <v>10</v>
      </c>
      <c r="B91" s="95" t="s">
        <v>270</v>
      </c>
      <c r="C91" s="94" t="s">
        <v>108</v>
      </c>
      <c r="D91" s="153">
        <v>100</v>
      </c>
    </row>
    <row r="92" spans="1:4" ht="24">
      <c r="A92" s="94" t="s">
        <v>10</v>
      </c>
      <c r="B92" s="95" t="s">
        <v>271</v>
      </c>
      <c r="C92" s="94" t="s">
        <v>109</v>
      </c>
      <c r="D92" s="153">
        <v>100</v>
      </c>
    </row>
    <row r="93" spans="1:4" ht="24">
      <c r="A93" s="94" t="s">
        <v>10</v>
      </c>
      <c r="B93" s="95" t="s">
        <v>272</v>
      </c>
      <c r="C93" s="94" t="s">
        <v>110</v>
      </c>
      <c r="D93" s="153">
        <v>100</v>
      </c>
    </row>
    <row r="94" spans="1:4" ht="24">
      <c r="A94" s="94" t="s">
        <v>10</v>
      </c>
      <c r="B94" s="95" t="s">
        <v>273</v>
      </c>
      <c r="C94" s="94" t="s">
        <v>111</v>
      </c>
      <c r="D94" s="153">
        <v>100</v>
      </c>
    </row>
    <row r="95" spans="1:4" ht="24">
      <c r="A95" s="94" t="s">
        <v>10</v>
      </c>
      <c r="B95" s="95" t="s">
        <v>274</v>
      </c>
      <c r="C95" s="94" t="s">
        <v>112</v>
      </c>
      <c r="D95" s="153">
        <v>100</v>
      </c>
    </row>
    <row r="96" spans="1:4" ht="24">
      <c r="A96" s="94" t="s">
        <v>10</v>
      </c>
      <c r="B96" s="95" t="s">
        <v>275</v>
      </c>
      <c r="C96" s="94" t="s">
        <v>276</v>
      </c>
      <c r="D96" s="153">
        <v>100</v>
      </c>
    </row>
    <row r="97" spans="1:4" ht="24">
      <c r="A97" s="94" t="s">
        <v>10</v>
      </c>
      <c r="B97" s="95" t="s">
        <v>277</v>
      </c>
      <c r="C97" s="94" t="s">
        <v>114</v>
      </c>
      <c r="D97" s="153">
        <v>100</v>
      </c>
    </row>
    <row r="98" spans="1:4" ht="24">
      <c r="A98" s="94" t="s">
        <v>10</v>
      </c>
      <c r="B98" s="95" t="s">
        <v>278</v>
      </c>
      <c r="C98" s="94" t="s">
        <v>115</v>
      </c>
      <c r="D98" s="153">
        <v>100</v>
      </c>
    </row>
    <row r="99" spans="1:4">
      <c r="A99" s="89"/>
      <c r="B99" s="89"/>
      <c r="C99" s="89"/>
      <c r="D99" s="89"/>
    </row>
  </sheetData>
  <mergeCells count="3">
    <mergeCell ref="A3:A4"/>
    <mergeCell ref="B3:B4"/>
    <mergeCell ref="C3:C4"/>
  </mergeCells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1เกณฑ์การจัดสรร</vt:lpstr>
      <vt:lpstr>2สรุปGrading</vt:lpstr>
      <vt:lpstr>3คำนวณจัดสรรK1</vt:lpstr>
      <vt:lpstr>3คำนวณจัดสรรK2</vt:lpstr>
      <vt:lpstr>3คำนวณจัดสรรK3</vt:lpstr>
      <vt:lpstr>4สรุปการได้รับจัดสรร</vt:lpstr>
      <vt:lpstr>5ตารางให้จังหวัดปรับเกลี่ย</vt:lpstr>
      <vt:lpstr>K1.1EB MOPH</vt:lpstr>
      <vt:lpstr>K1.2บช</vt:lpstr>
      <vt:lpstr>K2.1RiskScore</vt:lpstr>
      <vt:lpstr>K2.2 Unit Cost</vt:lpstr>
      <vt:lpstr>K3 PA Outcome </vt:lpstr>
      <vt:lpstr>'3คำนวณจัดสรรK3'!Print_Titles</vt:lpstr>
      <vt:lpstr>'5ตารางให้จังหวัดปรับเกลี่ย'!Print_Titles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SWIFT</cp:lastModifiedBy>
  <cp:lastPrinted>2021-09-22T15:29:27Z</cp:lastPrinted>
  <dcterms:created xsi:type="dcterms:W3CDTF">2019-05-16T06:05:14Z</dcterms:created>
  <dcterms:modified xsi:type="dcterms:W3CDTF">2021-09-22T15:34:25Z</dcterms:modified>
</cp:coreProperties>
</file>